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comments8.xml" ContentType="application/vnd.openxmlformats-officedocument.spreadsheetml.comments+xml"/>
  <Override PartName="/xl/theme/theme1.xml" ContentType="application/vnd.openxmlformats-officedocument.theme+xml"/>
  <Override PartName="/xl/comments4.xml" ContentType="application/vnd.openxmlformats-officedocument.spreadsheetml.comments+xml"/>
  <Override PartName="/xl/comments14.xml" ContentType="application/vnd.openxmlformats-officedocument.spreadsheetml.comments+xml"/>
  <Override PartName="/xl/comments13.xml" ContentType="application/vnd.openxmlformats-officedocument.spreadsheetml.comments+xml"/>
  <Override PartName="/xl/drawings/drawing21.xml" ContentType="application/vnd.openxmlformats-officedocument.drawing+xml"/>
  <Override PartName="/xl/drawings/vmlDrawing9.vml" ContentType="application/vnd.openxmlformats-officedocument.vmlDrawing"/>
  <Override PartName="/xl/drawings/vmlDrawing10.vml" ContentType="application/vnd.openxmlformats-officedocument.vmlDrawing"/>
  <Override PartName="/xl/drawings/vmlDrawing6.vml" ContentType="application/vnd.openxmlformats-officedocument.vmlDrawing"/>
  <Override PartName="/xl/drawings/drawing16.xml" ContentType="application/vnd.openxmlformats-officedocument.drawing+xml"/>
  <Override PartName="/xl/drawings/vmlDrawing5.vml" ContentType="application/vnd.openxmlformats-officedocument.vmlDrawing"/>
  <Override PartName="/xl/drawings/drawing15.xml" ContentType="application/vnd.openxmlformats-officedocument.drawing+xml"/>
  <Override PartName="/xl/drawings/vmlDrawing4.vml" ContentType="application/vnd.openxmlformats-officedocument.vmlDrawing"/>
  <Override PartName="/xl/drawings/drawing13.xml" ContentType="application/vnd.openxmlformats-officedocument.drawing+xml"/>
  <Override PartName="/xl/drawings/vmlDrawing3.vml" ContentType="application/vnd.openxmlformats-officedocument.vmlDrawing"/>
  <Override PartName="/xl/drawings/drawing36.xml" ContentType="application/vnd.openxmlformats-officedocument.drawing+xml"/>
  <Override PartName="/xl/drawings/vmlDrawing11.vml" ContentType="application/vnd.openxmlformats-officedocument.vmlDrawing"/>
  <Override PartName="/xl/drawings/drawing24.xml" ContentType="application/vnd.openxmlformats-officedocument.drawing+xml"/>
  <Override PartName="/xl/drawings/drawing33.xml" ContentType="application/vnd.openxmlformats-officedocument.drawing+xml"/>
  <Override PartName="/xl/drawings/drawing8.xml" ContentType="application/vnd.openxmlformats-officedocument.drawing+xml"/>
  <Override PartName="/xl/drawings/vmlDrawing7.vml" ContentType="application/vnd.openxmlformats-officedocument.vmlDrawing"/>
  <Override PartName="/xl/drawings/drawing30.xml" ContentType="application/vnd.openxmlformats-officedocument.drawing+xml"/>
  <Override PartName="/xl/drawings/drawing27.xml" ContentType="application/vnd.openxmlformats-officedocument.drawing+xml"/>
  <Override PartName="/xl/drawings/drawing1.xml" ContentType="application/vnd.openxmlformats-officedocument.drawing+xml"/>
  <Override PartName="/xl/drawings/drawing18.xml" ContentType="application/vnd.openxmlformats-officedocument.drawing+xml"/>
  <Override PartName="/xl/drawings/vmlDrawing8.vml" ContentType="application/vnd.openxmlformats-officedocument.vmlDrawing"/>
  <Override PartName="/xl/drawings/vmlDrawing1.vml" ContentType="application/vnd.openxmlformats-officedocument.vmlDrawing"/>
  <Override PartName="/xl/drawings/vmlDrawing2.vml" ContentType="application/vnd.openxmlformats-officedocument.vmlDrawing"/>
  <Override PartName="/xl/comments12.xml" ContentType="application/vnd.openxmlformats-officedocument.spreadsheetml.comments+xml"/>
  <Override PartName="/xl/comments11.xml" ContentType="application/vnd.openxmlformats-officedocument.spreadsheetml.comments+xml"/>
  <Override PartName="/xl/comments7.xml" ContentType="application/vnd.openxmlformats-officedocument.spreadsheetml.comments+xml"/>
  <Override PartName="/xl/styles.xml" ContentType="application/vnd.openxmlformats-officedocument.spreadsheetml.styles+xml"/>
  <Override PartName="/xl/worksheets/_rels/sheet16.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10.xml.rels" ContentType="application/vnd.openxmlformats-package.relationships+xml"/>
  <Override PartName="/xl/worksheets/_rels/sheet12.xml.rels" ContentType="application/vnd.openxmlformats-package.relationships+xml"/>
  <Override PartName="/xl/worksheets/_rels/sheet7.xml.rels" ContentType="application/vnd.openxmlformats-package.relationships+xml"/>
  <Override PartName="/xl/worksheets/_rels/sheet13.xml.rels" ContentType="application/vnd.openxmlformats-package.relationships+xml"/>
  <Override PartName="/xl/worksheets/_rels/sheet8.xml.rels" ContentType="application/vnd.openxmlformats-package.relationships+xml"/>
  <Override PartName="/xl/worksheets/_rels/sheet14.xml.rels" ContentType="application/vnd.openxmlformats-package.relationships+xml"/>
  <Override PartName="/xl/worksheets/_rels/sheet9.xml.rels" ContentType="application/vnd.openxmlformats-package.relationships+xml"/>
  <Override PartName="/xl/worksheets/_rels/sheet5.xml.rels" ContentType="application/vnd.openxmlformats-package.relationships+xml"/>
  <Override PartName="/xl/worksheets/_rels/sheet11.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3.xml" ContentType="application/vnd.openxmlformats-officedocument.spreadsheetml.worksheet+xml"/>
  <Override PartName="/xl/comments9.xml" ContentType="application/vnd.openxmlformats-officedocument.spreadsheetml.comments+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19.xml" ContentType="application/vnd.ms-excel.controlproperties+xml"/>
  <Override PartName="/xl/ctrlProps/ctrlProps17.xml" ContentType="application/vnd.ms-excel.controlproperties+xml"/>
  <Override PartName="/xl/ctrlProps/ctrlProps10.xml" ContentType="application/vnd.ms-excel.controlproperties+xml"/>
  <Override PartName="/xl/ctrlProps/ctrlProps9.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4.xml" ContentType="application/vnd.ms-excel.controlproperties+xml"/>
  <Override PartName="/xl/ctrlProps/ctrlProps35.xml" ContentType="application/vnd.ms-excel.controlproperties+xml"/>
  <Override PartName="/xl/ctrlProps/ctrlProps23.xml" ContentType="application/vnd.ms-excel.controlproperties+xml"/>
  <Override PartName="/xl/ctrlProps/ctrlProps2.xml" ContentType="application/vnd.ms-excel.controlproperties+xml"/>
  <Override PartName="/xl/ctrlProps/ctrlProps11.xml" ContentType="application/vnd.ms-excel.controlproperties+xml"/>
  <Override PartName="/xl/ctrlProps/ctrlProps34.xml" ContentType="application/vnd.ms-excel.controlproperties+xml"/>
  <Override PartName="/xl/ctrlProps/ctrlProps22.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28.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12.xml" ContentType="application/vnd.ms-excel.controlproperties+xml"/>
  <Override PartName="/xl/ctrlProps/ctrlProps3.xml" ContentType="application/vnd.ms-excel.controlproperties+xml"/>
  <Override PartName="/xl/workbook.xml" ContentType="application/vnd.openxmlformats-officedocument.spreadsheetml.sheet.main+xml"/>
  <Override PartName="/xl/comments10.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heet1" sheetId="1" state="visible" r:id="rId3"/>
    <sheet name="Daily Operation" sheetId="2" state="visible" r:id="rId4"/>
    <sheet name="Contract DB (Central)" sheetId="3" state="visible" r:id="rId5"/>
    <sheet name="P&amp;L Report" sheetId="4" state="visible" r:id="rId6"/>
    <sheet name="Curves" sheetId="5" state="visible" r:id="rId7"/>
    <sheet name="Correlations" sheetId="6" state="visible" r:id="rId8"/>
    <sheet name="P&amp;L Template" sheetId="7" state="visible" r:id="rId9"/>
    <sheet name="Central Position Rpt" sheetId="8" state="visible" r:id="rId10"/>
    <sheet name="LongTerm1" sheetId="9" state="visible" r:id="rId11"/>
    <sheet name="LongTerm2" sheetId="10" state="visible" r:id="rId12"/>
    <sheet name="LongTerm3" sheetId="11" state="visible" r:id="rId13"/>
    <sheet name="LongTerm4" sheetId="12" state="visible" r:id="rId14"/>
    <sheet name="LongTerm5" sheetId="13" state="visible" r:id="rId15"/>
    <sheet name="LongTerm6" sheetId="14" state="visible" r:id="rId16"/>
    <sheet name="Help" sheetId="15" state="visible" r:id="rId17"/>
    <sheet name="Codes" sheetId="16" state="visible" r:id="rId18"/>
    <sheet name="Book and CPID" sheetId="17" state="visible" r:id="rId19"/>
    <sheet name="Configuration" sheetId="18" state="visible" r:id="rId20"/>
    <sheet name="Lavorato Rpt" sheetId="19" state="visible" r:id="rId21"/>
  </sheets>
  <externalReferences>
    <externalReference r:id="rId22"/>
    <externalReference r:id="rId23"/>
  </externalReferences>
  <definedNames>
    <definedName function="false" hidden="false" localSheetId="7" name="_xlnm.Print_Area" vbProcedure="false">'Central Position Rpt'!$A$1:$V$25</definedName>
    <definedName function="false" hidden="false" localSheetId="18" name="_xlnm.Print_Area" vbProcedure="false">'Lavorato Rpt'!$A$2:$V$48</definedName>
    <definedName function="false" hidden="false" name="BookCodes" vbProcedure="false">Codes!$G$7:$H$11</definedName>
    <definedName function="false" hidden="false" name="ContractList" vbProcedure="false">'[1]'!$C$9</definedName>
    <definedName function="false" hidden="false" name="CorrelationOne" vbProcedure="false">Correlations!$A$3:$BQ$304</definedName>
    <definedName function="false" hidden="false" name="CorrelationTwo" vbProcedure="false">Configuration!$C$16:$E$21</definedName>
    <definedName function="false" hidden="false" name="CorrelFile" vbProcedure="false">Configuration!$D$10</definedName>
    <definedName function="false" hidden="false" name="CorrelPage" vbProcedure="false">Configuration!$D$11</definedName>
    <definedName function="false" hidden="false" name="CurveCodes" vbProcedure="false">Codes!$C$7:$D$114</definedName>
    <definedName function="false" hidden="false" name="CurveNames" vbProcedure="false">Curves!$D$17</definedName>
    <definedName function="false" hidden="false" name="CurveStart" vbProcedure="false">Curves!$D$14</definedName>
    <definedName function="false" hidden="false" name="CurveTbl" vbProcedure="false">Curves!$D$19:$DU$308</definedName>
    <definedName function="false" hidden="false" name="CurveTypes" vbProcedure="false">Codes!$K$7:$L$15</definedName>
    <definedName function="false" hidden="false" name="DBName" vbProcedure="false">Curves!$D$5</definedName>
    <definedName function="false" hidden="false" name="Deal1" vbProcedure="false">#REF!</definedName>
    <definedName function="false" hidden="false" name="Deal2" vbProcedure="false">#REF!</definedName>
    <definedName function="false" hidden="false" name="Deal25" vbProcedure="false">#REF!</definedName>
    <definedName function="false" hidden="false" name="Deal26" vbProcedure="false">#REF!</definedName>
    <definedName function="false" hidden="false" name="Deal3" vbProcedure="false">#REF!</definedName>
    <definedName function="false" hidden="false" name="Deal4" vbProcedure="false">#REF!</definedName>
    <definedName function="false" hidden="false" name="Deal7" vbProcedure="false">#REF!</definedName>
    <definedName function="false" hidden="false" name="EndDate" vbProcedure="false">Curves!$H$7</definedName>
    <definedName function="false" hidden="false" name="Exp2" vbProcedure="false">Configuration!$D$41</definedName>
    <definedName function="false" hidden="false" name="ExportFile" vbProcedure="false">Configuration!$D$40</definedName>
    <definedName function="false" hidden="false" name="FetchDate" vbProcedure="false">Curves!$H$5</definedName>
    <definedName function="false" hidden="false" name="GRITable" vbProcedure="false">Configuration!$H$16:$I$20</definedName>
    <definedName function="false" hidden="false" name="InfoStart" vbProcedure="false">Curves!$D$19</definedName>
    <definedName function="false" hidden="false" name="LiborCurve" vbProcedure="false">Configuration!$D$7</definedName>
    <definedName function="false" hidden="false" name="NymexCurve" vbProcedure="false">Configuration!$D$6</definedName>
    <definedName function="false" hidden="false" name="OffsetDays" vbProcedure="false">Configuration!$D$5</definedName>
    <definedName function="false" hidden="false" name="Password" vbProcedure="false">Curves!$D$7</definedName>
    <definedName function="false" hidden="false" name="RegionList" vbProcedure="false">Configuration!$H$27</definedName>
    <definedName function="false" hidden="false" name="RegionRptConfig" vbProcedure="false">Configuration!$H$27</definedName>
    <definedName function="false" hidden="false" name="StartDate" vbProcedure="false">Curves!$H$6</definedName>
    <definedName function="false" hidden="false" name="TodayDate" vbProcedure="false">Configuration!$D$3</definedName>
    <definedName function="false" hidden="false" name="UserName" vbProcedure="false">Curves!$D$6</definedName>
    <definedName function="false" hidden="false" name="XTable" vbProcedure="false">'Book and CPID'!$C$5</definedName>
    <definedName function="false" hidden="false" name="_11_1_99" vbProcedure="false">Correlations!$A$3:$BF$304</definedName>
    <definedName function="false" hidden="false" localSheetId="1" name="CorrelationTwo" vbProcedure="false">#REF!</definedName>
    <definedName function="false" hidden="false" localSheetId="1" name="GRITable" vbProcedure="false">#REF!</definedName>
    <definedName function="false" hidden="false" localSheetId="1" name="LiborCurve" vbProcedure="false">#REF!</definedName>
    <definedName function="false" hidden="false" localSheetId="1" name="NymexCurve" vbProcedure="false">#REF!</definedName>
    <definedName function="false" hidden="false" localSheetId="1" name="OffsetDays" vbProcedure="false">#REF!</definedName>
    <definedName function="false" hidden="false" localSheetId="1" name="RegionRptConfig" vbProcedure="false">#REF!</definedName>
    <definedName function="false" hidden="false" localSheetId="1" name="TodayDate" vbProcedure="false">#REF!</definedName>
    <definedName function="false" hidden="false" localSheetId="2" name="ContractList" vbProcedure="false">'Contract DB (Central)'!$C$9</definedName>
    <definedName function="false" hidden="false" localSheetId="3" name="Excel_BuiltIn_Print_Area" vbProcedure="false">#REF!</definedName>
    <definedName function="true" hidden="false" name="xSPRDOPT" vbProcedure="true"/>
  </definedNames>
  <calcPr iterateCount="100" refMode="A1" iterate="false" iterateDelta="0.001"/>
  <extLst>
    <ext xmlns:loext="http://schemas.libreoffice.org/" uri="{7626C862-2A13-11E5-B345-FEFF819CDC9F}">
      <loext:extCalcPr stringRefSyntax="CalcA1"/>
    </ext>
  </extLst>
</workbook>
</file>

<file path=xl/comments10.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3</xdr:col>
                <xdr:colOff>94</xdr:colOff>
                <xdr:row>3</xdr:row>
                <xdr:rowOff>14</xdr:rowOff>
              </xdr:to>
            </anchor>
          </commentPr>
        </mc:Choice>
        <mc:Fallback/>
      </mc:AlternateContent>
    </comment>
    <comment ref="A2" authorId="0">
      <text>
        <r>
          <rPr>
            <sz val="8"/>
            <color rgb="FF000000"/>
            <rFont val="Tahoma"/>
            <family val="2"/>
          </rPr>
          <t xml:space="preserve">Used to point to the start of the output information.</t>
        </r>
      </text>
      <mc:AlternateContent>
        <mc:Choice Requires="v2">
          <commentPr autoFill="true" autoScale="false" colHidden="false" locked="false" rowHidden="false" textHAlign="justify" textVAlign="top">
            <anchor moveWithCells="false" sizeWithCells="false">
              <xdr:from>
                <xdr:col>1</xdr:col>
                <xdr:colOff>16</xdr:colOff>
                <xdr:row>0</xdr:row>
                <xdr:rowOff>13</xdr:rowOff>
              </xdr:from>
              <xdr:to>
                <xdr:col>3</xdr:col>
                <xdr:colOff>95</xdr:colOff>
                <xdr:row>4</xdr:row>
                <xdr:rowOff>6</xdr:rowOff>
              </xdr:to>
            </anchor>
          </commentPr>
        </mc:Choice>
        <mc:Fallback/>
      </mc:AlternateContent>
    </comment>
    <comment ref="A3" authorId="0">
      <text>
        <r>
          <rPr>
            <sz val="8"/>
            <color rgb="FF000000"/>
            <rFont val="Tahoma"/>
            <family val="2"/>
          </rPr>
          <t xml:space="preserve">Used to point to Start of Date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1</xdr:row>
                <xdr:rowOff>13</xdr:rowOff>
              </xdr:from>
              <xdr:to>
                <xdr:col>3</xdr:col>
                <xdr:colOff>95</xdr:colOff>
                <xdr:row>5</xdr:row>
                <xdr:rowOff>11</xdr:rowOff>
              </xdr:to>
            </anchor>
          </commentPr>
        </mc:Choice>
        <mc:Fallback/>
      </mc:AlternateContent>
    </comment>
    <comment ref="A4" authorId="0">
      <text>
        <r>
          <rPr>
            <sz val="8"/>
            <color rgb="FF000000"/>
            <rFont val="Tahoma"/>
            <family val="2"/>
          </rPr>
          <t xml:space="preserve">Used to point to Start of Receipt Positions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2</xdr:row>
                <xdr:rowOff>13</xdr:rowOff>
              </xdr:from>
              <xdr:to>
                <xdr:col>3</xdr:col>
                <xdr:colOff>95</xdr:colOff>
                <xdr:row>6</xdr:row>
                <xdr:rowOff>16</xdr:rowOff>
              </xdr:to>
            </anchor>
          </commentPr>
        </mc:Choice>
        <mc:Fallback/>
      </mc:AlternateContent>
    </comment>
    <comment ref="A5"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3</xdr:row>
                <xdr:rowOff>8</xdr:rowOff>
              </xdr:from>
              <xdr:to>
                <xdr:col>3</xdr:col>
                <xdr:colOff>95</xdr:colOff>
                <xdr:row>7</xdr:row>
                <xdr:rowOff>11</xdr:rowOff>
              </xdr:to>
            </anchor>
          </commentPr>
        </mc:Choice>
        <mc:Fallback/>
      </mc:AlternateContent>
    </comment>
    <comment ref="A6"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4</xdr:row>
                <xdr:rowOff>8</xdr:rowOff>
              </xdr:from>
              <xdr:to>
                <xdr:col>3</xdr:col>
                <xdr:colOff>95</xdr:colOff>
                <xdr:row>8</xdr:row>
                <xdr:rowOff>11</xdr:rowOff>
              </xdr:to>
            </anchor>
          </commentPr>
        </mc:Choice>
        <mc:Fallback/>
      </mc:AlternateContent>
    </comment>
    <comment ref="A7"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5</xdr:row>
                <xdr:rowOff>8</xdr:rowOff>
              </xdr:from>
              <xdr:to>
                <xdr:col>3</xdr:col>
                <xdr:colOff>95</xdr:colOff>
                <xdr:row>9</xdr:row>
                <xdr:rowOff>11</xdr:rowOff>
              </xdr:to>
            </anchor>
          </commentPr>
        </mc:Choice>
        <mc:Fallback/>
      </mc:AlternateContent>
    </comment>
    <comment ref="G7" authorId="0">
      <text>
        <r>
          <rPr>
            <sz val="8"/>
            <color rgb="FF000000"/>
            <rFont val="Tahoma"/>
            <family val="2"/>
          </rPr>
          <t xml:space="preserve">This field will be the later of contract start date or prompt month.</t>
        </r>
      </text>
      <mc:AlternateContent>
        <mc:Choice Requires="v2">
          <commentPr autoFill="true" autoScale="false" colHidden="false" locked="false" rowHidden="false" textHAlign="justify" textVAlign="top">
            <anchor moveWithCells="false" sizeWithCells="false">
              <xdr:from>
                <xdr:col>7</xdr:col>
                <xdr:colOff>58</xdr:colOff>
                <xdr:row>5</xdr:row>
                <xdr:rowOff>0</xdr:rowOff>
              </xdr:from>
              <xdr:to>
                <xdr:col>10</xdr:col>
                <xdr:colOff>16</xdr:colOff>
                <xdr:row>6</xdr:row>
                <xdr:rowOff>17</xdr:rowOff>
              </xdr:to>
            </anchor>
          </commentPr>
        </mc:Choice>
        <mc:Fallback/>
      </mc:AlternateContent>
    </comment>
    <comment ref="H21" authorId="0">
      <text>
        <r>
          <rPr>
            <sz val="8"/>
            <color rgb="FF000000"/>
            <rFont val="Tahoma"/>
            <family val="0"/>
          </rPr>
          <t xml:space="preserve">Total Receipt Price = (NYMEX + Receipt Pt Basis + Receipt Pt Index + Index Adjustment) grossed up for fuel rate
</t>
        </r>
      </text>
      <mc:AlternateContent>
        <mc:Choice Requires="v2">
          <commentPr autoFill="true" autoScale="false" colHidden="false" locked="false" rowHidden="false" textHAlign="justify" textVAlign="top">
            <anchor moveWithCells="false" sizeWithCells="false">
              <xdr:from>
                <xdr:col>8</xdr:col>
                <xdr:colOff>105</xdr:colOff>
                <xdr:row>19</xdr:row>
                <xdr:rowOff>13</xdr:rowOff>
              </xdr:from>
              <xdr:to>
                <xdr:col>15</xdr:col>
                <xdr:colOff>100</xdr:colOff>
                <xdr:row>20</xdr:row>
                <xdr:rowOff>51</xdr:rowOff>
              </xdr:to>
            </anchor>
          </commentPr>
        </mc:Choice>
        <mc:Fallback/>
      </mc:AlternateContent>
    </comment>
    <comment ref="I21" authorId="0">
      <text>
        <r>
          <rPr>
            <sz val="8"/>
            <color rgb="FF000000"/>
            <rFont val="Tahoma"/>
            <family val="0"/>
          </rPr>
          <t xml:space="preserve">Total Delivery Price = (NYMEX + Delivery Pt Basis + Delivery Pt Index + Index Adjustment)</t>
        </r>
      </text>
      <mc:AlternateContent>
        <mc:Choice Requires="v2">
          <commentPr autoFill="true" autoScale="false" colHidden="false" locked="false" rowHidden="false" textHAlign="justify" textVAlign="top">
            <anchor moveWithCells="false" sizeWithCells="false">
              <xdr:from>
                <xdr:col>9</xdr:col>
                <xdr:colOff>16</xdr:colOff>
                <xdr:row>19</xdr:row>
                <xdr:rowOff>13</xdr:rowOff>
              </xdr:from>
              <xdr:to>
                <xdr:col>16</xdr:col>
                <xdr:colOff>14</xdr:colOff>
                <xdr:row>20</xdr:row>
                <xdr:rowOff>51</xdr:rowOff>
              </xdr:to>
            </anchor>
          </commentPr>
        </mc:Choice>
        <mc:Fallback/>
      </mc:AlternateContent>
    </comment>
    <comment ref="K21" authorId="0">
      <text>
        <r>
          <rPr>
            <sz val="8"/>
            <color rgb="FF000000"/>
            <rFont val="Tahoma"/>
            <family val="0"/>
          </rPr>
          <t xml:space="preserve">Intrinsic Value = Value of gas at delivery point less receipt point price and variable transport charges</t>
        </r>
      </text>
      <mc:AlternateContent>
        <mc:Choice Requires="v2">
          <commentPr autoFill="true" autoScale="false" colHidden="false" locked="false" rowHidden="false" textHAlign="justify" textVAlign="top">
            <anchor moveWithCells="false" sizeWithCells="false">
              <xdr:from>
                <xdr:col>11</xdr:col>
                <xdr:colOff>94</xdr:colOff>
                <xdr:row>19</xdr:row>
                <xdr:rowOff>13</xdr:rowOff>
              </xdr:from>
              <xdr:to>
                <xdr:col>17</xdr:col>
                <xdr:colOff>20</xdr:colOff>
                <xdr:row>20</xdr:row>
                <xdr:rowOff>51</xdr:rowOff>
              </xdr:to>
            </anchor>
          </commentPr>
        </mc:Choice>
        <mc:Fallback/>
      </mc:AlternateContent>
    </comment>
    <comment ref="L21" authorId="0">
      <text>
        <r>
          <rPr>
            <sz val="8"/>
            <color rgb="FF000000"/>
            <rFont val="Tahoma"/>
            <family val="2"/>
          </rPr>
          <t xml:space="preserve">Extrinsic Value = Total Value of Option less Intrinsic Value
   (The value of an option = Intrinsic Value + Extrinsic (Time) Value)</t>
        </r>
      </text>
      <mc:AlternateContent>
        <mc:Choice Requires="v2">
          <commentPr autoFill="true" autoScale="false" colHidden="false" locked="false" rowHidden="false" textHAlign="justify" textVAlign="top">
            <anchor moveWithCells="false" sizeWithCells="false">
              <xdr:from>
                <xdr:col>13</xdr:col>
                <xdr:colOff>62</xdr:colOff>
                <xdr:row>19</xdr:row>
                <xdr:rowOff>13</xdr:rowOff>
              </xdr:from>
              <xdr:to>
                <xdr:col>18</xdr:col>
                <xdr:colOff>57</xdr:colOff>
                <xdr:row>20</xdr:row>
                <xdr:rowOff>51</xdr:rowOff>
              </xdr:to>
            </anchor>
          </commentPr>
        </mc:Choice>
        <mc:Fallback/>
      </mc:AlternateContent>
    </comment>
    <comment ref="AM3" authorId="0">
      <text>
        <r>
          <rPr>
            <sz val="8"/>
            <color rgb="FF000000"/>
            <rFont val="Tahoma"/>
            <family val="0"/>
          </rPr>
          <t xml:space="preserve">This table has the responsibility of searching through the database records for this path's record number and then pull all volume and rate information by month.  Prior to pulling the information, it must first determine the appropriate tier for the month.  Once determined, that tier's information is loaded into this table for use by the calculation sheet.
</t>
        </r>
      </text>
      <mc:AlternateContent>
        <mc:Choice Requires="v2">
          <commentPr autoFill="true" autoScale="false" colHidden="false" locked="false" rowHidden="false" textHAlign="justify" textVAlign="top">
            <anchor moveWithCells="false" sizeWithCells="false">
              <xdr:from>
                <xdr:col>37</xdr:col>
                <xdr:colOff>6</xdr:colOff>
                <xdr:row>0</xdr:row>
                <xdr:rowOff>14</xdr:rowOff>
              </xdr:from>
              <xdr:to>
                <xdr:col>45</xdr:col>
                <xdr:colOff>19</xdr:colOff>
                <xdr:row>4</xdr:row>
                <xdr:rowOff>3</xdr:rowOff>
              </xdr:to>
            </anchor>
          </commentPr>
        </mc:Choice>
        <mc:Fallback/>
      </mc:AlternateContent>
    </comment>
  </commentList>
</comments>
</file>

<file path=xl/comments1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3</xdr:col>
                <xdr:colOff>94</xdr:colOff>
                <xdr:row>3</xdr:row>
                <xdr:rowOff>14</xdr:rowOff>
              </xdr:to>
            </anchor>
          </commentPr>
        </mc:Choice>
        <mc:Fallback/>
      </mc:AlternateContent>
    </comment>
    <comment ref="A2" authorId="0">
      <text>
        <r>
          <rPr>
            <sz val="8"/>
            <color rgb="FF000000"/>
            <rFont val="Tahoma"/>
            <family val="2"/>
          </rPr>
          <t xml:space="preserve">Used to point to the start of the output information.</t>
        </r>
      </text>
      <mc:AlternateContent>
        <mc:Choice Requires="v2">
          <commentPr autoFill="true" autoScale="false" colHidden="false" locked="false" rowHidden="false" textHAlign="justify" textVAlign="top">
            <anchor moveWithCells="false" sizeWithCells="false">
              <xdr:from>
                <xdr:col>1</xdr:col>
                <xdr:colOff>16</xdr:colOff>
                <xdr:row>0</xdr:row>
                <xdr:rowOff>13</xdr:rowOff>
              </xdr:from>
              <xdr:to>
                <xdr:col>3</xdr:col>
                <xdr:colOff>95</xdr:colOff>
                <xdr:row>4</xdr:row>
                <xdr:rowOff>6</xdr:rowOff>
              </xdr:to>
            </anchor>
          </commentPr>
        </mc:Choice>
        <mc:Fallback/>
      </mc:AlternateContent>
    </comment>
    <comment ref="A3" authorId="0">
      <text>
        <r>
          <rPr>
            <sz val="8"/>
            <color rgb="FF000000"/>
            <rFont val="Tahoma"/>
            <family val="2"/>
          </rPr>
          <t xml:space="preserve">Used to point to Start of Date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1</xdr:row>
                <xdr:rowOff>13</xdr:rowOff>
              </xdr:from>
              <xdr:to>
                <xdr:col>3</xdr:col>
                <xdr:colOff>95</xdr:colOff>
                <xdr:row>5</xdr:row>
                <xdr:rowOff>11</xdr:rowOff>
              </xdr:to>
            </anchor>
          </commentPr>
        </mc:Choice>
        <mc:Fallback/>
      </mc:AlternateContent>
    </comment>
    <comment ref="A4" authorId="0">
      <text>
        <r>
          <rPr>
            <sz val="8"/>
            <color rgb="FF000000"/>
            <rFont val="Tahoma"/>
            <family val="2"/>
          </rPr>
          <t xml:space="preserve">Used to point to Start of Receipt Positions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2</xdr:row>
                <xdr:rowOff>13</xdr:rowOff>
              </xdr:from>
              <xdr:to>
                <xdr:col>3</xdr:col>
                <xdr:colOff>95</xdr:colOff>
                <xdr:row>6</xdr:row>
                <xdr:rowOff>16</xdr:rowOff>
              </xdr:to>
            </anchor>
          </commentPr>
        </mc:Choice>
        <mc:Fallback/>
      </mc:AlternateContent>
    </comment>
    <comment ref="A5"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3</xdr:row>
                <xdr:rowOff>8</xdr:rowOff>
              </xdr:from>
              <xdr:to>
                <xdr:col>3</xdr:col>
                <xdr:colOff>95</xdr:colOff>
                <xdr:row>7</xdr:row>
                <xdr:rowOff>11</xdr:rowOff>
              </xdr:to>
            </anchor>
          </commentPr>
        </mc:Choice>
        <mc:Fallback/>
      </mc:AlternateContent>
    </comment>
    <comment ref="A6"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4</xdr:row>
                <xdr:rowOff>8</xdr:rowOff>
              </xdr:from>
              <xdr:to>
                <xdr:col>3</xdr:col>
                <xdr:colOff>95</xdr:colOff>
                <xdr:row>8</xdr:row>
                <xdr:rowOff>11</xdr:rowOff>
              </xdr:to>
            </anchor>
          </commentPr>
        </mc:Choice>
        <mc:Fallback/>
      </mc:AlternateContent>
    </comment>
    <comment ref="A7"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5</xdr:row>
                <xdr:rowOff>8</xdr:rowOff>
              </xdr:from>
              <xdr:to>
                <xdr:col>3</xdr:col>
                <xdr:colOff>95</xdr:colOff>
                <xdr:row>9</xdr:row>
                <xdr:rowOff>11</xdr:rowOff>
              </xdr:to>
            </anchor>
          </commentPr>
        </mc:Choice>
        <mc:Fallback/>
      </mc:AlternateContent>
    </comment>
    <comment ref="G7" authorId="0">
      <text>
        <r>
          <rPr>
            <sz val="8"/>
            <color rgb="FF000000"/>
            <rFont val="Tahoma"/>
            <family val="2"/>
          </rPr>
          <t xml:space="preserve">This field will be the later of contract start date or prompt month.</t>
        </r>
      </text>
      <mc:AlternateContent>
        <mc:Choice Requires="v2">
          <commentPr autoFill="true" autoScale="false" colHidden="false" locked="false" rowHidden="false" textHAlign="justify" textVAlign="top">
            <anchor moveWithCells="false" sizeWithCells="false">
              <xdr:from>
                <xdr:col>7</xdr:col>
                <xdr:colOff>58</xdr:colOff>
                <xdr:row>5</xdr:row>
                <xdr:rowOff>0</xdr:rowOff>
              </xdr:from>
              <xdr:to>
                <xdr:col>10</xdr:col>
                <xdr:colOff>16</xdr:colOff>
                <xdr:row>6</xdr:row>
                <xdr:rowOff>17</xdr:rowOff>
              </xdr:to>
            </anchor>
          </commentPr>
        </mc:Choice>
        <mc:Fallback/>
      </mc:AlternateContent>
    </comment>
    <comment ref="H21" authorId="0">
      <text>
        <r>
          <rPr>
            <sz val="8"/>
            <color rgb="FF000000"/>
            <rFont val="Tahoma"/>
            <family val="0"/>
          </rPr>
          <t xml:space="preserve">Total Receipt Price = (NYMEX + Receipt Pt Basis + Receipt Pt Index + Index Adjustment) grossed up for fuel rate
</t>
        </r>
      </text>
      <mc:AlternateContent>
        <mc:Choice Requires="v2">
          <commentPr autoFill="true" autoScale="false" colHidden="false" locked="false" rowHidden="false" textHAlign="justify" textVAlign="top">
            <anchor moveWithCells="false" sizeWithCells="false">
              <xdr:from>
                <xdr:col>8</xdr:col>
                <xdr:colOff>105</xdr:colOff>
                <xdr:row>19</xdr:row>
                <xdr:rowOff>13</xdr:rowOff>
              </xdr:from>
              <xdr:to>
                <xdr:col>15</xdr:col>
                <xdr:colOff>100</xdr:colOff>
                <xdr:row>20</xdr:row>
                <xdr:rowOff>51</xdr:rowOff>
              </xdr:to>
            </anchor>
          </commentPr>
        </mc:Choice>
        <mc:Fallback/>
      </mc:AlternateContent>
    </comment>
    <comment ref="I21" authorId="0">
      <text>
        <r>
          <rPr>
            <sz val="8"/>
            <color rgb="FF000000"/>
            <rFont val="Tahoma"/>
            <family val="0"/>
          </rPr>
          <t xml:space="preserve">Total Delivery Price = (NYMEX + Delivery Pt Basis + Delivery Pt Index + Index Adjustment)</t>
        </r>
      </text>
      <mc:AlternateContent>
        <mc:Choice Requires="v2">
          <commentPr autoFill="true" autoScale="false" colHidden="false" locked="false" rowHidden="false" textHAlign="justify" textVAlign="top">
            <anchor moveWithCells="false" sizeWithCells="false">
              <xdr:from>
                <xdr:col>9</xdr:col>
                <xdr:colOff>16</xdr:colOff>
                <xdr:row>19</xdr:row>
                <xdr:rowOff>13</xdr:rowOff>
              </xdr:from>
              <xdr:to>
                <xdr:col>16</xdr:col>
                <xdr:colOff>14</xdr:colOff>
                <xdr:row>20</xdr:row>
                <xdr:rowOff>51</xdr:rowOff>
              </xdr:to>
            </anchor>
          </commentPr>
        </mc:Choice>
        <mc:Fallback/>
      </mc:AlternateContent>
    </comment>
    <comment ref="K21" authorId="0">
      <text>
        <r>
          <rPr>
            <sz val="8"/>
            <color rgb="FF000000"/>
            <rFont val="Tahoma"/>
            <family val="0"/>
          </rPr>
          <t xml:space="preserve">Intrinsic Value = Value of gas at delivery point less receipt point price and variable transport charges</t>
        </r>
      </text>
      <mc:AlternateContent>
        <mc:Choice Requires="v2">
          <commentPr autoFill="true" autoScale="false" colHidden="false" locked="false" rowHidden="false" textHAlign="justify" textVAlign="top">
            <anchor moveWithCells="false" sizeWithCells="false">
              <xdr:from>
                <xdr:col>11</xdr:col>
                <xdr:colOff>94</xdr:colOff>
                <xdr:row>19</xdr:row>
                <xdr:rowOff>13</xdr:rowOff>
              </xdr:from>
              <xdr:to>
                <xdr:col>17</xdr:col>
                <xdr:colOff>20</xdr:colOff>
                <xdr:row>20</xdr:row>
                <xdr:rowOff>51</xdr:rowOff>
              </xdr:to>
            </anchor>
          </commentPr>
        </mc:Choice>
        <mc:Fallback/>
      </mc:AlternateContent>
    </comment>
    <comment ref="L21" authorId="0">
      <text>
        <r>
          <rPr>
            <sz val="8"/>
            <color rgb="FF000000"/>
            <rFont val="Tahoma"/>
            <family val="2"/>
          </rPr>
          <t xml:space="preserve">Extrinsic Value = Total Value of Option less Intrinsic Value
   (The value of an option = Intrinsic Value + Extrinsic (Time) Value)</t>
        </r>
      </text>
      <mc:AlternateContent>
        <mc:Choice Requires="v2">
          <commentPr autoFill="true" autoScale="false" colHidden="false" locked="false" rowHidden="false" textHAlign="justify" textVAlign="top">
            <anchor moveWithCells="false" sizeWithCells="false">
              <xdr:from>
                <xdr:col>13</xdr:col>
                <xdr:colOff>62</xdr:colOff>
                <xdr:row>19</xdr:row>
                <xdr:rowOff>13</xdr:rowOff>
              </xdr:from>
              <xdr:to>
                <xdr:col>18</xdr:col>
                <xdr:colOff>57</xdr:colOff>
                <xdr:row>20</xdr:row>
                <xdr:rowOff>51</xdr:rowOff>
              </xdr:to>
            </anchor>
          </commentPr>
        </mc:Choice>
        <mc:Fallback/>
      </mc:AlternateContent>
    </comment>
    <comment ref="AM3" authorId="0">
      <text>
        <r>
          <rPr>
            <sz val="8"/>
            <color rgb="FF000000"/>
            <rFont val="Tahoma"/>
            <family val="0"/>
          </rPr>
          <t xml:space="preserve">This table has the responsibility of searching through the database records for this path's record number and then pull all volume and rate information by month.  Prior to pulling the information, it must first determine the appropriate tier for the month.  Once determined, that tier's information is loaded into this table for use by the calculation sheet.
</t>
        </r>
      </text>
      <mc:AlternateContent>
        <mc:Choice Requires="v2">
          <commentPr autoFill="true" autoScale="false" colHidden="false" locked="false" rowHidden="false" textHAlign="justify" textVAlign="top">
            <anchor moveWithCells="false" sizeWithCells="false">
              <xdr:from>
                <xdr:col>37</xdr:col>
                <xdr:colOff>6</xdr:colOff>
                <xdr:row>0</xdr:row>
                <xdr:rowOff>14</xdr:rowOff>
              </xdr:from>
              <xdr:to>
                <xdr:col>45</xdr:col>
                <xdr:colOff>19</xdr:colOff>
                <xdr:row>4</xdr:row>
                <xdr:rowOff>3</xdr:rowOff>
              </xdr:to>
            </anchor>
          </commentPr>
        </mc:Choice>
        <mc:Fallback/>
      </mc:AlternateContent>
    </comment>
  </commentList>
</comments>
</file>

<file path=xl/comments1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3</xdr:col>
                <xdr:colOff>94</xdr:colOff>
                <xdr:row>3</xdr:row>
                <xdr:rowOff>14</xdr:rowOff>
              </xdr:to>
            </anchor>
          </commentPr>
        </mc:Choice>
        <mc:Fallback/>
      </mc:AlternateContent>
    </comment>
    <comment ref="A2" authorId="0">
      <text>
        <r>
          <rPr>
            <sz val="8"/>
            <color rgb="FF000000"/>
            <rFont val="Tahoma"/>
            <family val="2"/>
          </rPr>
          <t xml:space="preserve">Used to point to the start of the output information.</t>
        </r>
      </text>
      <mc:AlternateContent>
        <mc:Choice Requires="v2">
          <commentPr autoFill="true" autoScale="false" colHidden="false" locked="false" rowHidden="false" textHAlign="justify" textVAlign="top">
            <anchor moveWithCells="false" sizeWithCells="false">
              <xdr:from>
                <xdr:col>1</xdr:col>
                <xdr:colOff>16</xdr:colOff>
                <xdr:row>0</xdr:row>
                <xdr:rowOff>13</xdr:rowOff>
              </xdr:from>
              <xdr:to>
                <xdr:col>3</xdr:col>
                <xdr:colOff>95</xdr:colOff>
                <xdr:row>4</xdr:row>
                <xdr:rowOff>6</xdr:rowOff>
              </xdr:to>
            </anchor>
          </commentPr>
        </mc:Choice>
        <mc:Fallback/>
      </mc:AlternateContent>
    </comment>
    <comment ref="A3" authorId="0">
      <text>
        <r>
          <rPr>
            <sz val="8"/>
            <color rgb="FF000000"/>
            <rFont val="Tahoma"/>
            <family val="2"/>
          </rPr>
          <t xml:space="preserve">Used to point to Start of Date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1</xdr:row>
                <xdr:rowOff>13</xdr:rowOff>
              </xdr:from>
              <xdr:to>
                <xdr:col>3</xdr:col>
                <xdr:colOff>95</xdr:colOff>
                <xdr:row>5</xdr:row>
                <xdr:rowOff>11</xdr:rowOff>
              </xdr:to>
            </anchor>
          </commentPr>
        </mc:Choice>
        <mc:Fallback/>
      </mc:AlternateContent>
    </comment>
    <comment ref="A4" authorId="0">
      <text>
        <r>
          <rPr>
            <sz val="8"/>
            <color rgb="FF000000"/>
            <rFont val="Tahoma"/>
            <family val="2"/>
          </rPr>
          <t xml:space="preserve">Used to point to Start of Receipt Positions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2</xdr:row>
                <xdr:rowOff>13</xdr:rowOff>
              </xdr:from>
              <xdr:to>
                <xdr:col>3</xdr:col>
                <xdr:colOff>95</xdr:colOff>
                <xdr:row>6</xdr:row>
                <xdr:rowOff>16</xdr:rowOff>
              </xdr:to>
            </anchor>
          </commentPr>
        </mc:Choice>
        <mc:Fallback/>
      </mc:AlternateContent>
    </comment>
    <comment ref="A5"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3</xdr:row>
                <xdr:rowOff>8</xdr:rowOff>
              </xdr:from>
              <xdr:to>
                <xdr:col>3</xdr:col>
                <xdr:colOff>95</xdr:colOff>
                <xdr:row>7</xdr:row>
                <xdr:rowOff>11</xdr:rowOff>
              </xdr:to>
            </anchor>
          </commentPr>
        </mc:Choice>
        <mc:Fallback/>
      </mc:AlternateContent>
    </comment>
    <comment ref="A6"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4</xdr:row>
                <xdr:rowOff>8</xdr:rowOff>
              </xdr:from>
              <xdr:to>
                <xdr:col>3</xdr:col>
                <xdr:colOff>95</xdr:colOff>
                <xdr:row>8</xdr:row>
                <xdr:rowOff>11</xdr:rowOff>
              </xdr:to>
            </anchor>
          </commentPr>
        </mc:Choice>
        <mc:Fallback/>
      </mc:AlternateContent>
    </comment>
    <comment ref="A7"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5</xdr:row>
                <xdr:rowOff>8</xdr:rowOff>
              </xdr:from>
              <xdr:to>
                <xdr:col>3</xdr:col>
                <xdr:colOff>95</xdr:colOff>
                <xdr:row>9</xdr:row>
                <xdr:rowOff>11</xdr:rowOff>
              </xdr:to>
            </anchor>
          </commentPr>
        </mc:Choice>
        <mc:Fallback/>
      </mc:AlternateContent>
    </comment>
    <comment ref="G7" authorId="0">
      <text>
        <r>
          <rPr>
            <sz val="8"/>
            <color rgb="FF000000"/>
            <rFont val="Tahoma"/>
            <family val="2"/>
          </rPr>
          <t xml:space="preserve">This field will be the later of contract start date or prompt month.</t>
        </r>
      </text>
      <mc:AlternateContent>
        <mc:Choice Requires="v2">
          <commentPr autoFill="true" autoScale="false" colHidden="false" locked="false" rowHidden="false" textHAlign="justify" textVAlign="top">
            <anchor moveWithCells="false" sizeWithCells="false">
              <xdr:from>
                <xdr:col>7</xdr:col>
                <xdr:colOff>58</xdr:colOff>
                <xdr:row>5</xdr:row>
                <xdr:rowOff>0</xdr:rowOff>
              </xdr:from>
              <xdr:to>
                <xdr:col>10</xdr:col>
                <xdr:colOff>16</xdr:colOff>
                <xdr:row>6</xdr:row>
                <xdr:rowOff>17</xdr:rowOff>
              </xdr:to>
            </anchor>
          </commentPr>
        </mc:Choice>
        <mc:Fallback/>
      </mc:AlternateContent>
    </comment>
    <comment ref="H21" authorId="0">
      <text>
        <r>
          <rPr>
            <sz val="8"/>
            <color rgb="FF000000"/>
            <rFont val="Tahoma"/>
            <family val="0"/>
          </rPr>
          <t xml:space="preserve">Total Receipt Price = (NYMEX + Receipt Pt Basis + Receipt Pt Index + Index Adjustment) grossed up for fuel rate
</t>
        </r>
      </text>
      <mc:AlternateContent>
        <mc:Choice Requires="v2">
          <commentPr autoFill="true" autoScale="false" colHidden="false" locked="false" rowHidden="false" textHAlign="justify" textVAlign="top">
            <anchor moveWithCells="false" sizeWithCells="false">
              <xdr:from>
                <xdr:col>8</xdr:col>
                <xdr:colOff>105</xdr:colOff>
                <xdr:row>19</xdr:row>
                <xdr:rowOff>13</xdr:rowOff>
              </xdr:from>
              <xdr:to>
                <xdr:col>15</xdr:col>
                <xdr:colOff>100</xdr:colOff>
                <xdr:row>20</xdr:row>
                <xdr:rowOff>51</xdr:rowOff>
              </xdr:to>
            </anchor>
          </commentPr>
        </mc:Choice>
        <mc:Fallback/>
      </mc:AlternateContent>
    </comment>
    <comment ref="I21" authorId="0">
      <text>
        <r>
          <rPr>
            <sz val="8"/>
            <color rgb="FF000000"/>
            <rFont val="Tahoma"/>
            <family val="0"/>
          </rPr>
          <t xml:space="preserve">Total Delivery Price = (NYMEX + Delivery Pt Basis + Delivery Pt Index + Index Adjustment)</t>
        </r>
      </text>
      <mc:AlternateContent>
        <mc:Choice Requires="v2">
          <commentPr autoFill="true" autoScale="false" colHidden="false" locked="false" rowHidden="false" textHAlign="justify" textVAlign="top">
            <anchor moveWithCells="false" sizeWithCells="false">
              <xdr:from>
                <xdr:col>9</xdr:col>
                <xdr:colOff>16</xdr:colOff>
                <xdr:row>19</xdr:row>
                <xdr:rowOff>13</xdr:rowOff>
              </xdr:from>
              <xdr:to>
                <xdr:col>16</xdr:col>
                <xdr:colOff>14</xdr:colOff>
                <xdr:row>20</xdr:row>
                <xdr:rowOff>51</xdr:rowOff>
              </xdr:to>
            </anchor>
          </commentPr>
        </mc:Choice>
        <mc:Fallback/>
      </mc:AlternateContent>
    </comment>
    <comment ref="K21" authorId="0">
      <text>
        <r>
          <rPr>
            <sz val="8"/>
            <color rgb="FF000000"/>
            <rFont val="Tahoma"/>
            <family val="0"/>
          </rPr>
          <t xml:space="preserve">Intrinsic Value = Value of gas at delivery point less receipt point price and variable transport charges</t>
        </r>
      </text>
      <mc:AlternateContent>
        <mc:Choice Requires="v2">
          <commentPr autoFill="true" autoScale="false" colHidden="false" locked="false" rowHidden="false" textHAlign="justify" textVAlign="top">
            <anchor moveWithCells="false" sizeWithCells="false">
              <xdr:from>
                <xdr:col>11</xdr:col>
                <xdr:colOff>94</xdr:colOff>
                <xdr:row>19</xdr:row>
                <xdr:rowOff>13</xdr:rowOff>
              </xdr:from>
              <xdr:to>
                <xdr:col>17</xdr:col>
                <xdr:colOff>20</xdr:colOff>
                <xdr:row>20</xdr:row>
                <xdr:rowOff>51</xdr:rowOff>
              </xdr:to>
            </anchor>
          </commentPr>
        </mc:Choice>
        <mc:Fallback/>
      </mc:AlternateContent>
    </comment>
    <comment ref="L21" authorId="0">
      <text>
        <r>
          <rPr>
            <sz val="8"/>
            <color rgb="FF000000"/>
            <rFont val="Tahoma"/>
            <family val="2"/>
          </rPr>
          <t xml:space="preserve">Extrinsic Value = Total Value of Option less Intrinsic Value
   (The value of an option = Intrinsic Value + Extrinsic (Time) Value)</t>
        </r>
      </text>
      <mc:AlternateContent>
        <mc:Choice Requires="v2">
          <commentPr autoFill="true" autoScale="false" colHidden="false" locked="false" rowHidden="false" textHAlign="justify" textVAlign="top">
            <anchor moveWithCells="false" sizeWithCells="false">
              <xdr:from>
                <xdr:col>13</xdr:col>
                <xdr:colOff>62</xdr:colOff>
                <xdr:row>19</xdr:row>
                <xdr:rowOff>13</xdr:rowOff>
              </xdr:from>
              <xdr:to>
                <xdr:col>18</xdr:col>
                <xdr:colOff>57</xdr:colOff>
                <xdr:row>20</xdr:row>
                <xdr:rowOff>51</xdr:rowOff>
              </xdr:to>
            </anchor>
          </commentPr>
        </mc:Choice>
        <mc:Fallback/>
      </mc:AlternateContent>
    </comment>
    <comment ref="AM3" authorId="0">
      <text>
        <r>
          <rPr>
            <sz val="8"/>
            <color rgb="FF000000"/>
            <rFont val="Tahoma"/>
            <family val="0"/>
          </rPr>
          <t xml:space="preserve">This table has the responsibility of searching through the database records for this path's record number and then pull all volume and rate information by month.  Prior to pulling the information, it must first determine the appropriate tier for the month.  Once determined, that tier's information is loaded into this table for use by the calculation sheet.
</t>
        </r>
      </text>
      <mc:AlternateContent>
        <mc:Choice Requires="v2">
          <commentPr autoFill="true" autoScale="false" colHidden="false" locked="false" rowHidden="false" textHAlign="justify" textVAlign="top">
            <anchor moveWithCells="false" sizeWithCells="false">
              <xdr:from>
                <xdr:col>37</xdr:col>
                <xdr:colOff>6</xdr:colOff>
                <xdr:row>0</xdr:row>
                <xdr:rowOff>14</xdr:rowOff>
              </xdr:from>
              <xdr:to>
                <xdr:col>45</xdr:col>
                <xdr:colOff>19</xdr:colOff>
                <xdr:row>4</xdr:row>
                <xdr:rowOff>3</xdr:rowOff>
              </xdr:to>
            </anchor>
          </commentPr>
        </mc:Choice>
        <mc:Fallback/>
      </mc:AlternateContent>
    </comment>
  </commentList>
</comments>
</file>

<file path=xl/comments1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3</xdr:col>
                <xdr:colOff>94</xdr:colOff>
                <xdr:row>3</xdr:row>
                <xdr:rowOff>14</xdr:rowOff>
              </xdr:to>
            </anchor>
          </commentPr>
        </mc:Choice>
        <mc:Fallback/>
      </mc:AlternateContent>
    </comment>
    <comment ref="A2" authorId="0">
      <text>
        <r>
          <rPr>
            <sz val="8"/>
            <color rgb="FF000000"/>
            <rFont val="Tahoma"/>
            <family val="2"/>
          </rPr>
          <t xml:space="preserve">Used to point to the start of the output information.</t>
        </r>
      </text>
      <mc:AlternateContent>
        <mc:Choice Requires="v2">
          <commentPr autoFill="true" autoScale="false" colHidden="false" locked="false" rowHidden="false" textHAlign="justify" textVAlign="top">
            <anchor moveWithCells="false" sizeWithCells="false">
              <xdr:from>
                <xdr:col>1</xdr:col>
                <xdr:colOff>16</xdr:colOff>
                <xdr:row>0</xdr:row>
                <xdr:rowOff>13</xdr:rowOff>
              </xdr:from>
              <xdr:to>
                <xdr:col>3</xdr:col>
                <xdr:colOff>95</xdr:colOff>
                <xdr:row>4</xdr:row>
                <xdr:rowOff>6</xdr:rowOff>
              </xdr:to>
            </anchor>
          </commentPr>
        </mc:Choice>
        <mc:Fallback/>
      </mc:AlternateContent>
    </comment>
    <comment ref="A3" authorId="0">
      <text>
        <r>
          <rPr>
            <sz val="8"/>
            <color rgb="FF000000"/>
            <rFont val="Tahoma"/>
            <family val="2"/>
          </rPr>
          <t xml:space="preserve">Used to point to Start of Date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1</xdr:row>
                <xdr:rowOff>13</xdr:rowOff>
              </xdr:from>
              <xdr:to>
                <xdr:col>3</xdr:col>
                <xdr:colOff>95</xdr:colOff>
                <xdr:row>5</xdr:row>
                <xdr:rowOff>11</xdr:rowOff>
              </xdr:to>
            </anchor>
          </commentPr>
        </mc:Choice>
        <mc:Fallback/>
      </mc:AlternateContent>
    </comment>
    <comment ref="A4" authorId="0">
      <text>
        <r>
          <rPr>
            <sz val="8"/>
            <color rgb="FF000000"/>
            <rFont val="Tahoma"/>
            <family val="2"/>
          </rPr>
          <t xml:space="preserve">Used to point to Start of Receipt Positions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2</xdr:row>
                <xdr:rowOff>13</xdr:rowOff>
              </xdr:from>
              <xdr:to>
                <xdr:col>3</xdr:col>
                <xdr:colOff>95</xdr:colOff>
                <xdr:row>6</xdr:row>
                <xdr:rowOff>16</xdr:rowOff>
              </xdr:to>
            </anchor>
          </commentPr>
        </mc:Choice>
        <mc:Fallback/>
      </mc:AlternateContent>
    </comment>
    <comment ref="A5"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3</xdr:row>
                <xdr:rowOff>8</xdr:rowOff>
              </xdr:from>
              <xdr:to>
                <xdr:col>3</xdr:col>
                <xdr:colOff>95</xdr:colOff>
                <xdr:row>7</xdr:row>
                <xdr:rowOff>11</xdr:rowOff>
              </xdr:to>
            </anchor>
          </commentPr>
        </mc:Choice>
        <mc:Fallback/>
      </mc:AlternateContent>
    </comment>
    <comment ref="A6"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4</xdr:row>
                <xdr:rowOff>8</xdr:rowOff>
              </xdr:from>
              <xdr:to>
                <xdr:col>3</xdr:col>
                <xdr:colOff>95</xdr:colOff>
                <xdr:row>8</xdr:row>
                <xdr:rowOff>11</xdr:rowOff>
              </xdr:to>
            </anchor>
          </commentPr>
        </mc:Choice>
        <mc:Fallback/>
      </mc:AlternateContent>
    </comment>
    <comment ref="A7"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5</xdr:row>
                <xdr:rowOff>8</xdr:rowOff>
              </xdr:from>
              <xdr:to>
                <xdr:col>3</xdr:col>
                <xdr:colOff>95</xdr:colOff>
                <xdr:row>9</xdr:row>
                <xdr:rowOff>11</xdr:rowOff>
              </xdr:to>
            </anchor>
          </commentPr>
        </mc:Choice>
        <mc:Fallback/>
      </mc:AlternateContent>
    </comment>
    <comment ref="G7" authorId="0">
      <text>
        <r>
          <rPr>
            <sz val="8"/>
            <color rgb="FF000000"/>
            <rFont val="Tahoma"/>
            <family val="2"/>
          </rPr>
          <t xml:space="preserve">This field will be the later of contract start date or prompt month.</t>
        </r>
      </text>
      <mc:AlternateContent>
        <mc:Choice Requires="v2">
          <commentPr autoFill="true" autoScale="false" colHidden="false" locked="false" rowHidden="false" textHAlign="justify" textVAlign="top">
            <anchor moveWithCells="false" sizeWithCells="false">
              <xdr:from>
                <xdr:col>7</xdr:col>
                <xdr:colOff>58</xdr:colOff>
                <xdr:row>5</xdr:row>
                <xdr:rowOff>0</xdr:rowOff>
              </xdr:from>
              <xdr:to>
                <xdr:col>10</xdr:col>
                <xdr:colOff>16</xdr:colOff>
                <xdr:row>6</xdr:row>
                <xdr:rowOff>17</xdr:rowOff>
              </xdr:to>
            </anchor>
          </commentPr>
        </mc:Choice>
        <mc:Fallback/>
      </mc:AlternateContent>
    </comment>
    <comment ref="H21" authorId="0">
      <text>
        <r>
          <rPr>
            <sz val="8"/>
            <color rgb="FF000000"/>
            <rFont val="Tahoma"/>
            <family val="0"/>
          </rPr>
          <t xml:space="preserve">Total Receipt Price = (NYMEX + Receipt Pt Basis + Receipt Pt Index + Index Adjustment) grossed up for fuel rate
</t>
        </r>
      </text>
      <mc:AlternateContent>
        <mc:Choice Requires="v2">
          <commentPr autoFill="true" autoScale="false" colHidden="false" locked="false" rowHidden="false" textHAlign="justify" textVAlign="top">
            <anchor moveWithCells="false" sizeWithCells="false">
              <xdr:from>
                <xdr:col>8</xdr:col>
                <xdr:colOff>105</xdr:colOff>
                <xdr:row>19</xdr:row>
                <xdr:rowOff>13</xdr:rowOff>
              </xdr:from>
              <xdr:to>
                <xdr:col>15</xdr:col>
                <xdr:colOff>100</xdr:colOff>
                <xdr:row>20</xdr:row>
                <xdr:rowOff>51</xdr:rowOff>
              </xdr:to>
            </anchor>
          </commentPr>
        </mc:Choice>
        <mc:Fallback/>
      </mc:AlternateContent>
    </comment>
    <comment ref="I21" authorId="0">
      <text>
        <r>
          <rPr>
            <sz val="8"/>
            <color rgb="FF000000"/>
            <rFont val="Tahoma"/>
            <family val="0"/>
          </rPr>
          <t xml:space="preserve">Total Delivery Price = (NYMEX + Delivery Pt Basis + Delivery Pt Index + Index Adjustment)</t>
        </r>
      </text>
      <mc:AlternateContent>
        <mc:Choice Requires="v2">
          <commentPr autoFill="true" autoScale="false" colHidden="false" locked="false" rowHidden="false" textHAlign="justify" textVAlign="top">
            <anchor moveWithCells="false" sizeWithCells="false">
              <xdr:from>
                <xdr:col>9</xdr:col>
                <xdr:colOff>16</xdr:colOff>
                <xdr:row>19</xdr:row>
                <xdr:rowOff>13</xdr:rowOff>
              </xdr:from>
              <xdr:to>
                <xdr:col>16</xdr:col>
                <xdr:colOff>14</xdr:colOff>
                <xdr:row>20</xdr:row>
                <xdr:rowOff>51</xdr:rowOff>
              </xdr:to>
            </anchor>
          </commentPr>
        </mc:Choice>
        <mc:Fallback/>
      </mc:AlternateContent>
    </comment>
    <comment ref="K21" authorId="0">
      <text>
        <r>
          <rPr>
            <sz val="8"/>
            <color rgb="FF000000"/>
            <rFont val="Tahoma"/>
            <family val="0"/>
          </rPr>
          <t xml:space="preserve">Intrinsic Value = Value of gas at delivery point less receipt point price and variable transport charges</t>
        </r>
      </text>
      <mc:AlternateContent>
        <mc:Choice Requires="v2">
          <commentPr autoFill="true" autoScale="false" colHidden="false" locked="false" rowHidden="false" textHAlign="justify" textVAlign="top">
            <anchor moveWithCells="false" sizeWithCells="false">
              <xdr:from>
                <xdr:col>11</xdr:col>
                <xdr:colOff>94</xdr:colOff>
                <xdr:row>19</xdr:row>
                <xdr:rowOff>13</xdr:rowOff>
              </xdr:from>
              <xdr:to>
                <xdr:col>17</xdr:col>
                <xdr:colOff>20</xdr:colOff>
                <xdr:row>20</xdr:row>
                <xdr:rowOff>51</xdr:rowOff>
              </xdr:to>
            </anchor>
          </commentPr>
        </mc:Choice>
        <mc:Fallback/>
      </mc:AlternateContent>
    </comment>
    <comment ref="L21" authorId="0">
      <text>
        <r>
          <rPr>
            <sz val="8"/>
            <color rgb="FF000000"/>
            <rFont val="Tahoma"/>
            <family val="2"/>
          </rPr>
          <t xml:space="preserve">Extrinsic Value = Total Value of Option less Intrinsic Value
   (The value of an option = Intrinsic Value + Extrinsic (Time) Value)</t>
        </r>
      </text>
      <mc:AlternateContent>
        <mc:Choice Requires="v2">
          <commentPr autoFill="true" autoScale="false" colHidden="false" locked="false" rowHidden="false" textHAlign="justify" textVAlign="top">
            <anchor moveWithCells="false" sizeWithCells="false">
              <xdr:from>
                <xdr:col>13</xdr:col>
                <xdr:colOff>62</xdr:colOff>
                <xdr:row>19</xdr:row>
                <xdr:rowOff>13</xdr:rowOff>
              </xdr:from>
              <xdr:to>
                <xdr:col>18</xdr:col>
                <xdr:colOff>57</xdr:colOff>
                <xdr:row>20</xdr:row>
                <xdr:rowOff>51</xdr:rowOff>
              </xdr:to>
            </anchor>
          </commentPr>
        </mc:Choice>
        <mc:Fallback/>
      </mc:AlternateContent>
    </comment>
    <comment ref="AM3" authorId="0">
      <text>
        <r>
          <rPr>
            <sz val="8"/>
            <color rgb="FF000000"/>
            <rFont val="Tahoma"/>
            <family val="0"/>
          </rPr>
          <t xml:space="preserve">This table has the responsibility of searching through the database records for this path's record number and then pull all volume and rate information by month.  Prior to pulling the information, it must first determine the appropriate tier for the month.  Once determined, that tier's information is loaded into this table for use by the calculation sheet.
</t>
        </r>
      </text>
      <mc:AlternateContent>
        <mc:Choice Requires="v2">
          <commentPr autoFill="true" autoScale="false" colHidden="false" locked="false" rowHidden="false" textHAlign="justify" textVAlign="top">
            <anchor moveWithCells="false" sizeWithCells="false">
              <xdr:from>
                <xdr:col>37</xdr:col>
                <xdr:colOff>6</xdr:colOff>
                <xdr:row>0</xdr:row>
                <xdr:rowOff>14</xdr:rowOff>
              </xdr:from>
              <xdr:to>
                <xdr:col>45</xdr:col>
                <xdr:colOff>19</xdr:colOff>
                <xdr:row>4</xdr:row>
                <xdr:rowOff>3</xdr:rowOff>
              </xdr:to>
            </anchor>
          </commentPr>
        </mc:Choice>
        <mc:Fallback/>
      </mc:AlternateContent>
    </comment>
  </commentList>
</comments>
</file>

<file path=xl/comments1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3</xdr:col>
                <xdr:colOff>94</xdr:colOff>
                <xdr:row>3</xdr:row>
                <xdr:rowOff>14</xdr:rowOff>
              </xdr:to>
            </anchor>
          </commentPr>
        </mc:Choice>
        <mc:Fallback/>
      </mc:AlternateContent>
    </comment>
    <comment ref="A2" authorId="0">
      <text>
        <r>
          <rPr>
            <sz val="8"/>
            <color rgb="FF000000"/>
            <rFont val="Tahoma"/>
            <family val="2"/>
          </rPr>
          <t xml:space="preserve">Used to point to the start of the output information.</t>
        </r>
      </text>
      <mc:AlternateContent>
        <mc:Choice Requires="v2">
          <commentPr autoFill="true" autoScale="false" colHidden="false" locked="false" rowHidden="false" textHAlign="justify" textVAlign="top">
            <anchor moveWithCells="false" sizeWithCells="false">
              <xdr:from>
                <xdr:col>1</xdr:col>
                <xdr:colOff>16</xdr:colOff>
                <xdr:row>0</xdr:row>
                <xdr:rowOff>13</xdr:rowOff>
              </xdr:from>
              <xdr:to>
                <xdr:col>3</xdr:col>
                <xdr:colOff>95</xdr:colOff>
                <xdr:row>4</xdr:row>
                <xdr:rowOff>6</xdr:rowOff>
              </xdr:to>
            </anchor>
          </commentPr>
        </mc:Choice>
        <mc:Fallback/>
      </mc:AlternateContent>
    </comment>
    <comment ref="A3" authorId="0">
      <text>
        <r>
          <rPr>
            <sz val="8"/>
            <color rgb="FF000000"/>
            <rFont val="Tahoma"/>
            <family val="2"/>
          </rPr>
          <t xml:space="preserve">Used to point to Start of Date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1</xdr:row>
                <xdr:rowOff>13</xdr:rowOff>
              </xdr:from>
              <xdr:to>
                <xdr:col>3</xdr:col>
                <xdr:colOff>95</xdr:colOff>
                <xdr:row>5</xdr:row>
                <xdr:rowOff>11</xdr:rowOff>
              </xdr:to>
            </anchor>
          </commentPr>
        </mc:Choice>
        <mc:Fallback/>
      </mc:AlternateContent>
    </comment>
    <comment ref="A4" authorId="0">
      <text>
        <r>
          <rPr>
            <sz val="8"/>
            <color rgb="FF000000"/>
            <rFont val="Tahoma"/>
            <family val="2"/>
          </rPr>
          <t xml:space="preserve">Used to point to Start of Receipt Positions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2</xdr:row>
                <xdr:rowOff>13</xdr:rowOff>
              </xdr:from>
              <xdr:to>
                <xdr:col>3</xdr:col>
                <xdr:colOff>95</xdr:colOff>
                <xdr:row>6</xdr:row>
                <xdr:rowOff>16</xdr:rowOff>
              </xdr:to>
            </anchor>
          </commentPr>
        </mc:Choice>
        <mc:Fallback/>
      </mc:AlternateContent>
    </comment>
    <comment ref="A5"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3</xdr:row>
                <xdr:rowOff>8</xdr:rowOff>
              </xdr:from>
              <xdr:to>
                <xdr:col>3</xdr:col>
                <xdr:colOff>95</xdr:colOff>
                <xdr:row>7</xdr:row>
                <xdr:rowOff>11</xdr:rowOff>
              </xdr:to>
            </anchor>
          </commentPr>
        </mc:Choice>
        <mc:Fallback/>
      </mc:AlternateContent>
    </comment>
    <comment ref="A6"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4</xdr:row>
                <xdr:rowOff>8</xdr:rowOff>
              </xdr:from>
              <xdr:to>
                <xdr:col>3</xdr:col>
                <xdr:colOff>95</xdr:colOff>
                <xdr:row>8</xdr:row>
                <xdr:rowOff>11</xdr:rowOff>
              </xdr:to>
            </anchor>
          </commentPr>
        </mc:Choice>
        <mc:Fallback/>
      </mc:AlternateContent>
    </comment>
    <comment ref="A7"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5</xdr:row>
                <xdr:rowOff>8</xdr:rowOff>
              </xdr:from>
              <xdr:to>
                <xdr:col>3</xdr:col>
                <xdr:colOff>95</xdr:colOff>
                <xdr:row>9</xdr:row>
                <xdr:rowOff>11</xdr:rowOff>
              </xdr:to>
            </anchor>
          </commentPr>
        </mc:Choice>
        <mc:Fallback/>
      </mc:AlternateContent>
    </comment>
    <comment ref="G7" authorId="0">
      <text>
        <r>
          <rPr>
            <sz val="8"/>
            <color rgb="FF000000"/>
            <rFont val="Tahoma"/>
            <family val="2"/>
          </rPr>
          <t xml:space="preserve">This field will be the later of contract start date or prompt month.</t>
        </r>
      </text>
      <mc:AlternateContent>
        <mc:Choice Requires="v2">
          <commentPr autoFill="true" autoScale="false" colHidden="false" locked="false" rowHidden="false" textHAlign="justify" textVAlign="top">
            <anchor moveWithCells="false" sizeWithCells="false">
              <xdr:from>
                <xdr:col>7</xdr:col>
                <xdr:colOff>58</xdr:colOff>
                <xdr:row>5</xdr:row>
                <xdr:rowOff>0</xdr:rowOff>
              </xdr:from>
              <xdr:to>
                <xdr:col>10</xdr:col>
                <xdr:colOff>16</xdr:colOff>
                <xdr:row>6</xdr:row>
                <xdr:rowOff>17</xdr:rowOff>
              </xdr:to>
            </anchor>
          </commentPr>
        </mc:Choice>
        <mc:Fallback/>
      </mc:AlternateContent>
    </comment>
    <comment ref="H21" authorId="0">
      <text>
        <r>
          <rPr>
            <sz val="8"/>
            <color rgb="FF000000"/>
            <rFont val="Tahoma"/>
            <family val="0"/>
          </rPr>
          <t xml:space="preserve">Total Receipt Price = (NYMEX + Receipt Pt Basis + Receipt Pt Index + Index Adjustment) grossed up for fuel rate
</t>
        </r>
      </text>
      <mc:AlternateContent>
        <mc:Choice Requires="v2">
          <commentPr autoFill="true" autoScale="false" colHidden="false" locked="false" rowHidden="false" textHAlign="justify" textVAlign="top">
            <anchor moveWithCells="false" sizeWithCells="false">
              <xdr:from>
                <xdr:col>8</xdr:col>
                <xdr:colOff>105</xdr:colOff>
                <xdr:row>19</xdr:row>
                <xdr:rowOff>13</xdr:rowOff>
              </xdr:from>
              <xdr:to>
                <xdr:col>15</xdr:col>
                <xdr:colOff>100</xdr:colOff>
                <xdr:row>20</xdr:row>
                <xdr:rowOff>51</xdr:rowOff>
              </xdr:to>
            </anchor>
          </commentPr>
        </mc:Choice>
        <mc:Fallback/>
      </mc:AlternateContent>
    </comment>
    <comment ref="I21" authorId="0">
      <text>
        <r>
          <rPr>
            <sz val="8"/>
            <color rgb="FF000000"/>
            <rFont val="Tahoma"/>
            <family val="0"/>
          </rPr>
          <t xml:space="preserve">Total Delivery Price = (NYMEX + Delivery Pt Basis + Delivery Pt Index + Index Adjustment)</t>
        </r>
      </text>
      <mc:AlternateContent>
        <mc:Choice Requires="v2">
          <commentPr autoFill="true" autoScale="false" colHidden="false" locked="false" rowHidden="false" textHAlign="justify" textVAlign="top">
            <anchor moveWithCells="false" sizeWithCells="false">
              <xdr:from>
                <xdr:col>9</xdr:col>
                <xdr:colOff>16</xdr:colOff>
                <xdr:row>19</xdr:row>
                <xdr:rowOff>13</xdr:rowOff>
              </xdr:from>
              <xdr:to>
                <xdr:col>16</xdr:col>
                <xdr:colOff>14</xdr:colOff>
                <xdr:row>20</xdr:row>
                <xdr:rowOff>51</xdr:rowOff>
              </xdr:to>
            </anchor>
          </commentPr>
        </mc:Choice>
        <mc:Fallback/>
      </mc:AlternateContent>
    </comment>
    <comment ref="K21" authorId="0">
      <text>
        <r>
          <rPr>
            <sz val="8"/>
            <color rgb="FF000000"/>
            <rFont val="Tahoma"/>
            <family val="0"/>
          </rPr>
          <t xml:space="preserve">Intrinsic Value = Value of gas at delivery point less receipt point price and variable transport charges</t>
        </r>
      </text>
      <mc:AlternateContent>
        <mc:Choice Requires="v2">
          <commentPr autoFill="true" autoScale="false" colHidden="false" locked="false" rowHidden="false" textHAlign="justify" textVAlign="top">
            <anchor moveWithCells="false" sizeWithCells="false">
              <xdr:from>
                <xdr:col>11</xdr:col>
                <xdr:colOff>94</xdr:colOff>
                <xdr:row>19</xdr:row>
                <xdr:rowOff>13</xdr:rowOff>
              </xdr:from>
              <xdr:to>
                <xdr:col>17</xdr:col>
                <xdr:colOff>20</xdr:colOff>
                <xdr:row>20</xdr:row>
                <xdr:rowOff>51</xdr:rowOff>
              </xdr:to>
            </anchor>
          </commentPr>
        </mc:Choice>
        <mc:Fallback/>
      </mc:AlternateContent>
    </comment>
    <comment ref="L21" authorId="0">
      <text>
        <r>
          <rPr>
            <sz val="8"/>
            <color rgb="FF000000"/>
            <rFont val="Tahoma"/>
            <family val="2"/>
          </rPr>
          <t xml:space="preserve">Extrinsic Value = Total Value of Option less Intrinsic Value
   (The value of an option = Intrinsic Value + Extrinsic (Time) Value)</t>
        </r>
      </text>
      <mc:AlternateContent>
        <mc:Choice Requires="v2">
          <commentPr autoFill="true" autoScale="false" colHidden="false" locked="false" rowHidden="false" textHAlign="justify" textVAlign="top">
            <anchor moveWithCells="false" sizeWithCells="false">
              <xdr:from>
                <xdr:col>13</xdr:col>
                <xdr:colOff>62</xdr:colOff>
                <xdr:row>19</xdr:row>
                <xdr:rowOff>13</xdr:rowOff>
              </xdr:from>
              <xdr:to>
                <xdr:col>18</xdr:col>
                <xdr:colOff>57</xdr:colOff>
                <xdr:row>20</xdr:row>
                <xdr:rowOff>51</xdr:rowOff>
              </xdr:to>
            </anchor>
          </commentPr>
        </mc:Choice>
        <mc:Fallback/>
      </mc:AlternateContent>
    </comment>
    <comment ref="AM3" authorId="0">
      <text>
        <r>
          <rPr>
            <sz val="8"/>
            <color rgb="FF000000"/>
            <rFont val="Tahoma"/>
            <family val="0"/>
          </rPr>
          <t xml:space="preserve">This table has the responsibility of searching through the database records for this path's record number and then pull all volume and rate information by month.  Prior to pulling the information, it must first determine the appropriate tier for the month.  Once determined, that tier's information is loaded into this table for use by the calculation sheet.
</t>
        </r>
      </text>
      <mc:AlternateContent>
        <mc:Choice Requires="v2">
          <commentPr autoFill="true" autoScale="false" colHidden="false" locked="false" rowHidden="false" textHAlign="justify" textVAlign="top">
            <anchor moveWithCells="false" sizeWithCells="false">
              <xdr:from>
                <xdr:col>37</xdr:col>
                <xdr:colOff>6</xdr:colOff>
                <xdr:row>0</xdr:row>
                <xdr:rowOff>14</xdr:rowOff>
              </xdr:from>
              <xdr:to>
                <xdr:col>45</xdr:col>
                <xdr:colOff>19</xdr:colOff>
                <xdr:row>4</xdr:row>
                <xdr:rowOff>3</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4</xdr:col>
                <xdr:colOff>26</xdr:colOff>
                <xdr:row>4</xdr:row>
                <xdr:rowOff>6</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4</xdr:col>
                <xdr:colOff>26</xdr:colOff>
                <xdr:row>4</xdr:row>
                <xdr:rowOff>6</xdr:rowOff>
              </xdr:to>
            </anchor>
          </commentPr>
        </mc:Choice>
        <mc:Fallback/>
      </mc:AlternateContent>
    </comment>
  </commentList>
</comments>
</file>

<file path=xl/comments8.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4</xdr:col>
                <xdr:colOff>26</xdr:colOff>
                <xdr:row>4</xdr:row>
                <xdr:rowOff>6</xdr:rowOff>
              </xdr:to>
            </anchor>
          </commentPr>
        </mc:Choice>
        <mc:Fallback/>
      </mc:AlternateContent>
    </comment>
  </commentList>
</comments>
</file>

<file path=xl/comments9.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3</xdr:col>
                <xdr:colOff>94</xdr:colOff>
                <xdr:row>3</xdr:row>
                <xdr:rowOff>14</xdr:rowOff>
              </xdr:to>
            </anchor>
          </commentPr>
        </mc:Choice>
        <mc:Fallback/>
      </mc:AlternateContent>
    </comment>
    <comment ref="A2" authorId="0">
      <text>
        <r>
          <rPr>
            <sz val="8"/>
            <color rgb="FF000000"/>
            <rFont val="Tahoma"/>
            <family val="2"/>
          </rPr>
          <t xml:space="preserve">Used to point to the start of the output information.</t>
        </r>
      </text>
      <mc:AlternateContent>
        <mc:Choice Requires="v2">
          <commentPr autoFill="true" autoScale="false" colHidden="false" locked="false" rowHidden="false" textHAlign="justify" textVAlign="top">
            <anchor moveWithCells="false" sizeWithCells="false">
              <xdr:from>
                <xdr:col>1</xdr:col>
                <xdr:colOff>16</xdr:colOff>
                <xdr:row>0</xdr:row>
                <xdr:rowOff>13</xdr:rowOff>
              </xdr:from>
              <xdr:to>
                <xdr:col>3</xdr:col>
                <xdr:colOff>95</xdr:colOff>
                <xdr:row>4</xdr:row>
                <xdr:rowOff>6</xdr:rowOff>
              </xdr:to>
            </anchor>
          </commentPr>
        </mc:Choice>
        <mc:Fallback/>
      </mc:AlternateContent>
    </comment>
    <comment ref="A3" authorId="0">
      <text>
        <r>
          <rPr>
            <sz val="8"/>
            <color rgb="FF000000"/>
            <rFont val="Tahoma"/>
            <family val="2"/>
          </rPr>
          <t xml:space="preserve">Used to point to Start of Date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1</xdr:row>
                <xdr:rowOff>13</xdr:rowOff>
              </xdr:from>
              <xdr:to>
                <xdr:col>3</xdr:col>
                <xdr:colOff>95</xdr:colOff>
                <xdr:row>5</xdr:row>
                <xdr:rowOff>11</xdr:rowOff>
              </xdr:to>
            </anchor>
          </commentPr>
        </mc:Choice>
        <mc:Fallback/>
      </mc:AlternateContent>
    </comment>
    <comment ref="A4" authorId="0">
      <text>
        <r>
          <rPr>
            <sz val="8"/>
            <color rgb="FF000000"/>
            <rFont val="Tahoma"/>
            <family val="2"/>
          </rPr>
          <t xml:space="preserve">Used to point to Start of Receipt Positions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2</xdr:row>
                <xdr:rowOff>13</xdr:rowOff>
              </xdr:from>
              <xdr:to>
                <xdr:col>3</xdr:col>
                <xdr:colOff>95</xdr:colOff>
                <xdr:row>6</xdr:row>
                <xdr:rowOff>16</xdr:rowOff>
              </xdr:to>
            </anchor>
          </commentPr>
        </mc:Choice>
        <mc:Fallback/>
      </mc:AlternateContent>
    </comment>
    <comment ref="A5"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3</xdr:row>
                <xdr:rowOff>8</xdr:rowOff>
              </xdr:from>
              <xdr:to>
                <xdr:col>3</xdr:col>
                <xdr:colOff>95</xdr:colOff>
                <xdr:row>7</xdr:row>
                <xdr:rowOff>11</xdr:rowOff>
              </xdr:to>
            </anchor>
          </commentPr>
        </mc:Choice>
        <mc:Fallback/>
      </mc:AlternateContent>
    </comment>
    <comment ref="A6"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4</xdr:row>
                <xdr:rowOff>8</xdr:rowOff>
              </xdr:from>
              <xdr:to>
                <xdr:col>3</xdr:col>
                <xdr:colOff>95</xdr:colOff>
                <xdr:row>8</xdr:row>
                <xdr:rowOff>11</xdr:rowOff>
              </xdr:to>
            </anchor>
          </commentPr>
        </mc:Choice>
        <mc:Fallback/>
      </mc:AlternateContent>
    </comment>
    <comment ref="A7"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5</xdr:row>
                <xdr:rowOff>8</xdr:rowOff>
              </xdr:from>
              <xdr:to>
                <xdr:col>3</xdr:col>
                <xdr:colOff>95</xdr:colOff>
                <xdr:row>9</xdr:row>
                <xdr:rowOff>11</xdr:rowOff>
              </xdr:to>
            </anchor>
          </commentPr>
        </mc:Choice>
        <mc:Fallback/>
      </mc:AlternateContent>
    </comment>
    <comment ref="G7" authorId="0">
      <text>
        <r>
          <rPr>
            <sz val="8"/>
            <color rgb="FF000000"/>
            <rFont val="Tahoma"/>
            <family val="2"/>
          </rPr>
          <t xml:space="preserve">This field will be the later of contract start date or prompt month.</t>
        </r>
      </text>
      <mc:AlternateContent>
        <mc:Choice Requires="v2">
          <commentPr autoFill="true" autoScale="false" colHidden="false" locked="false" rowHidden="false" textHAlign="justify" textVAlign="top">
            <anchor moveWithCells="false" sizeWithCells="false">
              <xdr:from>
                <xdr:col>7</xdr:col>
                <xdr:colOff>58</xdr:colOff>
                <xdr:row>5</xdr:row>
                <xdr:rowOff>0</xdr:rowOff>
              </xdr:from>
              <xdr:to>
                <xdr:col>10</xdr:col>
                <xdr:colOff>16</xdr:colOff>
                <xdr:row>6</xdr:row>
                <xdr:rowOff>17</xdr:rowOff>
              </xdr:to>
            </anchor>
          </commentPr>
        </mc:Choice>
        <mc:Fallback/>
      </mc:AlternateContent>
    </comment>
    <comment ref="H21" authorId="0">
      <text>
        <r>
          <rPr>
            <sz val="8"/>
            <color rgb="FF000000"/>
            <rFont val="Tahoma"/>
            <family val="0"/>
          </rPr>
          <t xml:space="preserve">Total Receipt Price = (NYMEX + Receipt Pt Basis + Receipt Pt Index + Index Adjustment) grossed up for fuel rate
</t>
        </r>
      </text>
      <mc:AlternateContent>
        <mc:Choice Requires="v2">
          <commentPr autoFill="true" autoScale="false" colHidden="false" locked="false" rowHidden="false" textHAlign="justify" textVAlign="top">
            <anchor moveWithCells="false" sizeWithCells="false">
              <xdr:from>
                <xdr:col>8</xdr:col>
                <xdr:colOff>105</xdr:colOff>
                <xdr:row>19</xdr:row>
                <xdr:rowOff>13</xdr:rowOff>
              </xdr:from>
              <xdr:to>
                <xdr:col>15</xdr:col>
                <xdr:colOff>100</xdr:colOff>
                <xdr:row>20</xdr:row>
                <xdr:rowOff>51</xdr:rowOff>
              </xdr:to>
            </anchor>
          </commentPr>
        </mc:Choice>
        <mc:Fallback/>
      </mc:AlternateContent>
    </comment>
    <comment ref="I21" authorId="0">
      <text>
        <r>
          <rPr>
            <sz val="8"/>
            <color rgb="FF000000"/>
            <rFont val="Tahoma"/>
            <family val="0"/>
          </rPr>
          <t xml:space="preserve">Total Delivery Price = (NYMEX + Delivery Pt Basis + Delivery Pt Index + Index Adjustment)</t>
        </r>
      </text>
      <mc:AlternateContent>
        <mc:Choice Requires="v2">
          <commentPr autoFill="true" autoScale="false" colHidden="false" locked="false" rowHidden="false" textHAlign="justify" textVAlign="top">
            <anchor moveWithCells="false" sizeWithCells="false">
              <xdr:from>
                <xdr:col>9</xdr:col>
                <xdr:colOff>16</xdr:colOff>
                <xdr:row>19</xdr:row>
                <xdr:rowOff>13</xdr:rowOff>
              </xdr:from>
              <xdr:to>
                <xdr:col>16</xdr:col>
                <xdr:colOff>14</xdr:colOff>
                <xdr:row>20</xdr:row>
                <xdr:rowOff>51</xdr:rowOff>
              </xdr:to>
            </anchor>
          </commentPr>
        </mc:Choice>
        <mc:Fallback/>
      </mc:AlternateContent>
    </comment>
    <comment ref="K21" authorId="0">
      <text>
        <r>
          <rPr>
            <sz val="8"/>
            <color rgb="FF000000"/>
            <rFont val="Tahoma"/>
            <family val="0"/>
          </rPr>
          <t xml:space="preserve">Intrinsic Value = Value of gas at delivery point less receipt point price and variable transport charges</t>
        </r>
      </text>
      <mc:AlternateContent>
        <mc:Choice Requires="v2">
          <commentPr autoFill="true" autoScale="false" colHidden="false" locked="false" rowHidden="false" textHAlign="justify" textVAlign="top">
            <anchor moveWithCells="false" sizeWithCells="false">
              <xdr:from>
                <xdr:col>11</xdr:col>
                <xdr:colOff>94</xdr:colOff>
                <xdr:row>19</xdr:row>
                <xdr:rowOff>13</xdr:rowOff>
              </xdr:from>
              <xdr:to>
                <xdr:col>17</xdr:col>
                <xdr:colOff>20</xdr:colOff>
                <xdr:row>20</xdr:row>
                <xdr:rowOff>51</xdr:rowOff>
              </xdr:to>
            </anchor>
          </commentPr>
        </mc:Choice>
        <mc:Fallback/>
      </mc:AlternateContent>
    </comment>
    <comment ref="L21" authorId="0">
      <text>
        <r>
          <rPr>
            <sz val="8"/>
            <color rgb="FF000000"/>
            <rFont val="Tahoma"/>
            <family val="2"/>
          </rPr>
          <t xml:space="preserve">Extrinsic Value = Total Value of Option less Intrinsic Value
   (The value of an option = Intrinsic Value + Extrinsic (Time) Value)</t>
        </r>
      </text>
      <mc:AlternateContent>
        <mc:Choice Requires="v2">
          <commentPr autoFill="true" autoScale="false" colHidden="false" locked="false" rowHidden="false" textHAlign="justify" textVAlign="top">
            <anchor moveWithCells="false" sizeWithCells="false">
              <xdr:from>
                <xdr:col>13</xdr:col>
                <xdr:colOff>62</xdr:colOff>
                <xdr:row>19</xdr:row>
                <xdr:rowOff>13</xdr:rowOff>
              </xdr:from>
              <xdr:to>
                <xdr:col>18</xdr:col>
                <xdr:colOff>57</xdr:colOff>
                <xdr:row>20</xdr:row>
                <xdr:rowOff>51</xdr:rowOff>
              </xdr:to>
            </anchor>
          </commentPr>
        </mc:Choice>
        <mc:Fallback/>
      </mc:AlternateContent>
    </comment>
    <comment ref="AM3" authorId="0">
      <text>
        <r>
          <rPr>
            <sz val="8"/>
            <color rgb="FF000000"/>
            <rFont val="Tahoma"/>
            <family val="0"/>
          </rPr>
          <t xml:space="preserve">This table has the responsibility of searching through the database records for this path's record number and then pull all volume and rate information by month.  Prior to pulling the information, it must first determine the appropriate tier for the month.  Once determined, that tier's information is loaded into this table for use by the calculation sheet.
</t>
        </r>
      </text>
      <mc:AlternateContent>
        <mc:Choice Requires="v2">
          <commentPr autoFill="true" autoScale="false" colHidden="false" locked="false" rowHidden="false" textHAlign="justify" textVAlign="top">
            <anchor moveWithCells="false" sizeWithCells="false">
              <xdr:from>
                <xdr:col>36</xdr:col>
                <xdr:colOff>86</xdr:colOff>
                <xdr:row>0</xdr:row>
                <xdr:rowOff>14</xdr:rowOff>
              </xdr:from>
              <xdr:to>
                <xdr:col>45</xdr:col>
                <xdr:colOff>12</xdr:colOff>
                <xdr:row>4</xdr:row>
                <xdr:rowOff>3</xdr:rowOff>
              </xdr:to>
            </anchor>
          </commentPr>
        </mc:Choice>
        <mc:Fallback/>
      </mc:AlternateContent>
    </comment>
  </commentList>
</comments>
</file>

<file path=xl/sharedStrings.xml><?xml version="1.0" encoding="utf-8"?>
<sst xmlns="http://schemas.openxmlformats.org/spreadsheetml/2006/main" count="3153" uniqueCount="759">
  <si>
    <t xml:space="preserve">Notional Positions</t>
  </si>
  <si>
    <t xml:space="preserve">Delta Positions</t>
  </si>
  <si>
    <t xml:space="preserve">Path 1</t>
  </si>
  <si>
    <t xml:space="preserve">Path 2</t>
  </si>
  <si>
    <t xml:space="preserve">Path 3</t>
  </si>
  <si>
    <t xml:space="preserve">Path 4</t>
  </si>
  <si>
    <t xml:space="preserve">Path 5</t>
  </si>
  <si>
    <t xml:space="preserve">Path 6</t>
  </si>
  <si>
    <t xml:space="preserve">Path 7</t>
  </si>
  <si>
    <t xml:space="preserve">Path 8</t>
  </si>
  <si>
    <t xml:space="preserve">Anr-La</t>
  </si>
  <si>
    <t xml:space="preserve">Anr-Ok</t>
  </si>
  <si>
    <t xml:space="preserve">Pepl</t>
  </si>
  <si>
    <t xml:space="preserve">Trunk-La</t>
  </si>
  <si>
    <t xml:space="preserve">ML7</t>
  </si>
  <si>
    <t xml:space="preserve">LA</t>
  </si>
  <si>
    <t xml:space="preserve">PEPL</t>
  </si>
  <si>
    <t xml:space="preserve">Trunk</t>
  </si>
  <si>
    <t xml:space="preserve">ANR SW</t>
  </si>
  <si>
    <t xml:space="preserve">ANR LA</t>
  </si>
  <si>
    <t xml:space="preserve">ANR OK</t>
  </si>
  <si>
    <t xml:space="preserve">T r a n s p o r t a t i o n   M o d e l</t>
  </si>
  <si>
    <t xml:space="preserve">Daily Operations Page</t>
  </si>
  <si>
    <t xml:space="preserve">Today</t>
  </si>
  <si>
    <t xml:space="preserve"> </t>
  </si>
  <si>
    <t xml:space="preserve">Full Operation</t>
  </si>
  <si>
    <t xml:space="preserve">Subset Operations</t>
  </si>
  <si>
    <t xml:space="preserve">Reporting</t>
  </si>
  <si>
    <t xml:space="preserve">Notes:</t>
  </si>
  <si>
    <t xml:space="preserve">Due to the complexity of this model, please use CTRL-ALT-F9 to make sure the model is fully recalculated before printing reports.</t>
  </si>
  <si>
    <t xml:space="preserve">DB</t>
  </si>
  <si>
    <t xml:space="preserve">Database Operations</t>
  </si>
  <si>
    <t xml:space="preserve">DB Key (Rec No)</t>
  </si>
  <si>
    <t xml:space="preserve">TRANSPORTATION CONTRACT INFORMATION</t>
  </si>
  <si>
    <t xml:space="preserve">Pipeline</t>
  </si>
  <si>
    <t xml:space="preserve">ANR</t>
  </si>
  <si>
    <t xml:space="preserve">Receipt</t>
  </si>
  <si>
    <t xml:space="preserve">Delivery</t>
  </si>
  <si>
    <t xml:space="preserve">Start</t>
  </si>
  <si>
    <t xml:space="preserve">End</t>
  </si>
  <si>
    <t xml:space="preserve">Contract #</t>
  </si>
  <si>
    <t xml:space="preserve">ANR/OK</t>
  </si>
  <si>
    <t xml:space="preserve">ML7/CG</t>
  </si>
  <si>
    <t xml:space="preserve">Tier1</t>
  </si>
  <si>
    <t xml:space="preserve">Tier2</t>
  </si>
  <si>
    <t xml:space="preserve">Tier3</t>
  </si>
  <si>
    <t xml:space="preserve">Tier4</t>
  </si>
  <si>
    <t xml:space="preserve">Months</t>
  </si>
  <si>
    <t xml:space="preserve">Nov,Dec,Jan,Feb,Mar</t>
  </si>
  <si>
    <t xml:space="preserve">Apr,May,Jun,Jul,Aug,Sep,Oct</t>
  </si>
  <si>
    <t xml:space="preserve">(none)</t>
  </si>
  <si>
    <t xml:space="preserve">Volume</t>
  </si>
  <si>
    <t xml:space="preserve">Commodity</t>
  </si>
  <si>
    <t xml:space="preserve">Fuel Rate</t>
  </si>
  <si>
    <t xml:space="preserve">Demand</t>
  </si>
  <si>
    <t xml:space="preserve">Surcharge</t>
  </si>
  <si>
    <t xml:space="preserve">RecPt Index Adj</t>
  </si>
  <si>
    <t xml:space="preserve">DelPt Index Adj</t>
  </si>
  <si>
    <t xml:space="preserve">Receipt Basis</t>
  </si>
  <si>
    <t xml:space="preserve">IF-ANR/OK Basis Mid</t>
  </si>
  <si>
    <t xml:space="preserve">Delivery Basis</t>
  </si>
  <si>
    <t xml:space="preserve">ML7/CG Basis Mid</t>
  </si>
  <si>
    <t xml:space="preserve">Region</t>
  </si>
  <si>
    <t xml:space="preserve">Receipt Index</t>
  </si>
  <si>
    <t xml:space="preserve">IF-ANR/OK Index Mid</t>
  </si>
  <si>
    <t xml:space="preserve">Delivery Index</t>
  </si>
  <si>
    <t xml:space="preserve">ML7/CG Index Mid</t>
  </si>
  <si>
    <t xml:space="preserve">Central</t>
  </si>
  <si>
    <t xml:space="preserve">Receipt Omicron</t>
  </si>
  <si>
    <t xml:space="preserve">NG_OMICRON_3</t>
  </si>
  <si>
    <t xml:space="preserve">Delivery Omicron</t>
  </si>
  <si>
    <t xml:space="preserve">NG_OMICRON_14</t>
  </si>
  <si>
    <t xml:space="preserve">Include Variable GRI (Y/N)</t>
  </si>
  <si>
    <t xml:space="preserve">Correlation Col</t>
  </si>
  <si>
    <t xml:space="preserve">N</t>
  </si>
  <si>
    <t xml:space="preserve">Comments</t>
  </si>
  <si>
    <t xml:space="preserve">ANR/LA</t>
  </si>
  <si>
    <t xml:space="preserve">IF-ANR/LA_ONSHO Basis Mid</t>
  </si>
  <si>
    <t xml:space="preserve">IF-ANR/LA_ONSHO Index Mid</t>
  </si>
  <si>
    <t xml:space="preserve">NG_OMICRON_1</t>
  </si>
  <si>
    <t xml:space="preserve">All</t>
  </si>
  <si>
    <t xml:space="preserve">IF-PAN/TX/OK Basis Mid</t>
  </si>
  <si>
    <t xml:space="preserve">IF-PAN/TX/OK Index Mid</t>
  </si>
  <si>
    <t xml:space="preserve">TRKL</t>
  </si>
  <si>
    <t xml:space="preserve">Trunkline/ELA</t>
  </si>
  <si>
    <t xml:space="preserve">IF-TRUNKL/LA Basis Mid</t>
  </si>
  <si>
    <t xml:space="preserve">IF-TRUNKL/LA Index Mid</t>
  </si>
  <si>
    <t xml:space="preserve">Dawn</t>
  </si>
  <si>
    <t xml:space="preserve">Chippawa</t>
  </si>
  <si>
    <t xml:space="preserve">CGPR-DAWN Basis Mid</t>
  </si>
  <si>
    <t xml:space="preserve">CGPR-CHIPPAWA Basis Mid</t>
  </si>
  <si>
    <t xml:space="preserve">CGPR-DAWN Index Mid</t>
  </si>
  <si>
    <t xml:space="preserve">CGPR-CHIPPAWA Index Mid</t>
  </si>
  <si>
    <t xml:space="preserve">St. Clair</t>
  </si>
  <si>
    <t xml:space="preserve">CGPR-ST.CLAIR Basis Mid</t>
  </si>
  <si>
    <t xml:space="preserve">CGPR-ST.CLAIR Index Mid</t>
  </si>
  <si>
    <t xml:space="preserve">LONGTERMPLREPORT</t>
  </si>
  <si>
    <t xml:space="preserve">Type</t>
  </si>
  <si>
    <t xml:space="preserve">LongTermPLReport</t>
  </si>
  <si>
    <t xml:space="preserve">Group</t>
  </si>
  <si>
    <t xml:space="preserve">CENTRAL REGION</t>
  </si>
  <si>
    <t xml:space="preserve">Leg</t>
  </si>
  <si>
    <t xml:space="preserve">Receipt Pt </t>
  </si>
  <si>
    <t xml:space="preserve">Asset Value</t>
  </si>
  <si>
    <t xml:space="preserve">Demand Costs</t>
  </si>
  <si>
    <t xml:space="preserve">Today's P&amp;L</t>
  </si>
  <si>
    <t xml:space="preserve">Yesterday's P&amp;L</t>
  </si>
  <si>
    <t xml:space="preserve">P&amp;L Change</t>
  </si>
  <si>
    <t xml:space="preserve">Intrinsic Value</t>
  </si>
  <si>
    <t xml:space="preserve">Extrinsic Value</t>
  </si>
  <si>
    <t xml:space="preserve">Change in Price</t>
  </si>
  <si>
    <t xml:space="preserve">Change in Basis</t>
  </si>
  <si>
    <t xml:space="preserve">Change in Index</t>
  </si>
  <si>
    <t xml:space="preserve">Change in Fuel</t>
  </si>
  <si>
    <t xml:space="preserve">Change in Var Charges</t>
  </si>
  <si>
    <t xml:space="preserve">Delta</t>
  </si>
  <si>
    <t xml:space="preserve">Gamma</t>
  </si>
  <si>
    <t xml:space="preserve">Theta</t>
  </si>
  <si>
    <t xml:space="preserve">Vega</t>
  </si>
  <si>
    <t xml:space="preserve">Rho</t>
  </si>
  <si>
    <t xml:space="preserve">Drift</t>
  </si>
  <si>
    <t xml:space="preserve">Path</t>
  </si>
  <si>
    <t xml:space="preserve">Delivery Pt</t>
  </si>
  <si>
    <t xml:space="preserve">REGION SUB-TOTAL</t>
  </si>
  <si>
    <t xml:space="preserve">DENVER REGION</t>
  </si>
  <si>
    <t xml:space="preserve">EAST  REGION</t>
  </si>
  <si>
    <t xml:space="preserve">ONTARIO REGION</t>
  </si>
  <si>
    <t xml:space="preserve">WEST/ALLEN REGION</t>
  </si>
  <si>
    <t xml:space="preserve">WEST/HOLST REGION</t>
  </si>
  <si>
    <t xml:space="preserve">Database Connection Parameters</t>
  </si>
  <si>
    <t xml:space="preserve">Curve Parameters</t>
  </si>
  <si>
    <t xml:space="preserve">Database Name</t>
  </si>
  <si>
    <t xml:space="preserve">EGSPROD32</t>
  </si>
  <si>
    <t xml:space="preserve">Fetch As Of</t>
  </si>
  <si>
    <t xml:space="preserve">UserId</t>
  </si>
  <si>
    <t xml:space="preserve">MHAYS_PC</t>
  </si>
  <si>
    <t xml:space="preserve">Start Date</t>
  </si>
  <si>
    <t xml:space="preserve">Password</t>
  </si>
  <si>
    <t xml:space="preserve">End Date</t>
  </si>
  <si>
    <t xml:space="preserve">Fetch</t>
  </si>
  <si>
    <t xml:space="preserve">Y</t>
  </si>
  <si>
    <t xml:space="preserve">Last Updated</t>
  </si>
  <si>
    <t xml:space="preserve">Curve Date</t>
  </si>
  <si>
    <t xml:space="preserve">Curve Code</t>
  </si>
  <si>
    <t xml:space="preserve">NG</t>
  </si>
  <si>
    <t xml:space="preserve">INT</t>
  </si>
  <si>
    <t xml:space="preserve">NG_OMICRON_2</t>
  </si>
  <si>
    <t xml:space="preserve">NG_OMICRON_4</t>
  </si>
  <si>
    <t xml:space="preserve">NG_OMICRON_5</t>
  </si>
  <si>
    <t xml:space="preserve">NG_OMICRON_6</t>
  </si>
  <si>
    <t xml:space="preserve">NG_OMICRON_7</t>
  </si>
  <si>
    <t xml:space="preserve">NG_OMICRON_8</t>
  </si>
  <si>
    <t xml:space="preserve">NG_OMICRON_9</t>
  </si>
  <si>
    <t xml:space="preserve">NG_OMICRON_10</t>
  </si>
  <si>
    <t xml:space="preserve">NG_OMICRON_11</t>
  </si>
  <si>
    <t xml:space="preserve">NG_OMICRON_12</t>
  </si>
  <si>
    <t xml:space="preserve">NG_OMICRON_13</t>
  </si>
  <si>
    <t xml:space="preserve">NG_OMICRON_15</t>
  </si>
  <si>
    <t xml:space="preserve">IF-NNG/VENT</t>
  </si>
  <si>
    <t xml:space="preserve">NGI/CHI. GATE</t>
  </si>
  <si>
    <t xml:space="preserve">CGPR-NIAGARA</t>
  </si>
  <si>
    <t xml:space="preserve">CGPR-PARKWAY</t>
  </si>
  <si>
    <t xml:space="preserve">CGPR-CHIPPAWA</t>
  </si>
  <si>
    <t xml:space="preserve">CGPR-ST.CLAIR</t>
  </si>
  <si>
    <t xml:space="preserve">CGPR-FARWELL</t>
  </si>
  <si>
    <t xml:space="preserve">CHI./N/BORDER</t>
  </si>
  <si>
    <t xml:space="preserve">IF-NGPLTXOK</t>
  </si>
  <si>
    <t xml:space="preserve">IF-MONCHY</t>
  </si>
  <si>
    <t xml:space="preserve">IF-NGPL/LA</t>
  </si>
  <si>
    <t xml:space="preserve">IF-NGPL/MIDCON</t>
  </si>
  <si>
    <t xml:space="preserve">IF-NORAM/WEST</t>
  </si>
  <si>
    <t xml:space="preserve">IF-TRUNKL/LA</t>
  </si>
  <si>
    <t xml:space="preserve">MICH/CONS</t>
  </si>
  <si>
    <t xml:space="preserve">IF-ELPO/SJ</t>
  </si>
  <si>
    <t xml:space="preserve">IF-ELPO/PERMIAN</t>
  </si>
  <si>
    <t xml:space="preserve">NGI-MOJAVE</t>
  </si>
  <si>
    <t xml:space="preserve">IF-WAHA-TX</t>
  </si>
  <si>
    <t xml:space="preserve">NGI-MALIN</t>
  </si>
  <si>
    <t xml:space="preserve">NGI-SOCAL</t>
  </si>
  <si>
    <t xml:space="preserve">CGPR-KINGSGATE</t>
  </si>
  <si>
    <t xml:space="preserve">IF-NWPL_ROCKY_M</t>
  </si>
  <si>
    <t xml:space="preserve">NGI-PGE/CG</t>
  </si>
  <si>
    <t xml:space="preserve">NGI-SOBDR-PG&amp;E</t>
  </si>
  <si>
    <t xml:space="preserve">NGI-SOCAL(KRS)</t>
  </si>
  <si>
    <t xml:space="preserve">IF-COLGUL/RAYNE</t>
  </si>
  <si>
    <t xml:space="preserve">IF-CGT/APPALAC</t>
  </si>
  <si>
    <t xml:space="preserve">IF-COLGULF/LA</t>
  </si>
  <si>
    <t xml:space="preserve">IF-HEHUB</t>
  </si>
  <si>
    <t xml:space="preserve">IF-TENN/TX</t>
  </si>
  <si>
    <t xml:space="preserve">PORTLAND</t>
  </si>
  <si>
    <t xml:space="preserve">IF-TRANSCO/Z1</t>
  </si>
  <si>
    <t xml:space="preserve">IF-TRANSCO/Z2</t>
  </si>
  <si>
    <t xml:space="preserve">IF-TRANSCO/Z3</t>
  </si>
  <si>
    <t xml:space="preserve">IF-TRANSCO/Z6</t>
  </si>
  <si>
    <t xml:space="preserve">NW STANF/1ST-GD</t>
  </si>
  <si>
    <t xml:space="preserve">WY/WELLHEAD</t>
  </si>
  <si>
    <t xml:space="preserve">WY/MKTZONE</t>
  </si>
  <si>
    <t xml:space="preserve">IF-FGT/MKT</t>
  </si>
  <si>
    <t xml:space="preserve">IF-FGT/Z1</t>
  </si>
  <si>
    <t xml:space="preserve">IF-FGT/Z2</t>
  </si>
  <si>
    <t xml:space="preserve">IF-FGT/Z3</t>
  </si>
  <si>
    <t xml:space="preserve">IF-ANR/OK</t>
  </si>
  <si>
    <t xml:space="preserve">IF-ANR/LA_ONSHO</t>
  </si>
  <si>
    <t xml:space="preserve">IF-PAN/TX/OK</t>
  </si>
  <si>
    <t xml:space="preserve">CGPR-DAWN</t>
  </si>
  <si>
    <t xml:space="preserve">Curve Type</t>
  </si>
  <si>
    <t xml:space="preserve">PR</t>
  </si>
  <si>
    <t xml:space="preserve">AA</t>
  </si>
  <si>
    <t xml:space="preserve">VO</t>
  </si>
  <si>
    <t xml:space="preserve">Book Code</t>
  </si>
  <si>
    <t xml:space="preserve">P</t>
  </si>
  <si>
    <t xml:space="preserve">R</t>
  </si>
  <si>
    <t xml:space="preserve">D</t>
  </si>
  <si>
    <t xml:space="preserve">I</t>
  </si>
  <si>
    <t xml:space="preserve">Curve Descrip</t>
  </si>
  <si>
    <t xml:space="preserve">Nymex Mid</t>
  </si>
  <si>
    <t xml:space="preserve">Libor AA</t>
  </si>
  <si>
    <t xml:space="preserve">Nymex Vol</t>
  </si>
  <si>
    <t xml:space="preserve">IF-NNG/VENT Basis Mid</t>
  </si>
  <si>
    <t xml:space="preserve">IF-NNG/VENT Index Mid</t>
  </si>
  <si>
    <t xml:space="preserve">NGI/CHI. GATE Basis Mid</t>
  </si>
  <si>
    <t xml:space="preserve">NGI/CHI. GATE Index Mid</t>
  </si>
  <si>
    <t xml:space="preserve">CGPR-NIAGARA Basis Mid</t>
  </si>
  <si>
    <t xml:space="preserve">CGPR-NIAGARA Index Mid</t>
  </si>
  <si>
    <t xml:space="preserve">CGPR-PARKWAY Basis Mid</t>
  </si>
  <si>
    <t xml:space="preserve">CGPR-PARKWAY Index Mid</t>
  </si>
  <si>
    <t xml:space="preserve">CGPR-FARWELL Basis Mid</t>
  </si>
  <si>
    <t xml:space="preserve">CGPR-FARWELL Index Mid</t>
  </si>
  <si>
    <t xml:space="preserve">CHI./N/BORDER Basis Mid</t>
  </si>
  <si>
    <t xml:space="preserve">CHI./N/BORDER Index Mid</t>
  </si>
  <si>
    <t xml:space="preserve">IF-NGPLTXOK Basis Mid</t>
  </si>
  <si>
    <t xml:space="preserve">IF-NGPLTXOK Index Mid</t>
  </si>
  <si>
    <t xml:space="preserve">IF-MONCHY Basis Mid</t>
  </si>
  <si>
    <t xml:space="preserve">IF-MONCHY Index Mid</t>
  </si>
  <si>
    <t xml:space="preserve">IF-NGPL/LA Basis Mid</t>
  </si>
  <si>
    <t xml:space="preserve">IF-NGPL/LA Index Mid</t>
  </si>
  <si>
    <t xml:space="preserve">IF-NGPL/MIDCON Basis Mid</t>
  </si>
  <si>
    <t xml:space="preserve">IF-NGPL/MIDCON Index Mid</t>
  </si>
  <si>
    <t xml:space="preserve">IF-NORAM/WEST Basis Mid</t>
  </si>
  <si>
    <t xml:space="preserve">IF-NORAM/WEST Index Mid</t>
  </si>
  <si>
    <t xml:space="preserve">MICH/CONS Basis Mid</t>
  </si>
  <si>
    <t xml:space="preserve">MICH/CONS Index Mid</t>
  </si>
  <si>
    <t xml:space="preserve">IF-ELPO/SJ Basis Mid</t>
  </si>
  <si>
    <t xml:space="preserve">IF-ELPO/SJ Index Mid</t>
  </si>
  <si>
    <t xml:space="preserve">IF-ELPO/PERMIAN Basis Mid</t>
  </si>
  <si>
    <t xml:space="preserve">IF-ELPO/PERMIAN Index Mid</t>
  </si>
  <si>
    <t xml:space="preserve">NGI-MOJAVE Basis Mid</t>
  </si>
  <si>
    <t xml:space="preserve">NGI-MOJAVE Index Mid</t>
  </si>
  <si>
    <t xml:space="preserve">IF-WAHA-TX Basis Mid</t>
  </si>
  <si>
    <t xml:space="preserve">IF-WAHA-TX Index Mid</t>
  </si>
  <si>
    <t xml:space="preserve">NGI-MALIN Basis Mid</t>
  </si>
  <si>
    <t xml:space="preserve">NGI-MALIN Index Mid</t>
  </si>
  <si>
    <t xml:space="preserve">NGI-SOCAL Basis Mid</t>
  </si>
  <si>
    <t xml:space="preserve">NGI-SOCAL Index Mid</t>
  </si>
  <si>
    <t xml:space="preserve">CGPR-KINGSGATE Basis Mid</t>
  </si>
  <si>
    <t xml:space="preserve">CGPR-KINGSGATE Index Mid</t>
  </si>
  <si>
    <t xml:space="preserve">IF-NWPL_ROCKY_M Basis Mid</t>
  </si>
  <si>
    <t xml:space="preserve">IF-NWPL_ROCKY_M Index Mid</t>
  </si>
  <si>
    <t xml:space="preserve">NGI-PGE/CG Basis Mid</t>
  </si>
  <si>
    <t xml:space="preserve">NGI-PGE/CG Index Mid</t>
  </si>
  <si>
    <t xml:space="preserve">NGI-SOBDR-PG&amp;E Basis Mid</t>
  </si>
  <si>
    <t xml:space="preserve">NGI-SOBDR-PG&amp;E Index Mid</t>
  </si>
  <si>
    <t xml:space="preserve">NGI-SOCAL(KRS) Basis Mid</t>
  </si>
  <si>
    <t xml:space="preserve">NGI-SOCAL(KRS) Index Mid</t>
  </si>
  <si>
    <t xml:space="preserve">IF-COLGUL/RAYNE Basis Mid</t>
  </si>
  <si>
    <t xml:space="preserve">IF-COLGUL/RAYNE Index Mid</t>
  </si>
  <si>
    <t xml:space="preserve">IF-CGT/APPALAC Basis Mid</t>
  </si>
  <si>
    <t xml:space="preserve">IF-CGT/APPALAC Index Mid</t>
  </si>
  <si>
    <t xml:space="preserve">IF-COLGULF/LA Basis Mid</t>
  </si>
  <si>
    <t xml:space="preserve">IF-COLGULF/LA Index Mid</t>
  </si>
  <si>
    <t xml:space="preserve">IF-HEHUB Basis Mid</t>
  </si>
  <si>
    <t xml:space="preserve">IF-HEHUB Index Mid</t>
  </si>
  <si>
    <t xml:space="preserve">IF-TENN/TX Basis Mid</t>
  </si>
  <si>
    <t xml:space="preserve">IF-TENN/TX Index Mid</t>
  </si>
  <si>
    <t xml:space="preserve">PORTLAND Basis Mid</t>
  </si>
  <si>
    <t xml:space="preserve">PORTLAND Index Mid</t>
  </si>
  <si>
    <t xml:space="preserve">IF-TRANSCO/Z1 Basis Mid</t>
  </si>
  <si>
    <t xml:space="preserve">IF-TRANSCO/Z1 Index Mid</t>
  </si>
  <si>
    <t xml:space="preserve">IF-TRANSCO/Z2 Basis Mid</t>
  </si>
  <si>
    <t xml:space="preserve">IF-TRANSCO/Z2 Index Mid</t>
  </si>
  <si>
    <t xml:space="preserve">IF-TRANSCO/Z3 Basis Mid</t>
  </si>
  <si>
    <t xml:space="preserve">IF-TRANSCO/Z3 Index Mid</t>
  </si>
  <si>
    <t xml:space="preserve">IF-TRANSCO/Z6 Basis Mid</t>
  </si>
  <si>
    <t xml:space="preserve">IF-TRANSCO/Z6 Index Mid</t>
  </si>
  <si>
    <t xml:space="preserve">NW STANF/1ST-GD Basis Mid</t>
  </si>
  <si>
    <t xml:space="preserve">NW STANF/1ST-GD Index Mid</t>
  </si>
  <si>
    <t xml:space="preserve">WY/Wellhead Basis Mid</t>
  </si>
  <si>
    <t xml:space="preserve">Wy/Wellhead Index Mid</t>
  </si>
  <si>
    <t xml:space="preserve">WY/MktZone Basis Mid</t>
  </si>
  <si>
    <t xml:space="preserve">Wy/MktZone Index Mid</t>
  </si>
  <si>
    <t xml:space="preserve">IF-FGT/MKT Basis Mid</t>
  </si>
  <si>
    <t xml:space="preserve">IF-FGT/MKT Index Mid</t>
  </si>
  <si>
    <t xml:space="preserve">IF-FGT/Z1 Basis Mid</t>
  </si>
  <si>
    <t xml:space="preserve">IF-FGT/Z1 Index Mid</t>
  </si>
  <si>
    <t xml:space="preserve">IF-FGT/Z2 Basis Mid</t>
  </si>
  <si>
    <t xml:space="preserve">IF-FGT/Z2 Index Mid</t>
  </si>
  <si>
    <t xml:space="preserve">IF-FGT/Z3 Basis Mid</t>
  </si>
  <si>
    <t xml:space="preserve">IF-FGT/Z3 Index Mid</t>
  </si>
  <si>
    <t xml:space="preserve">IF-EPSJ(BONDAD)</t>
  </si>
  <si>
    <t xml:space="preserve">Tetco STX</t>
  </si>
  <si>
    <t xml:space="preserve">Tenn Z0</t>
  </si>
  <si>
    <t xml:space="preserve">IF-TENN/LA</t>
  </si>
  <si>
    <t xml:space="preserve">WLA</t>
  </si>
  <si>
    <t xml:space="preserve">ELA</t>
  </si>
  <si>
    <t xml:space="preserve">M1</t>
  </si>
  <si>
    <t xml:space="preserve">ETX</t>
  </si>
  <si>
    <t xml:space="preserve">Tenn Z1</t>
  </si>
  <si>
    <t xml:space="preserve">Texas Gas SL</t>
  </si>
  <si>
    <t xml:space="preserve">CNG-S</t>
  </si>
  <si>
    <t xml:space="preserve">IF-ANR/LA</t>
  </si>
  <si>
    <t xml:space="preserve">IF-NNG/TOK</t>
  </si>
  <si>
    <t xml:space="preserve">IF-TGT/ZSL</t>
  </si>
  <si>
    <t xml:space="preserve">NGI-CHI. GATE</t>
  </si>
  <si>
    <t xml:space="preserve">NGI-MICH_CG</t>
  </si>
  <si>
    <t xml:space="preserve">IF-NGPL/STX</t>
  </si>
  <si>
    <t xml:space="preserve">WY/Wellhead</t>
  </si>
  <si>
    <t xml:space="preserve">FGT/MKT</t>
  </si>
  <si>
    <t xml:space="preserve">PGE/Topock</t>
  </si>
  <si>
    <t xml:space="preserve">MIDCON</t>
  </si>
  <si>
    <t xml:space="preserve">Park</t>
  </si>
  <si>
    <t xml:space="preserve">St Clair</t>
  </si>
  <si>
    <t xml:space="preserve">Chicago</t>
  </si>
  <si>
    <t xml:space="preserve">Midcon</t>
  </si>
  <si>
    <t xml:space="preserve">Permian</t>
  </si>
  <si>
    <t xml:space="preserve">Tetco M3</t>
  </si>
  <si>
    <t xml:space="preserve">TCO</t>
  </si>
  <si>
    <t xml:space="preserve">M3</t>
  </si>
  <si>
    <t xml:space="preserve">IF-TENN/Z6</t>
  </si>
  <si>
    <t xml:space="preserve">Tenn Z5</t>
  </si>
  <si>
    <t xml:space="preserve">Tenn Z3</t>
  </si>
  <si>
    <t xml:space="preserve">Texas Gas Z4</t>
  </si>
  <si>
    <t xml:space="preserve">Leidy</t>
  </si>
  <si>
    <t xml:space="preserve">MICH_CG-GD</t>
  </si>
  <si>
    <t xml:space="preserve">IF-NNG/DEMARCAT</t>
  </si>
  <si>
    <t xml:space="preserve">WY/MktZone</t>
  </si>
  <si>
    <t xml:space="preserve">FGTZ</t>
  </si>
  <si>
    <t xml:space="preserve">PGE City</t>
  </si>
  <si>
    <t xml:space="preserve">Kern</t>
  </si>
  <si>
    <t xml:space="preserve">Niag</t>
  </si>
  <si>
    <t xml:space="preserve">Socal</t>
  </si>
  <si>
    <t xml:space="preserve">IF-COLGULF/RAYNE</t>
  </si>
  <si>
    <t xml:space="preserve">LONGTERMPLREPORTTEMPLATE</t>
  </si>
  <si>
    <t xml:space="preserve">LongTerm</t>
  </si>
  <si>
    <t xml:space="preserve">TEMPLATE</t>
  </si>
  <si>
    <t xml:space="preserve">REPORT</t>
  </si>
  <si>
    <t xml:space="preserve">Totals</t>
  </si>
  <si>
    <t xml:space="preserve">SUMMARY BY POINT</t>
  </si>
  <si>
    <t xml:space="preserve">TOTAL LONG AND SHORT POSITIONS</t>
  </si>
  <si>
    <t xml:space="preserve">Long</t>
  </si>
  <si>
    <t xml:space="preserve">Short</t>
  </si>
  <si>
    <t xml:space="preserve">LONGTERMPATH</t>
  </si>
  <si>
    <t xml:space="preserve">Record Number</t>
  </si>
  <si>
    <t xml:space="preserve">O U T P U T   S U M M A R Y</t>
  </si>
  <si>
    <t xml:space="preserve">I N T E R M E D I A T E   C A L C U L A T I O N S</t>
  </si>
  <si>
    <t xml:space="preserve">I N T E R M E D I A T E   G R E E K S</t>
  </si>
  <si>
    <t xml:space="preserve">P R I O R    D A Y   C A L C U L A T I O N S</t>
  </si>
  <si>
    <t xml:space="preserve">Roll Schedule</t>
  </si>
  <si>
    <t xml:space="preserve">Prior Day</t>
  </si>
  <si>
    <t xml:space="preserve">Change</t>
  </si>
  <si>
    <t xml:space="preserve">Receipt Basis Column</t>
  </si>
  <si>
    <t xml:space="preserve">Nymex Curve</t>
  </si>
  <si>
    <t xml:space="preserve">Month</t>
  </si>
  <si>
    <t xml:space="preserve">Tier</t>
  </si>
  <si>
    <t xml:space="preserve">Total Intrinsic</t>
  </si>
  <si>
    <t xml:space="preserve">Receipt Index Column</t>
  </si>
  <si>
    <t xml:space="preserve">Nymex Column</t>
  </si>
  <si>
    <t xml:space="preserve">Valued as Of</t>
  </si>
  <si>
    <t xml:space="preserve">Total Extrinsic</t>
  </si>
  <si>
    <t xml:space="preserve">Delivery Basis Column</t>
  </si>
  <si>
    <t xml:space="preserve">Libor Curve</t>
  </si>
  <si>
    <t xml:space="preserve">NPV</t>
  </si>
  <si>
    <t xml:space="preserve">Total MMBtus</t>
  </si>
  <si>
    <t xml:space="preserve">Delivery Index Column</t>
  </si>
  <si>
    <t xml:space="preserve">Libor Column</t>
  </si>
  <si>
    <t xml:space="preserve">Price Change</t>
  </si>
  <si>
    <t xml:space="preserve">Extrinsic $/MMBtu</t>
  </si>
  <si>
    <t xml:space="preserve">Omicron R</t>
  </si>
  <si>
    <t xml:space="preserve">Omicron NG</t>
  </si>
  <si>
    <t xml:space="preserve">Price</t>
  </si>
  <si>
    <t xml:space="preserve">Basis Change</t>
  </si>
  <si>
    <t xml:space="preserve">Avg Correlation</t>
  </si>
  <si>
    <t xml:space="preserve">Omicron D</t>
  </si>
  <si>
    <t xml:space="preserve">Omicron NG Col</t>
  </si>
  <si>
    <t xml:space="preserve">R / D Basis</t>
  </si>
  <si>
    <t xml:space="preserve">Index Change</t>
  </si>
  <si>
    <t xml:space="preserve">R / D Index</t>
  </si>
  <si>
    <t xml:space="preserve">Status Messages</t>
  </si>
  <si>
    <t xml:space="preserve">Fuel Change</t>
  </si>
  <si>
    <t xml:space="preserve">Variable GRI Factor</t>
  </si>
  <si>
    <t xml:space="preserve">Fuel</t>
  </si>
  <si>
    <t xml:space="preserve">Variable Change</t>
  </si>
  <si>
    <t xml:space="preserve">Var Charges</t>
  </si>
  <si>
    <t xml:space="preserve">DB Page</t>
  </si>
  <si>
    <t xml:space="preserve">Record Ndx</t>
  </si>
  <si>
    <t xml:space="preserve">Intrinsic</t>
  </si>
  <si>
    <t xml:space="preserve">Extrinsic</t>
  </si>
  <si>
    <t xml:space="preserve">R / D Value</t>
  </si>
  <si>
    <t xml:space="preserve">Expiration Date</t>
  </si>
  <si>
    <t xml:space="preserve">PV Vol</t>
  </si>
  <si>
    <t xml:space="preserve">Receipt Price</t>
  </si>
  <si>
    <t xml:space="preserve">Delivery Price</t>
  </si>
  <si>
    <t xml:space="preserve">Monthly PV'ed Intrinsic Value</t>
  </si>
  <si>
    <t xml:space="preserve">Monthly PV'ed Extrinsic (Time) Value</t>
  </si>
  <si>
    <t xml:space="preserve">Receipt Price Volatility</t>
  </si>
  <si>
    <t xml:space="preserve">Delivery Price Volatility</t>
  </si>
  <si>
    <t xml:space="preserve">Correlation</t>
  </si>
  <si>
    <t xml:space="preserve">Monthly Daily Opt Price</t>
  </si>
  <si>
    <t xml:space="preserve">Delta Value</t>
  </si>
  <si>
    <t xml:space="preserve">Gamma Value</t>
  </si>
  <si>
    <t xml:space="preserve">Theta Value</t>
  </si>
  <si>
    <t xml:space="preserve">Vega Value</t>
  </si>
  <si>
    <t xml:space="preserve">Rho Value</t>
  </si>
  <si>
    <t xml:space="preserve">Drift Value</t>
  </si>
  <si>
    <t xml:space="preserve">Valid Month Factor</t>
  </si>
  <si>
    <t xml:space="preserve">Days In Month</t>
  </si>
  <si>
    <t xml:space="preserve">Days Until First of Month</t>
  </si>
  <si>
    <t xml:space="preserve">Days From Yesterday</t>
  </si>
  <si>
    <t xml:space="preserve">Nymex</t>
  </si>
  <si>
    <t xml:space="preserve">Variable Transport Charges</t>
  </si>
  <si>
    <t xml:space="preserve">Fuel Cost</t>
  </si>
  <si>
    <t xml:space="preserve">Libor</t>
  </si>
  <si>
    <t xml:space="preserve">Discount Factor</t>
  </si>
  <si>
    <t xml:space="preserve">PV Monthly Fuel Vol</t>
  </si>
  <si>
    <t xml:space="preserve">Omicron (NG)</t>
  </si>
  <si>
    <t xml:space="preserve">Omicron (Receipt)</t>
  </si>
  <si>
    <t xml:space="preserve">Omicron (Delivery)</t>
  </si>
  <si>
    <t xml:space="preserve">Receipt Price Change</t>
  </si>
  <si>
    <t xml:space="preserve">Delivery Price Change</t>
  </si>
  <si>
    <t xml:space="preserve">Receipt Volatility Change</t>
  </si>
  <si>
    <t xml:space="preserve">Delivery Volatility Change</t>
  </si>
  <si>
    <t xml:space="preserve">Receipt Gamma</t>
  </si>
  <si>
    <t xml:space="preserve">Delivery Gamma</t>
  </si>
  <si>
    <t xml:space="preserve">Cross Gamma</t>
  </si>
  <si>
    <t xml:space="preserve">Annualized Theta</t>
  </si>
  <si>
    <t xml:space="preserve">Receipt Vega</t>
  </si>
  <si>
    <t xml:space="preserve">Delivery Vega</t>
  </si>
  <si>
    <t xml:space="preserve">Receipt Delta</t>
  </si>
  <si>
    <t xml:space="preserve">Delivery Delta</t>
  </si>
  <si>
    <t xml:space="preserve">General Description</t>
  </si>
  <si>
    <t xml:space="preserve">This spreadsheet allow a user to fetch multiple curves at once from the designated database.</t>
  </si>
  <si>
    <t xml:space="preserve">Overview Of Operation</t>
  </si>
  <si>
    <t xml:space="preserve">1) Decide what curves are needed for a particular project/evaluation</t>
  </si>
  <si>
    <t xml:space="preserve">2) Add each curve, via the "Add Curves" button on the "Fetch" sheet, to the list of curves to be fetched.</t>
  </si>
  <si>
    <t xml:space="preserve">3) Update the curves via the "Update Curves" button.</t>
  </si>
  <si>
    <t xml:space="preserve">How Do I ?</t>
  </si>
  <si>
    <t xml:space="preserve">Use the curve information in my project?</t>
  </si>
  <si>
    <t xml:space="preserve">The easiest way to access the curve information is using the VLOOKUP function.  The date would be the first argument, the named range "CurveTbl" the second, and the offset of the desired curve the third.</t>
  </si>
  <si>
    <t xml:space="preserve">Add a new curve to be fetched?</t>
  </si>
  <si>
    <t xml:space="preserve">Add a new curve via the "Add Curve" button on the "Fetch" sheet.  A dialog with pop-up with a list of valid curves.  Select the desired curve and press the "Next" button on the dialog sheet.  Continue adding curve by specifying the curve code, curve type, and curve description.  You may also specify a format to apply to the display of the new curve, if desired.</t>
  </si>
  <si>
    <t xml:space="preserve">Only update specific curves?</t>
  </si>
  <si>
    <t xml:space="preserve">Only those curves with a "Y" coded in the "Fetch" row on the "Fetch" sheet will be updated during the update process.  The only exception to this is if the desired start date for curves differs from the starting date already in the CurveTbl.  If there is a difference, all curves, except "Trader Quotes", those coded with a "T" in the "Fetch" row, will be overwritten.  This protects the user from rolling off a month at the start of the valuation but forgetting to set all the automatic curves to "Y" for the "Fetch" row, and thus using inaccurate curves.  Since "Trader Quotes" are not fetched, there is no provision to update these except through a manual process.  If the start date changes, and there are existing "Trader Quotes", a verify indicator appears above the "Trader Quote" and it is up to the user to update appropriately.</t>
  </si>
  <si>
    <t xml:space="preserve">Prevent a "Trader Quote" from being updated along with the rest of the quotes?</t>
  </si>
  <si>
    <t xml:space="preserve">See the discussion above.</t>
  </si>
  <si>
    <t xml:space="preserve">Add a new curve code?</t>
  </si>
  <si>
    <t xml:space="preserve">Use the "Add…" button to add a new curve code.  Specify "Curve Code" in the pop-up window along with a Code and Description.</t>
  </si>
  <si>
    <t xml:space="preserve">Add a new curve type?</t>
  </si>
  <si>
    <t xml:space="preserve">Use the "Add…" button to add a new curve code.  Specify "Curve Type" in the pop-up window along with a Code and Description.</t>
  </si>
  <si>
    <t xml:space="preserve">Add a new book code?</t>
  </si>
  <si>
    <t xml:space="preserve">Use the "Add…" button to add a new curve code.  Specify "Book Code" in the pop-up window along with a Code and Description.</t>
  </si>
  <si>
    <t xml:space="preserve">Detailed Operation</t>
  </si>
  <si>
    <t xml:space="preserve">"Fetch" Sheet</t>
  </si>
  <si>
    <t xml:space="preserve">* All user inputs are in blue</t>
  </si>
  <si>
    <t xml:space="preserve">* Specify appropriate "Database Name", "UserID", and "Password" for access to the curves database</t>
  </si>
  <si>
    <t xml:space="preserve">* Enter the three dates "Fetch as of", "Start Date", and "End Date".  The first date, "Fetch as of" designates the date of the curves to be fetched.  "Start Date" and "End Date" control the range of values that are returned.</t>
  </si>
  <si>
    <t xml:space="preserve">* Press the "Update Curves" button to access the database and refresh the desired curves.</t>
  </si>
  <si>
    <t xml:space="preserve">* Press the "Add Curve" button to add a curve to the fetch list.</t>
  </si>
  <si>
    <t xml:space="preserve">* Use the row labeled "Fetch" to control whether a curve is actually refreshed when the "Update Curves" button is pressed.  For curves that are manually input (ex: trader curves), turn the setting to "N".  For all others that should be updated, leave as "Y".  Code "Trader Quotes" with a "T".  These are never updated, except manually.  See discussion above under "How Do I?".</t>
  </si>
  <si>
    <t xml:space="preserve">* To delete a curve, simply remove the information in the "Curve Code", "Curve Type", and "Book Code" rows for that curve.  For ease of use and operation, keep all curves in contiguous columns.</t>
  </si>
  <si>
    <t xml:space="preserve">"Codes" Sheet</t>
  </si>
  <si>
    <t xml:space="preserve">* The information contained in each of the tables on this sheet is used by the "Add Curves" button on the "Fetch" sheet to determine, when adding a new curve, what "Curve Code", "Curve Type", and "Book Code" to use for the new curve.</t>
  </si>
  <si>
    <t xml:space="preserve">* For proper program operation, it is imperitive that new codes, and types be entered via the "Add Curve/Book Code, Curve Type" button and that the "Code" information entered in the associated window be correct for the particular item being entered.   It is also helpful to enter a meaningful description since this is the information actually displayed via the "Add Curve" button when adding a new curve to the fetch list.</t>
  </si>
  <si>
    <t xml:space="preserve">C U R V E   C O D E S</t>
  </si>
  <si>
    <t xml:space="preserve">B O O K   C O D E S</t>
  </si>
  <si>
    <t xml:space="preserve">C U R V E   T Y P E S</t>
  </si>
  <si>
    <t xml:space="preserve">Description</t>
  </si>
  <si>
    <t xml:space="preserve">Code</t>
  </si>
  <si>
    <t xml:space="preserve">Nymex Natural Gas</t>
  </si>
  <si>
    <t xml:space="preserve">P - Price</t>
  </si>
  <si>
    <t xml:space="preserve">PR - Mid Price</t>
  </si>
  <si>
    <t xml:space="preserve">Libor AA Interest Rate</t>
  </si>
  <si>
    <t xml:space="preserve">D - Basis</t>
  </si>
  <si>
    <t xml:space="preserve">BP - Bid Price</t>
  </si>
  <si>
    <t xml:space="preserve">BP</t>
  </si>
  <si>
    <t xml:space="preserve">IF Auga Dulce</t>
  </si>
  <si>
    <t xml:space="preserve">IF-AGUA DULCE</t>
  </si>
  <si>
    <t xml:space="preserve">I - Index</t>
  </si>
  <si>
    <t xml:space="preserve">AP - Ask Price</t>
  </si>
  <si>
    <t xml:space="preserve">AP</t>
  </si>
  <si>
    <t xml:space="preserve">IF ANR Oklahoma</t>
  </si>
  <si>
    <t xml:space="preserve">R - Rate</t>
  </si>
  <si>
    <t xml:space="preserve">AA - Libor AA</t>
  </si>
  <si>
    <t xml:space="preserve">IF Arkla/Ark,OK-50%</t>
  </si>
  <si>
    <t xml:space="preserve">IF-ARKLA/ARK-OK</t>
  </si>
  <si>
    <t xml:space="preserve">F - Foreign Exchange</t>
  </si>
  <si>
    <t xml:space="preserve">F</t>
  </si>
  <si>
    <t xml:space="preserve">VO - Mid Volatility</t>
  </si>
  <si>
    <t xml:space="preserve">IF CNG Appalachia</t>
  </si>
  <si>
    <t xml:space="preserve">IF-CNG/APPALACH</t>
  </si>
  <si>
    <t xml:space="preserve">BV - Bid Volatility</t>
  </si>
  <si>
    <t xml:space="preserve">BV</t>
  </si>
  <si>
    <t xml:space="preserve">IF CIG Rocky Mountains</t>
  </si>
  <si>
    <t xml:space="preserve">IF-CIG/RKYMTN</t>
  </si>
  <si>
    <t xml:space="preserve">AV - Ask Volatility</t>
  </si>
  <si>
    <t xml:space="preserve">AV</t>
  </si>
  <si>
    <t xml:space="preserve">IF Columbia Gas Appalachia</t>
  </si>
  <si>
    <t xml:space="preserve">FX - Foreign Exchange</t>
  </si>
  <si>
    <t xml:space="preserve">FX</t>
  </si>
  <si>
    <t xml:space="preserve">IF Columbia Gulf Louisiana</t>
  </si>
  <si>
    <t xml:space="preserve">IR - Interest Rate</t>
  </si>
  <si>
    <t xml:space="preserve">IR</t>
  </si>
  <si>
    <t xml:space="preserve">IF EL Paso Permian</t>
  </si>
  <si>
    <t xml:space="preserve">IF EL Paso San Juan</t>
  </si>
  <si>
    <t xml:space="preserve">IF FGT Zone 1</t>
  </si>
  <si>
    <t xml:space="preserve">IF FGT Zone 2</t>
  </si>
  <si>
    <t xml:space="preserve">IF FGT Zone 3</t>
  </si>
  <si>
    <t xml:space="preserve">IF Henry Hub</t>
  </si>
  <si>
    <t xml:space="preserve">IF HPL Ship Channel</t>
  </si>
  <si>
    <t xml:space="preserve">IF-HPL/SHPCHAN</t>
  </si>
  <si>
    <t xml:space="preserve">IF KATY Hub East Texas</t>
  </si>
  <si>
    <t xml:space="preserve">IF-KATY</t>
  </si>
  <si>
    <t xml:space="preserve">IF Kern River Wyoming</t>
  </si>
  <si>
    <t xml:space="preserve">IF-KERN/RIVER</t>
  </si>
  <si>
    <t xml:space="preserve">IF Koch South Louisiana</t>
  </si>
  <si>
    <t xml:space="preserve">IF-KOCH</t>
  </si>
  <si>
    <t xml:space="preserve">IF Koch Texas</t>
  </si>
  <si>
    <t xml:space="preserve">IF-KOCH/TX</t>
  </si>
  <si>
    <t xml:space="preserve">IF NGPL Mid Continent</t>
  </si>
  <si>
    <t xml:space="preserve">IF NGPL Louisiana</t>
  </si>
  <si>
    <t xml:space="preserve">IF NGPL TX-OK</t>
  </si>
  <si>
    <t xml:space="preserve">IF NGPL South Texas</t>
  </si>
  <si>
    <t xml:space="preserve">IF-NGPL/TX</t>
  </si>
  <si>
    <t xml:space="preserve">IF NorAm East</t>
  </si>
  <si>
    <t xml:space="preserve">IF-NORAM/EAST</t>
  </si>
  <si>
    <t xml:space="preserve">IF NorAm West</t>
  </si>
  <si>
    <t xml:space="preserve">IF NNG TX-OK-KS</t>
  </si>
  <si>
    <t xml:space="preserve">IF NNG Demarcation</t>
  </si>
  <si>
    <t xml:space="preserve">IF NNG Ventura</t>
  </si>
  <si>
    <t xml:space="preserve">IF NWPL Rocky Mountains</t>
  </si>
  <si>
    <t xml:space="preserve">IF NWPL Canadian Border</t>
  </si>
  <si>
    <t xml:space="preserve">IF-NTHWST/CANBR</t>
  </si>
  <si>
    <t xml:space="preserve">IF ONG Oklahoma</t>
  </si>
  <si>
    <t xml:space="preserve">IF-ONG/OKLAHOMA</t>
  </si>
  <si>
    <t xml:space="preserve">IF PEPL TX-OK</t>
  </si>
  <si>
    <t xml:space="preserve">IF Questar Rocky Mountains</t>
  </si>
  <si>
    <t xml:space="preserve">IF-QUESTAR</t>
  </si>
  <si>
    <t xml:space="preserve">IF Sonat Louisiana</t>
  </si>
  <si>
    <t xml:space="preserve">IF-SONAT/LA</t>
  </si>
  <si>
    <t xml:space="preserve">IF Tenn LA Zone 1 (500 Line)</t>
  </si>
  <si>
    <t xml:space="preserve">IF Tenn LA Zone 1 (800 Line)</t>
  </si>
  <si>
    <t xml:space="preserve">IF-TENN/LA_OFF</t>
  </si>
  <si>
    <t xml:space="preserve">IF Tenn TX Zone 0 (100 Line)</t>
  </si>
  <si>
    <t xml:space="preserve">IF-TENN/Z5</t>
  </si>
  <si>
    <t xml:space="preserve">IF TETCO East Louisiana</t>
  </si>
  <si>
    <t xml:space="preserve">IF-TETCO/ELA</t>
  </si>
  <si>
    <t xml:space="preserve">IF TETCO West Louisiana</t>
  </si>
  <si>
    <t xml:space="preserve">IF-TETCO/WLA</t>
  </si>
  <si>
    <t xml:space="preserve">IF TETCO East Texas</t>
  </si>
  <si>
    <t xml:space="preserve">IF-TETCO/ETX</t>
  </si>
  <si>
    <t xml:space="preserve">IF TETCO South Texas</t>
  </si>
  <si>
    <t xml:space="preserve">IF-TETCO/STX</t>
  </si>
  <si>
    <t xml:space="preserve">IF TETCO Zone M3 (Market)</t>
  </si>
  <si>
    <t xml:space="preserve">IF-TETCO/M3</t>
  </si>
  <si>
    <t xml:space="preserve">IF TGT Zone 1</t>
  </si>
  <si>
    <t xml:space="preserve">IF-TGT/Z1</t>
  </si>
  <si>
    <t xml:space="preserve">IF TGT South Louisiana</t>
  </si>
  <si>
    <t xml:space="preserve">IF Transco Zone 1  (30)</t>
  </si>
  <si>
    <t xml:space="preserve">IF Transco Zone 2  (45)</t>
  </si>
  <si>
    <t xml:space="preserve">IF Transco Zone 3  (50,62,65)</t>
  </si>
  <si>
    <t xml:space="preserve">IF Transco Miss/Ala  (85)</t>
  </si>
  <si>
    <t xml:space="preserve">IF-TRANSCO/Z4</t>
  </si>
  <si>
    <t xml:space="preserve">IF-TRANSCO/Z5</t>
  </si>
  <si>
    <t xml:space="preserve">IF Transco Zone 6 (Market)</t>
  </si>
  <si>
    <t xml:space="preserve">IF TW Permian</t>
  </si>
  <si>
    <t xml:space="preserve">IF-TW/PERMIAN</t>
  </si>
  <si>
    <t xml:space="preserve">IF Trunkline Louisiana</t>
  </si>
  <si>
    <t xml:space="preserve">IF Trunkline Texas</t>
  </si>
  <si>
    <t xml:space="preserve">IF-TRUNKL/TX</t>
  </si>
  <si>
    <t xml:space="preserve">IF Valero Texas</t>
  </si>
  <si>
    <t xml:space="preserve">IF-VALERO/TX</t>
  </si>
  <si>
    <t xml:space="preserve">IF Williams TX-OK-KS</t>
  </si>
  <si>
    <t xml:space="preserve">IF-WNG/TOK</t>
  </si>
  <si>
    <t xml:space="preserve">NGI Chicago City Gate</t>
  </si>
  <si>
    <t xml:space="preserve">NGI Michigan ConsoIidated</t>
  </si>
  <si>
    <t xml:space="preserve">NGI Malin (North Cal Border)</t>
  </si>
  <si>
    <t xml:space="preserve">NGI Socal (South Cal Border)</t>
  </si>
  <si>
    <t xml:space="preserve">Alberta Aeco Basis</t>
  </si>
  <si>
    <t xml:space="preserve">CGPR-AECO/BASIS</t>
  </si>
  <si>
    <t xml:space="preserve">Waha Hub West Texas</t>
  </si>
  <si>
    <t xml:space="preserve">WAHA KCBT</t>
  </si>
  <si>
    <t xml:space="preserve">GD Niagara (1st of Month)</t>
  </si>
  <si>
    <t xml:space="preserve">NIAGARA-GDM</t>
  </si>
  <si>
    <t xml:space="preserve">FGT City Gate</t>
  </si>
  <si>
    <t xml:space="preserve">IF-FGT/MKTAREA</t>
  </si>
  <si>
    <t xml:space="preserve">MB Ethane</t>
  </si>
  <si>
    <t xml:space="preserve">C2GC</t>
  </si>
  <si>
    <t xml:space="preserve">MB Ethane/Propane Mix</t>
  </si>
  <si>
    <t xml:space="preserve">EPMX</t>
  </si>
  <si>
    <t xml:space="preserve">Conway Ethane</t>
  </si>
  <si>
    <t xml:space="preserve">C2CN</t>
  </si>
  <si>
    <t xml:space="preserve">MB TET Propane</t>
  </si>
  <si>
    <t xml:space="preserve">C3GC</t>
  </si>
  <si>
    <t xml:space="preserve">MB NTET Propane</t>
  </si>
  <si>
    <t xml:space="preserve">C3XT</t>
  </si>
  <si>
    <t xml:space="preserve">Conway Propane</t>
  </si>
  <si>
    <t xml:space="preserve">C3CN</t>
  </si>
  <si>
    <t xml:space="preserve">MB TET N-Butane</t>
  </si>
  <si>
    <t xml:space="preserve">NC4</t>
  </si>
  <si>
    <t xml:space="preserve">MB NTET N-Butane</t>
  </si>
  <si>
    <t xml:space="preserve">NBXT</t>
  </si>
  <si>
    <t xml:space="preserve">Conway N-Butane</t>
  </si>
  <si>
    <t xml:space="preserve">NBCN</t>
  </si>
  <si>
    <t xml:space="preserve">MB TET Iso-Butane</t>
  </si>
  <si>
    <t xml:space="preserve">IC4</t>
  </si>
  <si>
    <t xml:space="preserve">MB NTET Iso-Butane</t>
  </si>
  <si>
    <t xml:space="preserve">IBXT</t>
  </si>
  <si>
    <t xml:space="preserve">Conway Iso-Butane</t>
  </si>
  <si>
    <t xml:space="preserve">IBCN</t>
  </si>
  <si>
    <t xml:space="preserve">MB TET Nat Gasoline</t>
  </si>
  <si>
    <t xml:space="preserve">C5+</t>
  </si>
  <si>
    <t xml:space="preserve">MB NTET Nat Gasoline</t>
  </si>
  <si>
    <t xml:space="preserve">C5XT</t>
  </si>
  <si>
    <t xml:space="preserve">Conway Nat Gasoline</t>
  </si>
  <si>
    <t xml:space="preserve">C5CN</t>
  </si>
  <si>
    <t xml:space="preserve">WTI Crude Oil</t>
  </si>
  <si>
    <t xml:space="preserve">WTI</t>
  </si>
  <si>
    <t xml:space="preserve">#6 Oil 1%S New York</t>
  </si>
  <si>
    <t xml:space="preserve">61NY</t>
  </si>
  <si>
    <t xml:space="preserve">#6 Oil 2%S New York</t>
  </si>
  <si>
    <t xml:space="preserve">62NY</t>
  </si>
  <si>
    <t xml:space="preserve">#6 Oil 1%S Gulf coast</t>
  </si>
  <si>
    <t xml:space="preserve">61GC</t>
  </si>
  <si>
    <t xml:space="preserve">#6 Oil 3%S Gulf coast</t>
  </si>
  <si>
    <t xml:space="preserve">63GC</t>
  </si>
  <si>
    <t xml:space="preserve">#2 Oil New York</t>
  </si>
  <si>
    <t xml:space="preserve">NYHO</t>
  </si>
  <si>
    <t xml:space="preserve">#2 Oil Gulf Coast</t>
  </si>
  <si>
    <t xml:space="preserve">GCHO</t>
  </si>
  <si>
    <t xml:space="preserve">Unleaded Gasoline</t>
  </si>
  <si>
    <t xml:space="preserve">HU</t>
  </si>
  <si>
    <t xml:space="preserve">Methanol Gulf Coast</t>
  </si>
  <si>
    <t xml:space="preserve">MEOH</t>
  </si>
  <si>
    <t xml:space="preserve">MTBE Gulf coast</t>
  </si>
  <si>
    <t xml:space="preserve">MTBE</t>
  </si>
  <si>
    <t xml:space="preserve">Omi Vol - LA/Offshore South</t>
  </si>
  <si>
    <t xml:space="preserve">Omi Vol - HSC/Katy/ETX</t>
  </si>
  <si>
    <t xml:space="preserve">Omi Vol - OK/Mid Continent</t>
  </si>
  <si>
    <t xml:space="preserve">Omi Vol - Permian/San Juan</t>
  </si>
  <si>
    <t xml:space="preserve">Omi Vol - NNG Demrc/Vent</t>
  </si>
  <si>
    <t xml:space="preserve">Omi Vol - NE Market Area</t>
  </si>
  <si>
    <t xml:space="preserve">Omi Vol - Appalachia</t>
  </si>
  <si>
    <t xml:space="preserve">Omi Vol - Rocky Mountains</t>
  </si>
  <si>
    <t xml:space="preserve">Omi Vol - Alberta/Sumas</t>
  </si>
  <si>
    <t xml:space="preserve">Omi Vol - Sithe (ANR/LA)</t>
  </si>
  <si>
    <t xml:space="preserve">Canada/US Dollar</t>
  </si>
  <si>
    <t xml:space="preserve">CAD/USD</t>
  </si>
  <si>
    <t xml:space="preserve">IF-CNG/NORTH</t>
  </si>
  <si>
    <t xml:space="preserve">DJ BASIN </t>
  </si>
  <si>
    <t xml:space="preserve">DJ/BASIN/CIG</t>
  </si>
  <si>
    <t xml:space="preserve">IF NGPL Harper</t>
  </si>
  <si>
    <t xml:space="preserve">IF-NGPL/HARPER</t>
  </si>
  <si>
    <t xml:space="preserve">IF NGPL OK NW ( GAGE)</t>
  </si>
  <si>
    <t xml:space="preserve">IF-NGPL/OK-NW</t>
  </si>
  <si>
    <t xml:space="preserve">ML7 CITYGATE (CRYSTAL FALLS)</t>
  </si>
  <si>
    <t xml:space="preserve">IF Texas City Loop</t>
  </si>
  <si>
    <t xml:space="preserve">IF-TX CITY LOOP</t>
  </si>
  <si>
    <t xml:space="preserve">Trade #</t>
  </si>
  <si>
    <t xml:space="preserve">Price Book</t>
  </si>
  <si>
    <t xml:space="preserve">Basis Book</t>
  </si>
  <si>
    <t xml:space="preserve">CPID</t>
  </si>
  <si>
    <t xml:space="preserve">TRANS-CENT-PRC</t>
  </si>
  <si>
    <t xml:space="preserve">TRANS-CENT-BAS</t>
  </si>
  <si>
    <t xml:space="preserve">TRANS-WEST-PRC</t>
  </si>
  <si>
    <t xml:space="preserve">TRANS-WEST-BAS</t>
  </si>
  <si>
    <t xml:space="preserve">TRANS-EAST-PRC</t>
  </si>
  <si>
    <t xml:space="preserve">TRANS-EAST-BAS</t>
  </si>
  <si>
    <t xml:space="preserve">Fetch Curves Through</t>
  </si>
  <si>
    <t xml:space="preserve">Increment Days</t>
  </si>
  <si>
    <t xml:space="preserve">Todo</t>
  </si>
  <si>
    <t xml:space="preserve">Correlation File</t>
  </si>
  <si>
    <t xml:space="preserve">O:\Transport\TransportY2K\Correlation Mids.xls</t>
  </si>
  <si>
    <t xml:space="preserve">  (full path name with extention)</t>
  </si>
  <si>
    <t xml:space="preserve">Complete Add/Edit/Copy</t>
  </si>
  <si>
    <t xml:space="preserve">Page to Import</t>
  </si>
  <si>
    <t xml:space="preserve">Grabthis</t>
  </si>
  <si>
    <t xml:space="preserve">   (name of page from correlation file)</t>
  </si>
  <si>
    <t xml:space="preserve">Additional reports?</t>
  </si>
  <si>
    <t xml:space="preserve">Cell of First Curve</t>
  </si>
  <si>
    <t xml:space="preserve">B1</t>
  </si>
  <si>
    <t xml:space="preserve">   (cell address of first curve name on import page - ie: A4)</t>
  </si>
  <si>
    <t xml:space="preserve">Imbedded help</t>
  </si>
  <si>
    <t xml:space="preserve">Figure out error where code modify breaks RollToPrior procedure</t>
  </si>
  <si>
    <t xml:space="preserve">Documentation</t>
  </si>
  <si>
    <t xml:space="preserve">Correlation Table</t>
  </si>
  <si>
    <t xml:space="preserve">Variable GRI Charges</t>
  </si>
  <si>
    <t xml:space="preserve">Fix calcs that end prior to end of the month</t>
  </si>
  <si>
    <t xml:space="preserve">Date Ranges for Position Reports</t>
  </si>
  <si>
    <t xml:space="preserve">Region List and P&amp;L Rpt Configuration</t>
  </si>
  <si>
    <t xml:space="preserve">Position 1</t>
  </si>
  <si>
    <t xml:space="preserve">Region List</t>
  </si>
  <si>
    <t xml:space="preserve">Include in P&amp;L (Y/N)</t>
  </si>
  <si>
    <t xml:space="preserve">P&amp;L Group</t>
  </si>
  <si>
    <t xml:space="preserve">Position 2</t>
  </si>
  <si>
    <t xml:space="preserve">Position 3</t>
  </si>
  <si>
    <t xml:space="preserve">1</t>
  </si>
  <si>
    <t xml:space="preserve">Position 4</t>
  </si>
  <si>
    <t xml:space="preserve">West/Holst</t>
  </si>
  <si>
    <t xml:space="preserve">Position 5</t>
  </si>
  <si>
    <t xml:space="preserve">West/Allen</t>
  </si>
  <si>
    <t xml:space="preserve">Position 6</t>
  </si>
  <si>
    <t xml:space="preserve">East </t>
  </si>
  <si>
    <t xml:space="preserve">Position 7</t>
  </si>
  <si>
    <t xml:space="preserve">Denver</t>
  </si>
  <si>
    <t xml:space="preserve">Position 8</t>
  </si>
  <si>
    <t xml:space="preserve">Ontario</t>
  </si>
  <si>
    <t xml:space="preserve">Position 9</t>
  </si>
  <si>
    <t xml:space="preserve">Position 10</t>
  </si>
  <si>
    <t xml:space="preserve">Position 11</t>
  </si>
  <si>
    <t xml:space="preserve">Position 12</t>
  </si>
  <si>
    <t xml:space="preserve">Position 13</t>
  </si>
  <si>
    <t xml:space="preserve">Position Export File</t>
  </si>
  <si>
    <t xml:space="preserve">O:\Transport\Position.TXT</t>
  </si>
  <si>
    <t xml:space="preserve">RiskTrac Export</t>
  </si>
  <si>
    <t xml:space="preserve">O:\Transport\Transport.TXT</t>
  </si>
  <si>
    <t xml:space="preserve">Show Value On:</t>
  </si>
  <si>
    <t xml:space="preserve">Average Correlation</t>
  </si>
  <si>
    <t xml:space="preserve">Trader</t>
  </si>
  <si>
    <t xml:space="preserve">CENTRAL</t>
  </si>
  <si>
    <t xml:space="preserve">NB</t>
  </si>
  <si>
    <t xml:space="preserve">Ventura</t>
  </si>
  <si>
    <t xml:space="preserve">Cuilla</t>
  </si>
  <si>
    <t xml:space="preserve">Monchy</t>
  </si>
  <si>
    <t xml:space="preserve">9,300-15,000</t>
  </si>
  <si>
    <t xml:space="preserve">NGPL</t>
  </si>
  <si>
    <t xml:space="preserve">NGPL/TX OK</t>
  </si>
  <si>
    <t xml:space="preserve">NGPL/LA</t>
  </si>
  <si>
    <t xml:space="preserve">Consumers</t>
  </si>
  <si>
    <t xml:space="preserve">WEST</t>
  </si>
  <si>
    <t xml:space="preserve">PGT</t>
  </si>
  <si>
    <t xml:space="preserve">Kingsgate</t>
  </si>
  <si>
    <t xml:space="preserve">Malin</t>
  </si>
  <si>
    <t xml:space="preserve">Holst</t>
  </si>
  <si>
    <t xml:space="preserve">EPNG</t>
  </si>
  <si>
    <t xml:space="preserve">SJ/Permian</t>
  </si>
  <si>
    <t xml:space="preserve">Valero</t>
  </si>
  <si>
    <t xml:space="preserve">Stanfield</t>
  </si>
  <si>
    <t xml:space="preserve">Allen</t>
  </si>
  <si>
    <t xml:space="preserve">Topock</t>
  </si>
  <si>
    <t xml:space="preserve">PGE</t>
  </si>
  <si>
    <t xml:space="preserve">CityGate</t>
  </si>
  <si>
    <t xml:space="preserve">EAST</t>
  </si>
  <si>
    <t xml:space="preserve">CGT</t>
  </si>
  <si>
    <t xml:space="preserve">Rayne</t>
  </si>
  <si>
    <t xml:space="preserve">Leach</t>
  </si>
  <si>
    <t xml:space="preserve">Keavey</t>
  </si>
  <si>
    <t xml:space="preserve">Onshore</t>
  </si>
  <si>
    <t xml:space="preserve">FGT</t>
  </si>
  <si>
    <t xml:space="preserve">FGT Field</t>
  </si>
  <si>
    <t xml:space="preserve">FGT Market</t>
  </si>
  <si>
    <t xml:space="preserve">ALL REGIONS TOTAL EXTRINSIC</t>
  </si>
</sst>
</file>

<file path=xl/styles.xml><?xml version="1.0" encoding="utf-8"?>
<styleSheet xmlns="http://schemas.openxmlformats.org/spreadsheetml/2006/main">
  <numFmts count="29">
    <numFmt numFmtId="164" formatCode="General"/>
    <numFmt numFmtId="165" formatCode="0%"/>
    <numFmt numFmtId="166" formatCode="0.00%"/>
    <numFmt numFmtId="167" formatCode="[$-409]m/d/yyyy"/>
    <numFmt numFmtId="168" formatCode="_-* #,##0.00_-;\-* #,##0.00_-;_-* \-??_-;_-@_-"/>
    <numFmt numFmtId="169" formatCode="[$-409]#,##0_);\(#,##0\)"/>
    <numFmt numFmtId="170" formatCode="_-* #,##0_-;\-* #,##0_-;_-* \-??_-;_-@_-"/>
    <numFmt numFmtId="171" formatCode="[$-409]d\-mmm\-yy"/>
    <numFmt numFmtId="172" formatCode="#,##0_ ;[RED]\-#,##0\ "/>
    <numFmt numFmtId="173" formatCode="\$#,##0.0000_);&quot;($&quot;#,##0.0000\)"/>
    <numFmt numFmtId="174" formatCode="0.0000%"/>
    <numFmt numFmtId="175" formatCode="\$#,##0.00;[RED]&quot;-$&quot;#,##0.00"/>
    <numFmt numFmtId="176" formatCode="0"/>
    <numFmt numFmtId="177" formatCode="[$-409]d\-mmm"/>
    <numFmt numFmtId="178" formatCode="[$-409]#,##0_);[RED]\(#,##0\)"/>
    <numFmt numFmtId="179" formatCode="[$-409]mmm\-yy"/>
    <numFmt numFmtId="180" formatCode="\$#,##0;[RED]&quot;-$&quot;#,##0"/>
    <numFmt numFmtId="181" formatCode="\$#,##0.0000"/>
    <numFmt numFmtId="182" formatCode="#,##0"/>
    <numFmt numFmtId="183" formatCode="\$#,##0.0000;[RED]&quot;-$&quot;#,##0.0000"/>
    <numFmt numFmtId="184" formatCode="\$#,##0"/>
    <numFmt numFmtId="185" formatCode="@"/>
    <numFmt numFmtId="186" formatCode="\$#,##0;&quot;-$&quot;#,##0"/>
    <numFmt numFmtId="187" formatCode="#,##0.00"/>
    <numFmt numFmtId="188" formatCode="\$#,##0.00"/>
    <numFmt numFmtId="189" formatCode="0.00000"/>
    <numFmt numFmtId="190" formatCode="&quot;$ &quot;#,##0;&quot;($ &quot;#,##0\)"/>
    <numFmt numFmtId="191" formatCode="\$#,##0_);[RED]&quot;($&quot;#,##0\)"/>
    <numFmt numFmtId="192" formatCode="\$#,##0.000"/>
  </numFmts>
  <fonts count="36">
    <font>
      <sz val="10"/>
      <name val="Arial"/>
      <family val="0"/>
    </font>
    <font>
      <sz val="10"/>
      <name val="Arial"/>
      <family val="0"/>
    </font>
    <font>
      <sz val="10"/>
      <name val="Arial"/>
      <family val="0"/>
    </font>
    <font>
      <sz val="10"/>
      <name val="Arial"/>
      <family val="0"/>
    </font>
    <font>
      <sz val="11"/>
      <name val="Arial"/>
      <family val="0"/>
    </font>
    <font>
      <b val="true"/>
      <sz val="20"/>
      <color rgb="FF0000FF"/>
      <name val="Arial"/>
      <family val="2"/>
    </font>
    <font>
      <b val="true"/>
      <sz val="12"/>
      <name val="Arial"/>
      <family val="2"/>
    </font>
    <font>
      <b val="true"/>
      <sz val="10"/>
      <name val="Arial"/>
      <family val="2"/>
    </font>
    <font>
      <sz val="10"/>
      <color rgb="FF0000FF"/>
      <name val="Arial"/>
      <family val="2"/>
    </font>
    <font>
      <b val="true"/>
      <sz val="10"/>
      <color rgb="FFFF0000"/>
      <name val="Arial"/>
      <family val="2"/>
    </font>
    <font>
      <b val="true"/>
      <sz val="10"/>
      <color rgb="FFFFFFFF"/>
      <name val="Arial"/>
      <family val="2"/>
    </font>
    <font>
      <b val="true"/>
      <sz val="18"/>
      <color rgb="FFFFFFFF"/>
      <name val="Arial"/>
      <family val="2"/>
    </font>
    <font>
      <i val="true"/>
      <sz val="12"/>
      <name val="Arial"/>
      <family val="2"/>
    </font>
    <font>
      <b val="true"/>
      <sz val="18"/>
      <name val="Arial"/>
      <family val="2"/>
    </font>
    <font>
      <b val="true"/>
      <sz val="12"/>
      <color rgb="FF0000FF"/>
      <name val="Arial"/>
      <family val="2"/>
    </font>
    <font>
      <sz val="12"/>
      <color rgb="FF0000FF"/>
      <name val="Arial"/>
      <family val="2"/>
    </font>
    <font>
      <b val="true"/>
      <sz val="10"/>
      <color rgb="FF333333"/>
      <name val="Arial"/>
      <family val="2"/>
    </font>
    <font>
      <b val="true"/>
      <sz val="10"/>
      <color rgb="FF000000"/>
      <name val="Arial"/>
      <family val="2"/>
    </font>
    <font>
      <sz val="10"/>
      <color rgb="FF333333"/>
      <name val="Arial"/>
      <family val="2"/>
    </font>
    <font>
      <b val="true"/>
      <i val="true"/>
      <sz val="14"/>
      <name val="Arial"/>
      <family val="2"/>
    </font>
    <font>
      <sz val="10"/>
      <color rgb="FF000000"/>
      <name val="Arial"/>
      <family val="2"/>
    </font>
    <font>
      <sz val="10"/>
      <color rgb="FFC0C0C0"/>
      <name val="Arial"/>
      <family val="2"/>
    </font>
    <font>
      <sz val="10"/>
      <color rgb="FF969696"/>
      <name val="Arial"/>
      <family val="2"/>
    </font>
    <font>
      <sz val="8"/>
      <color rgb="FF000000"/>
      <name val="Tahoma"/>
      <family val="2"/>
    </font>
    <font>
      <sz val="9"/>
      <name val="Times New Roman"/>
      <family val="1"/>
    </font>
    <font>
      <sz val="10"/>
      <name val="Arial"/>
      <family val="2"/>
    </font>
    <font>
      <b val="true"/>
      <sz val="12"/>
      <color rgb="FF008000"/>
      <name val="Arial"/>
      <family val="2"/>
    </font>
    <font>
      <b val="true"/>
      <sz val="10"/>
      <color rgb="FFFFFF00"/>
      <name val="Arial"/>
      <family val="2"/>
    </font>
    <font>
      <b val="true"/>
      <sz val="12"/>
      <color rgb="FF808080"/>
      <name val="Arial"/>
      <family val="2"/>
    </font>
    <font>
      <b val="true"/>
      <i val="true"/>
      <sz val="10"/>
      <color rgb="FF008000"/>
      <name val="Arial"/>
      <family val="2"/>
    </font>
    <font>
      <b val="true"/>
      <sz val="10"/>
      <color rgb="FF969696"/>
      <name val="Arial"/>
      <family val="2"/>
    </font>
    <font>
      <b val="true"/>
      <sz val="10"/>
      <color rgb="FF808080"/>
      <name val="Arial"/>
      <family val="2"/>
    </font>
    <font>
      <sz val="10"/>
      <color rgb="FF808080"/>
      <name val="Arial"/>
      <family val="2"/>
    </font>
    <font>
      <sz val="8"/>
      <color rgb="FF000000"/>
      <name val="Tahoma"/>
      <family val="0"/>
    </font>
    <font>
      <b val="true"/>
      <sz val="10"/>
      <color rgb="FF008000"/>
      <name val="Arial"/>
      <family val="2"/>
    </font>
    <font>
      <b val="true"/>
      <sz val="10"/>
      <color rgb="FF0000FF"/>
      <name val="Arial"/>
      <family val="2"/>
    </font>
  </fonts>
  <fills count="15">
    <fill>
      <patternFill patternType="none"/>
    </fill>
    <fill>
      <patternFill patternType="gray125"/>
    </fill>
    <fill>
      <patternFill patternType="solid">
        <fgColor rgb="FFEAEAEA"/>
        <bgColor rgb="FFCCECFF"/>
      </patternFill>
    </fill>
    <fill>
      <patternFill patternType="solid">
        <fgColor rgb="FFFFFF99"/>
        <bgColor rgb="FFFFFFCC"/>
      </patternFill>
    </fill>
    <fill>
      <patternFill patternType="solid">
        <fgColor rgb="FFFFFFFF"/>
        <bgColor rgb="FFFFFFCC"/>
      </patternFill>
    </fill>
    <fill>
      <patternFill patternType="solid">
        <fgColor rgb="FFCCFFCC"/>
        <bgColor rgb="FFDDFFDD"/>
      </patternFill>
    </fill>
    <fill>
      <patternFill patternType="solid">
        <fgColor rgb="FFC0C0C0"/>
        <bgColor rgb="FFCCCCFF"/>
      </patternFill>
    </fill>
    <fill>
      <patternFill patternType="solid">
        <fgColor rgb="FF808080"/>
        <bgColor rgb="FF969696"/>
      </patternFill>
    </fill>
    <fill>
      <patternFill patternType="solid">
        <fgColor rgb="FFCCECFF"/>
        <bgColor rgb="FFEAEAEA"/>
      </patternFill>
    </fill>
    <fill>
      <patternFill patternType="solid">
        <fgColor rgb="FFDDFFDD"/>
        <bgColor rgb="FFCCFFCC"/>
      </patternFill>
    </fill>
    <fill>
      <patternFill patternType="solid">
        <fgColor rgb="FFFFFFCC"/>
        <bgColor rgb="FFFFFFFF"/>
      </patternFill>
    </fill>
    <fill>
      <patternFill patternType="solid">
        <fgColor rgb="FF3366FF"/>
        <bgColor rgb="FF0066CC"/>
      </patternFill>
    </fill>
    <fill>
      <patternFill patternType="solid">
        <fgColor rgb="FFCCCCFF"/>
        <bgColor rgb="FFC0C0C0"/>
      </patternFill>
    </fill>
    <fill>
      <patternFill patternType="solid">
        <fgColor rgb="FF969696"/>
        <bgColor rgb="FF808080"/>
      </patternFill>
    </fill>
    <fill>
      <patternFill patternType="solid">
        <fgColor rgb="FFFFFF00"/>
        <bgColor rgb="FFFFFF00"/>
      </patternFill>
    </fill>
  </fills>
  <borders count="122">
    <border diagonalUp="false" diagonalDown="false">
      <left/>
      <right/>
      <top/>
      <bottom/>
      <diagonal/>
    </border>
    <border diagonalUp="false" diagonalDown="false">
      <left style="medium">
        <color rgb="FFFFFFFF"/>
      </left>
      <right style="medium"/>
      <top style="medium">
        <color rgb="FFFFFFFF"/>
      </top>
      <bottom style="medium"/>
      <diagonal/>
    </border>
    <border diagonalUp="false" diagonalDown="false">
      <left style="thin"/>
      <right style="thin"/>
      <top style="thin"/>
      <bottom style="thin"/>
      <diagonal/>
    </border>
    <border diagonalUp="false" diagonalDown="false">
      <left style="medium"/>
      <right style="medium">
        <color rgb="FFFFFFFF"/>
      </right>
      <top style="medium"/>
      <bottom style="thin">
        <color rgb="FF339966"/>
      </bottom>
      <diagonal/>
    </border>
    <border diagonalUp="false" diagonalDown="false">
      <left style="medium"/>
      <right/>
      <top/>
      <bottom/>
      <diagonal/>
    </border>
    <border diagonalUp="false" diagonalDown="false">
      <left/>
      <right style="medium">
        <color rgb="FFFFFFFF"/>
      </right>
      <top/>
      <bottom/>
      <diagonal/>
    </border>
    <border diagonalUp="false" diagonalDown="false">
      <left style="medium"/>
      <right/>
      <top/>
      <bottom style="medium">
        <color rgb="FFFFFFFF"/>
      </bottom>
      <diagonal/>
    </border>
    <border diagonalUp="false" diagonalDown="false">
      <left/>
      <right/>
      <top/>
      <bottom style="medium">
        <color rgb="FFFFFFFF"/>
      </bottom>
      <diagonal/>
    </border>
    <border diagonalUp="false" diagonalDown="false">
      <left/>
      <right style="medium">
        <color rgb="FFFFFFFF"/>
      </right>
      <top/>
      <bottom style="medium">
        <color rgb="FFFFFFFF"/>
      </bottom>
      <diagonal/>
    </border>
    <border diagonalUp="false" diagonalDown="false">
      <left style="medium">
        <color rgb="FFFFFFFF"/>
      </left>
      <right style="medium"/>
      <top style="medium">
        <color rgb="FFFFFFFF"/>
      </top>
      <bottom style="thin">
        <color rgb="FF339966"/>
      </bottom>
      <diagonal/>
    </border>
    <border diagonalUp="false" diagonalDown="false">
      <left style="medium">
        <color rgb="FFFFFFFF"/>
      </left>
      <right style="medium"/>
      <top style="thin">
        <color rgb="FF339966"/>
      </top>
      <bottom/>
      <diagonal/>
    </border>
    <border diagonalUp="false" diagonalDown="false">
      <left style="medium">
        <color rgb="FFFFFFFF"/>
      </left>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thick"/>
      <right style="medium"/>
      <top style="thick"/>
      <bottom style="medium"/>
      <diagonal/>
    </border>
    <border diagonalUp="false" diagonalDown="false">
      <left style="medium"/>
      <right style="thick"/>
      <top style="thick"/>
      <bottom style="medium"/>
      <diagonal/>
    </border>
    <border diagonalUp="false" diagonalDown="false">
      <left style="thick"/>
      <right style="medium"/>
      <top style="thick"/>
      <bottom style="thick"/>
      <diagonal/>
    </border>
    <border diagonalUp="false" diagonalDown="false">
      <left/>
      <right style="thick"/>
      <top style="thick"/>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right style="thick"/>
      <top style="medium"/>
      <bottom style="thin"/>
      <diagonal/>
    </border>
    <border diagonalUp="false" diagonalDown="false">
      <left style="medium"/>
      <right style="hair"/>
      <top style="thin"/>
      <bottom style="thin"/>
      <diagonal/>
    </border>
    <border diagonalUp="false" diagonalDown="false">
      <left style="thin"/>
      <right style="thin"/>
      <top/>
      <bottom/>
      <diagonal/>
    </border>
    <border diagonalUp="false" diagonalDown="false">
      <left/>
      <right style="thick"/>
      <top/>
      <bottom/>
      <diagonal/>
    </border>
    <border diagonalUp="false" diagonalDown="false">
      <left style="medium"/>
      <right/>
      <top/>
      <bottom style="medium"/>
      <diagonal/>
    </border>
    <border diagonalUp="false" diagonalDown="false">
      <left style="medium"/>
      <right style="thin"/>
      <top style="medium"/>
      <bottom style="dotted"/>
      <diagonal/>
    </border>
    <border diagonalUp="false" diagonalDown="false">
      <left style="thin"/>
      <right style="thin"/>
      <top style="thin"/>
      <bottom style="dotted"/>
      <diagonal/>
    </border>
    <border diagonalUp="false" diagonalDown="false">
      <left/>
      <right style="thick"/>
      <top style="thin"/>
      <bottom style="dotted"/>
      <diagonal/>
    </border>
    <border diagonalUp="false" diagonalDown="false">
      <left style="medium"/>
      <right style="thin"/>
      <top style="dotted"/>
      <bottom style="dotted"/>
      <diagonal/>
    </border>
    <border diagonalUp="false" diagonalDown="false">
      <left style="thin"/>
      <right style="thin"/>
      <top style="dotted"/>
      <bottom style="dotted"/>
      <diagonal/>
    </border>
    <border diagonalUp="false" diagonalDown="false">
      <left/>
      <right style="thick"/>
      <top style="dotted"/>
      <bottom style="dotted"/>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style="thin"/>
      <bottom style="dotted"/>
      <diagonal/>
    </border>
    <border diagonalUp="false" diagonalDown="false">
      <left style="thin"/>
      <right/>
      <top style="thin"/>
      <bottom style="dotted"/>
      <diagonal/>
    </border>
    <border diagonalUp="false" diagonalDown="false">
      <left/>
      <right style="thin"/>
      <top style="thin"/>
      <bottom style="dotted"/>
      <diagonal/>
    </border>
    <border diagonalUp="false" diagonalDown="false">
      <left/>
      <right style="thick"/>
      <top style="thin"/>
      <bottom/>
      <diagonal/>
    </border>
    <border diagonalUp="false" diagonalDown="false">
      <left style="thin"/>
      <right style="thick"/>
      <top style="dotted"/>
      <bottom style="medium"/>
      <diagonal/>
    </border>
    <border diagonalUp="false" diagonalDown="false">
      <left/>
      <right/>
      <top style="medium"/>
      <bottom style="dotted"/>
      <diagonal/>
    </border>
    <border diagonalUp="false" diagonalDown="false">
      <left style="thin"/>
      <right style="thin"/>
      <top style="medium"/>
      <bottom style="dotted"/>
      <diagonal/>
    </border>
    <border diagonalUp="false" diagonalDown="false">
      <left style="thin"/>
      <right/>
      <top style="medium"/>
      <bottom style="dotted"/>
      <diagonal/>
    </border>
    <border diagonalUp="false" diagonalDown="false">
      <left style="medium"/>
      <right style="thick"/>
      <top style="medium"/>
      <bottom style="thin"/>
      <diagonal/>
    </border>
    <border diagonalUp="false" diagonalDown="false">
      <left style="medium"/>
      <right style="thin"/>
      <top/>
      <bottom style="dotted"/>
      <diagonal/>
    </border>
    <border diagonalUp="false" diagonalDown="false">
      <left/>
      <right/>
      <top/>
      <bottom style="dotted"/>
      <diagonal/>
    </border>
    <border diagonalUp="false" diagonalDown="false">
      <left style="thin"/>
      <right style="thin"/>
      <top/>
      <bottom style="dotted"/>
      <diagonal/>
    </border>
    <border diagonalUp="false" diagonalDown="false">
      <left style="thin"/>
      <right/>
      <top/>
      <bottom style="dotted"/>
      <diagonal/>
    </border>
    <border diagonalUp="false" diagonalDown="false">
      <left style="medium"/>
      <right style="thick"/>
      <top style="thin"/>
      <bottom style="medium"/>
      <diagonal/>
    </border>
    <border diagonalUp="false" diagonalDown="false">
      <left style="medium"/>
      <right style="thin"/>
      <top style="dotted"/>
      <bottom style="medium"/>
      <diagonal/>
    </border>
    <border diagonalUp="false" diagonalDown="false">
      <left/>
      <right/>
      <top style="dotted"/>
      <bottom style="medium"/>
      <diagonal/>
    </border>
    <border diagonalUp="false" diagonalDown="false">
      <left style="thin"/>
      <right style="thin"/>
      <top style="dotted"/>
      <bottom style="medium"/>
      <diagonal/>
    </border>
    <border diagonalUp="false" diagonalDown="false">
      <left style="thin"/>
      <right style="medium"/>
      <top style="dotted"/>
      <bottom style="medium"/>
      <diagonal/>
    </border>
    <border diagonalUp="false" diagonalDown="false">
      <left style="medium"/>
      <right style="thin"/>
      <top style="medium"/>
      <bottom style="medium"/>
      <diagonal/>
    </border>
    <border diagonalUp="false" diagonalDown="false">
      <left style="thin"/>
      <right style="hair"/>
      <top style="medium"/>
      <bottom style="medium"/>
      <diagonal/>
    </border>
    <border diagonalUp="false" diagonalDown="false">
      <left style="hair"/>
      <right style="hair"/>
      <top style="medium"/>
      <bottom style="medium"/>
      <diagonal/>
    </border>
    <border diagonalUp="false" diagonalDown="false">
      <left style="medium"/>
      <right style="thick"/>
      <top/>
      <bottom style="medium"/>
      <diagonal/>
    </border>
    <border diagonalUp="false" diagonalDown="false">
      <left style="medium"/>
      <right style="thin"/>
      <top/>
      <bottom style="thick"/>
      <diagonal/>
    </border>
    <border diagonalUp="false" diagonalDown="false">
      <left style="thin"/>
      <right style="thick"/>
      <top style="medium"/>
      <bottom style="thick"/>
      <diagonal/>
    </border>
    <border diagonalUp="false" diagonalDown="false">
      <left style="thin"/>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style="thin"/>
      <right style="dotted"/>
      <top style="thin"/>
      <bottom style="thin"/>
      <diagonal/>
    </border>
    <border diagonalUp="false" diagonalDown="false">
      <left/>
      <right style="dotted"/>
      <top style="thin"/>
      <bottom style="thin"/>
      <diagonal/>
    </border>
    <border diagonalUp="false" diagonalDown="false">
      <left style="dotted"/>
      <right style="thin"/>
      <top style="thin"/>
      <bottom style="thin"/>
      <diagonal/>
    </border>
    <border diagonalUp="false" diagonalDown="false">
      <left/>
      <right style="thin"/>
      <top style="thin"/>
      <bottom style="thin"/>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dotted"/>
      <right style="dotted"/>
      <top style="thin"/>
      <bottom style="thin"/>
      <diagonal/>
    </border>
    <border diagonalUp="false" diagonalDown="false">
      <left/>
      <right/>
      <top/>
      <bottom style="thin"/>
      <diagonal/>
    </border>
    <border diagonalUp="false" diagonalDown="false">
      <left/>
      <right/>
      <top style="thin"/>
      <bottom style="thin"/>
      <diagonal/>
    </border>
    <border diagonalUp="false" diagonalDown="false">
      <left/>
      <right style="hair"/>
      <top style="thin"/>
      <bottom/>
      <diagonal/>
    </border>
    <border diagonalUp="false" diagonalDown="false">
      <left/>
      <right style="hair"/>
      <top/>
      <bottom style="thin"/>
      <diagonal/>
    </border>
    <border diagonalUp="false" diagonalDown="false">
      <left style="thin"/>
      <right style="thin"/>
      <top style="thin"/>
      <bottom/>
      <diagonal/>
    </border>
    <border diagonalUp="false" diagonalDown="false">
      <left style="thin"/>
      <right style="thin"/>
      <top/>
      <bottom style="thin"/>
      <diagonal/>
    </border>
    <border diagonalUp="false" diagonalDown="false">
      <left style="thin"/>
      <right/>
      <top/>
      <bottom/>
      <diagonal/>
    </border>
    <border diagonalUp="false" diagonalDown="false">
      <left style="medium"/>
      <right style="medium"/>
      <top style="medium"/>
      <bottom style="medium"/>
      <diagonal/>
    </border>
    <border diagonalUp="false" diagonalDown="false">
      <left style="thin"/>
      <right/>
      <top style="thin"/>
      <bottom style="thin"/>
      <diagonal/>
    </border>
    <border diagonalUp="false" diagonalDown="false">
      <left/>
      <right style="thin"/>
      <top/>
      <bottom style="thin"/>
      <diagonal/>
    </border>
    <border diagonalUp="false" diagonalDown="false">
      <left style="thin"/>
      <right style="thin"/>
      <top style="thin"/>
      <bottom style="hair"/>
      <diagonal/>
    </border>
    <border diagonalUp="false" diagonalDown="false">
      <left style="medium">
        <color rgb="FF808080"/>
      </left>
      <right style="hair">
        <color rgb="FF808080"/>
      </right>
      <top style="medium">
        <color rgb="FF808080"/>
      </top>
      <bottom style="thin">
        <color rgb="FF808080"/>
      </bottom>
      <diagonal/>
    </border>
    <border diagonalUp="false" diagonalDown="false">
      <left style="hair">
        <color rgb="FF808080"/>
      </left>
      <right style="hair">
        <color rgb="FF808080"/>
      </right>
      <top style="medium">
        <color rgb="FF808080"/>
      </top>
      <bottom style="thin">
        <color rgb="FF808080"/>
      </bottom>
      <diagonal/>
    </border>
    <border diagonalUp="false" diagonalDown="false">
      <left style="hair">
        <color rgb="FF808080"/>
      </left>
      <right/>
      <top style="medium">
        <color rgb="FF808080"/>
      </top>
      <bottom style="thin">
        <color rgb="FF808080"/>
      </bottom>
      <diagonal/>
    </border>
    <border diagonalUp="false" diagonalDown="false">
      <left style="hair">
        <color rgb="FF808080"/>
      </left>
      <right style="medium">
        <color rgb="FF808080"/>
      </right>
      <top style="medium">
        <color rgb="FF808080"/>
      </top>
      <bottom style="thin">
        <color rgb="FF808080"/>
      </bottom>
      <diagonal/>
    </border>
    <border diagonalUp="false" diagonalDown="false">
      <left/>
      <right style="thin"/>
      <top style="thin"/>
      <bottom/>
      <diagonal/>
    </border>
    <border diagonalUp="false" diagonalDown="false">
      <left style="thin"/>
      <right style="thin"/>
      <top style="hair"/>
      <bottom style="hair"/>
      <diagonal/>
    </border>
    <border diagonalUp="false" diagonalDown="false">
      <left style="medium">
        <color rgb="FF808080"/>
      </left>
      <right style="hair">
        <color rgb="FF808080"/>
      </right>
      <top/>
      <bottom style="hair">
        <color rgb="FF808080"/>
      </bottom>
      <diagonal/>
    </border>
    <border diagonalUp="false" diagonalDown="false">
      <left style="hair">
        <color rgb="FF808080"/>
      </left>
      <right style="hair">
        <color rgb="FF808080"/>
      </right>
      <top/>
      <bottom style="hair">
        <color rgb="FF808080"/>
      </bottom>
      <diagonal/>
    </border>
    <border diagonalUp="false" diagonalDown="false">
      <left style="hair">
        <color rgb="FF808080"/>
      </left>
      <right/>
      <top/>
      <bottom style="hair">
        <color rgb="FF808080"/>
      </bottom>
      <diagonal/>
    </border>
    <border diagonalUp="false" diagonalDown="false">
      <left style="hair">
        <color rgb="FF808080"/>
      </left>
      <right style="medium">
        <color rgb="FF808080"/>
      </right>
      <top/>
      <bottom style="hair">
        <color rgb="FF808080"/>
      </bottom>
      <diagonal/>
    </border>
    <border diagonalUp="false" diagonalDown="false">
      <left style="medium">
        <color rgb="FF808080"/>
      </left>
      <right style="hair">
        <color rgb="FF808080"/>
      </right>
      <top style="hair">
        <color rgb="FF808080"/>
      </top>
      <bottom style="hair">
        <color rgb="FF808080"/>
      </bottom>
      <diagonal/>
    </border>
    <border diagonalUp="false" diagonalDown="false">
      <left style="hair">
        <color rgb="FF808080"/>
      </left>
      <right style="hair">
        <color rgb="FF808080"/>
      </right>
      <top style="hair">
        <color rgb="FF808080"/>
      </top>
      <bottom style="hair">
        <color rgb="FF808080"/>
      </bottom>
      <diagonal/>
    </border>
    <border diagonalUp="false" diagonalDown="false">
      <left style="hair">
        <color rgb="FF808080"/>
      </left>
      <right/>
      <top style="hair">
        <color rgb="FF808080"/>
      </top>
      <bottom style="hair">
        <color rgb="FF808080"/>
      </bottom>
      <diagonal/>
    </border>
    <border diagonalUp="false" diagonalDown="false">
      <left style="hair">
        <color rgb="FF808080"/>
      </left>
      <right style="medium">
        <color rgb="FF808080"/>
      </right>
      <top style="hair">
        <color rgb="FF808080"/>
      </top>
      <bottom style="hair">
        <color rgb="FF808080"/>
      </bottom>
      <diagonal/>
    </border>
    <border diagonalUp="false" diagonalDown="false">
      <left style="thin">
        <color rgb="FF969696"/>
      </left>
      <right style="thin">
        <color rgb="FF969696"/>
      </right>
      <top style="thin">
        <color rgb="FF969696"/>
      </top>
      <bottom style="thin">
        <color rgb="FF969696"/>
      </bottom>
      <diagonal/>
    </border>
    <border diagonalUp="false" diagonalDown="false">
      <left/>
      <right style="thin"/>
      <top/>
      <bottom style="dotted"/>
      <diagonal/>
    </border>
    <border diagonalUp="false" diagonalDown="false">
      <left style="thin"/>
      <right style="thin"/>
      <top style="hair"/>
      <bottom style="thin"/>
      <diagonal/>
    </border>
    <border diagonalUp="false" diagonalDown="false">
      <left style="thin"/>
      <right/>
      <top style="thin"/>
      <bottom/>
      <diagonal/>
    </border>
    <border diagonalUp="false" diagonalDown="false">
      <left/>
      <right/>
      <top style="thin"/>
      <bottom/>
      <diagonal/>
    </border>
    <border diagonalUp="false" diagonalDown="false">
      <left style="medium">
        <color rgb="FF808080"/>
      </left>
      <right style="hair">
        <color rgb="FF808080"/>
      </right>
      <top style="hair">
        <color rgb="FF808080"/>
      </top>
      <bottom style="medium">
        <color rgb="FF808080"/>
      </bottom>
      <diagonal/>
    </border>
    <border diagonalUp="false" diagonalDown="false">
      <left style="hair">
        <color rgb="FF808080"/>
      </left>
      <right style="hair">
        <color rgb="FF808080"/>
      </right>
      <top style="hair">
        <color rgb="FF808080"/>
      </top>
      <bottom style="medium">
        <color rgb="FF808080"/>
      </bottom>
      <diagonal/>
    </border>
    <border diagonalUp="false" diagonalDown="false">
      <left style="hair">
        <color rgb="FF808080"/>
      </left>
      <right/>
      <top style="hair">
        <color rgb="FF808080"/>
      </top>
      <bottom style="medium">
        <color rgb="FF808080"/>
      </bottom>
      <diagonal/>
    </border>
    <border diagonalUp="false" diagonalDown="false">
      <left style="hair">
        <color rgb="FF808080"/>
      </left>
      <right style="medium">
        <color rgb="FF808080"/>
      </right>
      <top style="hair">
        <color rgb="FF808080"/>
      </top>
      <bottom style="medium">
        <color rgb="FF808080"/>
      </bottom>
      <diagonal/>
    </border>
    <border diagonalUp="false" diagonalDown="false">
      <left style="thin"/>
      <right/>
      <top/>
      <bottom style="thin"/>
      <diagonal/>
    </border>
    <border diagonalUp="false" diagonalDown="false">
      <left style="thin"/>
      <right style="hair"/>
      <top style="thin"/>
      <bottom style="hair"/>
      <diagonal/>
    </border>
    <border diagonalUp="false" diagonalDown="false">
      <left/>
      <right style="thin"/>
      <top style="thin"/>
      <bottom style="hair"/>
      <diagonal/>
    </border>
    <border diagonalUp="false" diagonalDown="false">
      <left style="thin"/>
      <right style="hair"/>
      <top style="hair"/>
      <bottom style="hair"/>
      <diagonal/>
    </border>
    <border diagonalUp="false" diagonalDown="false">
      <left/>
      <right style="thin"/>
      <top style="hair"/>
      <bottom style="hair"/>
      <diagonal/>
    </border>
    <border diagonalUp="false" diagonalDown="false">
      <left style="thin"/>
      <right style="thin"/>
      <top style="hair"/>
      <bottom/>
      <diagonal/>
    </border>
    <border diagonalUp="false" diagonalDown="false">
      <left/>
      <right style="thin"/>
      <top style="hair"/>
      <bottom/>
      <diagonal/>
    </border>
    <border diagonalUp="false" diagonalDown="false">
      <left/>
      <right style="thin"/>
      <top style="hair"/>
      <bottom style="thin"/>
      <diagonal/>
    </border>
    <border diagonalUp="false" diagonalDown="false">
      <left style="thin"/>
      <right style="hair"/>
      <top style="hair"/>
      <bottom style="thin"/>
      <diagonal/>
    </border>
    <border diagonalUp="false" diagonalDown="false">
      <left/>
      <right style="hair"/>
      <top style="thin"/>
      <bottom style="hair"/>
      <diagonal/>
    </border>
    <border diagonalUp="false" diagonalDown="false">
      <left style="thin"/>
      <right style="thin"/>
      <top/>
      <bottom style="hair"/>
      <diagonal/>
    </border>
    <border diagonalUp="false" diagonalDown="false">
      <left style="thin"/>
      <right style="hair"/>
      <top/>
      <bottom style="hair"/>
      <diagonal/>
    </border>
    <border diagonalUp="false" diagonalDown="false">
      <left/>
      <right style="thin"/>
      <top/>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right style="hair"/>
      <top style="hair"/>
      <bottom style="thin"/>
      <diagonal/>
    </border>
    <border diagonalUp="false" diagonalDown="false">
      <left style="hair"/>
      <right style="thin"/>
      <top style="hair"/>
      <bottom style="thin"/>
      <diagonal/>
    </border>
    <border diagonalUp="false" diagonalDown="false">
      <left/>
      <right/>
      <top style="thin"/>
      <bottom style="double"/>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8" fontId="0"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47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6" fontId="0" fillId="0" borderId="0" xfId="19" applyFont="true" applyBorder="true" applyAlignment="true" applyProtection="true">
      <alignment horizontal="general"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69"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70" fontId="0" fillId="0" borderId="0" xfId="15" applyFont="true" applyBorder="true" applyAlignment="true" applyProtection="true">
      <alignment horizontal="general"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3" borderId="1" xfId="0" applyFont="true" applyBorder="true" applyAlignment="true" applyProtection="false">
      <alignment horizontal="center" vertical="center" textRotation="0" wrapText="false" indent="0" shrinkToFit="false"/>
      <protection locked="true" hidden="false"/>
    </xf>
    <xf numFmtId="164" fontId="6" fillId="2" borderId="0" xfId="0" applyFont="true" applyBorder="true" applyAlignment="true" applyProtection="false">
      <alignment horizontal="center" vertical="bottom" textRotation="0" wrapText="false" indent="0" shrinkToFit="false"/>
      <protection locked="true" hidden="false"/>
    </xf>
    <xf numFmtId="164" fontId="7" fillId="2" borderId="0" xfId="0" applyFont="true" applyBorder="false" applyAlignment="true" applyProtection="false">
      <alignment horizontal="center" vertical="bottom" textRotation="0" wrapText="false" indent="0" shrinkToFit="false"/>
      <protection locked="true" hidden="false"/>
    </xf>
    <xf numFmtId="167" fontId="8" fillId="4" borderId="2" xfId="0" applyFont="true" applyBorder="true" applyAlignment="true" applyProtection="true">
      <alignment horizontal="center" vertical="bottom" textRotation="0" wrapText="false" indent="0" shrinkToFit="false"/>
      <protection locked="false" hidden="false"/>
    </xf>
    <xf numFmtId="164" fontId="7" fillId="5" borderId="3" xfId="0" applyFont="true" applyBorder="true" applyAlignment="true" applyProtection="false">
      <alignment horizontal="center" vertical="center" textRotation="0" wrapText="false" indent="0" shrinkToFit="false"/>
      <protection locked="true" hidden="false"/>
    </xf>
    <xf numFmtId="164" fontId="0" fillId="2" borderId="4" xfId="0" applyFont="false" applyBorder="true" applyAlignment="true" applyProtection="false">
      <alignment horizontal="center" vertical="bottom" textRotation="0" wrapText="false" indent="0" shrinkToFit="false"/>
      <protection locked="true" hidden="false"/>
    </xf>
    <xf numFmtId="164" fontId="0" fillId="2" borderId="0" xfId="0" applyFont="false" applyBorder="true" applyAlignment="true" applyProtection="false">
      <alignment horizontal="center" vertical="bottom" textRotation="0" wrapText="false" indent="0" shrinkToFit="false"/>
      <protection locked="true" hidden="false"/>
    </xf>
    <xf numFmtId="164" fontId="0" fillId="2" borderId="5" xfId="0" applyFont="false" applyBorder="true" applyAlignment="true" applyProtection="false">
      <alignment horizontal="center" vertical="bottom" textRotation="0" wrapText="false" indent="0" shrinkToFit="false"/>
      <protection locked="true" hidden="false"/>
    </xf>
    <xf numFmtId="164" fontId="0" fillId="2" borderId="4" xfId="0" applyFont="false" applyBorder="true" applyAlignment="true" applyProtection="false">
      <alignment horizontal="left" vertical="bottom" textRotation="0" wrapText="false" indent="0" shrinkToFit="false"/>
      <protection locked="true" hidden="false"/>
    </xf>
    <xf numFmtId="164" fontId="0" fillId="2" borderId="6" xfId="0" applyFont="false" applyBorder="true" applyAlignment="true" applyProtection="false">
      <alignment horizontal="center" vertical="bottom" textRotation="0" wrapText="false" indent="0" shrinkToFit="false"/>
      <protection locked="true" hidden="false"/>
    </xf>
    <xf numFmtId="164" fontId="0" fillId="2" borderId="7" xfId="0" applyFont="false" applyBorder="true" applyAlignment="true" applyProtection="false">
      <alignment horizontal="center" vertical="bottom" textRotation="0" wrapText="false" indent="0" shrinkToFit="false"/>
      <protection locked="true" hidden="false"/>
    </xf>
    <xf numFmtId="164" fontId="0" fillId="2" borderId="8" xfId="0" applyFont="false" applyBorder="true" applyAlignment="true" applyProtection="false">
      <alignment horizontal="center" vertical="bottom" textRotation="0" wrapText="false" indent="0" shrinkToFit="false"/>
      <protection locked="true" hidden="false"/>
    </xf>
    <xf numFmtId="164" fontId="7" fillId="5" borderId="9" xfId="0" applyFont="true" applyBorder="true" applyAlignment="true" applyProtection="false">
      <alignment horizontal="left" vertical="bottom" textRotation="0" wrapText="false" indent="0" shrinkToFit="false"/>
      <protection locked="true" hidden="false"/>
    </xf>
    <xf numFmtId="164" fontId="9" fillId="4" borderId="10" xfId="0" applyFont="true" applyBorder="true" applyAlignment="true" applyProtection="false">
      <alignment horizontal="left" vertical="center" textRotation="0" wrapText="true" indent="0" shrinkToFit="false"/>
      <protection locked="true" hidden="false"/>
    </xf>
    <xf numFmtId="164" fontId="0" fillId="4" borderId="11" xfId="0" applyFont="false" applyBorder="true" applyAlignment="false" applyProtection="false">
      <alignment horizontal="general" vertical="bottom" textRotation="0" wrapText="false" indent="0" shrinkToFit="false"/>
      <protection locked="true" hidden="false"/>
    </xf>
    <xf numFmtId="164" fontId="0" fillId="4" borderId="12" xfId="0" applyFont="false" applyBorder="true" applyAlignment="false" applyProtection="false">
      <alignment horizontal="general" vertical="bottom" textRotation="0" wrapText="false" indent="0" shrinkToFit="false"/>
      <protection locked="true" hidden="false"/>
    </xf>
    <xf numFmtId="164" fontId="0" fillId="4" borderId="13" xfId="0" applyFont="false" applyBorder="true" applyAlignment="false" applyProtection="false">
      <alignment horizontal="general" vertical="bottom" textRotation="0" wrapText="false" indent="0" shrinkToFit="false"/>
      <protection locked="true" hidden="false"/>
    </xf>
    <xf numFmtId="164" fontId="7" fillId="6" borderId="2" xfId="0" applyFont="true" applyBorder="true" applyAlignment="true" applyProtection="false">
      <alignment horizontal="right" vertical="bottom" textRotation="0" wrapText="false" indent="0" shrinkToFit="false"/>
      <protection locked="true" hidden="false"/>
    </xf>
    <xf numFmtId="164" fontId="7" fillId="5" borderId="3" xfId="0" applyFont="true" applyBorder="true" applyAlignment="true" applyProtection="false">
      <alignment horizontal="left" vertical="bottom" textRotation="0" wrapText="false" indent="0" shrinkToFit="false"/>
      <protection locked="true" hidden="false"/>
    </xf>
    <xf numFmtId="164" fontId="0" fillId="2" borderId="4"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5" xfId="0" applyFont="false" applyBorder="true" applyAlignment="false" applyProtection="false">
      <alignment horizontal="general" vertical="bottom" textRotation="0" wrapText="false" indent="0" shrinkToFit="false"/>
      <protection locked="true" hidden="false"/>
    </xf>
    <xf numFmtId="164" fontId="0" fillId="2" borderId="6" xfId="0" applyFont="false" applyBorder="true" applyAlignment="false" applyProtection="fals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10" fillId="7" borderId="14" xfId="0" applyFont="true" applyBorder="true" applyAlignment="true" applyProtection="false">
      <alignment horizontal="center" vertical="center" textRotation="0" wrapText="true" indent="0" shrinkToFit="false"/>
      <protection locked="true" hidden="false"/>
    </xf>
    <xf numFmtId="164" fontId="11" fillId="7" borderId="15" xfId="0" applyFont="true" applyBorder="true" applyAlignment="true" applyProtection="false">
      <alignment horizontal="center" vertical="center" textRotation="0" wrapText="false" indent="0" shrinkToFit="false"/>
      <protection locked="true" hidden="false"/>
    </xf>
    <xf numFmtId="164" fontId="12" fillId="2" borderId="0" xfId="0" applyFont="true" applyBorder="false" applyAlignment="true" applyProtection="false">
      <alignment horizontal="center" vertical="bottom" textRotation="0" wrapText="false" indent="0" shrinkToFit="false"/>
      <protection locked="true" hidden="false"/>
    </xf>
    <xf numFmtId="164" fontId="13" fillId="8" borderId="16" xfId="0" applyFont="true" applyBorder="true" applyAlignment="true" applyProtection="false">
      <alignment horizontal="center" vertical="center" textRotation="0" wrapText="false" indent="0" shrinkToFit="false"/>
      <protection locked="true" hidden="false"/>
    </xf>
    <xf numFmtId="164" fontId="6" fillId="3" borderId="17" xfId="0" applyFont="true" applyBorder="true" applyAlignment="true" applyProtection="false">
      <alignment horizontal="left" vertical="bottom" textRotation="0" wrapText="false" indent="0" shrinkToFit="false"/>
      <protection locked="true" hidden="false"/>
    </xf>
    <xf numFmtId="164" fontId="14" fillId="4" borderId="18" xfId="0" applyFont="true" applyBorder="true" applyAlignment="true" applyProtection="true">
      <alignment horizontal="center" vertical="bottom" textRotation="0" wrapText="false" indent="0" shrinkToFit="false"/>
      <protection locked="false" hidden="false"/>
    </xf>
    <xf numFmtId="164" fontId="7" fillId="2" borderId="19" xfId="0" applyFont="true" applyBorder="true" applyAlignment="true" applyProtection="false">
      <alignment horizontal="center" vertical="bottom" textRotation="0" wrapText="false" indent="0" shrinkToFit="false"/>
      <protection locked="true" hidden="false"/>
    </xf>
    <xf numFmtId="164" fontId="7" fillId="2" borderId="20" xfId="0" applyFont="true" applyBorder="true" applyAlignment="true" applyProtection="false">
      <alignment horizontal="center" vertical="bottom" textRotation="0" wrapText="false" indent="0" shrinkToFit="false"/>
      <protection locked="true" hidden="false"/>
    </xf>
    <xf numFmtId="164" fontId="7" fillId="2" borderId="21" xfId="0" applyFont="true" applyBorder="true" applyAlignment="true" applyProtection="false">
      <alignment horizontal="center" vertical="bottom" textRotation="0" wrapText="false" indent="0" shrinkToFit="false"/>
      <protection locked="true" hidden="false"/>
    </xf>
    <xf numFmtId="164" fontId="8" fillId="4" borderId="22" xfId="0" applyFont="true" applyBorder="true" applyAlignment="true" applyProtection="true">
      <alignment horizontal="center" vertical="bottom" textRotation="0" wrapText="false" indent="0" shrinkToFit="false"/>
      <protection locked="false" hidden="false"/>
    </xf>
    <xf numFmtId="171" fontId="8" fillId="4" borderId="22" xfId="0" applyFont="true" applyBorder="true" applyAlignment="true" applyProtection="true">
      <alignment horizontal="center" vertical="bottom" textRotation="0" wrapText="false" indent="0" shrinkToFit="false"/>
      <protection locked="false" hidden="false"/>
    </xf>
    <xf numFmtId="171" fontId="8" fillId="4" borderId="23" xfId="0" applyFont="true" applyBorder="true" applyAlignment="true" applyProtection="true">
      <alignment horizontal="center" vertical="bottom" textRotation="0" wrapText="false" indent="0" shrinkToFit="false"/>
      <protection locked="false" hidden="false"/>
    </xf>
    <xf numFmtId="164" fontId="15" fillId="9" borderId="24" xfId="0" applyFont="true" applyBorder="true" applyAlignment="true" applyProtection="true">
      <alignment horizontal="center" vertical="bottom" textRotation="0" wrapText="false" indent="0" shrinkToFit="false"/>
      <protection locked="false" hidden="false"/>
    </xf>
    <xf numFmtId="164" fontId="16" fillId="2" borderId="18" xfId="0" applyFont="true" applyBorder="true" applyAlignment="true" applyProtection="false">
      <alignment horizontal="center" vertical="bottom" textRotation="0" wrapText="false" indent="0" shrinkToFit="false"/>
      <protection locked="true" hidden="false"/>
    </xf>
    <xf numFmtId="164" fontId="16" fillId="2" borderId="19" xfId="0" applyFont="true" applyBorder="true" applyAlignment="true" applyProtection="false">
      <alignment horizontal="center" vertical="bottom" textRotation="0" wrapText="false" indent="0" shrinkToFit="false"/>
      <protection locked="true" hidden="false"/>
    </xf>
    <xf numFmtId="164" fontId="16" fillId="2" borderId="20" xfId="0" applyFont="true" applyBorder="true" applyAlignment="true" applyProtection="false">
      <alignment horizontal="center" vertical="bottom" textRotation="0" wrapText="false" indent="0" shrinkToFit="false"/>
      <protection locked="true" hidden="false"/>
    </xf>
    <xf numFmtId="164" fontId="16" fillId="2" borderId="25" xfId="0" applyFont="true" applyBorder="true" applyAlignment="true" applyProtection="false">
      <alignment horizontal="right" vertical="center" textRotation="0" wrapText="false" indent="0" shrinkToFit="false"/>
      <protection locked="true" hidden="false"/>
    </xf>
    <xf numFmtId="164" fontId="8" fillId="9" borderId="26" xfId="0" applyFont="true" applyBorder="true" applyAlignment="true" applyProtection="true">
      <alignment horizontal="center" vertical="center" textRotation="0" wrapText="true" indent="0" shrinkToFit="false"/>
      <protection locked="false" hidden="false"/>
    </xf>
    <xf numFmtId="164" fontId="8" fillId="9" borderId="27" xfId="0" applyFont="true" applyBorder="true" applyAlignment="true" applyProtection="true">
      <alignment horizontal="center" vertical="center" textRotation="0" wrapText="true" indent="0" shrinkToFit="false"/>
      <protection locked="false" hidden="false"/>
    </xf>
    <xf numFmtId="164" fontId="16" fillId="2" borderId="28" xfId="0" applyFont="true" applyBorder="true" applyAlignment="true" applyProtection="false">
      <alignment horizontal="right" vertical="bottom" textRotation="0" wrapText="false" indent="0" shrinkToFit="false"/>
      <protection locked="true" hidden="false"/>
    </xf>
    <xf numFmtId="172" fontId="8" fillId="4" borderId="29" xfId="0" applyFont="true" applyBorder="true" applyAlignment="true" applyProtection="true">
      <alignment horizontal="center" vertical="bottom" textRotation="0" wrapText="false" indent="0" shrinkToFit="false"/>
      <protection locked="false" hidden="false"/>
    </xf>
    <xf numFmtId="172" fontId="8" fillId="4" borderId="30" xfId="0" applyFont="true" applyBorder="true" applyAlignment="true" applyProtection="true">
      <alignment horizontal="center" vertical="bottom" textRotation="0" wrapText="false" indent="0" shrinkToFit="false"/>
      <protection locked="false" hidden="false"/>
    </xf>
    <xf numFmtId="173" fontId="8" fillId="9" borderId="29" xfId="0" applyFont="true" applyBorder="true" applyAlignment="true" applyProtection="true">
      <alignment horizontal="center" vertical="bottom" textRotation="0" wrapText="false" indent="0" shrinkToFit="false"/>
      <protection locked="false" hidden="false"/>
    </xf>
    <xf numFmtId="173" fontId="8" fillId="9" borderId="30" xfId="0" applyFont="true" applyBorder="true" applyAlignment="true" applyProtection="true">
      <alignment horizontal="center" vertical="bottom" textRotation="0" wrapText="false" indent="0" shrinkToFit="false"/>
      <protection locked="false" hidden="false"/>
    </xf>
    <xf numFmtId="174" fontId="8" fillId="4" borderId="29" xfId="0" applyFont="true" applyBorder="true" applyAlignment="true" applyProtection="true">
      <alignment horizontal="center" vertical="bottom" textRotation="0" wrapText="false" indent="0" shrinkToFit="false"/>
      <protection locked="false" hidden="false"/>
    </xf>
    <xf numFmtId="174" fontId="8" fillId="4" borderId="30" xfId="0" applyFont="true" applyBorder="true" applyAlignment="true" applyProtection="true">
      <alignment horizontal="center" vertical="bottom" textRotation="0" wrapText="false" indent="0" shrinkToFit="false"/>
      <protection locked="false" hidden="false"/>
    </xf>
    <xf numFmtId="164" fontId="16" fillId="2" borderId="31" xfId="0" applyFont="true" applyBorder="true" applyAlignment="true" applyProtection="false">
      <alignment horizontal="right" vertical="bottom" textRotation="0" wrapText="false" indent="0" shrinkToFit="false"/>
      <protection locked="true" hidden="false"/>
    </xf>
    <xf numFmtId="173" fontId="8" fillId="4" borderId="0" xfId="0" applyFont="true" applyBorder="true" applyAlignment="true" applyProtection="true">
      <alignment horizontal="center" vertical="bottom" textRotation="0" wrapText="false" indent="0" shrinkToFit="false"/>
      <protection locked="false" hidden="false"/>
    </xf>
    <xf numFmtId="173" fontId="8" fillId="4" borderId="22" xfId="0" applyFont="true" applyBorder="true" applyAlignment="true" applyProtection="true">
      <alignment horizontal="center" vertical="bottom" textRotation="0" wrapText="false" indent="0" shrinkToFit="false"/>
      <protection locked="false" hidden="false"/>
    </xf>
    <xf numFmtId="173" fontId="8" fillId="4" borderId="32" xfId="0" applyFont="true" applyBorder="true" applyAlignment="true" applyProtection="true">
      <alignment horizontal="center" vertical="bottom" textRotation="0" wrapText="false" indent="0" shrinkToFit="false"/>
      <protection locked="false" hidden="false"/>
    </xf>
    <xf numFmtId="173" fontId="8" fillId="4" borderId="23" xfId="0" applyFont="true" applyBorder="true" applyAlignment="true" applyProtection="true">
      <alignment horizontal="center" vertical="bottom" textRotation="0" wrapText="false" indent="0" shrinkToFit="false"/>
      <protection locked="false" hidden="false"/>
    </xf>
    <xf numFmtId="164" fontId="16" fillId="2" borderId="33" xfId="0" applyFont="true" applyBorder="true" applyAlignment="true" applyProtection="false">
      <alignment horizontal="right" vertical="bottom" textRotation="0" wrapText="false" indent="0" shrinkToFit="false"/>
      <protection locked="true" hidden="false"/>
    </xf>
    <xf numFmtId="173" fontId="8" fillId="9" borderId="34" xfId="0" applyFont="true" applyBorder="true" applyAlignment="true" applyProtection="true">
      <alignment horizontal="center" vertical="bottom" textRotation="0" wrapText="false" indent="0" shrinkToFit="false"/>
      <protection locked="false" hidden="false"/>
    </xf>
    <xf numFmtId="173" fontId="8" fillId="9" borderId="26" xfId="0" applyFont="true" applyBorder="true" applyAlignment="true" applyProtection="true">
      <alignment horizontal="center" vertical="bottom" textRotation="0" wrapText="false" indent="0" shrinkToFit="false"/>
      <protection locked="false" hidden="false"/>
    </xf>
    <xf numFmtId="173" fontId="8" fillId="9" borderId="35" xfId="0" applyFont="true" applyBorder="true" applyAlignment="true" applyProtection="true">
      <alignment horizontal="center" vertical="bottom" textRotation="0" wrapText="false" indent="0" shrinkToFit="false"/>
      <protection locked="false" hidden="false"/>
    </xf>
    <xf numFmtId="173" fontId="8" fillId="9" borderId="36" xfId="0" applyFont="true" applyBorder="true" applyAlignment="true" applyProtection="true">
      <alignment horizontal="center" vertical="bottom" textRotation="0" wrapText="false" indent="0" shrinkToFit="false"/>
      <protection locked="false" hidden="false"/>
    </xf>
    <xf numFmtId="173" fontId="8" fillId="4" borderId="37" xfId="0" applyFont="true" applyBorder="true" applyAlignment="true" applyProtection="true">
      <alignment horizontal="center" vertical="bottom" textRotation="0" wrapText="false" indent="0" shrinkToFit="false"/>
      <protection locked="false" hidden="false"/>
    </xf>
    <xf numFmtId="164" fontId="16" fillId="2" borderId="25" xfId="0" applyFont="true" applyBorder="true" applyAlignment="true" applyProtection="false">
      <alignment horizontal="right" vertical="bottom" textRotation="0" wrapText="false" indent="0" shrinkToFit="false"/>
      <protection locked="true" hidden="false"/>
    </xf>
    <xf numFmtId="175" fontId="8" fillId="9" borderId="38" xfId="0" applyFont="true" applyBorder="true" applyAlignment="true" applyProtection="true">
      <alignment horizontal="center" vertical="bottom" textRotation="0" wrapText="false" indent="0" shrinkToFit="false"/>
      <protection locked="false" hidden="false"/>
    </xf>
    <xf numFmtId="164" fontId="16" fillId="2" borderId="39" xfId="0" applyFont="true" applyBorder="true" applyAlignment="true" applyProtection="false">
      <alignment horizontal="right" vertical="bottom" textRotation="0" wrapText="false" indent="0" shrinkToFit="false"/>
      <protection locked="true" hidden="false"/>
    </xf>
    <xf numFmtId="175" fontId="8" fillId="9" borderId="40" xfId="0" applyFont="true" applyBorder="true" applyAlignment="true" applyProtection="true">
      <alignment horizontal="center" vertical="bottom" textRotation="0" wrapText="false" indent="0" shrinkToFit="false"/>
      <protection locked="false" hidden="false"/>
    </xf>
    <xf numFmtId="175" fontId="17" fillId="2" borderId="41" xfId="0" applyFont="true" applyBorder="true" applyAlignment="true" applyProtection="true">
      <alignment horizontal="center" vertical="bottom" textRotation="0" wrapText="false" indent="0" shrinkToFit="false"/>
      <protection locked="false" hidden="false"/>
    </xf>
    <xf numFmtId="164" fontId="16" fillId="2" borderId="42" xfId="0" applyFont="true" applyBorder="true" applyAlignment="true" applyProtection="false">
      <alignment horizontal="right" vertical="bottom" textRotation="0" wrapText="false" indent="0" shrinkToFit="false"/>
      <protection locked="true" hidden="false"/>
    </xf>
    <xf numFmtId="175" fontId="8" fillId="4" borderId="43" xfId="0" applyFont="true" applyBorder="true" applyAlignment="true" applyProtection="true">
      <alignment horizontal="center" vertical="bottom" textRotation="0" wrapText="false" indent="0" shrinkToFit="false"/>
      <protection locked="false" hidden="false"/>
    </xf>
    <xf numFmtId="164" fontId="16" fillId="2" borderId="44" xfId="0" applyFont="true" applyBorder="true" applyAlignment="true" applyProtection="false">
      <alignment horizontal="right" vertical="bottom" textRotation="0" wrapText="false" indent="0" shrinkToFit="false"/>
      <protection locked="true" hidden="false"/>
    </xf>
    <xf numFmtId="175" fontId="8" fillId="4" borderId="45" xfId="0" applyFont="true" applyBorder="true" applyAlignment="true" applyProtection="true">
      <alignment horizontal="center" vertical="bottom" textRotation="0" wrapText="false" indent="0" shrinkToFit="false"/>
      <protection locked="false" hidden="false"/>
    </xf>
    <xf numFmtId="164" fontId="15" fillId="9" borderId="46" xfId="0" applyFont="true" applyBorder="true" applyAlignment="true" applyProtection="true">
      <alignment horizontal="center" vertical="center" textRotation="0" wrapText="false" indent="0" shrinkToFit="false"/>
      <protection locked="false" hidden="false"/>
    </xf>
    <xf numFmtId="164" fontId="16" fillId="2" borderId="47" xfId="0" applyFont="true" applyBorder="true" applyAlignment="true" applyProtection="false">
      <alignment horizontal="right" vertical="bottom" textRotation="0" wrapText="false" indent="0" shrinkToFit="false"/>
      <protection locked="true" hidden="false"/>
    </xf>
    <xf numFmtId="175" fontId="8" fillId="9" borderId="48" xfId="0" applyFont="true" applyBorder="true" applyAlignment="true" applyProtection="true">
      <alignment horizontal="center" vertical="bottom" textRotation="0" wrapText="false" indent="0" shrinkToFit="false"/>
      <protection locked="false" hidden="false"/>
    </xf>
    <xf numFmtId="164" fontId="16" fillId="2" borderId="49" xfId="0" applyFont="true" applyBorder="true" applyAlignment="true" applyProtection="false">
      <alignment horizontal="right" vertical="bottom" textRotation="0" wrapText="false" indent="0" shrinkToFit="false"/>
      <protection locked="true" hidden="false"/>
    </xf>
    <xf numFmtId="175" fontId="8" fillId="9" borderId="50" xfId="0" applyFont="true" applyBorder="true" applyAlignment="true" applyProtection="true">
      <alignment horizontal="center" vertical="bottom" textRotation="0" wrapText="false" indent="0" shrinkToFit="false"/>
      <protection locked="false" hidden="false"/>
    </xf>
    <xf numFmtId="164" fontId="16" fillId="2" borderId="51" xfId="0" applyFont="true" applyBorder="true" applyAlignment="true" applyProtection="false">
      <alignment horizontal="right" vertical="bottom" textRotation="0" wrapText="false" indent="0" shrinkToFit="false"/>
      <protection locked="true" hidden="false"/>
    </xf>
    <xf numFmtId="176" fontId="8" fillId="4" borderId="52" xfId="0" applyFont="true" applyBorder="true" applyAlignment="true" applyProtection="true">
      <alignment horizontal="center" vertical="bottom" textRotation="0" wrapText="false" indent="0" shrinkToFit="false"/>
      <protection locked="false" hidden="false"/>
    </xf>
    <xf numFmtId="164" fontId="18" fillId="6" borderId="53" xfId="0" applyFont="true" applyBorder="true" applyAlignment="true" applyProtection="false">
      <alignment horizontal="center" vertical="bottom" textRotation="0" wrapText="false" indent="0" shrinkToFit="false"/>
      <protection locked="true" hidden="false"/>
    </xf>
    <xf numFmtId="175" fontId="18" fillId="6" borderId="0" xfId="0" applyFont="true" applyBorder="true" applyAlignment="true" applyProtection="true">
      <alignment horizontal="center" vertical="bottom" textRotation="0" wrapText="false" indent="0" shrinkToFit="false"/>
      <protection locked="false" hidden="false"/>
    </xf>
    <xf numFmtId="164" fontId="8" fillId="9" borderId="54" xfId="0" applyFont="true" applyBorder="true" applyAlignment="true" applyProtection="true">
      <alignment horizontal="center" vertical="center" textRotation="0" wrapText="false" indent="0" shrinkToFit="false"/>
      <protection locked="false" hidden="false"/>
    </xf>
    <xf numFmtId="164" fontId="16" fillId="2" borderId="55" xfId="0" applyFont="true" applyBorder="true" applyAlignment="true" applyProtection="false">
      <alignment horizontal="right" vertical="center" textRotation="0" wrapText="false" indent="0" shrinkToFit="false"/>
      <protection locked="true" hidden="false"/>
    </xf>
    <xf numFmtId="175" fontId="8" fillId="4" borderId="56" xfId="0" applyFont="true" applyBorder="true" applyAlignment="true" applyProtection="true">
      <alignment horizontal="left" vertical="center" textRotation="0" wrapText="true" indent="0" shrinkToFit="false"/>
      <protection locked="false" hidden="false"/>
    </xf>
    <xf numFmtId="177" fontId="8" fillId="4" borderId="56" xfId="0" applyFont="true" applyBorder="true" applyAlignment="true" applyProtection="true">
      <alignment horizontal="left" vertical="center" textRotation="0" wrapText="true" indent="0" shrinkToFit="false"/>
      <protection locked="fals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left" vertical="bottom" textRotation="0" wrapText="false" indent="0" shrinkToFit="false"/>
      <protection locked="true" hidden="false"/>
    </xf>
    <xf numFmtId="164" fontId="0" fillId="4" borderId="0" xfId="0" applyFont="false" applyBorder="false" applyAlignment="true" applyProtection="false">
      <alignment horizontal="left" vertical="center" textRotation="0" wrapText="true" indent="0" shrinkToFit="false"/>
      <protection locked="true" hidden="false"/>
    </xf>
    <xf numFmtId="178" fontId="0" fillId="4" borderId="0" xfId="0" applyFont="false" applyBorder="false" applyAlignment="true" applyProtection="false">
      <alignment horizontal="right" vertical="bottom" textRotation="0" wrapText="false" indent="0" shrinkToFit="false"/>
      <protection locked="true" hidden="false"/>
    </xf>
    <xf numFmtId="178" fontId="0" fillId="4" borderId="0" xfId="0" applyFont="false" applyBorder="false" applyAlignment="false" applyProtection="false">
      <alignment horizontal="general" vertical="bottom" textRotation="0" wrapText="false" indent="0" shrinkToFit="false"/>
      <protection locked="true" hidden="false"/>
    </xf>
    <xf numFmtId="164" fontId="7" fillId="4" borderId="0" xfId="0" applyFont="true" applyBorder="false" applyAlignment="false" applyProtection="false">
      <alignment horizontal="general" vertical="bottom" textRotation="0" wrapText="false" indent="0" shrinkToFit="false"/>
      <protection locked="true" hidden="false"/>
    </xf>
    <xf numFmtId="178" fontId="8" fillId="4" borderId="2" xfId="0" applyFont="true" applyBorder="true" applyAlignment="true" applyProtection="false">
      <alignment horizontal="right" vertical="bottom" textRotation="0" wrapText="false" indent="0" shrinkToFit="false"/>
      <protection locked="true" hidden="false"/>
    </xf>
    <xf numFmtId="164" fontId="19" fillId="4" borderId="0" xfId="0" applyFont="true" applyBorder="false" applyAlignment="false" applyProtection="false">
      <alignment horizontal="general" vertical="bottom" textRotation="0" wrapText="false" indent="0" shrinkToFit="false"/>
      <protection locked="true" hidden="false"/>
    </xf>
    <xf numFmtId="179" fontId="7" fillId="4" borderId="0" xfId="0" applyFont="true" applyBorder="false" applyAlignment="false" applyProtection="false">
      <alignment horizontal="general" vertical="bottom" textRotation="0" wrapText="false" indent="0" shrinkToFit="false"/>
      <protection locked="true" hidden="false"/>
    </xf>
    <xf numFmtId="179" fontId="7" fillId="3" borderId="2" xfId="0" applyFont="true" applyBorder="true" applyAlignment="true" applyProtection="false">
      <alignment horizontal="center" vertical="bottom" textRotation="0" wrapText="false" indent="0" shrinkToFit="false"/>
      <protection locked="true" hidden="false"/>
    </xf>
    <xf numFmtId="179" fontId="7" fillId="3" borderId="57" xfId="0" applyFont="true" applyBorder="true" applyAlignment="false" applyProtection="false">
      <alignment horizontal="general" vertical="bottom" textRotation="0" wrapText="false" indent="0" shrinkToFit="false"/>
      <protection locked="true" hidden="false"/>
    </xf>
    <xf numFmtId="179" fontId="7" fillId="3" borderId="58" xfId="0" applyFont="true" applyBorder="true" applyAlignment="true" applyProtection="false">
      <alignment horizontal="left" vertical="bottom" textRotation="0" wrapText="false" indent="0" shrinkToFit="false"/>
      <protection locked="true" hidden="false"/>
    </xf>
    <xf numFmtId="179" fontId="7" fillId="3" borderId="59" xfId="0" applyFont="true" applyBorder="true" applyAlignment="true" applyProtection="false">
      <alignment horizontal="left" vertical="center" textRotation="0" wrapText="true" indent="0" shrinkToFit="false"/>
      <protection locked="true" hidden="false"/>
    </xf>
    <xf numFmtId="178" fontId="7" fillId="3" borderId="60" xfId="0" applyFont="true" applyBorder="true" applyAlignment="true" applyProtection="false">
      <alignment horizontal="right" vertical="bottom" textRotation="0" wrapText="true" indent="0" shrinkToFit="false"/>
      <protection locked="true" hidden="false"/>
    </xf>
    <xf numFmtId="178" fontId="7" fillId="3" borderId="61" xfId="0" applyFont="true" applyBorder="true" applyAlignment="true" applyProtection="false">
      <alignment horizontal="right" vertical="bottom" textRotation="0" wrapText="true" indent="0" shrinkToFit="false"/>
      <protection locked="true" hidden="false"/>
    </xf>
    <xf numFmtId="178" fontId="7" fillId="3" borderId="62" xfId="0" applyFont="true" applyBorder="true" applyAlignment="true" applyProtection="false">
      <alignment horizontal="right" vertical="bottom" textRotation="0" wrapText="true" indent="0" shrinkToFit="false"/>
      <protection locked="true" hidden="false"/>
    </xf>
    <xf numFmtId="178" fontId="7" fillId="3" borderId="63" xfId="0" applyFont="true" applyBorder="true" applyAlignment="true" applyProtection="false">
      <alignment horizontal="right" vertical="bottom" textRotation="0" wrapText="true" indent="0" shrinkToFit="false"/>
      <protection locked="true" hidden="false"/>
    </xf>
    <xf numFmtId="179" fontId="7" fillId="3" borderId="64" xfId="0" applyFont="true" applyBorder="true" applyAlignment="true" applyProtection="false">
      <alignment horizontal="center" vertical="bottom" textRotation="0" wrapText="false" indent="0" shrinkToFit="false"/>
      <protection locked="true" hidden="false"/>
    </xf>
    <xf numFmtId="179" fontId="7" fillId="3" borderId="65" xfId="0" applyFont="true" applyBorder="true" applyAlignment="true" applyProtection="false">
      <alignment horizontal="left" vertical="bottom" textRotation="0" wrapText="false" indent="0" shrinkToFit="false"/>
      <protection locked="true" hidden="false"/>
    </xf>
    <xf numFmtId="179" fontId="7" fillId="3" borderId="66" xfId="0" applyFont="true" applyBorder="true" applyAlignment="true" applyProtection="false">
      <alignment horizontal="left" vertical="center" textRotation="0" wrapText="true" indent="0" shrinkToFit="false"/>
      <protection locked="true" hidden="false"/>
    </xf>
    <xf numFmtId="164" fontId="20" fillId="2" borderId="2" xfId="0" applyFont="true" applyBorder="true" applyAlignment="true" applyProtection="false">
      <alignment horizontal="center" vertical="center" textRotation="0" wrapText="false" indent="0" shrinkToFit="false"/>
      <protection locked="true" hidden="false"/>
    </xf>
    <xf numFmtId="164" fontId="7" fillId="9" borderId="67" xfId="0" applyFont="true" applyBorder="true" applyAlignment="true" applyProtection="false">
      <alignment horizontal="center" vertical="center" textRotation="0" wrapText="false" indent="0" shrinkToFit="false"/>
      <protection locked="true" hidden="false"/>
    </xf>
    <xf numFmtId="164" fontId="0" fillId="9" borderId="68" xfId="0" applyFont="false" applyBorder="true" applyAlignment="true" applyProtection="false">
      <alignment horizontal="left" vertical="center" textRotation="0" wrapText="false" indent="0" shrinkToFit="false"/>
      <protection locked="true" hidden="false"/>
    </xf>
    <xf numFmtId="164" fontId="0" fillId="9" borderId="59" xfId="0" applyFont="false" applyBorder="true" applyAlignment="true" applyProtection="false">
      <alignment horizontal="left" vertical="center" textRotation="0" wrapText="true" indent="0" shrinkToFit="false"/>
      <protection locked="true" hidden="false"/>
    </xf>
    <xf numFmtId="180" fontId="0" fillId="4" borderId="60" xfId="0" applyFont="false" applyBorder="true" applyAlignment="true" applyProtection="false">
      <alignment horizontal="right" vertical="center" textRotation="0" wrapText="false" indent="0" shrinkToFit="false"/>
      <protection locked="true" hidden="false"/>
    </xf>
    <xf numFmtId="180" fontId="0" fillId="4" borderId="69" xfId="0" applyFont="false" applyBorder="true" applyAlignment="true" applyProtection="false">
      <alignment horizontal="right" vertical="center" textRotation="0" wrapText="false" indent="0" shrinkToFit="false"/>
      <protection locked="true" hidden="false"/>
    </xf>
    <xf numFmtId="180" fontId="0" fillId="4" borderId="62" xfId="0" applyFont="false" applyBorder="true" applyAlignment="true" applyProtection="false">
      <alignment horizontal="right" vertical="center" textRotation="0" wrapText="false" indent="0" shrinkToFit="false"/>
      <protection locked="true" hidden="false"/>
    </xf>
    <xf numFmtId="180" fontId="0" fillId="4" borderId="0" xfId="0" applyFont="false" applyBorder="true" applyAlignment="true" applyProtection="false">
      <alignment horizontal="center" vertical="center" textRotation="0" wrapText="false" indent="0" shrinkToFit="false"/>
      <protection locked="true" hidden="false"/>
    </xf>
    <xf numFmtId="180" fontId="0" fillId="4" borderId="63" xfId="0" applyFont="false" applyBorder="true" applyAlignment="true" applyProtection="false">
      <alignment horizontal="right" vertical="center" textRotation="0" wrapText="false" indent="0" shrinkToFit="false"/>
      <protection locked="true" hidden="false"/>
    </xf>
    <xf numFmtId="164" fontId="21" fillId="4" borderId="0" xfId="0" applyFont="true" applyBorder="false" applyAlignment="false" applyProtection="false">
      <alignment horizontal="general" vertical="bottom" textRotation="0" wrapText="false" indent="0" shrinkToFit="false"/>
      <protection locked="true" hidden="false"/>
    </xf>
    <xf numFmtId="164" fontId="21" fillId="4" borderId="0" xfId="0" applyFont="true" applyBorder="false" applyAlignment="true" applyProtection="false">
      <alignment horizontal="general" vertical="bottom" textRotation="0" wrapText="false" indent="0" shrinkToFit="false"/>
      <protection locked="true" hidden="false"/>
    </xf>
    <xf numFmtId="164" fontId="0" fillId="9" borderId="66" xfId="0" applyFont="false" applyBorder="true" applyAlignment="true" applyProtection="false">
      <alignment horizontal="left" vertical="center" textRotation="0" wrapText="true" indent="0" shrinkToFit="false"/>
      <protection locked="true" hidden="false"/>
    </xf>
    <xf numFmtId="180" fontId="0" fillId="4" borderId="0" xfId="0" applyFont="false" applyBorder="true" applyAlignment="true" applyProtection="false">
      <alignment horizontal="right" vertical="center" textRotation="0" wrapText="false" indent="0" shrinkToFit="false"/>
      <protection locked="true" hidden="false"/>
    </xf>
    <xf numFmtId="164" fontId="7" fillId="3" borderId="2" xfId="0" applyFont="true" applyBorder="true" applyAlignment="true" applyProtection="false">
      <alignment horizontal="left" vertical="center" textRotation="0" wrapText="true" indent="0" shrinkToFit="false"/>
      <protection locked="true" hidden="false"/>
    </xf>
    <xf numFmtId="180" fontId="0" fillId="4" borderId="61" xfId="0" applyFont="false" applyBorder="true" applyAlignment="true" applyProtection="false">
      <alignment horizontal="right" vertical="bottom" textRotation="0" wrapText="false" indent="0" shrinkToFit="false"/>
      <protection locked="true" hidden="false"/>
    </xf>
    <xf numFmtId="180" fontId="0" fillId="4" borderId="62" xfId="0" applyFont="false" applyBorder="true" applyAlignment="true" applyProtection="false">
      <alignment horizontal="right" vertical="bottom" textRotation="0" wrapText="false" indent="0" shrinkToFit="false"/>
      <protection locked="true" hidden="false"/>
    </xf>
    <xf numFmtId="180" fontId="0" fillId="4" borderId="0" xfId="0" applyFont="false" applyBorder="true" applyAlignment="true" applyProtection="false">
      <alignment horizontal="right" vertical="bottom" textRotation="0" wrapText="false" indent="0" shrinkToFit="false"/>
      <protection locked="true" hidden="false"/>
    </xf>
    <xf numFmtId="180" fontId="0" fillId="4" borderId="60" xfId="0" applyFont="false" applyBorder="true" applyAlignment="true" applyProtection="false">
      <alignment horizontal="right" vertical="bottom" textRotation="0" wrapText="false" indent="0" shrinkToFit="false"/>
      <protection locked="true" hidden="false"/>
    </xf>
    <xf numFmtId="180" fontId="0" fillId="4" borderId="63" xfId="0" applyFont="false" applyBorder="true" applyAlignment="true" applyProtection="false">
      <alignment horizontal="right" vertical="bottom" textRotation="0" wrapText="false" indent="0" shrinkToFit="false"/>
      <protection locked="true" hidden="false"/>
    </xf>
    <xf numFmtId="164" fontId="22" fillId="4" borderId="0" xfId="0" applyFont="true" applyBorder="false" applyAlignment="false" applyProtection="false">
      <alignment horizontal="general" vertical="bottom" textRotation="0" wrapText="false" indent="0" shrinkToFit="false"/>
      <protection locked="true" hidden="false"/>
    </xf>
    <xf numFmtId="179" fontId="7"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7" fillId="3" borderId="70" xfId="0" applyFont="true" applyBorder="true" applyAlignment="false" applyProtection="false">
      <alignment horizontal="general" vertical="bottom" textRotation="0" wrapText="false" indent="0" shrinkToFit="false"/>
      <protection locked="true" hidden="false"/>
    </xf>
    <xf numFmtId="164" fontId="0" fillId="3" borderId="70" xfId="0" applyFont="false" applyBorder="true" applyAlignment="false" applyProtection="false">
      <alignment horizontal="general" vertical="bottom" textRotation="0" wrapText="false" indent="0" shrinkToFit="false"/>
      <protection locked="true" hidden="false"/>
    </xf>
    <xf numFmtId="179" fontId="7" fillId="3" borderId="70" xfId="0" applyFont="true" applyBorder="true" applyAlignment="false" applyProtection="false">
      <alignment horizontal="general" vertical="bottom" textRotation="0" wrapText="false" indent="0" shrinkToFit="false"/>
      <protection locked="true" hidden="false"/>
    </xf>
    <xf numFmtId="164" fontId="0" fillId="3" borderId="70" xfId="0" applyFont="false" applyBorder="true" applyAlignment="false" applyProtection="false">
      <alignment horizontal="general" vertical="bottom" textRotation="0" wrapText="false" indent="0" shrinkToFit="false"/>
      <protection locked="true" hidden="false"/>
    </xf>
    <xf numFmtId="164" fontId="7" fillId="3" borderId="70" xfId="0" applyFont="true" applyBorder="true" applyAlignment="false" applyProtection="false">
      <alignment horizontal="general" vertical="bottom" textRotation="0" wrapText="false" indent="0" shrinkToFit="false"/>
      <protection locked="tru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79" fontId="7" fillId="10" borderId="0" xfId="0" applyFont="true" applyBorder="false" applyAlignment="false" applyProtection="false">
      <alignment horizontal="general" vertical="bottom" textRotation="0" wrapText="false" indent="0" shrinkToFit="false"/>
      <protection locked="tru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79" fontId="8" fillId="4" borderId="2" xfId="0" applyFont="true" applyBorder="true" applyAlignment="false" applyProtection="true">
      <alignment horizontal="general" vertical="bottom" textRotation="0" wrapText="false" indent="0" shrinkToFit="false"/>
      <protection locked="false" hidden="false"/>
    </xf>
    <xf numFmtId="164" fontId="0" fillId="10" borderId="0" xfId="0" applyFont="true" applyBorder="false" applyAlignment="true" applyProtection="false">
      <alignment horizontal="left" vertical="bottom" textRotation="0" wrapText="false" indent="1" shrinkToFit="false"/>
      <protection locked="true" hidden="false"/>
    </xf>
    <xf numFmtId="171" fontId="8" fillId="4" borderId="2" xfId="0" applyFont="true" applyBorder="true" applyAlignment="false" applyProtection="true">
      <alignment horizontal="general" vertical="bottom" textRotation="0" wrapText="false" indent="0" shrinkToFit="false"/>
      <protection locked="false" hidden="false"/>
    </xf>
    <xf numFmtId="164" fontId="8" fillId="0" borderId="0" xfId="0" applyFont="true" applyBorder="false" applyAlignment="true" applyProtection="true">
      <alignment horizontal="right" vertical="bottom" textRotation="0" wrapText="false" indent="0" shrinkToFit="false"/>
      <protection locked="false" hidden="false"/>
    </xf>
    <xf numFmtId="179" fontId="17" fillId="2" borderId="2" xfId="0" applyFont="true" applyBorder="true" applyAlignment="true" applyProtection="true">
      <alignment horizontal="right" vertical="center" textRotation="0" wrapText="true" indent="0" shrinkToFit="false"/>
      <protection locked="false" hidden="false"/>
    </xf>
    <xf numFmtId="164" fontId="8" fillId="0" borderId="71" xfId="0" applyFont="true" applyBorder="true" applyAlignment="true" applyProtection="true">
      <alignment horizontal="right" vertical="top" textRotation="0" wrapText="true" indent="0" shrinkToFit="false"/>
      <protection locked="false" hidden="false"/>
    </xf>
    <xf numFmtId="164" fontId="8" fillId="0" borderId="71" xfId="0" applyFont="true" applyBorder="true" applyAlignment="true" applyProtection="true">
      <alignment horizontal="right" vertical="top" textRotation="0" wrapText="false" indent="0" shrinkToFit="false"/>
      <protection locked="false" hidden="false"/>
    </xf>
    <xf numFmtId="164" fontId="8" fillId="0" borderId="71" xfId="0" applyFont="true" applyBorder="true" applyAlignment="true" applyProtection="true">
      <alignment horizontal="right" vertical="top" textRotation="0" wrapText="false" indent="0" shrinkToFit="false"/>
      <protection locked="false" hidden="false"/>
    </xf>
    <xf numFmtId="171" fontId="20" fillId="0" borderId="0" xfId="0" applyFont="true" applyBorder="false" applyAlignment="true" applyProtection="false">
      <alignment horizontal="right" vertical="bottom" textRotation="0" wrapText="false" indent="0" shrinkToFit="false"/>
      <protection locked="true" hidden="false"/>
    </xf>
    <xf numFmtId="179" fontId="17" fillId="2" borderId="2" xfId="0" applyFont="true" applyBorder="true" applyAlignment="true" applyProtection="false">
      <alignment horizontal="right" vertical="center" textRotation="0" wrapText="true" indent="0" shrinkToFit="false"/>
      <protection locked="true" hidden="false"/>
    </xf>
    <xf numFmtId="164" fontId="20" fillId="0" borderId="70" xfId="0" applyFont="true" applyBorder="true" applyAlignment="true" applyProtection="false">
      <alignment horizontal="right" vertical="top" textRotation="0" wrapText="true" indent="0" shrinkToFit="false"/>
      <protection locked="true" hidden="false"/>
    </xf>
    <xf numFmtId="171" fontId="20" fillId="0" borderId="70" xfId="0" applyFont="true" applyBorder="true" applyAlignment="true" applyProtection="false">
      <alignment horizontal="right" vertical="top" textRotation="0" wrapText="true" indent="0" shrinkToFit="false"/>
      <protection locked="true" hidden="false"/>
    </xf>
    <xf numFmtId="171" fontId="20" fillId="0" borderId="70" xfId="0" applyFont="true" applyBorder="true" applyAlignment="true" applyProtection="false">
      <alignment horizontal="right" vertical="top" textRotation="0" wrapText="false" indent="0" shrinkToFit="false"/>
      <protection locked="true" hidden="false"/>
    </xf>
    <xf numFmtId="164" fontId="0" fillId="0" borderId="0" xfId="0" applyFont="false" applyBorder="false" applyAlignment="true" applyProtection="false">
      <alignment horizontal="right" vertical="bottom" textRotation="0" wrapText="true" indent="0" shrinkToFit="false"/>
      <protection locked="true" hidden="false"/>
    </xf>
    <xf numFmtId="164" fontId="0" fillId="0" borderId="0" xfId="0" applyFont="false" applyBorder="false" applyAlignment="true" applyProtection="false">
      <alignment horizontal="right" vertical="bottom" textRotation="0" wrapText="true" indent="0" shrinkToFit="false"/>
      <protection locked="true" hidden="false"/>
    </xf>
    <xf numFmtId="179" fontId="7" fillId="2" borderId="2" xfId="0" applyFont="true" applyBorder="true" applyAlignment="true" applyProtection="false">
      <alignment horizontal="right" vertical="center" textRotation="0" wrapText="true" indent="0" shrinkToFit="false"/>
      <protection locked="true" hidden="false"/>
    </xf>
    <xf numFmtId="164" fontId="0" fillId="0" borderId="70" xfId="0" applyFont="false" applyBorder="true" applyAlignment="true" applyProtection="false">
      <alignment horizontal="right" vertical="top" textRotation="0" wrapText="true" indent="0" shrinkToFit="false"/>
      <protection locked="true" hidden="false"/>
    </xf>
    <xf numFmtId="164" fontId="0" fillId="0" borderId="70" xfId="0" applyFont="true" applyBorder="true" applyAlignment="true" applyProtection="false">
      <alignment horizontal="right" vertical="top" textRotation="0" wrapText="true" indent="0" shrinkToFit="false"/>
      <protection locked="true" hidden="false"/>
    </xf>
    <xf numFmtId="164" fontId="0" fillId="0" borderId="71" xfId="0" applyFont="false" applyBorder="true" applyAlignment="true" applyProtection="false">
      <alignment horizontal="right" vertical="bottom" textRotation="0" wrapText="true" indent="0" shrinkToFit="false"/>
      <protection locked="true" hidden="false"/>
    </xf>
    <xf numFmtId="164" fontId="0" fillId="0" borderId="71" xfId="0" applyFont="true" applyBorder="true" applyAlignment="true" applyProtection="false">
      <alignment horizontal="right" vertical="bottom" textRotation="0" wrapText="false" indent="0" shrinkToFit="false"/>
      <protection locked="true" hidden="false"/>
    </xf>
    <xf numFmtId="164" fontId="0" fillId="0" borderId="71"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0" borderId="71" xfId="0" applyFont="true" applyBorder="true" applyAlignment="true" applyProtection="false">
      <alignment horizontal="right" vertical="bottom" textRotation="0" wrapText="true" indent="0" shrinkToFit="false"/>
      <protection locked="true" hidden="false"/>
    </xf>
    <xf numFmtId="164" fontId="9" fillId="4" borderId="0" xfId="0" applyFont="true" applyBorder="false" applyAlignment="true" applyProtection="true">
      <alignment horizontal="right" vertical="bottom" textRotation="0" wrapText="true" indent="0" shrinkToFit="false"/>
      <protection locked="true" hidden="false"/>
    </xf>
    <xf numFmtId="179" fontId="7" fillId="0" borderId="0" xfId="0" applyFont="true" applyBorder="false" applyAlignment="true" applyProtection="false">
      <alignment horizontal="right" vertical="bottom" textRotation="0" wrapText="true" indent="0" shrinkToFit="false"/>
      <protection locked="true" hidden="false"/>
    </xf>
    <xf numFmtId="181" fontId="0" fillId="0" borderId="0" xfId="0" applyFont="false" applyBorder="false" applyAlignment="true" applyProtection="false">
      <alignment horizontal="right" vertical="bottom" textRotation="0" wrapText="true" indent="0" shrinkToFit="false"/>
      <protection locked="true" hidden="false"/>
    </xf>
    <xf numFmtId="174" fontId="0" fillId="0" borderId="0" xfId="0" applyFont="false" applyBorder="false" applyAlignment="true" applyProtection="false">
      <alignment horizontal="right" vertical="bottom" textRotation="0" wrapText="true" indent="0" shrinkToFit="false"/>
      <protection locked="true" hidden="false"/>
    </xf>
    <xf numFmtId="181" fontId="0" fillId="0" borderId="0" xfId="0" applyFont="false" applyBorder="false" applyAlignment="fals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false">
      <alignment horizontal="left"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4" fontId="25" fillId="0" borderId="0" xfId="0" applyFont="true" applyBorder="false" applyAlignment="true" applyProtection="false">
      <alignment horizontal="left" vertical="bottom" textRotation="0" wrapText="false" indent="0" shrinkToFit="false"/>
      <protection locked="true" hidden="false"/>
    </xf>
    <xf numFmtId="165" fontId="0" fillId="0" borderId="0" xfId="0" applyFont="fals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8" fillId="4" borderId="2" xfId="0" applyFont="true" applyBorder="true" applyAlignment="true" applyProtection="false">
      <alignment horizontal="left" vertical="bottom" textRotation="0" wrapText="false" indent="0" shrinkToFit="false"/>
      <protection locked="true" hidden="false"/>
    </xf>
    <xf numFmtId="179" fontId="7" fillId="3" borderId="72" xfId="0" applyFont="true" applyBorder="true" applyAlignment="true" applyProtection="false">
      <alignment horizontal="right" vertical="bottom" textRotation="0" wrapText="false" indent="0" shrinkToFit="false"/>
      <protection locked="true" hidden="false"/>
    </xf>
    <xf numFmtId="179" fontId="7" fillId="3" borderId="58" xfId="0" applyFont="true" applyBorder="true" applyAlignment="true" applyProtection="false">
      <alignment horizontal="right" vertical="bottom" textRotation="0" wrapText="false" indent="0" shrinkToFit="false"/>
      <protection locked="true" hidden="false"/>
    </xf>
    <xf numFmtId="179" fontId="7" fillId="3" borderId="59" xfId="0" applyFont="true" applyBorder="true" applyAlignment="true" applyProtection="false">
      <alignment horizontal="right" vertical="bottom" textRotation="0" wrapText="false" indent="0" shrinkToFit="false"/>
      <protection locked="true" hidden="false"/>
    </xf>
    <xf numFmtId="179" fontId="7" fillId="3" borderId="73" xfId="0" applyFont="true" applyBorder="true" applyAlignment="true" applyProtection="false">
      <alignment horizontal="right" vertical="bottom" textRotation="0" wrapText="false" indent="0" shrinkToFit="false"/>
      <protection locked="true" hidden="false"/>
    </xf>
    <xf numFmtId="179" fontId="7" fillId="3" borderId="65" xfId="0" applyFont="true" applyBorder="true" applyAlignment="true" applyProtection="false">
      <alignment horizontal="right" vertical="bottom" textRotation="0" wrapText="false" indent="0" shrinkToFit="false"/>
      <protection locked="true" hidden="false"/>
    </xf>
    <xf numFmtId="179" fontId="7" fillId="3" borderId="66" xfId="0" applyFont="true" applyBorder="true" applyAlignment="true" applyProtection="false">
      <alignment horizontal="right" vertical="bottom" textRotation="0" wrapText="false" indent="0" shrinkToFit="false"/>
      <protection locked="true" hidden="false"/>
    </xf>
    <xf numFmtId="178" fontId="0" fillId="4" borderId="58" xfId="0" applyFont="false" applyBorder="true" applyAlignment="true" applyProtection="false">
      <alignment horizontal="right" vertical="bottom" textRotation="0" wrapText="false" indent="0" shrinkToFit="false"/>
      <protection locked="true" hidden="false"/>
    </xf>
    <xf numFmtId="178" fontId="0" fillId="4" borderId="59" xfId="0" applyFont="false" applyBorder="true" applyAlignment="true" applyProtection="false">
      <alignment horizontal="right" vertical="bottom" textRotation="0" wrapText="false" indent="0" shrinkToFit="false"/>
      <protection locked="true" hidden="false"/>
    </xf>
    <xf numFmtId="178" fontId="0" fillId="4" borderId="74" xfId="0" applyFont="false" applyBorder="true" applyAlignment="false" applyProtection="false">
      <alignment horizontal="general" vertical="bottom" textRotation="0" wrapText="false" indent="0" shrinkToFit="false"/>
      <protection locked="true" hidden="false"/>
    </xf>
    <xf numFmtId="178" fontId="0" fillId="4" borderId="73" xfId="0" applyFont="false" applyBorder="true" applyAlignment="true" applyProtection="false">
      <alignment horizontal="right" vertical="bottom" textRotation="0" wrapText="false" indent="0" shrinkToFit="false"/>
      <protection locked="true" hidden="false"/>
    </xf>
    <xf numFmtId="178" fontId="0" fillId="4" borderId="65" xfId="0" applyFont="false" applyBorder="true" applyAlignment="true" applyProtection="false">
      <alignment horizontal="right" vertical="bottom" textRotation="0" wrapText="false" indent="0" shrinkToFit="false"/>
      <protection locked="true" hidden="false"/>
    </xf>
    <xf numFmtId="178" fontId="0" fillId="4" borderId="66" xfId="0" applyFont="false" applyBorder="true" applyAlignment="true" applyProtection="false">
      <alignment horizontal="right" vertical="bottom" textRotation="0" wrapText="false" indent="0" shrinkToFit="false"/>
      <protection locked="true" hidden="false"/>
    </xf>
    <xf numFmtId="178" fontId="0" fillId="4" borderId="75" xfId="0" applyFont="false" applyBorder="true" applyAlignment="false" applyProtection="false">
      <alignment horizontal="general" vertical="bottom" textRotation="0" wrapText="false" indent="0" shrinkToFit="false"/>
      <protection locked="true" hidden="false"/>
    </xf>
    <xf numFmtId="164" fontId="7" fillId="4" borderId="0" xfId="0" applyFont="true" applyBorder="false" applyAlignment="true" applyProtection="false">
      <alignment horizontal="left" vertical="center" textRotation="0" wrapText="true" indent="0" shrinkToFit="false"/>
      <protection locked="true" hidden="false"/>
    </xf>
    <xf numFmtId="164" fontId="7" fillId="4" borderId="0" xfId="0" applyFont="true" applyBorder="false" applyAlignment="true" applyProtection="false">
      <alignment horizontal="left" vertical="center" textRotation="0" wrapText="false" indent="0" shrinkToFit="false"/>
      <protection locked="true" hidden="false"/>
    </xf>
    <xf numFmtId="171" fontId="0" fillId="4" borderId="0" xfId="0" applyFont="false" applyBorder="false" applyAlignment="false" applyProtection="false">
      <alignment horizontal="general" vertical="bottom" textRotation="0" wrapText="false" indent="0" shrinkToFit="false"/>
      <protection locked="true" hidden="false"/>
    </xf>
    <xf numFmtId="182" fontId="0" fillId="4" borderId="0" xfId="0" applyFont="false" applyBorder="false" applyAlignment="false" applyProtection="false">
      <alignment horizontal="general" vertical="bottom" textRotation="0" wrapText="false" indent="0" shrinkToFit="false"/>
      <protection locked="true" hidden="false"/>
    </xf>
    <xf numFmtId="183" fontId="0" fillId="4" borderId="0" xfId="0" applyFont="false" applyBorder="false" applyAlignment="false" applyProtection="false">
      <alignment horizontal="general" vertical="bottom" textRotation="0" wrapText="false" indent="0" shrinkToFit="false"/>
      <protection locked="true" hidden="false"/>
    </xf>
    <xf numFmtId="176" fontId="0" fillId="4" borderId="0" xfId="0" applyFont="false" applyBorder="false" applyAlignment="false" applyProtection="false">
      <alignment horizontal="general" vertical="bottom" textRotation="0" wrapText="false" indent="0" shrinkToFit="false"/>
      <protection locked="true" hidden="false"/>
    </xf>
    <xf numFmtId="169" fontId="0" fillId="4" borderId="0" xfId="0" applyFont="false" applyBorder="false" applyAlignment="false" applyProtection="false">
      <alignment horizontal="general" vertical="bottom" textRotation="0" wrapText="false" indent="0" shrinkToFit="false"/>
      <protection locked="true" hidden="false"/>
    </xf>
    <xf numFmtId="184" fontId="0" fillId="4" borderId="0" xfId="0" applyFont="false" applyBorder="false" applyAlignment="false" applyProtection="false">
      <alignment horizontal="general" vertical="bottom" textRotation="0" wrapText="false" indent="0" shrinkToFit="false"/>
      <protection locked="true" hidden="false"/>
    </xf>
    <xf numFmtId="164" fontId="0" fillId="4" borderId="32" xfId="0" applyFont="false" applyBorder="tru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83" fontId="22" fillId="4" borderId="0" xfId="0" applyFont="true" applyBorder="false" applyAlignment="false" applyProtection="false">
      <alignment horizontal="general" vertical="bottom" textRotation="0" wrapText="false" indent="0" shrinkToFit="false"/>
      <protection locked="true" hidden="false"/>
    </xf>
    <xf numFmtId="174" fontId="22" fillId="4" borderId="0" xfId="0" applyFont="true" applyBorder="false" applyAlignment="false" applyProtection="false">
      <alignment horizontal="general" vertical="bottom" textRotation="0" wrapText="false" indent="0" shrinkToFit="false"/>
      <protection locked="true" hidden="false"/>
    </xf>
    <xf numFmtId="174" fontId="0" fillId="4" borderId="0" xfId="0" applyFont="false" applyBorder="false" applyAlignment="false" applyProtection="false">
      <alignment horizontal="general" vertical="bottom" textRotation="0" wrapText="false" indent="0" shrinkToFit="false"/>
      <protection locked="true" hidden="false"/>
    </xf>
    <xf numFmtId="174" fontId="0" fillId="4" borderId="76" xfId="0" applyFont="false" applyBorder="true" applyAlignment="false" applyProtection="false">
      <alignment horizontal="general" vertical="bottom" textRotation="0" wrapText="false" indent="0" shrinkToFit="false"/>
      <protection locked="true" hidden="false"/>
    </xf>
    <xf numFmtId="164" fontId="0" fillId="4" borderId="76" xfId="0" applyFont="false" applyBorder="true" applyAlignment="false" applyProtection="false">
      <alignment horizontal="general" vertical="bottom" textRotation="0" wrapText="false" indent="0" shrinkToFit="false"/>
      <protection locked="true" hidden="false"/>
    </xf>
    <xf numFmtId="171" fontId="7" fillId="4" borderId="0" xfId="0" applyFont="true" applyBorder="false" applyAlignment="true" applyProtection="false">
      <alignment horizontal="right" vertical="bottom" textRotation="0" wrapText="false" indent="0" shrinkToFit="true"/>
      <protection locked="true" hidden="false"/>
    </xf>
    <xf numFmtId="185" fontId="26" fillId="3" borderId="2" xfId="0" applyFont="true" applyBorder="true" applyAlignment="true" applyProtection="false">
      <alignment horizontal="center" vertical="bottom" textRotation="0" wrapText="false" indent="0" shrinkToFit="false"/>
      <protection locked="true" hidden="false"/>
    </xf>
    <xf numFmtId="183" fontId="27" fillId="11" borderId="77" xfId="0" applyFont="true" applyBorder="true" applyAlignment="true" applyProtection="false">
      <alignment horizontal="center" vertical="center" textRotation="0" wrapText="false" indent="0" shrinkToFit="false"/>
      <protection locked="true" hidden="false"/>
    </xf>
    <xf numFmtId="164" fontId="28" fillId="6" borderId="2" xfId="0" applyFont="true" applyBorder="true" applyAlignment="true" applyProtection="false">
      <alignment horizontal="left" vertical="bottom" textRotation="0" wrapText="false" indent="0" shrinkToFit="false"/>
      <protection locked="true" hidden="false"/>
    </xf>
    <xf numFmtId="176" fontId="22" fillId="4" borderId="0" xfId="0" applyFont="true" applyBorder="false" applyAlignment="false" applyProtection="false">
      <alignment horizontal="general" vertical="bottom" textRotation="0" wrapText="false" indent="0" shrinkToFit="false"/>
      <protection locked="true" hidden="false"/>
    </xf>
    <xf numFmtId="164" fontId="25" fillId="6" borderId="2" xfId="0" applyFont="true" applyBorder="true" applyAlignment="true" applyProtection="false">
      <alignment horizontal="right" vertical="bottom" textRotation="0" wrapText="false" indent="0" shrinkToFit="false"/>
      <protection locked="true" hidden="false"/>
    </xf>
    <xf numFmtId="182" fontId="14" fillId="4" borderId="2" xfId="0" applyFont="true" applyBorder="true" applyAlignment="true" applyProtection="false">
      <alignment horizontal="center" vertical="bottom" textRotation="0" wrapText="false" indent="0" shrinkToFit="false"/>
      <protection locked="true" hidden="false"/>
    </xf>
    <xf numFmtId="183" fontId="29" fillId="2" borderId="78" xfId="0" applyFont="true" applyBorder="true" applyAlignment="true" applyProtection="false">
      <alignment horizontal="left" vertical="bottom" textRotation="0" wrapText="false" indent="0" shrinkToFit="false"/>
      <protection locked="true" hidden="false"/>
    </xf>
    <xf numFmtId="183" fontId="29" fillId="2" borderId="63" xfId="0" applyFont="true" applyBorder="true" applyAlignment="true" applyProtection="false">
      <alignment horizontal="right" vertical="bottom" textRotation="0" wrapText="false" indent="0" shrinkToFit="false"/>
      <protection locked="true" hidden="false"/>
    </xf>
    <xf numFmtId="169" fontId="22" fillId="4" borderId="0" xfId="0" applyFont="true" applyBorder="false" applyAlignment="true" applyProtection="false">
      <alignment horizontal="right" vertical="bottom" textRotation="0" wrapText="false" indent="0" shrinkToFit="false"/>
      <protection locked="true" hidden="false"/>
    </xf>
    <xf numFmtId="164" fontId="30" fillId="4" borderId="0" xfId="0" applyFont="true" applyBorder="true" applyAlignment="false" applyProtection="false">
      <alignment horizontal="general" vertical="bottom" textRotation="0" wrapText="false" indent="0" shrinkToFit="false"/>
      <protection locked="true" hidden="false"/>
    </xf>
    <xf numFmtId="164" fontId="22" fillId="2" borderId="2" xfId="0" applyFont="true" applyBorder="true" applyAlignment="true" applyProtection="false">
      <alignment horizontal="right" vertical="bottom" textRotation="0" wrapText="false" indent="0" shrinkToFit="false"/>
      <protection locked="true" hidden="false"/>
    </xf>
    <xf numFmtId="183" fontId="0" fillId="4" borderId="79" xfId="0" applyFont="false" applyBorder="true" applyAlignment="true" applyProtection="false">
      <alignment horizontal="center" vertical="bottom" textRotation="0" wrapText="false" indent="0" shrinkToFit="false"/>
      <protection locked="true" hidden="false"/>
    </xf>
    <xf numFmtId="183" fontId="7" fillId="12" borderId="78" xfId="0" applyFont="true" applyBorder="true" applyAlignment="true" applyProtection="false">
      <alignment horizontal="right" vertical="bottom" textRotation="0" wrapText="false" indent="0" shrinkToFit="false"/>
      <protection locked="true" hidden="false"/>
    </xf>
    <xf numFmtId="164" fontId="7" fillId="12" borderId="71" xfId="0" applyFont="true" applyBorder="true" applyAlignment="true" applyProtection="false">
      <alignment horizontal="right" vertical="bottom" textRotation="0" wrapText="false" indent="0" shrinkToFit="false"/>
      <protection locked="true" hidden="false"/>
    </xf>
    <xf numFmtId="164" fontId="7" fillId="12" borderId="63" xfId="0" applyFont="true" applyBorder="true" applyAlignment="true" applyProtection="false">
      <alignment horizontal="right" vertical="bottom" textRotation="0" wrapText="false" indent="0" shrinkToFit="false"/>
      <protection locked="true" hidden="false"/>
    </xf>
    <xf numFmtId="183" fontId="31" fillId="4" borderId="0" xfId="0" applyFont="true" applyBorder="false" applyAlignment="true" applyProtection="false">
      <alignment horizontal="right" vertical="bottom" textRotation="0" wrapText="false" indent="0" shrinkToFit="false"/>
      <protection locked="true" hidden="false"/>
    </xf>
    <xf numFmtId="172" fontId="32" fillId="4" borderId="80" xfId="0" applyFont="true" applyBorder="true" applyAlignment="true" applyProtection="false">
      <alignment horizontal="center" vertical="bottom" textRotation="0" wrapText="false" indent="0" shrinkToFit="false"/>
      <protection locked="true" hidden="false"/>
    </xf>
    <xf numFmtId="164" fontId="30" fillId="4" borderId="0" xfId="0" applyFont="true" applyBorder="false" applyAlignment="true" applyProtection="false">
      <alignment horizontal="right" vertical="bottom" textRotation="0" wrapText="false" indent="0" shrinkToFit="false"/>
      <protection locked="true" hidden="false"/>
    </xf>
    <xf numFmtId="182" fontId="30" fillId="4" borderId="81" xfId="0" applyFont="true" applyBorder="true" applyAlignment="true" applyProtection="false">
      <alignment horizontal="right" vertical="bottom" textRotation="0" wrapText="false" indent="0" shrinkToFit="false"/>
      <protection locked="true" hidden="false"/>
    </xf>
    <xf numFmtId="183" fontId="30" fillId="4" borderId="82" xfId="0" applyFont="true" applyBorder="true" applyAlignment="true" applyProtection="false">
      <alignment horizontal="right" vertical="bottom" textRotation="0" wrapText="false" indent="0" shrinkToFit="false"/>
      <protection locked="true" hidden="false"/>
    </xf>
    <xf numFmtId="174" fontId="30" fillId="4" borderId="82" xfId="0" applyFont="true" applyBorder="true" applyAlignment="true" applyProtection="false">
      <alignment horizontal="right" vertical="bottom" textRotation="0" wrapText="false" indent="0" shrinkToFit="false"/>
      <protection locked="true" hidden="false"/>
    </xf>
    <xf numFmtId="164" fontId="30" fillId="4" borderId="83" xfId="0" applyFont="true" applyBorder="true" applyAlignment="true" applyProtection="false">
      <alignment horizontal="right" vertical="bottom" textRotation="0" wrapText="false" indent="0" shrinkToFit="false"/>
      <protection locked="true" hidden="false"/>
    </xf>
    <xf numFmtId="183" fontId="30" fillId="4" borderId="84" xfId="0" applyFont="true" applyBorder="true" applyAlignment="true" applyProtection="false">
      <alignment horizontal="right" vertical="bottom" textRotation="0" wrapText="false" indent="0" shrinkToFit="false"/>
      <protection locked="true" hidden="false"/>
    </xf>
    <xf numFmtId="182" fontId="30" fillId="4" borderId="0" xfId="0" applyFont="true" applyBorder="false" applyAlignment="true" applyProtection="false">
      <alignment horizontal="left" vertical="bottom" textRotation="0" wrapText="false" indent="0" shrinkToFit="false"/>
      <protection locked="true" hidden="false"/>
    </xf>
    <xf numFmtId="183" fontId="7" fillId="12" borderId="74" xfId="0" applyFont="true" applyBorder="true" applyAlignment="true" applyProtection="false">
      <alignment horizontal="center" vertical="bottom" textRotation="0" wrapText="false" indent="0" shrinkToFit="false"/>
      <protection locked="true" hidden="false"/>
    </xf>
    <xf numFmtId="180" fontId="0" fillId="10" borderId="0" xfId="0" applyFont="false" applyBorder="true" applyAlignment="false" applyProtection="false">
      <alignment horizontal="general" vertical="bottom" textRotation="0" wrapText="false" indent="0" shrinkToFit="false"/>
      <protection locked="true" hidden="false"/>
    </xf>
    <xf numFmtId="180" fontId="0" fillId="10" borderId="85" xfId="0" applyFont="false" applyBorder="true" applyAlignment="true" applyProtection="false">
      <alignment horizontal="right" vertical="bottom" textRotation="0" wrapText="false" indent="0" shrinkToFit="false"/>
      <protection locked="true" hidden="false"/>
    </xf>
    <xf numFmtId="169" fontId="7" fillId="3" borderId="74" xfId="0" applyFont="true" applyBorder="true" applyAlignment="false" applyProtection="false">
      <alignment horizontal="general" vertical="bottom" textRotation="0" wrapText="false" indent="0" shrinkToFit="false"/>
      <protection locked="true" hidden="false"/>
    </xf>
    <xf numFmtId="184" fontId="0" fillId="4" borderId="85" xfId="0" applyFont="false" applyBorder="true" applyAlignment="false" applyProtection="false">
      <alignment horizontal="general" vertical="bottom" textRotation="0" wrapText="false" indent="0" shrinkToFit="false"/>
      <protection locked="true" hidden="false"/>
    </xf>
    <xf numFmtId="172" fontId="32" fillId="4" borderId="86" xfId="0" applyFont="true" applyBorder="true" applyAlignment="true" applyProtection="false">
      <alignment horizontal="center" vertical="bottom" textRotation="0" wrapText="false" indent="0" shrinkToFit="false"/>
      <protection locked="true" hidden="false"/>
    </xf>
    <xf numFmtId="182" fontId="22" fillId="4" borderId="87" xfId="0" applyFont="true" applyBorder="true" applyAlignment="false" applyProtection="false">
      <alignment horizontal="general" vertical="bottom" textRotation="0" wrapText="false" indent="0" shrinkToFit="false"/>
      <protection locked="true" hidden="false"/>
    </xf>
    <xf numFmtId="183" fontId="22" fillId="4" borderId="88" xfId="0" applyFont="true" applyBorder="true" applyAlignment="false" applyProtection="false">
      <alignment horizontal="general" vertical="bottom" textRotation="0" wrapText="false" indent="0" shrinkToFit="false"/>
      <protection locked="true" hidden="false"/>
    </xf>
    <xf numFmtId="174" fontId="22" fillId="4" borderId="88" xfId="0" applyFont="true" applyBorder="true" applyAlignment="false" applyProtection="false">
      <alignment horizontal="general" vertical="bottom" textRotation="0" wrapText="false" indent="0" shrinkToFit="false"/>
      <protection locked="true" hidden="false"/>
    </xf>
    <xf numFmtId="173" fontId="22" fillId="4" borderId="89" xfId="0" applyFont="true" applyBorder="true" applyAlignment="false" applyProtection="false">
      <alignment horizontal="general" vertical="bottom" textRotation="0" wrapText="false" indent="0" shrinkToFit="false"/>
      <protection locked="true" hidden="false"/>
    </xf>
    <xf numFmtId="183" fontId="22" fillId="4" borderId="90" xfId="0" applyFont="true" applyBorder="true" applyAlignment="false" applyProtection="false">
      <alignment horizontal="general" vertical="bottom" textRotation="0" wrapText="false" indent="0" shrinkToFit="false"/>
      <protection locked="true" hidden="false"/>
    </xf>
    <xf numFmtId="182" fontId="22" fillId="4" borderId="0" xfId="0" applyFont="true" applyBorder="false" applyAlignment="true" applyProtection="false">
      <alignment horizontal="left" vertical="bottom" textRotation="0" wrapText="false" indent="0" shrinkToFit="false"/>
      <protection locked="true" hidden="false"/>
    </xf>
    <xf numFmtId="164" fontId="30" fillId="4" borderId="0" xfId="0" applyFont="true" applyBorder="true" applyAlignment="true" applyProtection="false">
      <alignment horizontal="right" vertical="bottom" textRotation="0" wrapText="false" indent="0" shrinkToFit="false"/>
      <protection locked="true" hidden="false"/>
    </xf>
    <xf numFmtId="176" fontId="17" fillId="4" borderId="0" xfId="0" applyFont="true" applyBorder="false" applyAlignment="true" applyProtection="false">
      <alignment horizontal="right" vertical="bottom" textRotation="0" wrapText="true" indent="0" shrinkToFit="false"/>
      <protection locked="true" hidden="false"/>
    </xf>
    <xf numFmtId="171" fontId="20" fillId="2" borderId="2" xfId="0" applyFont="true" applyBorder="true" applyAlignment="true" applyProtection="false">
      <alignment horizontal="center" vertical="bottom" textRotation="0" wrapText="false" indent="0" shrinkToFit="false"/>
      <protection locked="true" hidden="false"/>
    </xf>
    <xf numFmtId="183" fontId="7" fillId="12" borderId="22" xfId="0" applyFont="true" applyBorder="true" applyAlignment="true" applyProtection="false">
      <alignment horizontal="center" vertical="bottom" textRotation="0" wrapText="false" indent="0" shrinkToFit="false"/>
      <protection locked="true" hidden="false"/>
    </xf>
    <xf numFmtId="180" fontId="0" fillId="10" borderId="32" xfId="0" applyFont="false" applyBorder="true" applyAlignment="true" applyProtection="false">
      <alignment horizontal="right" vertical="bottom" textRotation="0" wrapText="false" indent="0" shrinkToFit="false"/>
      <protection locked="true" hidden="false"/>
    </xf>
    <xf numFmtId="169" fontId="7" fillId="3" borderId="22" xfId="0" applyFont="true" applyBorder="true" applyAlignment="false" applyProtection="false">
      <alignment horizontal="general" vertical="bottom" textRotation="0" wrapText="false" indent="0" shrinkToFit="false"/>
      <protection locked="true" hidden="false"/>
    </xf>
    <xf numFmtId="184" fontId="0" fillId="4" borderId="32" xfId="0" applyFont="false" applyBorder="true" applyAlignment="false" applyProtection="false">
      <alignment horizontal="general" vertical="bottom" textRotation="0" wrapText="false" indent="0" shrinkToFit="false"/>
      <protection locked="true" hidden="false"/>
    </xf>
    <xf numFmtId="182" fontId="22" fillId="4" borderId="91" xfId="0" applyFont="true" applyBorder="true" applyAlignment="false" applyProtection="false">
      <alignment horizontal="general" vertical="bottom" textRotation="0" wrapText="false" indent="0" shrinkToFit="false"/>
      <protection locked="true" hidden="false"/>
    </xf>
    <xf numFmtId="183" fontId="22" fillId="4" borderId="92" xfId="0" applyFont="true" applyBorder="true" applyAlignment="false" applyProtection="false">
      <alignment horizontal="general" vertical="bottom" textRotation="0" wrapText="false" indent="0" shrinkToFit="false"/>
      <protection locked="true" hidden="false"/>
    </xf>
    <xf numFmtId="174" fontId="22" fillId="4" borderId="92" xfId="0" applyFont="true" applyBorder="true" applyAlignment="false" applyProtection="false">
      <alignment horizontal="general" vertical="bottom" textRotation="0" wrapText="false" indent="0" shrinkToFit="false"/>
      <protection locked="true" hidden="false"/>
    </xf>
    <xf numFmtId="173" fontId="22" fillId="4" borderId="93" xfId="0" applyFont="true" applyBorder="true" applyAlignment="false" applyProtection="false">
      <alignment horizontal="general" vertical="bottom" textRotation="0" wrapText="false" indent="0" shrinkToFit="false"/>
      <protection locked="true" hidden="false"/>
    </xf>
    <xf numFmtId="183" fontId="22" fillId="4" borderId="94" xfId="0" applyFont="true" applyBorder="true" applyAlignment="false" applyProtection="false">
      <alignment horizontal="general" vertical="bottom" textRotation="0" wrapText="false" indent="0" shrinkToFit="false"/>
      <protection locked="true" hidden="false"/>
    </xf>
    <xf numFmtId="171" fontId="22" fillId="4" borderId="95" xfId="0" applyFont="true" applyBorder="true" applyAlignment="false" applyProtection="false">
      <alignment horizontal="general" vertical="bottom" textRotation="0" wrapText="false" indent="0" shrinkToFit="false"/>
      <protection locked="true" hidden="false"/>
    </xf>
    <xf numFmtId="182" fontId="20" fillId="4" borderId="0" xfId="0" applyFont="true" applyBorder="false" applyAlignment="false" applyProtection="false">
      <alignment horizontal="general" vertical="bottom" textRotation="0" wrapText="false" indent="0" shrinkToFit="false"/>
      <protection locked="true" hidden="false"/>
    </xf>
    <xf numFmtId="183" fontId="7" fillId="12" borderId="44" xfId="0" applyFont="true" applyBorder="true" applyAlignment="true" applyProtection="false">
      <alignment horizontal="center" vertical="bottom" textRotation="0" wrapText="false" indent="0" shrinkToFit="false"/>
      <protection locked="true" hidden="false"/>
    </xf>
    <xf numFmtId="180" fontId="0" fillId="10" borderId="45" xfId="0" applyFont="false" applyBorder="true" applyAlignment="false" applyProtection="false">
      <alignment horizontal="general" vertical="bottom" textRotation="0" wrapText="false" indent="0" shrinkToFit="false"/>
      <protection locked="true" hidden="false"/>
    </xf>
    <xf numFmtId="180" fontId="0" fillId="10" borderId="43" xfId="0" applyFont="false" applyBorder="true" applyAlignment="false" applyProtection="false">
      <alignment horizontal="general" vertical="bottom" textRotation="0" wrapText="false" indent="0" shrinkToFit="false"/>
      <protection locked="true" hidden="false"/>
    </xf>
    <xf numFmtId="180" fontId="0" fillId="10" borderId="96" xfId="0" applyFont="false" applyBorder="true" applyAlignment="true" applyProtection="false">
      <alignment horizontal="right" vertical="bottom" textRotation="0" wrapText="false" indent="0" shrinkToFit="false"/>
      <protection locked="true" hidden="false"/>
    </xf>
    <xf numFmtId="169" fontId="0" fillId="4" borderId="32" xfId="0" applyFont="false" applyBorder="true" applyAlignment="false" applyProtection="false">
      <alignment horizontal="general" vertical="bottom" textRotation="0" wrapText="false" indent="0" shrinkToFit="false"/>
      <protection locked="true" hidden="false"/>
    </xf>
    <xf numFmtId="171" fontId="20" fillId="2" borderId="80" xfId="0" applyFont="true" applyBorder="true" applyAlignment="true" applyProtection="false">
      <alignment horizontal="center" vertical="bottom" textRotation="0" wrapText="false" indent="0" shrinkToFit="false"/>
      <protection locked="true" hidden="false"/>
    </xf>
    <xf numFmtId="186" fontId="22" fillId="13" borderId="0" xfId="0" applyFont="true" applyBorder="true" applyAlignment="false" applyProtection="false">
      <alignment horizontal="general" vertical="bottom" textRotation="0" wrapText="false" indent="0" shrinkToFit="false"/>
      <protection locked="true" hidden="false"/>
    </xf>
    <xf numFmtId="181" fontId="0" fillId="4" borderId="32" xfId="0" applyFont="false" applyBorder="true" applyAlignment="false" applyProtection="false">
      <alignment horizontal="general" vertical="bottom" textRotation="0" wrapText="false" indent="0" shrinkToFit="false"/>
      <protection locked="true" hidden="false"/>
    </xf>
    <xf numFmtId="174" fontId="30" fillId="4" borderId="0" xfId="0" applyFont="true" applyBorder="false" applyAlignment="false" applyProtection="false">
      <alignment horizontal="general" vertical="bottom" textRotation="0" wrapText="false" indent="0" shrinkToFit="false"/>
      <protection locked="true" hidden="false"/>
    </xf>
    <xf numFmtId="164" fontId="25" fillId="4" borderId="0" xfId="0" applyFont="true" applyBorder="false" applyAlignment="true" applyProtection="false">
      <alignment horizontal="general" vertical="bottom" textRotation="0" wrapText="false" indent="0" shrinkToFit="false"/>
      <protection locked="true" hidden="false"/>
    </xf>
    <xf numFmtId="171" fontId="20" fillId="2" borderId="97" xfId="0" applyFont="true" applyBorder="true" applyAlignment="true" applyProtection="false">
      <alignment horizontal="center" vertical="bottom" textRotation="0" wrapText="false" indent="0" shrinkToFit="false"/>
      <protection locked="true" hidden="false"/>
    </xf>
    <xf numFmtId="169" fontId="7" fillId="3" borderId="75" xfId="0" applyFont="true" applyBorder="true" applyAlignment="false" applyProtection="false">
      <alignment horizontal="general" vertical="bottom" textRotation="0" wrapText="false" indent="0" shrinkToFit="false"/>
      <protection locked="true" hidden="false"/>
    </xf>
    <xf numFmtId="166" fontId="0" fillId="4" borderId="79" xfId="0" applyFont="false" applyBorder="true" applyAlignment="false" applyProtection="false">
      <alignment horizontal="general" vertical="bottom" textRotation="0" wrapText="false" indent="0" shrinkToFit="false"/>
      <protection locked="true" hidden="false"/>
    </xf>
    <xf numFmtId="172" fontId="32" fillId="4" borderId="97" xfId="0" applyFont="true" applyBorder="true" applyAlignment="true" applyProtection="false">
      <alignment horizontal="center" vertical="bottom" textRotation="0" wrapText="false" indent="0" shrinkToFit="false"/>
      <protection locked="true" hidden="false"/>
    </xf>
    <xf numFmtId="174" fontId="30" fillId="4" borderId="0" xfId="0" applyFont="true" applyBorder="false" applyAlignment="true" applyProtection="false">
      <alignment horizontal="right" vertical="bottom" textRotation="0" wrapText="false" indent="0" shrinkToFit="false"/>
      <protection locked="true" hidden="false"/>
    </xf>
    <xf numFmtId="182" fontId="7" fillId="5" borderId="2" xfId="0" applyFont="true" applyBorder="true" applyAlignment="true" applyProtection="false">
      <alignment horizontal="left" vertical="bottom" textRotation="0" wrapText="false" indent="0" shrinkToFit="false"/>
      <protection locked="true" hidden="false"/>
    </xf>
    <xf numFmtId="172" fontId="32" fillId="4" borderId="2" xfId="0" applyFont="true" applyBorder="true" applyAlignment="true" applyProtection="false">
      <alignment horizontal="center" vertical="bottom" textRotation="0" wrapText="false" indent="0" shrinkToFit="false"/>
      <protection locked="true" hidden="false"/>
    </xf>
    <xf numFmtId="182" fontId="0" fillId="2" borderId="98" xfId="0" applyFont="false" applyBorder="true" applyAlignment="false" applyProtection="false">
      <alignment horizontal="general" vertical="bottom" textRotation="0" wrapText="false" indent="0" shrinkToFit="false"/>
      <protection locked="true" hidden="false"/>
    </xf>
    <xf numFmtId="182" fontId="0" fillId="2" borderId="99" xfId="0" applyFont="false" applyBorder="true" applyAlignment="false" applyProtection="false">
      <alignment horizontal="general" vertical="bottom" textRotation="0" wrapText="false" indent="0" shrinkToFit="false"/>
      <protection locked="true" hidden="false"/>
    </xf>
    <xf numFmtId="183" fontId="0" fillId="2" borderId="99" xfId="0" applyFont="false" applyBorder="true" applyAlignment="false" applyProtection="false">
      <alignment horizontal="general" vertical="bottom" textRotation="0" wrapText="false" indent="0" shrinkToFit="false"/>
      <protection locked="true" hidden="false"/>
    </xf>
    <xf numFmtId="183" fontId="0" fillId="2" borderId="85" xfId="0" applyFont="false" applyBorder="true" applyAlignment="false" applyProtection="false">
      <alignment horizontal="general" vertical="bottom" textRotation="0" wrapText="false" indent="0" shrinkToFit="false"/>
      <protection locked="true" hidden="false"/>
    </xf>
    <xf numFmtId="182" fontId="0" fillId="2" borderId="76" xfId="0" applyFont="false" applyBorder="true" applyAlignment="false" applyProtection="false">
      <alignment horizontal="general" vertical="bottom" textRotation="0" wrapText="false" indent="0" shrinkToFit="false"/>
      <protection locked="true" hidden="false"/>
    </xf>
    <xf numFmtId="182" fontId="0" fillId="2" borderId="0" xfId="0" applyFont="false" applyBorder="true" applyAlignment="false" applyProtection="false">
      <alignment horizontal="general" vertical="bottom" textRotation="0" wrapText="false" indent="0" shrinkToFit="false"/>
      <protection locked="true" hidden="false"/>
    </xf>
    <xf numFmtId="183" fontId="0" fillId="2" borderId="0" xfId="0" applyFont="false" applyBorder="true" applyAlignment="false" applyProtection="false">
      <alignment horizontal="general" vertical="bottom" textRotation="0" wrapText="false" indent="0" shrinkToFit="false"/>
      <protection locked="true" hidden="false"/>
    </xf>
    <xf numFmtId="183" fontId="0" fillId="2" borderId="32" xfId="0" applyFont="false" applyBorder="true" applyAlignment="false" applyProtection="false">
      <alignment horizontal="general" vertical="bottom" textRotation="0" wrapText="false" indent="0" shrinkToFit="false"/>
      <protection locked="true" hidden="false"/>
    </xf>
    <xf numFmtId="176" fontId="30" fillId="4" borderId="0" xfId="0" applyFont="true" applyBorder="false" applyAlignment="true" applyProtection="false">
      <alignment horizontal="right" vertical="bottom" textRotation="0" wrapText="fals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84" fontId="22" fillId="4" borderId="0" xfId="0" applyFont="true" applyBorder="false" applyAlignment="false" applyProtection="false">
      <alignment horizontal="general" vertical="bottom" textRotation="0" wrapText="false" indent="0" shrinkToFit="false"/>
      <protection locked="true" hidden="false"/>
    </xf>
    <xf numFmtId="182" fontId="22" fillId="4" borderId="100" xfId="0" applyFont="true" applyBorder="true" applyAlignment="false" applyProtection="false">
      <alignment horizontal="general" vertical="bottom" textRotation="0" wrapText="false" indent="0" shrinkToFit="false"/>
      <protection locked="true" hidden="false"/>
    </xf>
    <xf numFmtId="183" fontId="22" fillId="4" borderId="101" xfId="0" applyFont="true" applyBorder="true" applyAlignment="false" applyProtection="false">
      <alignment horizontal="general" vertical="bottom" textRotation="0" wrapText="false" indent="0" shrinkToFit="false"/>
      <protection locked="true" hidden="false"/>
    </xf>
    <xf numFmtId="174" fontId="22" fillId="4" borderId="101" xfId="0" applyFont="true" applyBorder="true" applyAlignment="false" applyProtection="false">
      <alignment horizontal="general" vertical="bottom" textRotation="0" wrapText="false" indent="0" shrinkToFit="false"/>
      <protection locked="true" hidden="false"/>
    </xf>
    <xf numFmtId="173" fontId="22" fillId="4" borderId="102" xfId="0" applyFont="true" applyBorder="true" applyAlignment="false" applyProtection="false">
      <alignment horizontal="general" vertical="bottom" textRotation="0" wrapText="false" indent="0" shrinkToFit="false"/>
      <protection locked="true" hidden="false"/>
    </xf>
    <xf numFmtId="183" fontId="22" fillId="4" borderId="103" xfId="0" applyFont="true" applyBorder="true" applyAlignment="false" applyProtection="false">
      <alignment horizontal="general" vertical="bottom" textRotation="0" wrapText="false" indent="0" shrinkToFit="false"/>
      <protection locked="true" hidden="false"/>
    </xf>
    <xf numFmtId="184" fontId="30" fillId="4" borderId="0" xfId="0" applyFont="true" applyBorder="false" applyAlignment="false" applyProtection="false">
      <alignment horizontal="general" vertical="bottom" textRotation="0" wrapText="false" indent="0" shrinkToFit="false"/>
      <protection locked="true" hidden="false"/>
    </xf>
    <xf numFmtId="182" fontId="0" fillId="2" borderId="104" xfId="0" applyFont="false" applyBorder="true" applyAlignment="false" applyProtection="false">
      <alignment horizontal="general" vertical="bottom" textRotation="0" wrapText="false" indent="0" shrinkToFit="false"/>
      <protection locked="true" hidden="false"/>
    </xf>
    <xf numFmtId="182" fontId="0" fillId="2" borderId="70" xfId="0" applyFont="false" applyBorder="true" applyAlignment="false" applyProtection="false">
      <alignment horizontal="general" vertical="bottom" textRotation="0" wrapText="false" indent="0" shrinkToFit="false"/>
      <protection locked="true" hidden="false"/>
    </xf>
    <xf numFmtId="183" fontId="0" fillId="2" borderId="70" xfId="0" applyFont="false" applyBorder="true" applyAlignment="false" applyProtection="false">
      <alignment horizontal="general" vertical="bottom" textRotation="0" wrapText="false" indent="0" shrinkToFit="false"/>
      <protection locked="true" hidden="false"/>
    </xf>
    <xf numFmtId="183" fontId="0" fillId="2" borderId="79" xfId="0" applyFont="false" applyBorder="true" applyAlignment="false" applyProtection="false">
      <alignment horizontal="general" vertical="bottom" textRotation="0" wrapText="false" indent="0" shrinkToFit="false"/>
      <protection locked="true" hidden="false"/>
    </xf>
    <xf numFmtId="183" fontId="7" fillId="12" borderId="75" xfId="0" applyFont="true" applyBorder="true" applyAlignment="true" applyProtection="false">
      <alignment horizontal="center" vertical="bottom" textRotation="0" wrapText="false" indent="0" shrinkToFit="false"/>
      <protection locked="true" hidden="false"/>
    </xf>
    <xf numFmtId="180" fontId="0" fillId="10" borderId="70" xfId="0" applyFont="false" applyBorder="true" applyAlignment="false" applyProtection="false">
      <alignment horizontal="general" vertical="bottom" textRotation="0" wrapText="false" indent="0" shrinkToFit="false"/>
      <protection locked="true" hidden="false"/>
    </xf>
    <xf numFmtId="180" fontId="0" fillId="10" borderId="79" xfId="0" applyFont="false" applyBorder="true" applyAlignment="true" applyProtection="false">
      <alignment horizontal="right" vertical="bottom" textRotation="0" wrapText="false" indent="0" shrinkToFit="false"/>
      <protection locked="true" hidden="false"/>
    </xf>
    <xf numFmtId="171" fontId="22" fillId="4" borderId="0" xfId="0" applyFont="true" applyBorder="true" applyAlignment="false" applyProtection="false">
      <alignment horizontal="general" vertical="bottom" textRotation="0" wrapText="false" indent="0" shrinkToFit="false"/>
      <protection locked="true" hidden="false"/>
    </xf>
    <xf numFmtId="171" fontId="0" fillId="4" borderId="0" xfId="0" applyFont="false" applyBorder="true" applyAlignment="false" applyProtection="false">
      <alignment horizontal="general" vertical="bottom" textRotation="0" wrapText="false" indent="0" shrinkToFit="false"/>
      <protection locked="true" hidden="false"/>
    </xf>
    <xf numFmtId="182" fontId="0" fillId="4" borderId="0" xfId="0" applyFont="false" applyBorder="true" applyAlignment="false" applyProtection="false">
      <alignment horizontal="general" vertical="bottom" textRotation="0" wrapText="false" indent="0" shrinkToFit="false"/>
      <protection locked="true" hidden="false"/>
    </xf>
    <xf numFmtId="183" fontId="0" fillId="4" borderId="0" xfId="0" applyFont="false" applyBorder="true" applyAlignment="false" applyProtection="false">
      <alignment horizontal="general" vertical="bottom" textRotation="0" wrapText="false" indent="0" shrinkToFit="false"/>
      <protection locked="true" hidden="false"/>
    </xf>
    <xf numFmtId="176" fontId="0" fillId="4" borderId="0" xfId="0" applyFont="false" applyBorder="true" applyAlignment="false" applyProtection="false">
      <alignment horizontal="general" vertical="bottom" textRotation="0" wrapText="false" indent="0" shrinkToFit="false"/>
      <protection locked="true" hidden="false"/>
    </xf>
    <xf numFmtId="169" fontId="0" fillId="4" borderId="0" xfId="0" applyFont="false" applyBorder="true" applyAlignment="false" applyProtection="false">
      <alignment horizontal="general" vertical="bottom" textRotation="0" wrapText="false" indent="0" shrinkToFit="false"/>
      <protection locked="true" hidden="false"/>
    </xf>
    <xf numFmtId="184" fontId="0" fillId="4" borderId="0" xfId="0" applyFont="false" applyBorder="true" applyAlignment="false" applyProtection="false">
      <alignment horizontal="general" vertical="bottom" textRotation="0" wrapText="false" indent="0" shrinkToFit="false"/>
      <protection locked="true" hidden="false"/>
    </xf>
    <xf numFmtId="183" fontId="30" fillId="3" borderId="2" xfId="0" applyFont="true" applyBorder="true" applyAlignment="true" applyProtection="false">
      <alignment horizontal="center" vertical="bottom" textRotation="0" wrapText="false" indent="0" shrinkToFit="false"/>
      <protection locked="true" hidden="false"/>
    </xf>
    <xf numFmtId="164" fontId="7" fillId="4" borderId="0" xfId="0" applyFont="true" applyBorder="false" applyAlignment="true" applyProtection="false">
      <alignment horizontal="right" vertical="bottom" textRotation="0" wrapText="true" indent="0" shrinkToFit="false"/>
      <protection locked="true" hidden="false"/>
    </xf>
    <xf numFmtId="171" fontId="7" fillId="5" borderId="2" xfId="0" applyFont="true" applyBorder="true" applyAlignment="true" applyProtection="false">
      <alignment horizontal="right" vertical="bottom" textRotation="0" wrapText="true" indent="0" shrinkToFit="false"/>
      <protection locked="true" hidden="false"/>
    </xf>
    <xf numFmtId="182" fontId="7" fillId="5" borderId="78" xfId="0" applyFont="true" applyBorder="true" applyAlignment="true" applyProtection="false">
      <alignment horizontal="right" vertical="bottom" textRotation="0" wrapText="true" indent="0" shrinkToFit="false"/>
      <protection locked="true" hidden="false"/>
    </xf>
    <xf numFmtId="182" fontId="7" fillId="5" borderId="71" xfId="0" applyFont="true" applyBorder="true" applyAlignment="true" applyProtection="false">
      <alignment horizontal="right" vertical="bottom" textRotation="0" wrapText="true" indent="0" shrinkToFit="false"/>
      <protection locked="true" hidden="false"/>
    </xf>
    <xf numFmtId="183" fontId="7" fillId="5" borderId="71" xfId="0" applyFont="true" applyBorder="true" applyAlignment="true" applyProtection="false">
      <alignment horizontal="right" vertical="bottom" textRotation="0" wrapText="true" indent="0" shrinkToFit="false"/>
      <protection locked="true" hidden="false"/>
    </xf>
    <xf numFmtId="183" fontId="7" fillId="5" borderId="63" xfId="0" applyFont="true" applyBorder="true" applyAlignment="true" applyProtection="false">
      <alignment horizontal="right" vertical="bottom" textRotation="0" wrapText="true" indent="0" shrinkToFit="false"/>
      <protection locked="true" hidden="false"/>
    </xf>
    <xf numFmtId="164" fontId="7" fillId="5" borderId="78" xfId="0" applyFont="true" applyBorder="true" applyAlignment="true" applyProtection="false">
      <alignment horizontal="right" vertical="bottom" textRotation="0" wrapText="true" indent="0" shrinkToFit="false"/>
      <protection locked="true" hidden="false"/>
    </xf>
    <xf numFmtId="164" fontId="7" fillId="5" borderId="63" xfId="0" applyFont="true" applyBorder="true" applyAlignment="true" applyProtection="false">
      <alignment horizontal="right" vertical="bottom" textRotation="0" wrapText="true" indent="0" shrinkToFit="false"/>
      <protection locked="true" hidden="false"/>
    </xf>
    <xf numFmtId="164" fontId="7" fillId="5" borderId="71" xfId="0" applyFont="true" applyBorder="true" applyAlignment="true" applyProtection="false">
      <alignment horizontal="right" vertical="bottom" textRotation="0" wrapText="true" indent="0" shrinkToFit="false"/>
      <protection locked="true" hidden="false"/>
    </xf>
    <xf numFmtId="174" fontId="7" fillId="5" borderId="71" xfId="0" applyFont="true" applyBorder="true" applyAlignment="true" applyProtection="false">
      <alignment horizontal="right" vertical="bottom" textRotation="0" wrapText="true" indent="0" shrinkToFit="false"/>
      <protection locked="true" hidden="false"/>
    </xf>
    <xf numFmtId="174" fontId="7" fillId="5" borderId="63" xfId="0" applyFont="true" applyBorder="true" applyAlignment="true" applyProtection="false">
      <alignment horizontal="right" vertical="bottom" textRotation="0" wrapText="true" indent="0" shrinkToFit="false"/>
      <protection locked="true" hidden="false"/>
    </xf>
    <xf numFmtId="169" fontId="7" fillId="5" borderId="78" xfId="0" applyFont="true" applyBorder="true" applyAlignment="true" applyProtection="false">
      <alignment horizontal="right" vertical="bottom" textRotation="0" wrapText="true" indent="0" shrinkToFit="false"/>
      <protection locked="true" hidden="false"/>
    </xf>
    <xf numFmtId="169" fontId="7" fillId="5" borderId="63" xfId="0" applyFont="true" applyBorder="true" applyAlignment="true" applyProtection="false">
      <alignment horizontal="right" vertical="bottom" textRotation="0" wrapText="true" indent="0" shrinkToFit="false"/>
      <protection locked="true" hidden="false"/>
    </xf>
    <xf numFmtId="183" fontId="17" fillId="5" borderId="2" xfId="0" applyFont="true" applyBorder="true" applyAlignment="true" applyProtection="false">
      <alignment horizontal="right" vertical="bottom" textRotation="0" wrapText="true" indent="0" shrinkToFit="false"/>
      <protection locked="true" hidden="false"/>
    </xf>
    <xf numFmtId="164" fontId="7" fillId="4" borderId="32" xfId="0" applyFont="true" applyBorder="true" applyAlignment="true" applyProtection="false">
      <alignment horizontal="right" vertical="bottom" textRotation="0" wrapText="true" indent="0" shrinkToFit="false"/>
      <protection locked="true" hidden="false"/>
    </xf>
    <xf numFmtId="184" fontId="17" fillId="5" borderId="2" xfId="0" applyFont="true" applyBorder="true" applyAlignment="true" applyProtection="false">
      <alignment horizontal="right" vertical="bottom" textRotation="0" wrapText="true" indent="0" shrinkToFit="false"/>
      <protection locked="true" hidden="false"/>
    </xf>
    <xf numFmtId="184" fontId="17" fillId="5" borderId="63" xfId="0" applyFont="true" applyBorder="true" applyAlignment="true" applyProtection="false">
      <alignment horizontal="right" vertical="bottom" textRotation="0" wrapText="true" indent="0" shrinkToFit="false"/>
      <protection locked="true" hidden="false"/>
    </xf>
    <xf numFmtId="164" fontId="7" fillId="4" borderId="0" xfId="0" applyFont="true" applyBorder="true" applyAlignment="true" applyProtection="false">
      <alignment horizontal="right" vertical="bottom" textRotation="0" wrapText="true" indent="0" shrinkToFit="false"/>
      <protection locked="true" hidden="false"/>
    </xf>
    <xf numFmtId="176" fontId="30" fillId="4" borderId="0" xfId="0" applyFont="true" applyBorder="false" applyAlignment="true" applyProtection="false">
      <alignment horizontal="right" vertical="bottom" textRotation="0" wrapText="true" indent="0" shrinkToFit="false"/>
      <protection locked="true" hidden="false"/>
    </xf>
    <xf numFmtId="183" fontId="30" fillId="4" borderId="0" xfId="0" applyFont="true" applyBorder="false" applyAlignment="true" applyProtection="false">
      <alignment horizontal="right" vertical="bottom" textRotation="0" wrapText="true" indent="0" shrinkToFit="false"/>
      <protection locked="true" hidden="false"/>
    </xf>
    <xf numFmtId="174" fontId="30" fillId="4" borderId="0" xfId="0" applyFont="true" applyBorder="false" applyAlignment="true" applyProtection="false">
      <alignment horizontal="right" vertical="bottom" textRotation="0" wrapText="true" indent="0" shrinkToFit="false"/>
      <protection locked="true" hidden="false"/>
    </xf>
    <xf numFmtId="164" fontId="30" fillId="4" borderId="0" xfId="0" applyFont="true" applyBorder="false" applyAlignment="true" applyProtection="false">
      <alignment horizontal="right" vertical="bottom" textRotation="0" wrapText="true" indent="0" shrinkToFit="false"/>
      <protection locked="true" hidden="false"/>
    </xf>
    <xf numFmtId="174" fontId="30" fillId="4" borderId="76" xfId="0" applyFont="true" applyBorder="true" applyAlignment="true" applyProtection="false">
      <alignment horizontal="right" vertical="bottom" textRotation="0" wrapText="true" indent="0" shrinkToFit="false"/>
      <protection locked="true" hidden="false"/>
    </xf>
    <xf numFmtId="164" fontId="7" fillId="4" borderId="76" xfId="0" applyFont="true" applyBorder="true" applyAlignment="true" applyProtection="false">
      <alignment horizontal="right" vertical="bottom" textRotation="0" wrapText="true" indent="0" shrinkToFit="false"/>
      <protection locked="true" hidden="false"/>
    </xf>
    <xf numFmtId="174" fontId="30" fillId="4" borderId="0" xfId="0" applyFont="true" applyBorder="true" applyAlignment="true" applyProtection="false">
      <alignment horizontal="right" vertical="bottom" textRotation="0" wrapText="true" indent="0" shrinkToFit="false"/>
      <protection locked="true" hidden="false"/>
    </xf>
    <xf numFmtId="181" fontId="30"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false" applyBorder="true" applyAlignment="true" applyProtection="false">
      <alignment horizontal="center" vertical="bottom" textRotation="0" wrapText="false" indent="0" shrinkToFit="false"/>
      <protection locked="true" hidden="false"/>
    </xf>
    <xf numFmtId="173" fontId="0" fillId="4" borderId="0" xfId="0" applyFont="false" applyBorder="false" applyAlignment="false" applyProtection="fals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83" fontId="20" fillId="4" borderId="0" xfId="0" applyFont="true" applyBorder="false" applyAlignment="false" applyProtection="false">
      <alignment horizontal="general" vertical="bottom" textRotation="0" wrapText="false" indent="0" shrinkToFit="false"/>
      <protection locked="true" hidden="false"/>
    </xf>
    <xf numFmtId="184" fontId="20" fillId="4" borderId="0" xfId="0" applyFont="true" applyBorder="false" applyAlignment="false" applyProtection="false">
      <alignment horizontal="general" vertical="bottom" textRotation="0" wrapText="false" indent="0" shrinkToFit="false"/>
      <protection locked="true" hidden="false"/>
    </xf>
    <xf numFmtId="181" fontId="22" fillId="4" borderId="0" xfId="0" applyFont="true" applyBorder="false" applyAlignment="false" applyProtection="false">
      <alignment horizontal="general" vertical="bottom" textRotation="0" wrapText="false" indent="0" shrinkToFit="false"/>
      <protection locked="true" hidden="false"/>
    </xf>
    <xf numFmtId="182" fontId="22" fillId="4" borderId="0" xfId="0" applyFont="true" applyBorder="false" applyAlignment="false" applyProtection="false">
      <alignment horizontal="general" vertical="bottom" textRotation="0" wrapText="false" indent="0" shrinkToFit="false"/>
      <protection locked="true" hidden="false"/>
    </xf>
    <xf numFmtId="174" fontId="22" fillId="4" borderId="76" xfId="0" applyFont="true" applyBorder="true" applyAlignment="false" applyProtection="false">
      <alignment horizontal="general" vertical="bottom" textRotation="0" wrapText="false" indent="0" shrinkToFit="false"/>
      <protection locked="true" hidden="false"/>
    </xf>
    <xf numFmtId="183" fontId="22" fillId="4" borderId="0" xfId="0" applyFont="true" applyBorder="true" applyAlignment="false" applyProtection="false">
      <alignment horizontal="general" vertical="bottom" textRotation="0" wrapText="false" indent="0" shrinkToFit="false"/>
      <protection locked="true" hidden="false"/>
    </xf>
    <xf numFmtId="169" fontId="21" fillId="4" borderId="0" xfId="0" applyFont="true" applyBorder="false" applyAlignment="true" applyProtection="false">
      <alignment horizontal="right" vertical="bottom" textRotation="0" wrapText="false" indent="0" shrinkToFit="false"/>
      <protection locked="true" hidden="false"/>
    </xf>
    <xf numFmtId="165" fontId="0" fillId="4" borderId="0" xfId="0" applyFont="false" applyBorder="false" applyAlignment="false" applyProtection="false">
      <alignment horizontal="general" vertical="bottom" textRotation="0" wrapText="false" indent="0" shrinkToFit="false"/>
      <protection locked="true" hidden="false"/>
    </xf>
    <xf numFmtId="164" fontId="0" fillId="10" borderId="0" xfId="0" applyFont="false" applyBorder="false" applyAlignment="true" applyProtection="false">
      <alignment horizontal="general" vertical="bottom" textRotation="0" wrapText="true" indent="0" shrinkToFit="false"/>
      <protection locked="true" hidden="false"/>
    </xf>
    <xf numFmtId="164" fontId="0" fillId="10" borderId="0" xfId="0" applyFont="false" applyBorder="false" applyAlignment="true" applyProtection="false">
      <alignment horizontal="left" vertical="bottom" textRotation="0" wrapText="true" indent="0" shrinkToFit="false"/>
      <protection locked="true" hidden="false"/>
    </xf>
    <xf numFmtId="164" fontId="0" fillId="10" borderId="0" xfId="0" applyFont="false" applyBorder="false" applyAlignment="true" applyProtection="false">
      <alignment horizontal="left" vertical="bottom" textRotation="0" wrapText="false" indent="0" shrinkToFit="false"/>
      <protection locked="true" hidden="false"/>
    </xf>
    <xf numFmtId="164" fontId="34" fillId="10" borderId="0" xfId="0" applyFont="true" applyBorder="true" applyAlignment="true" applyProtection="false">
      <alignment horizontal="left" vertical="bottom" textRotation="0" wrapText="true" indent="0" shrinkToFit="false"/>
      <protection locked="true" hidden="false"/>
    </xf>
    <xf numFmtId="164" fontId="0" fillId="10" borderId="0" xfId="0" applyFont="true" applyBorder="true" applyAlignment="true" applyProtection="false">
      <alignment horizontal="left" vertical="bottom" textRotation="0" wrapText="true" indent="0" shrinkToFit="false"/>
      <protection locked="true" hidden="false"/>
    </xf>
    <xf numFmtId="164" fontId="8" fillId="10" borderId="0" xfId="0" applyFont="true" applyBorder="true" applyAlignment="true" applyProtection="false">
      <alignment horizontal="left" vertical="bottom" textRotation="0" wrapText="true" indent="0" shrinkToFit="false"/>
      <protection locked="true" hidden="false"/>
    </xf>
    <xf numFmtId="164" fontId="8" fillId="10" borderId="0" xfId="0" applyFont="true" applyBorder="false" applyAlignment="true" applyProtection="false">
      <alignment horizontal="left" vertical="bottom" textRotation="0" wrapText="true" indent="0" shrinkToFit="false"/>
      <protection locked="true" hidden="false"/>
    </xf>
    <xf numFmtId="164" fontId="34" fillId="10" borderId="0" xfId="0" applyFont="true" applyBorder="false" applyAlignment="true" applyProtection="false">
      <alignment horizontal="left" vertical="bottom" textRotation="0" wrapText="true" indent="0" shrinkToFit="false"/>
      <protection locked="true" hidden="false"/>
    </xf>
    <xf numFmtId="164" fontId="20" fillId="10" borderId="0" xfId="0" applyFont="true" applyBorder="false" applyAlignment="true" applyProtection="false">
      <alignment horizontal="left" vertical="bottom" textRotation="0" wrapText="true" indent="0" shrinkToFit="false"/>
      <protection locked="true" hidden="false"/>
    </xf>
    <xf numFmtId="187" fontId="0" fillId="2"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7" fillId="3" borderId="2" xfId="0" applyFont="true" applyBorder="true" applyAlignment="true" applyProtection="false">
      <alignment horizontal="center" vertical="bottom" textRotation="0" wrapText="false" indent="0" shrinkToFit="false"/>
      <protection locked="true" hidden="false"/>
    </xf>
    <xf numFmtId="164" fontId="35" fillId="2" borderId="0" xfId="0" applyFont="true" applyBorder="false" applyAlignment="false" applyProtection="false">
      <alignment horizontal="general" vertical="bottom" textRotation="0" wrapText="false" indent="0" shrinkToFit="false"/>
      <protection locked="true" hidden="false"/>
    </xf>
    <xf numFmtId="164" fontId="7" fillId="2" borderId="0" xfId="0" applyFont="true" applyBorder="false" applyAlignment="false" applyProtection="false">
      <alignment horizontal="general" vertical="bottom" textRotation="0" wrapText="false" indent="0" shrinkToFit="false"/>
      <protection locked="true" hidden="false"/>
    </xf>
    <xf numFmtId="164" fontId="25" fillId="2" borderId="0" xfId="0" applyFont="true" applyBorder="true" applyAlignment="true" applyProtection="false">
      <alignment horizontal="left" vertical="bottom" textRotation="0" wrapText="false" indent="0" shrinkToFit="false"/>
      <protection locked="true" hidden="false"/>
    </xf>
    <xf numFmtId="164" fontId="25" fillId="2" borderId="0" xfId="0" applyFont="true" applyBorder="true" applyAlignment="false" applyProtection="false">
      <alignment horizontal="general" vertical="bottom" textRotation="0" wrapText="false" indent="0" shrinkToFit="false"/>
      <protection locked="true" hidden="false"/>
    </xf>
    <xf numFmtId="164" fontId="25" fillId="2" borderId="0" xfId="20" applyFont="true" applyBorder="true" applyAlignment="true" applyProtection="false">
      <alignment horizontal="left" vertical="bottom" textRotation="0" wrapText="false" indent="0" shrinkToFit="false"/>
      <protection locked="true" hidden="false"/>
    </xf>
    <xf numFmtId="164" fontId="25" fillId="2" borderId="0" xfId="20" applyFont="true" applyBorder="true" applyAlignment="false" applyProtection="false">
      <alignment horizontal="general" vertical="bottom" textRotation="0" wrapText="false" indent="0" shrinkToFit="false"/>
      <protection locked="true" hidden="false"/>
    </xf>
    <xf numFmtId="164" fontId="25" fillId="2" borderId="0" xfId="20" applyFont="true" applyBorder="true" applyAlignment="false" applyProtection="false">
      <alignment horizontal="general" vertical="bottom" textRotation="0" wrapText="false" indent="0" shrinkToFit="false"/>
      <protection locked="true" hidden="false"/>
    </xf>
    <xf numFmtId="188" fontId="0" fillId="2" borderId="0" xfId="0" applyFont="fals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right" vertical="bottom" textRotation="0" wrapText="false" indent="0" shrinkToFit="false"/>
      <protection locked="true" hidden="false"/>
    </xf>
    <xf numFmtId="164" fontId="7"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64" fontId="0" fillId="2" borderId="0" xfId="0" applyFont="false" applyBorder="false" applyAlignment="true" applyProtection="false">
      <alignment horizontal="right" vertical="bottom" textRotation="0" wrapText="false" indent="0" shrinkToFit="false"/>
      <protection locked="true" hidden="false"/>
    </xf>
    <xf numFmtId="164" fontId="7" fillId="2" borderId="0" xfId="0" applyFont="true" applyBorder="false" applyAlignment="true" applyProtection="false">
      <alignment horizontal="right" vertical="bottom" textRotation="0" wrapText="false" indent="0" shrinkToFit="false"/>
      <protection locked="true" hidden="false"/>
    </xf>
    <xf numFmtId="171" fontId="0" fillId="2" borderId="2" xfId="0" applyFont="false" applyBorder="true" applyAlignment="false" applyProtection="false">
      <alignment horizontal="general" vertical="bottom" textRotation="0" wrapText="false" indent="0" shrinkToFit="false"/>
      <protection locked="true" hidden="false"/>
    </xf>
    <xf numFmtId="171" fontId="8" fillId="4" borderId="2" xfId="0" applyFont="true" applyBorder="true" applyAlignment="false" applyProtection="false">
      <alignment horizontal="general" vertical="bottom" textRotation="0" wrapText="false" indent="0" shrinkToFit="false"/>
      <protection locked="true" hidden="false"/>
    </xf>
    <xf numFmtId="167" fontId="8" fillId="4" borderId="2" xfId="0" applyFont="true" applyBorder="true" applyAlignment="false" applyProtection="false">
      <alignment horizontal="general" vertical="bottom" textRotation="0" wrapText="false" indent="0" shrinkToFit="false"/>
      <protection locked="true" hidden="false"/>
    </xf>
    <xf numFmtId="164" fontId="8" fillId="4" borderId="2" xfId="0" applyFont="true" applyBorder="true" applyAlignment="false" applyProtection="false">
      <alignment horizontal="general" vertical="bottom" textRotation="0" wrapText="false" indent="0" shrinkToFit="false"/>
      <protection locked="true" hidden="false"/>
    </xf>
    <xf numFmtId="164" fontId="8" fillId="4" borderId="2" xfId="0" applyFont="true" applyBorder="true" applyAlignment="true" applyProtection="false">
      <alignment horizontal="right" vertical="bottom" textRotation="0" wrapText="false" indent="0" shrinkToFit="false"/>
      <protection locked="true" hidden="false"/>
    </xf>
    <xf numFmtId="164" fontId="7" fillId="2" borderId="78" xfId="0" applyFont="true" applyBorder="true" applyAlignment="false" applyProtection="false">
      <alignment horizontal="general" vertical="bottom" textRotation="0" wrapText="false" indent="0" shrinkToFit="false"/>
      <protection locked="true" hidden="false"/>
    </xf>
    <xf numFmtId="164" fontId="7" fillId="2" borderId="71" xfId="0" applyFont="true" applyBorder="true" applyAlignment="false" applyProtection="false">
      <alignment horizontal="general" vertical="bottom" textRotation="0" wrapText="false" indent="0" shrinkToFit="false"/>
      <protection locked="true" hidden="false"/>
    </xf>
    <xf numFmtId="164" fontId="0" fillId="2" borderId="71" xfId="0" applyFont="false" applyBorder="true" applyAlignment="false" applyProtection="false">
      <alignment horizontal="general" vertical="bottom" textRotation="0" wrapText="false" indent="0" shrinkToFit="false"/>
      <protection locked="true" hidden="false"/>
    </xf>
    <xf numFmtId="164" fontId="0" fillId="2" borderId="63" xfId="0" applyFont="false" applyBorder="true" applyAlignment="false" applyProtection="false">
      <alignment horizontal="general" vertical="bottom" textRotation="0" wrapText="false" indent="0" shrinkToFit="false"/>
      <protection locked="true" hidden="false"/>
    </xf>
    <xf numFmtId="164" fontId="0" fillId="2" borderId="98" xfId="0" applyFont="true" applyBorder="true" applyAlignment="false" applyProtection="false">
      <alignment horizontal="general" vertical="bottom" textRotation="0" wrapText="false" indent="0" shrinkToFit="false"/>
      <protection locked="true" hidden="false"/>
    </xf>
    <xf numFmtId="164" fontId="0" fillId="2" borderId="99" xfId="0" applyFont="false" applyBorder="true" applyAlignment="false" applyProtection="false">
      <alignment horizontal="general" vertical="bottom" textRotation="0" wrapText="false" indent="0" shrinkToFit="false"/>
      <protection locked="true" hidden="false"/>
    </xf>
    <xf numFmtId="164" fontId="0" fillId="2" borderId="85" xfId="0" applyFont="false" applyBorder="true" applyAlignment="false" applyProtection="false">
      <alignment horizontal="general" vertical="bottom" textRotation="0" wrapText="false" indent="0" shrinkToFit="false"/>
      <protection locked="true" hidden="false"/>
    </xf>
    <xf numFmtId="164" fontId="0" fillId="2" borderId="76" xfId="0" applyFont="true" applyBorder="true" applyAlignment="false" applyProtection="false">
      <alignment horizontal="general" vertical="bottom" textRotation="0" wrapText="false" indent="0" shrinkToFit="false"/>
      <protection locked="true" hidden="false"/>
    </xf>
    <xf numFmtId="164" fontId="0" fillId="2" borderId="32" xfId="0" applyFont="false" applyBorder="true" applyAlignment="false" applyProtection="false">
      <alignment horizontal="general" vertical="bottom" textRotation="0" wrapText="false" indent="0" shrinkToFit="false"/>
      <protection locked="true" hidden="false"/>
    </xf>
    <xf numFmtId="164" fontId="6" fillId="9" borderId="2" xfId="0" applyFont="true" applyBorder="true" applyAlignment="true" applyProtection="false">
      <alignment horizontal="center" vertical="bottom" textRotation="0" wrapText="false" indent="0" shrinkToFit="false"/>
      <protection locked="true" hidden="false"/>
    </xf>
    <xf numFmtId="164" fontId="0" fillId="2" borderId="104" xfId="0" applyFont="true" applyBorder="true" applyAlignment="false" applyProtection="false">
      <alignment horizontal="general" vertical="bottom" textRotation="0" wrapText="false" indent="0" shrinkToFit="false"/>
      <protection locked="true" hidden="false"/>
    </xf>
    <xf numFmtId="164" fontId="0" fillId="2" borderId="70" xfId="0" applyFont="false" applyBorder="true" applyAlignment="false" applyProtection="false">
      <alignment horizontal="general" vertical="bottom" textRotation="0" wrapText="false" indent="0" shrinkToFit="false"/>
      <protection locked="true" hidden="false"/>
    </xf>
    <xf numFmtId="164" fontId="0" fillId="2" borderId="79" xfId="0" applyFont="false" applyBorder="true" applyAlignment="false" applyProtection="false">
      <alignment horizontal="general" vertical="bottom" textRotation="0" wrapText="false" indent="0" shrinkToFit="false"/>
      <protection locked="true" hidden="false"/>
    </xf>
    <xf numFmtId="164" fontId="7" fillId="2" borderId="80" xfId="0" applyFont="true" applyBorder="true" applyAlignment="false" applyProtection="false">
      <alignment horizontal="general" vertical="bottom" textRotation="0" wrapText="false" indent="0" shrinkToFit="false"/>
      <protection locked="true" hidden="false"/>
    </xf>
    <xf numFmtId="166" fontId="8" fillId="4" borderId="105" xfId="0" applyFont="true" applyBorder="true" applyAlignment="false" applyProtection="false">
      <alignment horizontal="general" vertical="bottom" textRotation="0" wrapText="false" indent="0" shrinkToFit="false"/>
      <protection locked="true" hidden="false"/>
    </xf>
    <xf numFmtId="166" fontId="8" fillId="4" borderId="106" xfId="0" applyFont="true" applyBorder="true" applyAlignment="false" applyProtection="false">
      <alignment horizontal="general" vertical="bottom" textRotation="0" wrapText="false" indent="0" shrinkToFit="false"/>
      <protection locked="true" hidden="false"/>
    </xf>
    <xf numFmtId="171" fontId="7" fillId="2" borderId="80" xfId="0" applyFont="true" applyBorder="true" applyAlignment="false" applyProtection="false">
      <alignment horizontal="general" vertical="bottom" textRotation="0" wrapText="false" indent="0" shrinkToFit="false"/>
      <protection locked="true" hidden="false"/>
    </xf>
    <xf numFmtId="181" fontId="8" fillId="4" borderId="106" xfId="0" applyFont="true" applyBorder="true" applyAlignment="false" applyProtection="false">
      <alignment horizontal="general" vertical="bottom" textRotation="0" wrapText="false" indent="0" shrinkToFit="false"/>
      <protection locked="true" hidden="false"/>
    </xf>
    <xf numFmtId="164" fontId="7" fillId="2" borderId="86" xfId="0" applyFont="true" applyBorder="true" applyAlignment="false" applyProtection="false">
      <alignment horizontal="general" vertical="bottom" textRotation="0" wrapText="false" indent="0" shrinkToFit="false"/>
      <protection locked="true" hidden="false"/>
    </xf>
    <xf numFmtId="166" fontId="8" fillId="4" borderId="107" xfId="0" applyFont="true" applyBorder="true" applyAlignment="false" applyProtection="false">
      <alignment horizontal="general" vertical="bottom" textRotation="0" wrapText="false" indent="0" shrinkToFit="false"/>
      <protection locked="true" hidden="false"/>
    </xf>
    <xf numFmtId="166" fontId="8" fillId="4" borderId="108" xfId="0" applyFont="true" applyBorder="true" applyAlignment="false" applyProtection="false">
      <alignment horizontal="general" vertical="bottom" textRotation="0" wrapText="false" indent="0" shrinkToFit="false"/>
      <protection locked="true" hidden="false"/>
    </xf>
    <xf numFmtId="171" fontId="7" fillId="2" borderId="86" xfId="0" applyFont="true" applyBorder="true" applyAlignment="false" applyProtection="false">
      <alignment horizontal="general" vertical="bottom" textRotation="0" wrapText="false" indent="0" shrinkToFit="false"/>
      <protection locked="true" hidden="false"/>
    </xf>
    <xf numFmtId="181" fontId="8" fillId="4" borderId="108" xfId="0" applyFont="true" applyBorder="true" applyAlignment="false" applyProtection="false">
      <alignment horizontal="general" vertical="bottom" textRotation="0" wrapText="false" indent="0" shrinkToFit="false"/>
      <protection locked="true" hidden="false"/>
    </xf>
    <xf numFmtId="189" fontId="0" fillId="2" borderId="0" xfId="0" applyFont="false" applyBorder="false" applyAlignment="false" applyProtection="false">
      <alignment horizontal="general" vertical="bottom" textRotation="0" wrapText="false" indent="0" shrinkToFit="false"/>
      <protection locked="true" hidden="false"/>
    </xf>
    <xf numFmtId="171" fontId="7" fillId="2" borderId="109" xfId="0" applyFont="true" applyBorder="true" applyAlignment="false" applyProtection="false">
      <alignment horizontal="general" vertical="bottom" textRotation="0" wrapText="false" indent="0" shrinkToFit="false"/>
      <protection locked="true" hidden="false"/>
    </xf>
    <xf numFmtId="181" fontId="8" fillId="4" borderId="110" xfId="0" applyFont="true" applyBorder="true" applyAlignment="false" applyProtection="false">
      <alignment horizontal="general" vertical="bottom" textRotation="0" wrapText="false" indent="0" shrinkToFit="false"/>
      <protection locked="true" hidden="false"/>
    </xf>
    <xf numFmtId="171" fontId="7" fillId="2" borderId="97" xfId="0" applyFont="true" applyBorder="true" applyAlignment="false" applyProtection="false">
      <alignment horizontal="general" vertical="bottom" textRotation="0" wrapText="false" indent="0" shrinkToFit="false"/>
      <protection locked="true" hidden="false"/>
    </xf>
    <xf numFmtId="181" fontId="8" fillId="4" borderId="111" xfId="0" applyFont="true" applyBorder="true" applyAlignment="false" applyProtection="false">
      <alignment horizontal="general" vertical="bottom" textRotation="0" wrapText="false" indent="0" shrinkToFit="false"/>
      <protection locked="true" hidden="false"/>
    </xf>
    <xf numFmtId="164" fontId="7" fillId="2" borderId="97" xfId="0" applyFont="true" applyBorder="true" applyAlignment="false" applyProtection="false">
      <alignment horizontal="general" vertical="bottom" textRotation="0" wrapText="false" indent="0" shrinkToFit="false"/>
      <protection locked="true" hidden="false"/>
    </xf>
    <xf numFmtId="166" fontId="8" fillId="4" borderId="112" xfId="0" applyFont="true" applyBorder="true" applyAlignment="false" applyProtection="false">
      <alignment horizontal="general" vertical="bottom" textRotation="0" wrapText="false" indent="0" shrinkToFit="false"/>
      <protection locked="true" hidden="false"/>
    </xf>
    <xf numFmtId="166" fontId="8" fillId="4" borderId="111" xfId="0" applyFont="true" applyBorder="true" applyAlignment="false" applyProtection="false">
      <alignment horizontal="general" vertical="bottom" textRotation="0" wrapText="false" indent="0" shrinkToFit="false"/>
      <protection locked="true" hidden="false"/>
    </xf>
    <xf numFmtId="164" fontId="6" fillId="9" borderId="2" xfId="0" applyFont="true" applyBorder="true" applyAlignment="true" applyProtection="false">
      <alignment horizontal="left" vertical="bottom" textRotation="0" wrapText="false" indent="0" shrinkToFit="false"/>
      <protection locked="true" hidden="false"/>
    </xf>
    <xf numFmtId="179" fontId="8" fillId="4" borderId="113" xfId="0" applyFont="true" applyBorder="true" applyAlignment="false" applyProtection="false">
      <alignment horizontal="general" vertical="bottom" textRotation="0" wrapText="false" indent="0" shrinkToFit="false"/>
      <protection locked="true" hidden="false"/>
    </xf>
    <xf numFmtId="171" fontId="25" fillId="2" borderId="2" xfId="0" applyFont="true" applyBorder="true" applyAlignment="true" applyProtection="false">
      <alignment horizontal="center" vertical="bottom" textRotation="0" wrapText="true" indent="0" shrinkToFit="false"/>
      <protection locked="true" hidden="false"/>
    </xf>
    <xf numFmtId="171" fontId="25" fillId="2" borderId="67" xfId="0" applyFont="true" applyBorder="true" applyAlignment="true" applyProtection="false">
      <alignment horizontal="center" vertical="bottom" textRotation="0" wrapText="true" indent="0" shrinkToFit="false"/>
      <protection locked="true" hidden="false"/>
    </xf>
    <xf numFmtId="171" fontId="25" fillId="2" borderId="63" xfId="0" applyFont="true" applyBorder="true" applyAlignment="true" applyProtection="false">
      <alignment horizontal="center" vertical="bottom" textRotation="0" wrapText="true" indent="0" shrinkToFit="false"/>
      <protection locked="true" hidden="false"/>
    </xf>
    <xf numFmtId="185" fontId="8" fillId="4" borderId="114" xfId="0" applyFont="true" applyBorder="true" applyAlignment="false" applyProtection="false">
      <alignment horizontal="general" vertical="bottom" textRotation="0" wrapText="false" indent="0" shrinkToFit="false"/>
      <protection locked="true" hidden="false"/>
    </xf>
    <xf numFmtId="185" fontId="8" fillId="4" borderId="115" xfId="0" applyFont="true" applyBorder="true" applyAlignment="true" applyProtection="false">
      <alignment horizontal="right" vertical="bottom" textRotation="0" wrapText="false" indent="0" shrinkToFit="false"/>
      <protection locked="true" hidden="false"/>
    </xf>
    <xf numFmtId="185" fontId="8" fillId="4" borderId="116" xfId="0" applyFont="true" applyBorder="true" applyAlignment="true" applyProtection="false">
      <alignment horizontal="center" vertical="bottom" textRotation="0" wrapText="false" indent="0" shrinkToFit="false"/>
      <protection locked="true" hidden="false"/>
    </xf>
    <xf numFmtId="185" fontId="8" fillId="4" borderId="86" xfId="0" applyFont="true" applyBorder="true" applyAlignment="false" applyProtection="false">
      <alignment horizontal="general" vertical="bottom" textRotation="0" wrapText="false" indent="0" shrinkToFit="false"/>
      <protection locked="true" hidden="false"/>
    </xf>
    <xf numFmtId="185" fontId="8" fillId="4" borderId="107" xfId="0" applyFont="true" applyBorder="true" applyAlignment="true" applyProtection="false">
      <alignment horizontal="right" vertical="bottom" textRotation="0" wrapText="false" indent="0" shrinkToFit="false"/>
      <protection locked="true" hidden="false"/>
    </xf>
    <xf numFmtId="185" fontId="8" fillId="4" borderId="108" xfId="0" applyFont="true" applyBorder="true" applyAlignment="true" applyProtection="false">
      <alignment horizontal="center" vertical="bottom" textRotation="0" wrapText="false" indent="0" shrinkToFit="false"/>
      <protection locked="true" hidden="false"/>
    </xf>
    <xf numFmtId="179" fontId="8" fillId="4" borderId="117" xfId="0" applyFont="true" applyBorder="true" applyAlignment="false" applyProtection="false">
      <alignment horizontal="general" vertical="bottom" textRotation="0" wrapText="false" indent="0" shrinkToFit="false"/>
      <protection locked="true" hidden="false"/>
    </xf>
    <xf numFmtId="179" fontId="8" fillId="4" borderId="118" xfId="0" applyFont="true" applyBorder="true" applyAlignment="false" applyProtection="false">
      <alignment horizontal="general" vertical="bottom" textRotation="0" wrapText="false" indent="0" shrinkToFit="false"/>
      <protection locked="true" hidden="false"/>
    </xf>
    <xf numFmtId="185" fontId="8" fillId="4" borderId="107" xfId="0" applyFont="true" applyBorder="true" applyAlignment="false" applyProtection="false">
      <alignment horizontal="general" vertical="bottom" textRotation="0" wrapText="false" indent="0" shrinkToFit="false"/>
      <protection locked="true" hidden="false"/>
    </xf>
    <xf numFmtId="179" fontId="8" fillId="4" borderId="119" xfId="0" applyFont="true" applyBorder="true" applyAlignment="false" applyProtection="false">
      <alignment horizontal="general" vertical="bottom" textRotation="0" wrapText="false" indent="0" shrinkToFit="false"/>
      <protection locked="true" hidden="false"/>
    </xf>
    <xf numFmtId="179" fontId="8" fillId="4" borderId="120" xfId="0" applyFont="true" applyBorder="true" applyAlignment="false" applyProtection="false">
      <alignment horizontal="general" vertical="bottom" textRotation="0" wrapText="false" indent="0" shrinkToFit="false"/>
      <protection locked="true" hidden="false"/>
    </xf>
    <xf numFmtId="185" fontId="8" fillId="4" borderId="97" xfId="0" applyFont="true" applyBorder="true" applyAlignment="false" applyProtection="false">
      <alignment horizontal="general" vertical="bottom" textRotation="0" wrapText="false" indent="0" shrinkToFit="false"/>
      <protection locked="true" hidden="false"/>
    </xf>
    <xf numFmtId="185" fontId="8" fillId="4" borderId="112" xfId="0" applyFont="true" applyBorder="true" applyAlignment="false" applyProtection="false">
      <alignment horizontal="general" vertical="bottom" textRotation="0" wrapText="false" indent="0" shrinkToFit="false"/>
      <protection locked="true" hidden="false"/>
    </xf>
    <xf numFmtId="182" fontId="0" fillId="0" borderId="0" xfId="0" applyFont="false" applyBorder="false" applyAlignment="true" applyProtection="false">
      <alignment horizontal="right"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true" applyProtection="false">
      <alignment horizontal="right" vertical="bottom" textRotation="0" wrapText="false" indent="0" shrinkToFit="false"/>
      <protection locked="true" hidden="false"/>
    </xf>
    <xf numFmtId="190" fontId="0" fillId="0" borderId="0" xfId="0" applyFont="false" applyBorder="false" applyAlignment="false" applyProtection="false">
      <alignment horizontal="general" vertical="bottom" textRotation="0" wrapText="false" indent="0" shrinkToFit="false"/>
      <protection locked="true" hidden="false"/>
    </xf>
    <xf numFmtId="166"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22" fillId="0" borderId="0" xfId="0" applyFont="true" applyBorder="false" applyAlignment="true" applyProtection="false">
      <alignment horizontal="right" vertical="bottom" textRotation="0" wrapText="false" indent="0" shrinkToFit="false"/>
      <protection locked="true" hidden="false"/>
    </xf>
    <xf numFmtId="164" fontId="0" fillId="3" borderId="2" xfId="0" applyFont="true" applyBorder="true" applyAlignment="true" applyProtection="false">
      <alignment horizontal="center" vertical="bottom" textRotation="0" wrapText="true" indent="0" shrinkToFit="false"/>
      <protection locked="true" hidden="false"/>
    </xf>
    <xf numFmtId="167" fontId="8" fillId="0" borderId="2" xfId="0" applyFont="true" applyBorder="true" applyAlignment="true" applyProtection="false">
      <alignment horizontal="center" vertical="center" textRotation="0" wrapText="false" indent="0" shrinkToFit="false"/>
      <protection locked="true" hidden="false"/>
    </xf>
    <xf numFmtId="166" fontId="7" fillId="14" borderId="2" xfId="0" applyFont="true" applyBorder="true" applyAlignment="true" applyProtection="false">
      <alignment horizontal="center" vertical="bottom" textRotation="0" wrapText="false" indent="0" shrinkToFit="false"/>
      <protection locked="true" hidden="false"/>
    </xf>
    <xf numFmtId="164" fontId="7" fillId="0" borderId="0" xfId="0" applyFont="true" applyBorder="false" applyAlignment="true" applyProtection="false">
      <alignment horizontal="general" vertical="bottom" textRotation="0" wrapText="true" indent="0" shrinkToFit="false"/>
      <protection locked="true" hidden="false"/>
    </xf>
    <xf numFmtId="182" fontId="7" fillId="0" borderId="0" xfId="0" applyFont="true" applyBorder="false" applyAlignment="true" applyProtection="false">
      <alignment horizontal="right" vertical="bottom" textRotation="0" wrapText="true" indent="0" shrinkToFit="false"/>
      <protection locked="true" hidden="false"/>
    </xf>
    <xf numFmtId="171" fontId="7" fillId="0" borderId="0" xfId="0" applyFont="true" applyBorder="false" applyAlignment="true" applyProtection="false">
      <alignment horizontal="right" vertical="bottom" textRotation="0" wrapText="true" indent="0" shrinkToFit="false"/>
      <protection locked="true" hidden="false"/>
    </xf>
    <xf numFmtId="176" fontId="7" fillId="0" borderId="0" xfId="0" applyFont="true" applyBorder="false" applyAlignment="true" applyProtection="false">
      <alignment horizontal="right" vertical="bottom" textRotation="0" wrapText="true" indent="0" shrinkToFit="false"/>
      <protection locked="true" hidden="false"/>
    </xf>
    <xf numFmtId="190" fontId="7" fillId="0" borderId="0" xfId="0" applyFont="true" applyBorder="false" applyAlignment="true" applyProtection="false">
      <alignment horizontal="right" vertical="bottom" textRotation="0" wrapText="true" indent="0" shrinkToFit="false"/>
      <protection locked="true" hidden="false"/>
    </xf>
    <xf numFmtId="164" fontId="7" fillId="0" borderId="0" xfId="0" applyFont="true" applyBorder="false" applyAlignment="true" applyProtection="false">
      <alignment horizontal="center" vertical="bottom" textRotation="0" wrapText="true" indent="0" shrinkToFit="false"/>
      <protection locked="true" hidden="false"/>
    </xf>
    <xf numFmtId="190" fontId="7" fillId="0" borderId="0" xfId="0" applyFont="true" applyBorder="false" applyAlignment="true" applyProtection="false">
      <alignment horizontal="center" vertical="bottom" textRotation="0" wrapText="true" indent="0" shrinkToFit="false"/>
      <protection locked="true" hidden="false"/>
    </xf>
    <xf numFmtId="166" fontId="7" fillId="0" borderId="0" xfId="0" applyFont="true" applyBorder="false" applyAlignment="true" applyProtection="false">
      <alignment horizontal="right" vertical="bottom" textRotation="0" wrapText="true" indent="0" shrinkToFit="false"/>
      <protection locked="true" hidden="false"/>
    </xf>
    <xf numFmtId="166" fontId="7" fillId="0" borderId="0" xfId="0" applyFont="true" applyBorder="false" applyAlignment="true" applyProtection="false">
      <alignment horizontal="center" vertical="bottom" textRotation="0" wrapText="true" indent="0" shrinkToFit="false"/>
      <protection locked="true" hidden="false"/>
    </xf>
    <xf numFmtId="164" fontId="30" fillId="0" borderId="0" xfId="0" applyFont="true" applyBorder="false" applyAlignment="true" applyProtection="false">
      <alignment horizontal="right" vertical="bottom" textRotation="0" wrapText="tru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82" fontId="0" fillId="0" borderId="0" xfId="0" applyFont="false" applyBorder="true" applyAlignment="true" applyProtection="false">
      <alignment horizontal="right" vertical="bottom" textRotation="0" wrapText="false" indent="0" shrinkToFit="false"/>
      <protection locked="true" hidden="false"/>
    </xf>
    <xf numFmtId="171" fontId="0" fillId="0" borderId="0" xfId="0" applyFont="false" applyBorder="true" applyAlignment="false" applyProtection="false">
      <alignment horizontal="general" vertical="bottom" textRotation="0" wrapText="false" indent="0" shrinkToFit="false"/>
      <protection locked="true" hidden="false"/>
    </xf>
    <xf numFmtId="176" fontId="0" fillId="0" borderId="0" xfId="0" applyFont="false" applyBorder="true" applyAlignment="true" applyProtection="false">
      <alignment horizontal="right" vertical="bottom" textRotation="0" wrapText="false" indent="0" shrinkToFit="false"/>
      <protection locked="true" hidden="false"/>
    </xf>
    <xf numFmtId="190" fontId="0" fillId="0" borderId="0" xfId="0" applyFont="false" applyBorder="true" applyAlignment="false" applyProtection="false">
      <alignment horizontal="general" vertical="bottom" textRotation="0" wrapText="false" indent="0" shrinkToFit="false"/>
      <protection locked="true" hidden="false"/>
    </xf>
    <xf numFmtId="181" fontId="0" fillId="0" borderId="0" xfId="0" applyFont="false" applyBorder="true" applyAlignment="false" applyProtection="false">
      <alignment horizontal="general" vertical="bottom" textRotation="0" wrapText="false" indent="0" shrinkToFit="false"/>
      <protection locked="true" hidden="false"/>
    </xf>
    <xf numFmtId="166" fontId="0" fillId="0" borderId="0" xfId="0" applyFont="false" applyBorder="true" applyAlignment="false" applyProtection="false">
      <alignment horizontal="general" vertical="bottom" textRotation="0" wrapText="false" indent="0" shrinkToFit="false"/>
      <protection locked="true" hidden="false"/>
    </xf>
    <xf numFmtId="178" fontId="0" fillId="0" borderId="0" xfId="0" applyFont="false" applyBorder="true" applyAlignment="false" applyProtection="false">
      <alignment horizontal="general" vertical="bottom" textRotation="0" wrapText="false" indent="0" shrinkToFit="false"/>
      <protection locked="true" hidden="false"/>
    </xf>
    <xf numFmtId="166"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90" fontId="0" fillId="0" borderId="0" xfId="0" applyFont="false" applyBorder="true" applyAlignment="false" applyProtection="false">
      <alignment horizontal="general" vertical="bottom" textRotation="0" wrapText="false" indent="0" shrinkToFit="false"/>
      <protection locked="true" hidden="false"/>
    </xf>
    <xf numFmtId="190" fontId="0" fillId="0" borderId="0" xfId="0" applyFont="fals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true" applyProtection="false">
      <alignment horizontal="right" vertical="bottom" textRotation="0" wrapText="false" indent="0" shrinkToFit="false"/>
      <protection locked="true" hidden="false"/>
    </xf>
    <xf numFmtId="190" fontId="0" fillId="0" borderId="121"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91" fontId="0" fillId="0" borderId="0" xfId="0" applyFont="false" applyBorder="true" applyAlignment="false" applyProtection="false">
      <alignment horizontal="general" vertical="bottom" textRotation="0" wrapText="false" indent="0" shrinkToFit="false"/>
      <protection locked="true" hidden="false"/>
    </xf>
    <xf numFmtId="166" fontId="0" fillId="0" borderId="0" xfId="0" applyFont="false" applyBorder="fals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71" fontId="7" fillId="0" borderId="0" xfId="0" applyFont="true" applyBorder="true" applyAlignment="false" applyProtection="false">
      <alignment horizontal="general" vertical="bottom" textRotation="0" wrapText="false" indent="0" shrinkToFit="false"/>
      <protection locked="true" hidden="false"/>
    </xf>
    <xf numFmtId="190" fontId="7" fillId="0" borderId="0" xfId="0" applyFont="true" applyBorder="false" applyAlignment="true" applyProtection="false">
      <alignment horizontal="center" vertical="bottom" textRotation="0" wrapText="false" indent="0" shrinkToFit="false"/>
      <protection locked="true" hidden="false"/>
    </xf>
    <xf numFmtId="190" fontId="7" fillId="0" borderId="0" xfId="0" applyFont="true" applyBorder="true" applyAlignment="true" applyProtection="false">
      <alignment horizontal="center" vertical="bottom" textRotation="0" wrapText="false" indent="0" shrinkToFit="false"/>
      <protection locked="true" hidden="false"/>
    </xf>
    <xf numFmtId="190" fontId="0" fillId="0" borderId="0" xfId="0" applyFont="false" applyBorder="false" applyAlignment="true" applyProtection="false">
      <alignment horizontal="right" vertical="bottom" textRotation="0" wrapText="false" indent="0" shrinkToFit="false"/>
      <protection locked="true" hidden="false"/>
    </xf>
    <xf numFmtId="192" fontId="0" fillId="0" borderId="0" xfId="0" applyFont="false" applyBorder="false" applyAlignment="true" applyProtection="false">
      <alignment horizontal="right"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_Codes2" xfId="20"/>
  </cellStyles>
  <dxfs count="1">
    <dxf>
      <font>
        <name val="Arial"/>
        <family val="0"/>
        <b val="1"/>
        <i val="0"/>
        <color rgb="FFFF0000"/>
      </font>
      <fill>
        <patternFill>
          <bgColor rgb="FFFFFF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EC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DFFDD"/>
      <rgbColor rgb="FFCCFFCC"/>
      <rgbColor rgb="FFFFFF99"/>
      <rgbColor rgb="FF99CCFF"/>
      <rgbColor rgb="FFFF99CC"/>
      <rgbColor rgb="FFCC99FF"/>
      <rgbColor rgb="FFEAEAEA"/>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externalLink" Target="externalLinks/externalLink1.xml"/><Relationship Id="rId23" Type="http://schemas.openxmlformats.org/officeDocument/2006/relationships/externalLink" Target="externalLinks/externalLink2.xml"/><Relationship Id="rId24"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2.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331920</xdr:colOff>
          <xdr:row>11</xdr:row>
          <xdr:rowOff>0</xdr:rowOff>
        </xdr:from>
        <xdr:to>
          <xdr:col>5</xdr:col>
          <xdr:colOff>765360</xdr:colOff>
          <xdr:row>15</xdr:row>
          <xdr:rowOff>105120</xdr:rowOff>
        </xdr:to>
        <xdr:sp>
          <xdr:nvSpPr>
            <xdr:cNvPr id="1001" name="Button 2" descr="Calc Today" hidden="0"/>
            <xdr:cNvSpPr/>
          </xdr:nvSpPr>
          <xdr:spPr>
            <a:xfrm>
              <a:off x="0" y="0"/>
              <a:ext cx="0" cy="0"/>
            </a:xfrm>
            <a:prstGeom prst="rect">
              <a:avLst/>
            </a:prstGeom>
          </xdr:spPr>
          <xdr:txBody>
            <a:bodyPr anchor="ctr">
              <a:noAutofit/>
            </a:bodyPr>
            <a:p>
              <a:r>
                <a:t>Calc Today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331920</xdr:colOff>
          <xdr:row>11</xdr:row>
          <xdr:rowOff>0</xdr:rowOff>
        </xdr:from>
        <xdr:to>
          <xdr:col>9</xdr:col>
          <xdr:colOff>765360</xdr:colOff>
          <xdr:row>15</xdr:row>
          <xdr:rowOff>105120</xdr:rowOff>
        </xdr:to>
        <xdr:sp>
          <xdr:nvSpPr>
            <xdr:cNvPr id="1002" name="Button 3" descr="Roll Pages" hidden="0"/>
            <xdr:cNvSpPr/>
          </xdr:nvSpPr>
          <xdr:spPr>
            <a:xfrm>
              <a:off x="0" y="0"/>
              <a:ext cx="0" cy="0"/>
            </a:xfrm>
            <a:prstGeom prst="rect">
              <a:avLst/>
            </a:prstGeom>
          </xdr:spPr>
          <xdr:txBody>
            <a:bodyPr anchor="ctr">
              <a:noAutofit/>
            </a:bodyPr>
            <a:p>
              <a:r>
                <a:t>Roll Pages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331920</xdr:colOff>
          <xdr:row>16</xdr:row>
          <xdr:rowOff>75960</xdr:rowOff>
        </xdr:from>
        <xdr:to>
          <xdr:col>9</xdr:col>
          <xdr:colOff>765360</xdr:colOff>
          <xdr:row>21</xdr:row>
          <xdr:rowOff>18720</xdr:rowOff>
        </xdr:to>
        <xdr:sp>
          <xdr:nvSpPr>
            <xdr:cNvPr id="1003" name="Button 4" descr="Fetch Curves" hidden="0"/>
            <xdr:cNvSpPr/>
          </xdr:nvSpPr>
          <xdr:spPr>
            <a:xfrm>
              <a:off x="0" y="0"/>
              <a:ext cx="0" cy="0"/>
            </a:xfrm>
            <a:prstGeom prst="rect">
              <a:avLst/>
            </a:prstGeom>
          </xdr:spPr>
          <xdr:txBody>
            <a:bodyPr anchor="ctr">
              <a:noAutofit/>
            </a:bodyPr>
            <a:p>
              <a:r>
                <a:t>Fetch Curves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312480</xdr:colOff>
          <xdr:row>22</xdr:row>
          <xdr:rowOff>28440</xdr:rowOff>
        </xdr:from>
        <xdr:to>
          <xdr:col>5</xdr:col>
          <xdr:colOff>725400</xdr:colOff>
          <xdr:row>26</xdr:row>
          <xdr:rowOff>152280</xdr:rowOff>
        </xdr:to>
        <xdr:sp>
          <xdr:nvSpPr>
            <xdr:cNvPr id="1004" name="Button 6" descr="Print Reports" hidden="0"/>
            <xdr:cNvSpPr/>
          </xdr:nvSpPr>
          <xdr:spPr>
            <a:xfrm>
              <a:off x="0" y="0"/>
              <a:ext cx="0" cy="0"/>
            </a:xfrm>
            <a:prstGeom prst="rect">
              <a:avLst/>
            </a:prstGeom>
          </xdr:spPr>
          <xdr:txBody>
            <a:bodyPr anchor="ctr">
              <a:noAutofit/>
            </a:bodyPr>
            <a:p>
              <a:r>
                <a:t>Print Reports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1086120</xdr:colOff>
          <xdr:row>37</xdr:row>
          <xdr:rowOff>47520</xdr:rowOff>
        </xdr:from>
        <xdr:to>
          <xdr:col>7</xdr:col>
          <xdr:colOff>414000</xdr:colOff>
          <xdr:row>39</xdr:row>
          <xdr:rowOff>75960</xdr:rowOff>
        </xdr:to>
        <xdr:sp>
          <xdr:nvSpPr>
            <xdr:cNvPr id="1005" name="Button 10" descr="Export Positions File" hidden="0"/>
            <xdr:cNvSpPr/>
          </xdr:nvSpPr>
          <xdr:spPr>
            <a:xfrm>
              <a:off x="0" y="0"/>
              <a:ext cx="0" cy="0"/>
            </a:xfrm>
            <a:prstGeom prst="rect">
              <a:avLst/>
            </a:prstGeom>
          </xdr:spPr>
          <xdr:txBody>
            <a:bodyPr anchor="ctr">
              <a:noAutofit/>
            </a:bodyPr>
            <a:p>
              <a:r>
                <a:t>Export Positions File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1086120</xdr:colOff>
          <xdr:row>39</xdr:row>
          <xdr:rowOff>152640</xdr:rowOff>
        </xdr:from>
        <xdr:to>
          <xdr:col>7</xdr:col>
          <xdr:colOff>414000</xdr:colOff>
          <xdr:row>42</xdr:row>
          <xdr:rowOff>18720</xdr:rowOff>
        </xdr:to>
        <xdr:sp>
          <xdr:nvSpPr>
            <xdr:cNvPr id="1006" name="Button 11" descr="Export RiskTrac File" hidden="0"/>
            <xdr:cNvSpPr/>
          </xdr:nvSpPr>
          <xdr:spPr>
            <a:xfrm>
              <a:off x="0" y="0"/>
              <a:ext cx="0" cy="0"/>
            </a:xfrm>
            <a:prstGeom prst="rect">
              <a:avLst/>
            </a:prstGeom>
          </xdr:spPr>
          <xdr:txBody>
            <a:bodyPr anchor="ctr">
              <a:noAutofit/>
            </a:bodyPr>
            <a:p>
              <a:r>
                <a:t>Export RiskTrac File</a:t>
              </a:r>
            </a:p>
          </xdr:txBody>
        </xdr:sp>
        <xdr:clientData/>
      </xdr:twoCellAnchor>
    </mc:Choice>
  </mc:AlternateContent>
</xdr:wsDr>
</file>

<file path=xl/drawings/drawing1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1</xdr:col>
          <xdr:colOff>190800</xdr:colOff>
          <xdr:row>1</xdr:row>
          <xdr:rowOff>75960</xdr:rowOff>
        </xdr:from>
        <xdr:to>
          <xdr:col>3</xdr:col>
          <xdr:colOff>50400</xdr:colOff>
          <xdr:row>4</xdr:row>
          <xdr:rowOff>66600</xdr:rowOff>
        </xdr:to>
        <xdr:sp>
          <xdr:nvSpPr>
            <xdr:cNvPr id="1001" name="Button 2" descr="Setup Report" hidden="0"/>
            <xdr:cNvSpPr/>
          </xdr:nvSpPr>
          <xdr:spPr>
            <a:xfrm>
              <a:off x="0" y="0"/>
              <a:ext cx="0" cy="0"/>
            </a:xfrm>
            <a:prstGeom prst="rect">
              <a:avLst/>
            </a:prstGeom>
          </xdr:spPr>
          <xdr:txBody>
            <a:bodyPr anchor="ctr">
              <a:noAutofit/>
            </a:bodyPr>
            <a:p>
              <a:r>
                <a:t>Setup Report</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0</xdr:colOff>
      <xdr:row>2</xdr:row>
      <xdr:rowOff>0</xdr:rowOff>
    </xdr:from>
    <xdr:to>
      <xdr:col>5</xdr:col>
      <xdr:colOff>720</xdr:colOff>
      <xdr:row>7</xdr:row>
      <xdr:rowOff>161640</xdr:rowOff>
    </xdr:to>
    <xdr:sp>
      <xdr:nvSpPr>
        <xdr:cNvPr id="0" name="Rectangle 2"/>
        <xdr:cNvSpPr/>
      </xdr:nvSpPr>
      <xdr:spPr>
        <a:xfrm>
          <a:off x="261000" y="324000"/>
          <a:ext cx="2736360" cy="971280"/>
        </a:xfrm>
        <a:prstGeom prst="rect">
          <a:avLst/>
        </a:prstGeom>
        <a:noFill/>
        <a:ln w="9360">
          <a:solidFill>
            <a:srgbClr val="000000"/>
          </a:solidFill>
          <a:miter/>
        </a:ln>
        <a:effectLst>
          <a:outerShdw dist="17819" dir="2700000" blurRad="0" rotWithShape="0">
            <a:srgbClr val="808080"/>
          </a:outerShdw>
        </a:effectLst>
      </xdr:spPr>
      <xdr:style>
        <a:lnRef idx="0"/>
        <a:fillRef idx="0"/>
        <a:effectRef idx="0"/>
        <a:fontRef idx="minor"/>
      </xdr:style>
    </xdr:sp>
    <xdr:clientData/>
  </xdr:twoCellAnchor>
  <xdr:twoCellAnchor editAs="oneCell">
    <xdr:from>
      <xdr:col>6</xdr:col>
      <xdr:colOff>0</xdr:colOff>
      <xdr:row>2</xdr:row>
      <xdr:rowOff>0</xdr:rowOff>
    </xdr:from>
    <xdr:to>
      <xdr:col>9</xdr:col>
      <xdr:colOff>1080</xdr:colOff>
      <xdr:row>7</xdr:row>
      <xdr:rowOff>161640</xdr:rowOff>
    </xdr:to>
    <xdr:sp>
      <xdr:nvSpPr>
        <xdr:cNvPr id="1" name="Rectangle 4"/>
        <xdr:cNvSpPr/>
      </xdr:nvSpPr>
      <xdr:spPr>
        <a:xfrm>
          <a:off x="3962520" y="324000"/>
          <a:ext cx="2898360" cy="971280"/>
        </a:xfrm>
        <a:prstGeom prst="rect">
          <a:avLst/>
        </a:prstGeom>
        <a:noFill/>
        <a:ln w="9360">
          <a:solidFill>
            <a:srgbClr val="000000"/>
          </a:solidFill>
          <a:miter/>
        </a:ln>
        <a:effectLst>
          <a:outerShdw dist="17819" dir="2700000" blurRad="0" rotWithShape="0">
            <a:srgbClr val="808080"/>
          </a:outerShdw>
        </a:effectLst>
      </xdr:spPr>
      <xdr:style>
        <a:lnRef idx="0"/>
        <a:fillRef idx="0"/>
        <a:effectRef idx="0"/>
        <a:fontRef idx="minor"/>
      </xdr:style>
    </xdr: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1</xdr:col>
          <xdr:colOff>190800</xdr:colOff>
          <xdr:row>1</xdr:row>
          <xdr:rowOff>75960</xdr:rowOff>
        </xdr:from>
        <xdr:to>
          <xdr:col>3</xdr:col>
          <xdr:colOff>50400</xdr:colOff>
          <xdr:row>4</xdr:row>
          <xdr:rowOff>66600</xdr:rowOff>
        </xdr:to>
        <xdr:sp>
          <xdr:nvSpPr>
            <xdr:cNvPr id="1001" name="Button 2" descr="Setup Report" hidden="0"/>
            <xdr:cNvSpPr/>
          </xdr:nvSpPr>
          <xdr:spPr>
            <a:xfrm>
              <a:off x="0" y="0"/>
              <a:ext cx="0" cy="0"/>
            </a:xfrm>
            <a:prstGeom prst="rect">
              <a:avLst/>
            </a:prstGeom>
          </xdr:spPr>
          <xdr:txBody>
            <a:bodyPr anchor="ctr">
              <a:noAutofit/>
            </a:bodyPr>
            <a:p>
              <a:r>
                <a:t>Setup Report</a:t>
              </a:r>
            </a:p>
          </xdr:txBody>
        </xdr:sp>
        <xdr:clientData/>
      </xdr:twoCellAnchor>
    </mc:Choice>
  </mc:AlternateContent>
</xdr:wsDr>
</file>

<file path=xl/drawings/drawing1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0</xdr:colOff>
          <xdr:row>3</xdr:row>
          <xdr:rowOff>37800</xdr:rowOff>
        </xdr:from>
        <xdr:to>
          <xdr:col>5</xdr:col>
          <xdr:colOff>1080</xdr:colOff>
          <xdr:row>5</xdr:row>
          <xdr:rowOff>56880</xdr:rowOff>
        </xdr:to>
        <xdr:sp>
          <xdr:nvSpPr>
            <xdr:cNvPr id="1001" name="Button 7" descr="Roll To Prior Day" hidden="0"/>
            <xdr:cNvSpPr/>
          </xdr:nvSpPr>
          <xdr:spPr>
            <a:xfrm>
              <a:off x="0" y="0"/>
              <a:ext cx="0" cy="0"/>
            </a:xfrm>
            <a:prstGeom prst="rect">
              <a:avLst/>
            </a:prstGeom>
          </xdr:spPr>
          <xdr:txBody>
            <a:bodyPr anchor="ctr">
              <a:noAutofit/>
            </a:bodyPr>
            <a:p>
              <a:r>
                <a:t>Roll To Prior 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0</xdr:colOff>
          <xdr:row>5</xdr:row>
          <xdr:rowOff>133200</xdr:rowOff>
        </xdr:from>
        <xdr:to>
          <xdr:col>5</xdr:col>
          <xdr:colOff>1080</xdr:colOff>
          <xdr:row>7</xdr:row>
          <xdr:rowOff>142920</xdr:rowOff>
        </xdr:to>
        <xdr:sp>
          <xdr:nvSpPr>
            <xdr:cNvPr id="1002" name="Button 8" descr="Setup Dates" hidden="0"/>
            <xdr:cNvSpPr/>
          </xdr:nvSpPr>
          <xdr:spPr>
            <a:xfrm>
              <a:off x="0" y="0"/>
              <a:ext cx="0" cy="0"/>
            </a:xfrm>
            <a:prstGeom prst="rect">
              <a:avLst/>
            </a:prstGeom>
          </xdr:spPr>
          <xdr:txBody>
            <a:bodyPr anchor="ctr">
              <a:noAutofit/>
            </a:bodyPr>
            <a:p>
              <a:r>
                <a:t>Setup Dates</a:t>
              </a:r>
            </a:p>
          </xdr:txBody>
        </xdr:sp>
        <xdr:clientData/>
      </xdr:twoCellAnchor>
    </mc:Choice>
  </mc:AlternateContent>
</xdr:wsDr>
</file>

<file path=xl/drawings/drawing2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0</xdr:colOff>
          <xdr:row>3</xdr:row>
          <xdr:rowOff>37800</xdr:rowOff>
        </xdr:from>
        <xdr:to>
          <xdr:col>5</xdr:col>
          <xdr:colOff>1080</xdr:colOff>
          <xdr:row>5</xdr:row>
          <xdr:rowOff>56880</xdr:rowOff>
        </xdr:to>
        <xdr:sp>
          <xdr:nvSpPr>
            <xdr:cNvPr id="1001" name="Button 4" descr="Roll To Prior Day" hidden="0"/>
            <xdr:cNvSpPr/>
          </xdr:nvSpPr>
          <xdr:spPr>
            <a:xfrm>
              <a:off x="0" y="0"/>
              <a:ext cx="0" cy="0"/>
            </a:xfrm>
            <a:prstGeom prst="rect">
              <a:avLst/>
            </a:prstGeom>
          </xdr:spPr>
          <xdr:txBody>
            <a:bodyPr anchor="ctr">
              <a:noAutofit/>
            </a:bodyPr>
            <a:p>
              <a:r>
                <a:t>Roll To Prior 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0</xdr:colOff>
          <xdr:row>5</xdr:row>
          <xdr:rowOff>133200</xdr:rowOff>
        </xdr:from>
        <xdr:to>
          <xdr:col>5</xdr:col>
          <xdr:colOff>1080</xdr:colOff>
          <xdr:row>7</xdr:row>
          <xdr:rowOff>142920</xdr:rowOff>
        </xdr:to>
        <xdr:sp>
          <xdr:nvSpPr>
            <xdr:cNvPr id="1002" name="Button 5" descr="Setup Dates" hidden="0"/>
            <xdr:cNvSpPr/>
          </xdr:nvSpPr>
          <xdr:spPr>
            <a:xfrm>
              <a:off x="0" y="0"/>
              <a:ext cx="0" cy="0"/>
            </a:xfrm>
            <a:prstGeom prst="rect">
              <a:avLst/>
            </a:prstGeom>
          </xdr:spPr>
          <xdr:txBody>
            <a:bodyPr anchor="ctr">
              <a:noAutofit/>
            </a:bodyPr>
            <a:p>
              <a:r>
                <a:t>Setup Dates</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0</xdr:colOff>
          <xdr:row>3</xdr:row>
          <xdr:rowOff>37800</xdr:rowOff>
        </xdr:from>
        <xdr:to>
          <xdr:col>5</xdr:col>
          <xdr:colOff>1080</xdr:colOff>
          <xdr:row>5</xdr:row>
          <xdr:rowOff>56880</xdr:rowOff>
        </xdr:to>
        <xdr:sp>
          <xdr:nvSpPr>
            <xdr:cNvPr id="1001" name="Button 4" descr="Roll To Prior Day" hidden="0"/>
            <xdr:cNvSpPr/>
          </xdr:nvSpPr>
          <xdr:spPr>
            <a:xfrm>
              <a:off x="0" y="0"/>
              <a:ext cx="0" cy="0"/>
            </a:xfrm>
            <a:prstGeom prst="rect">
              <a:avLst/>
            </a:prstGeom>
          </xdr:spPr>
          <xdr:txBody>
            <a:bodyPr anchor="ctr">
              <a:noAutofit/>
            </a:bodyPr>
            <a:p>
              <a:r>
                <a:t>Roll To Prior 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0</xdr:colOff>
          <xdr:row>5</xdr:row>
          <xdr:rowOff>133200</xdr:rowOff>
        </xdr:from>
        <xdr:to>
          <xdr:col>5</xdr:col>
          <xdr:colOff>1080</xdr:colOff>
          <xdr:row>7</xdr:row>
          <xdr:rowOff>142920</xdr:rowOff>
        </xdr:to>
        <xdr:sp>
          <xdr:nvSpPr>
            <xdr:cNvPr id="1002" name="Button 5" descr="Setup Dates" hidden="0"/>
            <xdr:cNvSpPr/>
          </xdr:nvSpPr>
          <xdr:spPr>
            <a:xfrm>
              <a:off x="0" y="0"/>
              <a:ext cx="0" cy="0"/>
            </a:xfrm>
            <a:prstGeom prst="rect">
              <a:avLst/>
            </a:prstGeom>
          </xdr:spPr>
          <xdr:txBody>
            <a:bodyPr anchor="ctr">
              <a:noAutofit/>
            </a:bodyPr>
            <a:p>
              <a:r>
                <a:t>Setup Dates</a:t>
              </a:r>
            </a:p>
          </xdr:txBody>
        </xdr:sp>
        <xdr:clientData/>
      </xdr:twoCellAnchor>
    </mc:Choice>
  </mc:AlternateContent>
</xdr:wsDr>
</file>

<file path=xl/drawings/drawing2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0</xdr:colOff>
          <xdr:row>3</xdr:row>
          <xdr:rowOff>37800</xdr:rowOff>
        </xdr:from>
        <xdr:to>
          <xdr:col>5</xdr:col>
          <xdr:colOff>1080</xdr:colOff>
          <xdr:row>5</xdr:row>
          <xdr:rowOff>56880</xdr:rowOff>
        </xdr:to>
        <xdr:sp>
          <xdr:nvSpPr>
            <xdr:cNvPr id="1001" name="Button 4" descr="Roll To Prior Day" hidden="0"/>
            <xdr:cNvSpPr/>
          </xdr:nvSpPr>
          <xdr:spPr>
            <a:xfrm>
              <a:off x="0" y="0"/>
              <a:ext cx="0" cy="0"/>
            </a:xfrm>
            <a:prstGeom prst="rect">
              <a:avLst/>
            </a:prstGeom>
          </xdr:spPr>
          <xdr:txBody>
            <a:bodyPr anchor="ctr">
              <a:noAutofit/>
            </a:bodyPr>
            <a:p>
              <a:r>
                <a:t>Roll To Prior 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0</xdr:colOff>
          <xdr:row>5</xdr:row>
          <xdr:rowOff>133200</xdr:rowOff>
        </xdr:from>
        <xdr:to>
          <xdr:col>5</xdr:col>
          <xdr:colOff>1080</xdr:colOff>
          <xdr:row>7</xdr:row>
          <xdr:rowOff>142920</xdr:rowOff>
        </xdr:to>
        <xdr:sp>
          <xdr:nvSpPr>
            <xdr:cNvPr id="1002" name="Button 5" descr="Setup Dates" hidden="0"/>
            <xdr:cNvSpPr/>
          </xdr:nvSpPr>
          <xdr:spPr>
            <a:xfrm>
              <a:off x="0" y="0"/>
              <a:ext cx="0" cy="0"/>
            </a:xfrm>
            <a:prstGeom prst="rect">
              <a:avLst/>
            </a:prstGeom>
          </xdr:spPr>
          <xdr:txBody>
            <a:bodyPr anchor="ctr">
              <a:noAutofit/>
            </a:bodyPr>
            <a:p>
              <a:r>
                <a:t>Setup Dates</a:t>
              </a:r>
            </a:p>
          </xdr:txBody>
        </xdr:sp>
        <xdr:clientData/>
      </xdr:twoCellAnchor>
    </mc:Choice>
  </mc:AlternateContent>
</xdr:wsDr>
</file>

<file path=xl/drawings/drawing3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0</xdr:colOff>
          <xdr:row>3</xdr:row>
          <xdr:rowOff>37800</xdr:rowOff>
        </xdr:from>
        <xdr:to>
          <xdr:col>5</xdr:col>
          <xdr:colOff>1080</xdr:colOff>
          <xdr:row>5</xdr:row>
          <xdr:rowOff>56880</xdr:rowOff>
        </xdr:to>
        <xdr:sp>
          <xdr:nvSpPr>
            <xdr:cNvPr id="1001" name="Button 4" descr="Roll To Prior Day" hidden="0"/>
            <xdr:cNvSpPr/>
          </xdr:nvSpPr>
          <xdr:spPr>
            <a:xfrm>
              <a:off x="0" y="0"/>
              <a:ext cx="0" cy="0"/>
            </a:xfrm>
            <a:prstGeom prst="rect">
              <a:avLst/>
            </a:prstGeom>
          </xdr:spPr>
          <xdr:txBody>
            <a:bodyPr anchor="ctr">
              <a:noAutofit/>
            </a:bodyPr>
            <a:p>
              <a:r>
                <a:t>Roll To Prior 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0</xdr:colOff>
          <xdr:row>5</xdr:row>
          <xdr:rowOff>133200</xdr:rowOff>
        </xdr:from>
        <xdr:to>
          <xdr:col>5</xdr:col>
          <xdr:colOff>1080</xdr:colOff>
          <xdr:row>7</xdr:row>
          <xdr:rowOff>142920</xdr:rowOff>
        </xdr:to>
        <xdr:sp>
          <xdr:nvSpPr>
            <xdr:cNvPr id="1002" name="Button 5" descr="Setup Dates" hidden="0"/>
            <xdr:cNvSpPr/>
          </xdr:nvSpPr>
          <xdr:spPr>
            <a:xfrm>
              <a:off x="0" y="0"/>
              <a:ext cx="0" cy="0"/>
            </a:xfrm>
            <a:prstGeom prst="rect">
              <a:avLst/>
            </a:prstGeom>
          </xdr:spPr>
          <xdr:txBody>
            <a:bodyPr anchor="ctr">
              <a:noAutofit/>
            </a:bodyPr>
            <a:p>
              <a:r>
                <a:t>Setup Dates</a:t>
              </a:r>
            </a:p>
          </xdr:txBody>
        </xdr:sp>
        <xdr:clientData/>
      </xdr:twoCellAnchor>
    </mc:Choice>
  </mc:AlternateContent>
</xdr:wsDr>
</file>

<file path=xl/drawings/drawing3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0</xdr:colOff>
          <xdr:row>3</xdr:row>
          <xdr:rowOff>37800</xdr:rowOff>
        </xdr:from>
        <xdr:to>
          <xdr:col>5</xdr:col>
          <xdr:colOff>1080</xdr:colOff>
          <xdr:row>5</xdr:row>
          <xdr:rowOff>56880</xdr:rowOff>
        </xdr:to>
        <xdr:sp>
          <xdr:nvSpPr>
            <xdr:cNvPr id="1001" name="Button 4" descr="Roll To Prior Day" hidden="0"/>
            <xdr:cNvSpPr/>
          </xdr:nvSpPr>
          <xdr:spPr>
            <a:xfrm>
              <a:off x="0" y="0"/>
              <a:ext cx="0" cy="0"/>
            </a:xfrm>
            <a:prstGeom prst="rect">
              <a:avLst/>
            </a:prstGeom>
          </xdr:spPr>
          <xdr:txBody>
            <a:bodyPr anchor="ctr">
              <a:noAutofit/>
            </a:bodyPr>
            <a:p>
              <a:r>
                <a:t>Roll To Prior 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0</xdr:colOff>
          <xdr:row>5</xdr:row>
          <xdr:rowOff>133200</xdr:rowOff>
        </xdr:from>
        <xdr:to>
          <xdr:col>5</xdr:col>
          <xdr:colOff>1080</xdr:colOff>
          <xdr:row>7</xdr:row>
          <xdr:rowOff>142920</xdr:rowOff>
        </xdr:to>
        <xdr:sp>
          <xdr:nvSpPr>
            <xdr:cNvPr id="1002" name="Button 5" descr="Setup Dates" hidden="0"/>
            <xdr:cNvSpPr/>
          </xdr:nvSpPr>
          <xdr:spPr>
            <a:xfrm>
              <a:off x="0" y="0"/>
              <a:ext cx="0" cy="0"/>
            </a:xfrm>
            <a:prstGeom prst="rect">
              <a:avLst/>
            </a:prstGeom>
          </xdr:spPr>
          <xdr:txBody>
            <a:bodyPr anchor="ctr">
              <a:noAutofit/>
            </a:bodyPr>
            <a:p>
              <a:r>
                <a:t>Setup Dates</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4</xdr:col>
          <xdr:colOff>1006200</xdr:colOff>
          <xdr:row>3</xdr:row>
          <xdr:rowOff>104760</xdr:rowOff>
        </xdr:from>
        <xdr:to>
          <xdr:col>5</xdr:col>
          <xdr:colOff>435240</xdr:colOff>
          <xdr:row>5</xdr:row>
          <xdr:rowOff>162000</xdr:rowOff>
        </xdr:to>
        <xdr:sp>
          <xdr:nvSpPr>
            <xdr:cNvPr id="1001" name="Button 1" descr="Edit Transport Leg" hidden="0"/>
            <xdr:cNvSpPr/>
          </xdr:nvSpPr>
          <xdr:spPr>
            <a:xfrm>
              <a:off x="0" y="0"/>
              <a:ext cx="0" cy="0"/>
            </a:xfrm>
            <a:prstGeom prst="rect">
              <a:avLst/>
            </a:prstGeom>
          </xdr:spPr>
          <xdr:txBody>
            <a:bodyPr anchor="ctr">
              <a:noAutofit/>
            </a:bodyPr>
            <a:p>
              <a:r>
                <a:t>Edit Transport Leg</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130320</xdr:colOff>
          <xdr:row>3</xdr:row>
          <xdr:rowOff>104760</xdr:rowOff>
        </xdr:from>
        <xdr:to>
          <xdr:col>3</xdr:col>
          <xdr:colOff>966960</xdr:colOff>
          <xdr:row>5</xdr:row>
          <xdr:rowOff>162000</xdr:rowOff>
        </xdr:to>
        <xdr:sp>
          <xdr:nvSpPr>
            <xdr:cNvPr id="1002" name="Button 2" descr="Add Transport Leg" hidden="0"/>
            <xdr:cNvSpPr/>
          </xdr:nvSpPr>
          <xdr:spPr>
            <a:xfrm>
              <a:off x="0" y="0"/>
              <a:ext cx="0" cy="0"/>
            </a:xfrm>
            <a:prstGeom prst="rect">
              <a:avLst/>
            </a:prstGeom>
          </xdr:spPr>
          <xdr:txBody>
            <a:bodyPr anchor="ctr">
              <a:noAutofit/>
            </a:bodyPr>
            <a:p>
              <a:r>
                <a:t>Add Transport Leg</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1802520</xdr:colOff>
          <xdr:row>3</xdr:row>
          <xdr:rowOff>104760</xdr:rowOff>
        </xdr:from>
        <xdr:to>
          <xdr:col>6</xdr:col>
          <xdr:colOff>1230120</xdr:colOff>
          <xdr:row>5</xdr:row>
          <xdr:rowOff>162000</xdr:rowOff>
        </xdr:to>
        <xdr:sp>
          <xdr:nvSpPr>
            <xdr:cNvPr id="1003" name="Button 3" descr="Copy Transport Leg" hidden="0"/>
            <xdr:cNvSpPr/>
          </xdr:nvSpPr>
          <xdr:spPr>
            <a:xfrm>
              <a:off x="0" y="0"/>
              <a:ext cx="0" cy="0"/>
            </a:xfrm>
            <a:prstGeom prst="rect">
              <a:avLst/>
            </a:prstGeom>
          </xdr:spPr>
          <xdr:txBody>
            <a:bodyPr anchor="ctr">
              <a:noAutofit/>
            </a:bodyPr>
            <a:p>
              <a:r>
                <a:t>Copy Transport Leg</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433440</xdr:colOff>
          <xdr:row>3</xdr:row>
          <xdr:rowOff>104760</xdr:rowOff>
        </xdr:from>
        <xdr:to>
          <xdr:col>8</xdr:col>
          <xdr:colOff>-139680</xdr:colOff>
          <xdr:row>5</xdr:row>
          <xdr:rowOff>162000</xdr:rowOff>
        </xdr:to>
        <xdr:sp>
          <xdr:nvSpPr>
            <xdr:cNvPr id="1004" name="Button 4" descr="Delete Transport Leg" hidden="0"/>
            <xdr:cNvSpPr/>
          </xdr:nvSpPr>
          <xdr:spPr>
            <a:xfrm>
              <a:off x="0" y="0"/>
              <a:ext cx="0" cy="0"/>
            </a:xfrm>
            <a:prstGeom prst="rect">
              <a:avLst/>
            </a:prstGeom>
          </xdr:spPr>
          <xdr:txBody>
            <a:bodyPr anchor="ctr">
              <a:noAutofit/>
            </a:bodyPr>
            <a:p>
              <a:r>
                <a:t>Delete Transport Leg</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H:/Transport/Central%20Transport/0700/model/Financial%20Transport/Intra-Month%20Financial.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H:/Transport/Central%20Transport/2001/0101/Financial%20Transport/Financial%20Transport%200102.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Daily Operation"/>
      <sheetName val="Contract DB (Central)"/>
      <sheetName val="Contract DB (West)"/>
      <sheetName val="Contract DB (East)"/>
      <sheetName val="P&amp;L Template"/>
      <sheetName val="P&amp;L Report"/>
      <sheetName val="Central Position Rpt"/>
      <sheetName val="West Position Rpt"/>
      <sheetName val="East Position Rpt"/>
      <sheetName val="IntraMonth1"/>
      <sheetName val="IntraMonth2"/>
      <sheetName val="IntraMonth3"/>
      <sheetName val="IntraMonth4"/>
      <sheetName val="IntraMonth5"/>
      <sheetName val="IntraMonth6"/>
      <sheetName val="IntraMonth7"/>
      <sheetName val="IntraMonth8"/>
      <sheetName val="IntraMonth9"/>
      <sheetName val="IntraMonth10"/>
      <sheetName val="IntraMonth11"/>
      <sheetName val="IntraMonth12"/>
      <sheetName val="IntraMonth13"/>
      <sheetName val="IntraMonth14"/>
      <sheetName val="IntraMonth15"/>
      <sheetName val="IntraMonth16"/>
      <sheetName val="IntraMonth17"/>
      <sheetName val="IntraMonth18"/>
      <sheetName val="IntraMonth19"/>
      <sheetName val="IntraMonth20"/>
      <sheetName val="IntraMonth21"/>
      <sheetName val="IntraMonth22"/>
      <sheetName val="IntraMonth23"/>
      <sheetName val="IntraMonth24"/>
      <sheetName val="IntraMonth25"/>
      <sheetName val="IntraMonth26"/>
      <sheetName val="IntraMonth27"/>
      <sheetName val="IntraMonth28"/>
      <sheetName val="IntraMonth29"/>
      <sheetName val="IntraMonth30"/>
      <sheetName val="IntraMonth31"/>
      <sheetName val="IntraMonth32"/>
      <sheetName val="IntraMonth33"/>
      <sheetName val="IntraMonth34"/>
      <sheetName val="IntraMonth35"/>
      <sheetName val="IntraMonth36"/>
      <sheetName val="IntraMonth37"/>
      <sheetName val="IntraMonth38"/>
      <sheetName val="IntraMonth39"/>
      <sheetName val="IntraMonth40"/>
      <sheetName val="IntraMonth41"/>
      <sheetName val="IntraMonth42"/>
      <sheetName val="Configuration"/>
      <sheetName val="Correlations"/>
      <sheetName val="Help"/>
      <sheetName val="Curves"/>
      <sheetName val="Codes"/>
      <sheetName val="East CurveShift"/>
      <sheetName val="WestHolst Position Rpt"/>
      <sheetName val="WestAllen Position Rpt"/>
      <sheetName val="West Delta Positions"/>
      <sheetName val="East Postition Rpt"/>
      <sheetName val="LongTerm1"/>
      <sheetName val="LongTerm2"/>
      <sheetName val="LongTerm3"/>
      <sheetName val="LongTerm4"/>
      <sheetName val="LongTerm5"/>
      <sheetName val="LongTerm6"/>
      <sheetName val="LongTerm7"/>
      <sheetName val="LongTerm8"/>
      <sheetName val="LongTerm9"/>
      <sheetName val="LongTerm10"/>
      <sheetName val="LongTerm11"/>
      <sheetName val="LongTerm12"/>
      <sheetName val="LongTerm14"/>
      <sheetName val="LongTerm15"/>
      <sheetName val="LongTerm16"/>
      <sheetName val="LongTerm17"/>
      <sheetName val="LongTerm19"/>
      <sheetName val="LongTerm20"/>
      <sheetName val="LongTerm21"/>
      <sheetName val="LongTerm22"/>
      <sheetName val="LongTerm23"/>
      <sheetName val="LongTerm24"/>
      <sheetName val="LongTerm25"/>
      <sheetName val="LongTerm26"/>
      <sheetName val="LongTerm27"/>
      <sheetName val="LongTerm28"/>
      <sheetName val="LongTerm29"/>
      <sheetName val="LongTerm37"/>
      <sheetName val="LongTerm38"/>
      <sheetName val="LongTerm39"/>
      <sheetName val="LongTerm43"/>
      <sheetName val="LongTerm44"/>
      <sheetName val="LongTerm45"/>
      <sheetName val="LongTerm46"/>
      <sheetName val="LongTerm4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aily Operation"/>
      <sheetName val="Contract DB (Central)"/>
      <sheetName val="Contract DB (West)"/>
      <sheetName val="Contract DB (East)"/>
      <sheetName val="Contract DB (Denver)"/>
      <sheetName val="P&amp;L Report"/>
      <sheetName val="P&amp;L Template"/>
      <sheetName val="Central Position Rpt"/>
      <sheetName val="WestHolst Position Rpt"/>
      <sheetName val="WestAllen Position Rpt"/>
      <sheetName val="Denver Positions"/>
      <sheetName val="West Delta Positions"/>
      <sheetName val="East Postition Rpt"/>
      <sheetName val="Martin"/>
      <sheetName val="LongTerm1"/>
      <sheetName val="LongTerm2"/>
      <sheetName val="LongTerm3"/>
      <sheetName val="LongTerm4"/>
      <sheetName val="LongTerm7"/>
      <sheetName val="LongTerm9"/>
      <sheetName val="LongTerm10"/>
      <sheetName val="LongTerm17"/>
      <sheetName val="LongTerm19"/>
      <sheetName val="LongTerm20"/>
      <sheetName val="LongTerm21"/>
      <sheetName val="LongTerm24"/>
      <sheetName val="LongTerm25"/>
      <sheetName val="LongTerm26"/>
      <sheetName val="LongTerm27"/>
      <sheetName val="LongTerm28"/>
      <sheetName val="LongTerm43"/>
      <sheetName val="LongTerm44"/>
      <sheetName val="LongTerm45"/>
      <sheetName val="LongTerm46"/>
      <sheetName val="LongTerm47"/>
      <sheetName val="LongTerm48"/>
      <sheetName val="LongTerm49"/>
      <sheetName val="LongTerm50"/>
      <sheetName val="LongTerm51"/>
      <sheetName val="LongTerm52"/>
      <sheetName val="LongTerm53"/>
      <sheetName val="LongTerm54"/>
      <sheetName val="LongTerm55"/>
      <sheetName val="LongTerm56"/>
      <sheetName val="LongTerm57"/>
      <sheetName val="LongTerm58"/>
      <sheetName val="Correlations"/>
      <sheetName val="Curves"/>
      <sheetName val="Help"/>
      <sheetName val="Codes"/>
      <sheetName val="Configur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7">
          <cell r="T7">
            <v>0.0338816657723862</v>
          </cell>
        </row>
        <row r="8">
          <cell r="T8">
            <v>0.997541147602236</v>
          </cell>
        </row>
      </sheetData>
      <sheetData sheetId="15">
        <row r="5">
          <cell r="T5">
            <v>284990.191491269</v>
          </cell>
        </row>
        <row r="6">
          <cell r="T6">
            <v>3790317.879943</v>
          </cell>
        </row>
        <row r="8">
          <cell r="Y8">
            <v>12.9421100691982</v>
          </cell>
          <cell r="Z8">
            <v>13</v>
          </cell>
        </row>
      </sheetData>
      <sheetData sheetId="16">
        <row r="7">
          <cell r="T7">
            <v>0.0644528733982686</v>
          </cell>
        </row>
        <row r="8">
          <cell r="T8">
            <v>0.995649050266215</v>
          </cell>
        </row>
      </sheetData>
      <sheetData sheetId="17">
        <row r="7">
          <cell r="T7">
            <v>0.114047204432389</v>
          </cell>
        </row>
        <row r="8">
          <cell r="T8">
            <v>0.994182641432993</v>
          </cell>
        </row>
      </sheetData>
      <sheetData sheetId="18">
        <row r="7">
          <cell r="T7">
            <v>0.0649989750522741</v>
          </cell>
        </row>
        <row r="8">
          <cell r="T8">
            <v>0.994182641432993</v>
          </cell>
        </row>
      </sheetData>
      <sheetData sheetId="19">
        <row r="7">
          <cell r="T7">
            <v>0.0249489421580632</v>
          </cell>
        </row>
        <row r="8">
          <cell r="T8">
            <v>0.997961215850071</v>
          </cell>
        </row>
      </sheetData>
      <sheetData sheetId="20">
        <row r="7">
          <cell r="T7">
            <v>0.106717433416508</v>
          </cell>
        </row>
        <row r="8">
          <cell r="T8">
            <v>0.971578811917877</v>
          </cell>
        </row>
      </sheetData>
      <sheetData sheetId="21">
        <row r="7">
          <cell r="T7">
            <v>0.0419117243544122</v>
          </cell>
        </row>
        <row r="8">
          <cell r="T8">
            <v>0.997593056075677</v>
          </cell>
        </row>
      </sheetData>
      <sheetData sheetId="22">
        <row r="7">
          <cell r="T7">
            <v>0.00622263143563146</v>
          </cell>
        </row>
        <row r="8">
          <cell r="T8">
            <v>0.999775807701608</v>
          </cell>
        </row>
      </sheetData>
      <sheetData sheetId="23">
        <row r="7">
          <cell r="T7">
            <v>0.00491591992757267</v>
          </cell>
        </row>
        <row r="8">
          <cell r="T8">
            <v>0.999822765909387</v>
          </cell>
        </row>
      </sheetData>
      <sheetData sheetId="24">
        <row r="7">
          <cell r="T7">
            <v>0.0465965142296654</v>
          </cell>
        </row>
        <row r="8">
          <cell r="T8">
            <v>0.996947965051343</v>
          </cell>
        </row>
      </sheetData>
      <sheetData sheetId="25">
        <row r="7">
          <cell r="T7">
            <v>0.0667241058789044</v>
          </cell>
        </row>
        <row r="8">
          <cell r="T8">
            <v>0.995538723529323</v>
          </cell>
        </row>
      </sheetData>
      <sheetData sheetId="26">
        <row r="5">
          <cell r="T5">
            <v>112116.327588394</v>
          </cell>
        </row>
        <row r="6">
          <cell r="T6">
            <v>18394174.4543405</v>
          </cell>
        </row>
        <row r="8">
          <cell r="Y8">
            <v>83.8316643093481</v>
          </cell>
          <cell r="Z8">
            <v>84</v>
          </cell>
        </row>
      </sheetData>
      <sheetData sheetId="27">
        <row r="5">
          <cell r="T5">
            <v>76.1886071378193</v>
          </cell>
        </row>
        <row r="6">
          <cell r="T6">
            <v>855392.488034378</v>
          </cell>
        </row>
        <row r="8">
          <cell r="Y8">
            <v>2.99525279021052</v>
          </cell>
          <cell r="Z8">
            <v>3</v>
          </cell>
        </row>
      </sheetData>
      <sheetData sheetId="28">
        <row r="7">
          <cell r="T7">
            <v>0.204520875432088</v>
          </cell>
        </row>
        <row r="8">
          <cell r="T8">
            <v>0.820742583689898</v>
          </cell>
        </row>
      </sheetData>
      <sheetData sheetId="29">
        <row r="7">
          <cell r="T7">
            <v>0.0745994540611334</v>
          </cell>
        </row>
        <row r="8">
          <cell r="T8">
            <v>0.994835506472605</v>
          </cell>
        </row>
      </sheetData>
      <sheetData sheetId="30">
        <row r="7">
          <cell r="T7">
            <v>0.0437926737887321</v>
          </cell>
        </row>
        <row r="8">
          <cell r="T8">
            <v>0.998442613649178</v>
          </cell>
        </row>
      </sheetData>
      <sheetData sheetId="31">
        <row r="7">
          <cell r="T7">
            <v>0.0666428460325985</v>
          </cell>
        </row>
        <row r="8">
          <cell r="T8">
            <v>0.994835506472605</v>
          </cell>
        </row>
      </sheetData>
      <sheetData sheetId="32">
        <row r="7">
          <cell r="T7">
            <v>0.0318799295324578</v>
          </cell>
        </row>
        <row r="8">
          <cell r="T8">
            <v>0.995763825757059</v>
          </cell>
        </row>
      </sheetData>
      <sheetData sheetId="33">
        <row r="7">
          <cell r="T7">
            <v>0.202944304847177</v>
          </cell>
        </row>
        <row r="8">
          <cell r="T8">
            <v>0.878193462816566</v>
          </cell>
        </row>
      </sheetData>
      <sheetData sheetId="34">
        <row r="7">
          <cell r="T7">
            <v>0.202944304847176</v>
          </cell>
        </row>
        <row r="8">
          <cell r="T8">
            <v>0.878193462816566</v>
          </cell>
        </row>
      </sheetData>
      <sheetData sheetId="35"/>
      <sheetData sheetId="36"/>
      <sheetData sheetId="37">
        <row r="5">
          <cell r="T5">
            <v>1911.29854798478</v>
          </cell>
        </row>
        <row r="6">
          <cell r="T6">
            <v>1133331.00876009</v>
          </cell>
        </row>
        <row r="8">
          <cell r="Y8">
            <v>71.9941800320976</v>
          </cell>
          <cell r="Z8">
            <v>72</v>
          </cell>
        </row>
      </sheetData>
      <sheetData sheetId="38">
        <row r="5">
          <cell r="T5">
            <v>3425.12496058164</v>
          </cell>
        </row>
        <row r="6">
          <cell r="T6">
            <v>1355552.77518363</v>
          </cell>
        </row>
        <row r="8">
          <cell r="Y8">
            <v>71.9941800320976</v>
          </cell>
          <cell r="Z8">
            <v>72</v>
          </cell>
        </row>
      </sheetData>
      <sheetData sheetId="39">
        <row r="5">
          <cell r="T5">
            <v>1155.38711649697</v>
          </cell>
        </row>
        <row r="6">
          <cell r="T6">
            <v>659257.907056521</v>
          </cell>
        </row>
        <row r="8">
          <cell r="Y8">
            <v>71.9941800320976</v>
          </cell>
          <cell r="Z8">
            <v>72</v>
          </cell>
        </row>
      </sheetData>
      <sheetData sheetId="40">
        <row r="5">
          <cell r="T5">
            <v>1236.71768362454</v>
          </cell>
        </row>
        <row r="6">
          <cell r="T6">
            <v>621325.269670638</v>
          </cell>
        </row>
        <row r="8">
          <cell r="Y8">
            <v>71.9941800320976</v>
          </cell>
          <cell r="Z8">
            <v>72</v>
          </cell>
        </row>
      </sheetData>
      <sheetData sheetId="41">
        <row r="5">
          <cell r="T5">
            <v>2217.90337882869</v>
          </cell>
        </row>
        <row r="6">
          <cell r="T6">
            <v>742434.717944471</v>
          </cell>
        </row>
        <row r="8">
          <cell r="Y8">
            <v>71.9941800320976</v>
          </cell>
          <cell r="Z8">
            <v>72</v>
          </cell>
        </row>
      </sheetData>
      <sheetData sheetId="42">
        <row r="5">
          <cell r="T5">
            <v>746.455316087952</v>
          </cell>
        </row>
        <row r="6">
          <cell r="T6">
            <v>362143.539247774</v>
          </cell>
        </row>
        <row r="8">
          <cell r="Y8">
            <v>71.9941800320976</v>
          </cell>
          <cell r="Z8">
            <v>72</v>
          </cell>
        </row>
      </sheetData>
      <sheetData sheetId="43">
        <row r="7">
          <cell r="T7">
            <v>0.00184960895621351</v>
          </cell>
        </row>
        <row r="8">
          <cell r="T8">
            <v>0.999951880638384</v>
          </cell>
        </row>
      </sheetData>
      <sheetData sheetId="44">
        <row r="7">
          <cell r="T7">
            <v>0.00232481998784594</v>
          </cell>
        </row>
        <row r="8">
          <cell r="T8">
            <v>0.999951880638384</v>
          </cell>
        </row>
      </sheetData>
      <sheetData sheetId="45">
        <row r="7">
          <cell r="T7">
            <v>0.0979130156360608</v>
          </cell>
        </row>
        <row r="8">
          <cell r="T8">
            <v>0.994410796665846</v>
          </cell>
        </row>
      </sheetData>
      <sheetData sheetId="46"/>
      <sheetData sheetId="47"/>
      <sheetData sheetId="48"/>
      <sheetData sheetId="49"/>
      <sheetData sheetId="5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drawing" Target="../drawings/drawing21.xml"/><Relationship Id="rId3" Type="http://schemas.openxmlformats.org/officeDocument/2006/relationships/vmlDrawing" Target="../drawings/vmlDrawing7.vml"/><Relationship Id="rId4" Type="http://schemas.openxmlformats.org/officeDocument/2006/relationships/ctrlProp" Target="../ctrlProps/ctrlProps22.xml"/><Relationship Id="rId5" Type="http://schemas.openxmlformats.org/officeDocument/2006/relationships/ctrlProp" Target="../ctrlProps/ctrlProps23.xml"/>
</Relationships>
</file>

<file path=xl/worksheets/_rels/sheet11.xml.rels><?xml version="1.0" encoding="UTF-8"?>
<Relationships xmlns="http://schemas.openxmlformats.org/package/2006/relationships"><Relationship Id="rId1" Type="http://schemas.openxmlformats.org/officeDocument/2006/relationships/comments" Target="../comments11.xml"/><Relationship Id="rId2" Type="http://schemas.openxmlformats.org/officeDocument/2006/relationships/drawing" Target="../drawings/drawing24.xml"/><Relationship Id="rId3" Type="http://schemas.openxmlformats.org/officeDocument/2006/relationships/vmlDrawing" Target="../drawings/vmlDrawing8.vml"/><Relationship Id="rId4" Type="http://schemas.openxmlformats.org/officeDocument/2006/relationships/ctrlProp" Target="../ctrlProps/ctrlProps25.xml"/><Relationship Id="rId5" Type="http://schemas.openxmlformats.org/officeDocument/2006/relationships/ctrlProp" Target="../ctrlProps/ctrlProps26.xml"/>
</Relationships>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drawing" Target="../drawings/drawing27.xml"/><Relationship Id="rId3" Type="http://schemas.openxmlformats.org/officeDocument/2006/relationships/vmlDrawing" Target="../drawings/vmlDrawing9.vml"/><Relationship Id="rId4" Type="http://schemas.openxmlformats.org/officeDocument/2006/relationships/ctrlProp" Target="../ctrlProps/ctrlProps28.xml"/><Relationship Id="rId5" Type="http://schemas.openxmlformats.org/officeDocument/2006/relationships/ctrlProp" Target="../ctrlProps/ctrlProps29.xml"/>
</Relationships>
</file>

<file path=xl/worksheets/_rels/sheet13.xml.rels><?xml version="1.0" encoding="UTF-8"?>
<Relationships xmlns="http://schemas.openxmlformats.org/package/2006/relationships"><Relationship Id="rId1" Type="http://schemas.openxmlformats.org/officeDocument/2006/relationships/comments" Target="../comments13.xml"/><Relationship Id="rId2" Type="http://schemas.openxmlformats.org/officeDocument/2006/relationships/drawing" Target="../drawings/drawing30.xml"/><Relationship Id="rId3" Type="http://schemas.openxmlformats.org/officeDocument/2006/relationships/vmlDrawing" Target="../drawings/vmlDrawing10.vml"/><Relationship Id="rId4" Type="http://schemas.openxmlformats.org/officeDocument/2006/relationships/ctrlProp" Target="../ctrlProps/ctrlProps31.xml"/><Relationship Id="rId5" Type="http://schemas.openxmlformats.org/officeDocument/2006/relationships/ctrlProp" Target="../ctrlProps/ctrlProps32.xml"/>
</Relationships>
</file>

<file path=xl/worksheets/_rels/sheet14.xml.rels><?xml version="1.0" encoding="UTF-8"?>
<Relationships xmlns="http://schemas.openxmlformats.org/package/2006/relationships"><Relationship Id="rId1" Type="http://schemas.openxmlformats.org/officeDocument/2006/relationships/comments" Target="../comments14.xml"/><Relationship Id="rId2" Type="http://schemas.openxmlformats.org/officeDocument/2006/relationships/drawing" Target="../drawings/drawing33.xml"/><Relationship Id="rId3" Type="http://schemas.openxmlformats.org/officeDocument/2006/relationships/vmlDrawing" Target="../drawings/vmlDrawing11.vml"/><Relationship Id="rId4" Type="http://schemas.openxmlformats.org/officeDocument/2006/relationships/ctrlProp" Target="../ctrlProps/ctrlProps34.xml"/><Relationship Id="rId5" Type="http://schemas.openxmlformats.org/officeDocument/2006/relationships/ctrlProp" Target="../ctrlProps/ctrlProps35.xml"/>
</Relationships>
</file>

<file path=xl/worksheets/_rels/sheet16.xml.rels><?xml version="1.0" encoding="UTF-8"?>
<Relationships xmlns="http://schemas.openxmlformats.org/package/2006/relationships"><Relationship Id="rId1" Type="http://schemas.openxmlformats.org/officeDocument/2006/relationships/drawing" Target="../drawings/drawing36.xml"/>
</Relationships>
</file>

<file path=xl/worksheets/_rels/sheet2.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2.vml"/><Relationship Id="rId3" Type="http://schemas.openxmlformats.org/officeDocument/2006/relationships/ctrlProp" Target="../ctrlProps/ctrlProps9.xml"/><Relationship Id="rId4" Type="http://schemas.openxmlformats.org/officeDocument/2006/relationships/ctrlProp" Target="../ctrlProps/ctrlProps10.xml"/><Relationship Id="rId5" Type="http://schemas.openxmlformats.org/officeDocument/2006/relationships/ctrlProp" Target="../ctrlProps/ctrlProps11.xml"/><Relationship Id="rId6" Type="http://schemas.openxmlformats.org/officeDocument/2006/relationships/ctrlProp" Target="../ctrlProps/ctrlProps12.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13.xml"/><Relationship Id="rId3" Type="http://schemas.openxmlformats.org/officeDocument/2006/relationships/vmlDrawing" Target="../drawings/vmlDrawing3.vml"/><Relationship Id="rId4" Type="http://schemas.openxmlformats.org/officeDocument/2006/relationships/ctrlProp" Target="../ctrlProps/ctrlProps14.xml"/>
</Relationships>
</file>

<file path=xl/worksheets/_rels/sheet5.xml.rels><?xml version="1.0" encoding="UTF-8"?>
<Relationships xmlns="http://schemas.openxmlformats.org/package/2006/relationships"><Relationship Id="rId1" Type="http://schemas.openxmlformats.org/officeDocument/2006/relationships/drawing" Target="../drawings/drawing1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vmlDrawing" Target="../drawings/vmlDrawing4.v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drawing" Target="../drawings/drawing16.xml"/><Relationship Id="rId3" Type="http://schemas.openxmlformats.org/officeDocument/2006/relationships/vmlDrawing" Target="../drawings/vmlDrawing5.vml"/><Relationship Id="rId4" Type="http://schemas.openxmlformats.org/officeDocument/2006/relationships/ctrlProp" Target="../ctrlProps/ctrlProps17.xml"/>
</Relationships>
</file>

<file path=xl/worksheets/_rels/sheet9.xml.rels><?xml version="1.0" encoding="UTF-8"?>
<Relationships xmlns="http://schemas.openxmlformats.org/package/2006/relationships"><Relationship Id="rId1" Type="http://schemas.openxmlformats.org/officeDocument/2006/relationships/comments" Target="../comments9.xml"/><Relationship Id="rId2" Type="http://schemas.openxmlformats.org/officeDocument/2006/relationships/drawing" Target="../drawings/drawing18.xml"/><Relationship Id="rId3" Type="http://schemas.openxmlformats.org/officeDocument/2006/relationships/vmlDrawing" Target="../drawings/vmlDrawing6.vml"/><Relationship Id="rId4" Type="http://schemas.openxmlformats.org/officeDocument/2006/relationships/ctrlProp" Target="../ctrlProps/ctrlProps19.xml"/><Relationship Id="rId5" Type="http://schemas.openxmlformats.org/officeDocument/2006/relationships/ctrlProp" Target="../ctrlProps/ctrlProps2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AR4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sheetData>
    <row r="2" customFormat="false" ht="12.75" hidden="false" customHeight="false" outlineLevel="0" collapsed="false">
      <c r="D2" s="1" t="s">
        <v>0</v>
      </c>
      <c r="I2" s="1" t="s">
        <v>1</v>
      </c>
      <c r="O2" s="1" t="s">
        <v>2</v>
      </c>
      <c r="S2" s="1" t="s">
        <v>3</v>
      </c>
      <c r="W2" s="1" t="s">
        <v>4</v>
      </c>
      <c r="AA2" s="1" t="s">
        <v>5</v>
      </c>
      <c r="AE2" s="1" t="s">
        <v>6</v>
      </c>
      <c r="AI2" s="1" t="s">
        <v>7</v>
      </c>
      <c r="AM2" s="1" t="s">
        <v>8</v>
      </c>
      <c r="AQ2" s="1" t="s">
        <v>9</v>
      </c>
    </row>
    <row r="4" customFormat="false" ht="12.75" hidden="false" customHeight="false" outlineLevel="0" collapsed="false">
      <c r="B4" s="1" t="s">
        <v>10</v>
      </c>
      <c r="C4" s="1" t="s">
        <v>11</v>
      </c>
      <c r="D4" s="1" t="s">
        <v>12</v>
      </c>
      <c r="E4" s="1" t="s">
        <v>13</v>
      </c>
      <c r="F4" s="1" t="s">
        <v>14</v>
      </c>
      <c r="H4" s="1" t="s">
        <v>10</v>
      </c>
      <c r="I4" s="1" t="s">
        <v>11</v>
      </c>
      <c r="J4" s="1" t="s">
        <v>12</v>
      </c>
      <c r="K4" s="1" t="s">
        <v>13</v>
      </c>
      <c r="L4" s="1" t="s">
        <v>14</v>
      </c>
      <c r="N4" s="2" t="n">
        <v>0.0449</v>
      </c>
      <c r="O4" s="1" t="s">
        <v>15</v>
      </c>
      <c r="P4" s="1" t="s">
        <v>14</v>
      </c>
      <c r="R4" s="2" t="n">
        <v>0.0479</v>
      </c>
      <c r="S4" s="1" t="s">
        <v>15</v>
      </c>
      <c r="T4" s="1" t="s">
        <v>14</v>
      </c>
      <c r="V4" s="2" t="n">
        <v>0.0484</v>
      </c>
      <c r="W4" s="1" t="s">
        <v>16</v>
      </c>
      <c r="X4" s="1" t="s">
        <v>14</v>
      </c>
      <c r="Z4" s="2" t="n">
        <v>0.0487</v>
      </c>
      <c r="AA4" s="1" t="s">
        <v>17</v>
      </c>
      <c r="AB4" s="1" t="s">
        <v>14</v>
      </c>
      <c r="AD4" s="2" t="n">
        <v>0.0449</v>
      </c>
      <c r="AE4" s="1" t="s">
        <v>18</v>
      </c>
      <c r="AF4" s="1" t="s">
        <v>14</v>
      </c>
      <c r="AH4" s="2" t="n">
        <v>0.0137</v>
      </c>
      <c r="AI4" s="1" t="s">
        <v>19</v>
      </c>
      <c r="AJ4" s="1" t="s">
        <v>14</v>
      </c>
      <c r="AL4" s="2" t="n">
        <v>0.0479</v>
      </c>
      <c r="AM4" s="1" t="s">
        <v>19</v>
      </c>
      <c r="AN4" s="1" t="s">
        <v>14</v>
      </c>
      <c r="AP4" s="2" t="n">
        <v>0.034</v>
      </c>
      <c r="AQ4" s="1" t="s">
        <v>20</v>
      </c>
      <c r="AR4" s="1" t="s">
        <v>14</v>
      </c>
    </row>
    <row r="5" customFormat="false" ht="12.75" hidden="false" customHeight="false" outlineLevel="0" collapsed="false">
      <c r="A5" s="3" t="n">
        <v>37196</v>
      </c>
      <c r="B5" s="4" t="e">
        <f aca="false">(-N5*(1+$N$4)-R5*(1+$R$4)-AH5*(1+$AH$4)-AL5*(1+$AL$4))/10000</f>
        <v>#VALUE!</v>
      </c>
      <c r="C5" s="4" t="e">
        <f aca="false">(-AD5*(1+$AD$4)-AP5*(1+$AP$4))/10000</f>
        <v>#VALUE!</v>
      </c>
      <c r="D5" s="4" t="e">
        <f aca="false">(-V5*(1+$V$4))/10000</f>
        <v>#VALUE!</v>
      </c>
      <c r="E5" s="4" t="e">
        <f aca="false">(-Z5*(1+$Z$4))/10000</f>
        <v>#VALUE!</v>
      </c>
      <c r="F5" s="4" t="e">
        <f aca="false">(N5+R5+V5+Z5+AD5+AH5+AL5+AP5)/10000</f>
        <v>#VALUE!</v>
      </c>
      <c r="G5" s="4"/>
      <c r="H5" s="4" t="e">
        <f aca="false">(O5+S5+AI5+AM5)/10000</f>
        <v>#VALUE!</v>
      </c>
      <c r="I5" s="4" t="e">
        <f aca="false">(AE5+AQ5)/10000</f>
        <v>#VALUE!</v>
      </c>
      <c r="J5" s="4" t="e">
        <f aca="false">W5/10000</f>
        <v>#VALUE!</v>
      </c>
      <c r="K5" s="4" t="e">
        <f aca="false">AA5/10000</f>
        <v>#VALUE!</v>
      </c>
      <c r="L5" s="5" t="e">
        <f aca="false">(P5+T5+X5+AB5+AF5+AJ5+AN5+AR5)/10000</f>
        <v>#VALUE!</v>
      </c>
      <c r="M5" s="5"/>
      <c r="N5" s="6" t="e">
        <f aca="false">LongTerm1!$G22*(Sheet1!$A6-Sheet1!$A5)</f>
        <v>#VALUE!</v>
      </c>
      <c r="O5" s="5" t="e">
        <f aca="false">LongTerm1!$S22</f>
        <v>#VALUE!</v>
      </c>
      <c r="P5" s="5" t="e">
        <f aca="false">LongTerm1!$T22</f>
        <v>#VALUE!</v>
      </c>
      <c r="R5" s="6" t="e">
        <f aca="false">LongTerm2!$G22*(Sheet1!$A6-Sheet1!$A5)</f>
        <v>#VALUE!</v>
      </c>
      <c r="S5" s="5" t="e">
        <f aca="false">LongTerm2!$S22</f>
        <v>#VALUE!</v>
      </c>
      <c r="T5" s="5" t="e">
        <f aca="false">LongTerm2!$T22</f>
        <v>#VALUE!</v>
      </c>
      <c r="V5" s="6" t="e">
        <f aca="false">LongTerm3!$G22*(Sheet1!$A6-Sheet1!$A5)</f>
        <v>#VALUE!</v>
      </c>
      <c r="W5" s="5" t="e">
        <f aca="false">LongTerm3!$S22</f>
        <v>#VALUE!</v>
      </c>
      <c r="X5" s="5" t="e">
        <f aca="false">LongTerm3!$T22</f>
        <v>#VALUE!</v>
      </c>
      <c r="Z5" s="6" t="e">
        <f aca="false">LongTerm4!$G22*(Sheet1!$A6-Sheet1!$A5)</f>
        <v>#VALUE!</v>
      </c>
      <c r="AA5" s="5" t="e">
        <f aca="false">LongTerm4!$S22</f>
        <v>#VALUE!</v>
      </c>
      <c r="AB5" s="5" t="e">
        <f aca="false">LongTerm4!$T22</f>
        <v>#VALUE!</v>
      </c>
      <c r="AD5" s="6" t="e">
        <f aca="false">LongTerm5!$G22*(Sheet1!$A6-Sheet1!$A5)</f>
        <v>#VALUE!</v>
      </c>
      <c r="AE5" s="5" t="e">
        <f aca="false">LongTerm5!$S22</f>
        <v>#VALUE!</v>
      </c>
      <c r="AF5" s="5" t="e">
        <f aca="false">LongTerm5!$T22</f>
        <v>#VALUE!</v>
      </c>
      <c r="AH5" s="6" t="e">
        <f aca="false">LongTerm6!$G22*(Sheet1!$A8-Sheet1!$A7)</f>
        <v>#VALUE!</v>
      </c>
      <c r="AI5" s="5" t="e">
        <f aca="false">LongTerm6!$S22</f>
        <v>#VALUE!</v>
      </c>
      <c r="AJ5" s="5" t="e">
        <f aca="false">LongTerm6!$T22</f>
        <v>#VALUE!</v>
      </c>
    </row>
    <row r="6" customFormat="false" ht="12.75" hidden="false" customHeight="false" outlineLevel="0" collapsed="false">
      <c r="A6" s="3" t="n">
        <v>37226</v>
      </c>
      <c r="B6" s="4" t="e">
        <f aca="false">(-N6*(1+$N$4)-R6*(1+$R$4)-AH6*(1+$AH$4)-AL6*(1+$AL$4))/10000</f>
        <v>#VALUE!</v>
      </c>
      <c r="C6" s="4" t="e">
        <f aca="false">(-AD6*(1+$AD$4)-AP6*(1+$AP$4))/10000</f>
        <v>#VALUE!</v>
      </c>
      <c r="D6" s="4" t="e">
        <f aca="false">(-V6*(1+$V$4))/10000</f>
        <v>#VALUE!</v>
      </c>
      <c r="E6" s="4" t="e">
        <f aca="false">(-Z6*(1+$Z$4))/10000</f>
        <v>#VALUE!</v>
      </c>
      <c r="F6" s="4" t="e">
        <f aca="false">(N6+R6+V6+Z6+AD6+AH6+AL6+AP6)/10000</f>
        <v>#VALUE!</v>
      </c>
      <c r="G6" s="4"/>
      <c r="H6" s="4" t="e">
        <f aca="false">(O6+S6+AI6+AM6)/10000</f>
        <v>#VALUE!</v>
      </c>
      <c r="I6" s="4" t="e">
        <f aca="false">(AE6+AQ6)/10000</f>
        <v>#VALUE!</v>
      </c>
      <c r="J6" s="4" t="e">
        <f aca="false">W6/10000</f>
        <v>#VALUE!</v>
      </c>
      <c r="K6" s="4" t="e">
        <f aca="false">AA6/10000</f>
        <v>#VALUE!</v>
      </c>
      <c r="L6" s="5" t="e">
        <f aca="false">(P6+T6+X6+AB6+AF6+AJ6+AN6+AR6)/10000</f>
        <v>#VALUE!</v>
      </c>
      <c r="M6" s="5"/>
      <c r="N6" s="6" t="e">
        <f aca="false">LongTerm1!$G23*(Sheet1!$A7-Sheet1!$A6)</f>
        <v>#VALUE!</v>
      </c>
      <c r="O6" s="5" t="e">
        <f aca="false">LongTerm1!$S23</f>
        <v>#VALUE!</v>
      </c>
      <c r="P6" s="5" t="e">
        <f aca="false">LongTerm1!$T23</f>
        <v>#VALUE!</v>
      </c>
      <c r="R6" s="6" t="e">
        <f aca="false">LongTerm2!$G23*(Sheet1!$A7-Sheet1!$A6)</f>
        <v>#VALUE!</v>
      </c>
      <c r="S6" s="5" t="e">
        <f aca="false">LongTerm2!$S23</f>
        <v>#VALUE!</v>
      </c>
      <c r="T6" s="5" t="e">
        <f aca="false">LongTerm2!$T23</f>
        <v>#VALUE!</v>
      </c>
      <c r="V6" s="6" t="e">
        <f aca="false">LongTerm3!$G23*(Sheet1!$A7-Sheet1!$A6)</f>
        <v>#VALUE!</v>
      </c>
      <c r="W6" s="5" t="e">
        <f aca="false">LongTerm3!$S23</f>
        <v>#VALUE!</v>
      </c>
      <c r="X6" s="5" t="e">
        <f aca="false">LongTerm3!$T23</f>
        <v>#VALUE!</v>
      </c>
      <c r="Z6" s="6" t="e">
        <f aca="false">LongTerm4!$G23*(Sheet1!$A7-Sheet1!$A6)</f>
        <v>#VALUE!</v>
      </c>
      <c r="AA6" s="5" t="e">
        <f aca="false">LongTerm4!$S23</f>
        <v>#VALUE!</v>
      </c>
      <c r="AB6" s="5" t="e">
        <f aca="false">LongTerm4!$T23</f>
        <v>#VALUE!</v>
      </c>
      <c r="AD6" s="6" t="e">
        <f aca="false">LongTerm5!$G23*(Sheet1!$A7-Sheet1!$A6)</f>
        <v>#VALUE!</v>
      </c>
      <c r="AE6" s="5" t="e">
        <f aca="false">LongTerm5!$S23</f>
        <v>#VALUE!</v>
      </c>
      <c r="AF6" s="5" t="e">
        <f aca="false">LongTerm5!$T23</f>
        <v>#VALUE!</v>
      </c>
      <c r="AH6" s="6" t="e">
        <f aca="false">LongTerm6!$G23*(Sheet1!$A9-Sheet1!$A8)</f>
        <v>#VALUE!</v>
      </c>
      <c r="AI6" s="5" t="e">
        <f aca="false">LongTerm6!$S23</f>
        <v>#VALUE!</v>
      </c>
      <c r="AJ6" s="5" t="e">
        <f aca="false">LongTerm6!$T23</f>
        <v>#VALUE!</v>
      </c>
    </row>
    <row r="7" customFormat="false" ht="12.75" hidden="false" customHeight="false" outlineLevel="0" collapsed="false">
      <c r="A7" s="3" t="n">
        <v>37257</v>
      </c>
      <c r="B7" s="4" t="e">
        <f aca="false">(-N7*(1+$N$4)-R7*(1+$R$4)-AH7*(1+$AH$4)-AL7*(1+$AL$4))/10000</f>
        <v>#VALUE!</v>
      </c>
      <c r="C7" s="4" t="e">
        <f aca="false">(-AD7*(1+$AD$4)-AP7*(1+$AP$4))/10000</f>
        <v>#VALUE!</v>
      </c>
      <c r="D7" s="4" t="e">
        <f aca="false">(-V7*(1+$V$4))/10000</f>
        <v>#VALUE!</v>
      </c>
      <c r="E7" s="4" t="e">
        <f aca="false">(-Z7*(1+$Z$4))/10000</f>
        <v>#VALUE!</v>
      </c>
      <c r="F7" s="4" t="e">
        <f aca="false">(N7+R7+V7+Z7+AD7+AH7+AL7+AP7)/10000</f>
        <v>#VALUE!</v>
      </c>
      <c r="G7" s="4"/>
      <c r="H7" s="4" t="e">
        <f aca="false">(O7+S7+AI7+AM7)/10000</f>
        <v>#VALUE!</v>
      </c>
      <c r="I7" s="4" t="e">
        <f aca="false">(AE7+AQ7)/10000</f>
        <v>#VALUE!</v>
      </c>
      <c r="J7" s="4" t="e">
        <f aca="false">W7/10000</f>
        <v>#VALUE!</v>
      </c>
      <c r="K7" s="4" t="e">
        <f aca="false">AA7/10000</f>
        <v>#VALUE!</v>
      </c>
      <c r="L7" s="5" t="e">
        <f aca="false">(P7+T7+X7+AB7+AF7+AJ7+AN7+AR7)/10000</f>
        <v>#VALUE!</v>
      </c>
      <c r="M7" s="5"/>
      <c r="N7" s="6" t="e">
        <f aca="false">LongTerm1!$G24*(Sheet1!$A8-Sheet1!$A7)</f>
        <v>#VALUE!</v>
      </c>
      <c r="O7" s="5" t="e">
        <f aca="false">LongTerm1!$S24</f>
        <v>#VALUE!</v>
      </c>
      <c r="P7" s="5" t="e">
        <f aca="false">LongTerm1!$T24</f>
        <v>#VALUE!</v>
      </c>
      <c r="R7" s="6" t="e">
        <f aca="false">LongTerm2!$G24*(Sheet1!$A8-Sheet1!$A7)</f>
        <v>#VALUE!</v>
      </c>
      <c r="S7" s="5" t="e">
        <f aca="false">LongTerm2!$S24</f>
        <v>#VALUE!</v>
      </c>
      <c r="T7" s="5" t="e">
        <f aca="false">LongTerm2!$T24</f>
        <v>#VALUE!</v>
      </c>
      <c r="V7" s="6" t="e">
        <f aca="false">LongTerm3!$G24*(Sheet1!$A8-Sheet1!$A7)</f>
        <v>#VALUE!</v>
      </c>
      <c r="W7" s="5" t="e">
        <f aca="false">LongTerm3!$S24</f>
        <v>#VALUE!</v>
      </c>
      <c r="X7" s="5" t="e">
        <f aca="false">LongTerm3!$T24</f>
        <v>#VALUE!</v>
      </c>
      <c r="Z7" s="6" t="e">
        <f aca="false">LongTerm4!$G24*(Sheet1!$A8-Sheet1!$A7)</f>
        <v>#VALUE!</v>
      </c>
      <c r="AA7" s="5" t="e">
        <f aca="false">LongTerm4!$S24</f>
        <v>#VALUE!</v>
      </c>
      <c r="AB7" s="5" t="e">
        <f aca="false">LongTerm4!$T24</f>
        <v>#VALUE!</v>
      </c>
      <c r="AD7" s="6" t="e">
        <f aca="false">LongTerm5!$G24*(Sheet1!$A8-Sheet1!$A7)</f>
        <v>#VALUE!</v>
      </c>
      <c r="AE7" s="5" t="e">
        <f aca="false">LongTerm5!$S24</f>
        <v>#VALUE!</v>
      </c>
      <c r="AF7" s="5" t="e">
        <f aca="false">LongTerm5!$T24</f>
        <v>#VALUE!</v>
      </c>
      <c r="AH7" s="6" t="e">
        <f aca="false">LongTerm6!$G24*(Sheet1!$A10-Sheet1!$A9)</f>
        <v>#VALUE!</v>
      </c>
      <c r="AI7" s="5" t="e">
        <f aca="false">LongTerm6!$S24</f>
        <v>#VALUE!</v>
      </c>
      <c r="AJ7" s="5" t="e">
        <f aca="false">LongTerm6!$T24</f>
        <v>#VALUE!</v>
      </c>
    </row>
    <row r="8" customFormat="false" ht="12.75" hidden="false" customHeight="false" outlineLevel="0" collapsed="false">
      <c r="A8" s="3" t="n">
        <v>37288</v>
      </c>
      <c r="B8" s="4" t="e">
        <f aca="false">(-N8*(1+$N$4)-R8*(1+$R$4)-AH8*(1+$AH$4)-AL8*(1+$AL$4))/10000</f>
        <v>#VALUE!</v>
      </c>
      <c r="C8" s="4" t="e">
        <f aca="false">(-AD8*(1+$AD$4)-AP8*(1+$AP$4))/10000</f>
        <v>#VALUE!</v>
      </c>
      <c r="D8" s="4" t="e">
        <f aca="false">(-V8*(1+$V$4))/10000</f>
        <v>#VALUE!</v>
      </c>
      <c r="E8" s="4" t="e">
        <f aca="false">(-Z8*(1+$Z$4))/10000</f>
        <v>#VALUE!</v>
      </c>
      <c r="F8" s="4" t="e">
        <f aca="false">(N8+R8+V8+Z8+AD8+AH8+AL8+AP8)/10000</f>
        <v>#VALUE!</v>
      </c>
      <c r="G8" s="4"/>
      <c r="H8" s="4" t="e">
        <f aca="false">(O8+S8+AI8+AM8)/10000</f>
        <v>#VALUE!</v>
      </c>
      <c r="I8" s="4" t="e">
        <f aca="false">(AE8+AQ8)/10000</f>
        <v>#VALUE!</v>
      </c>
      <c r="J8" s="4" t="e">
        <f aca="false">W8/10000</f>
        <v>#VALUE!</v>
      </c>
      <c r="K8" s="4" t="e">
        <f aca="false">AA8/10000</f>
        <v>#VALUE!</v>
      </c>
      <c r="L8" s="5" t="e">
        <f aca="false">(P8+T8+X8+AB8+AF8+AJ8+AN8+AR8)/10000</f>
        <v>#VALUE!</v>
      </c>
      <c r="M8" s="5"/>
      <c r="N8" s="6" t="e">
        <f aca="false">LongTerm1!$G25*(Sheet1!$A9-Sheet1!$A8)</f>
        <v>#VALUE!</v>
      </c>
      <c r="O8" s="5" t="e">
        <f aca="false">LongTerm1!$S25</f>
        <v>#VALUE!</v>
      </c>
      <c r="P8" s="5" t="e">
        <f aca="false">LongTerm1!$T25</f>
        <v>#VALUE!</v>
      </c>
      <c r="R8" s="6" t="e">
        <f aca="false">LongTerm2!$G25*(Sheet1!$A9-Sheet1!$A8)</f>
        <v>#VALUE!</v>
      </c>
      <c r="S8" s="5" t="e">
        <f aca="false">LongTerm2!$S25</f>
        <v>#VALUE!</v>
      </c>
      <c r="T8" s="5" t="e">
        <f aca="false">LongTerm2!$T25</f>
        <v>#VALUE!</v>
      </c>
      <c r="V8" s="6" t="e">
        <f aca="false">LongTerm3!$G25*(Sheet1!$A9-Sheet1!$A8)</f>
        <v>#VALUE!</v>
      </c>
      <c r="W8" s="5" t="e">
        <f aca="false">LongTerm3!$S25</f>
        <v>#VALUE!</v>
      </c>
      <c r="X8" s="5" t="e">
        <f aca="false">LongTerm3!$T25</f>
        <v>#VALUE!</v>
      </c>
      <c r="Z8" s="6" t="e">
        <f aca="false">LongTerm4!$G25*(Sheet1!$A9-Sheet1!$A8)</f>
        <v>#VALUE!</v>
      </c>
      <c r="AA8" s="5" t="e">
        <f aca="false">LongTerm4!$S25</f>
        <v>#VALUE!</v>
      </c>
      <c r="AB8" s="5" t="e">
        <f aca="false">LongTerm4!$T25</f>
        <v>#VALUE!</v>
      </c>
      <c r="AD8" s="6" t="e">
        <f aca="false">LongTerm5!$G25*(Sheet1!$A9-Sheet1!$A8)</f>
        <v>#VALUE!</v>
      </c>
      <c r="AE8" s="5" t="e">
        <f aca="false">LongTerm5!$S25</f>
        <v>#VALUE!</v>
      </c>
      <c r="AF8" s="5" t="e">
        <f aca="false">LongTerm5!$T25</f>
        <v>#VALUE!</v>
      </c>
      <c r="AH8" s="6" t="e">
        <f aca="false">LongTerm6!$G25*(Sheet1!$A11-Sheet1!$A10)</f>
        <v>#VALUE!</v>
      </c>
      <c r="AI8" s="5" t="e">
        <f aca="false">LongTerm6!$S25</f>
        <v>#VALUE!</v>
      </c>
      <c r="AJ8" s="5" t="e">
        <f aca="false">LongTerm6!$T25</f>
        <v>#VALUE!</v>
      </c>
    </row>
    <row r="9" customFormat="false" ht="12.75" hidden="false" customHeight="false" outlineLevel="0" collapsed="false">
      <c r="A9" s="3" t="n">
        <v>37316</v>
      </c>
      <c r="B9" s="4" t="e">
        <f aca="false">(-N9*(1+$N$4)-R9*(1+$R$4)-AH9*(1+$AH$4)-AL9*(1+$AL$4))/10000</f>
        <v>#VALUE!</v>
      </c>
      <c r="C9" s="4" t="e">
        <f aca="false">(-AD9*(1+$AD$4)-AP9*(1+$AP$4))/10000</f>
        <v>#VALUE!</v>
      </c>
      <c r="D9" s="4" t="e">
        <f aca="false">(-V9*(1+$V$4))/10000</f>
        <v>#VALUE!</v>
      </c>
      <c r="E9" s="4" t="e">
        <f aca="false">(-Z9*(1+$Z$4))/10000</f>
        <v>#VALUE!</v>
      </c>
      <c r="F9" s="4" t="e">
        <f aca="false">(N9+R9+V9+Z9+AD9+AH9+AL9+AP9)/10000</f>
        <v>#VALUE!</v>
      </c>
      <c r="G9" s="4"/>
      <c r="H9" s="4" t="e">
        <f aca="false">(O9+S9+AI9+AM9)/10000</f>
        <v>#VALUE!</v>
      </c>
      <c r="I9" s="4" t="e">
        <f aca="false">(AE9+AQ9)/10000</f>
        <v>#VALUE!</v>
      </c>
      <c r="J9" s="4" t="e">
        <f aca="false">W9/10000</f>
        <v>#VALUE!</v>
      </c>
      <c r="K9" s="4" t="e">
        <f aca="false">AA9/10000</f>
        <v>#VALUE!</v>
      </c>
      <c r="L9" s="5" t="e">
        <f aca="false">(P9+T9+X9+AB9+AF9+AJ9+AN9+AR9)/10000</f>
        <v>#VALUE!</v>
      </c>
      <c r="M9" s="5"/>
      <c r="N9" s="6" t="e">
        <f aca="false">LongTerm1!$G26*(Sheet1!$A10-Sheet1!$A9)</f>
        <v>#VALUE!</v>
      </c>
      <c r="O9" s="5" t="e">
        <f aca="false">LongTerm1!$S26</f>
        <v>#VALUE!</v>
      </c>
      <c r="P9" s="5" t="e">
        <f aca="false">LongTerm1!$T26</f>
        <v>#VALUE!</v>
      </c>
      <c r="R9" s="6" t="e">
        <f aca="false">LongTerm2!$G26*(Sheet1!$A10-Sheet1!$A9)</f>
        <v>#VALUE!</v>
      </c>
      <c r="S9" s="5" t="e">
        <f aca="false">LongTerm2!$S26</f>
        <v>#VALUE!</v>
      </c>
      <c r="T9" s="5" t="e">
        <f aca="false">LongTerm2!$T26</f>
        <v>#VALUE!</v>
      </c>
      <c r="V9" s="6" t="e">
        <f aca="false">LongTerm3!$G26*(Sheet1!$A10-Sheet1!$A9)</f>
        <v>#VALUE!</v>
      </c>
      <c r="W9" s="5" t="e">
        <f aca="false">LongTerm3!$S26</f>
        <v>#VALUE!</v>
      </c>
      <c r="X9" s="5" t="e">
        <f aca="false">LongTerm3!$T26</f>
        <v>#VALUE!</v>
      </c>
      <c r="Z9" s="6" t="e">
        <f aca="false">LongTerm4!$G26*(Sheet1!$A10-Sheet1!$A9)</f>
        <v>#VALUE!</v>
      </c>
      <c r="AA9" s="5" t="e">
        <f aca="false">LongTerm4!$S26</f>
        <v>#VALUE!</v>
      </c>
      <c r="AB9" s="5" t="e">
        <f aca="false">LongTerm4!$T26</f>
        <v>#VALUE!</v>
      </c>
      <c r="AD9" s="6" t="e">
        <f aca="false">LongTerm5!$G26*(Sheet1!$A10-Sheet1!$A9)</f>
        <v>#VALUE!</v>
      </c>
      <c r="AE9" s="5" t="e">
        <f aca="false">LongTerm5!$S26</f>
        <v>#VALUE!</v>
      </c>
      <c r="AF9" s="5" t="e">
        <f aca="false">LongTerm5!$T26</f>
        <v>#VALUE!</v>
      </c>
      <c r="AH9" s="6" t="e">
        <f aca="false">LongTerm6!$G26*(Sheet1!$A12-Sheet1!$A11)</f>
        <v>#VALUE!</v>
      </c>
      <c r="AI9" s="5" t="e">
        <f aca="false">LongTerm6!$S26</f>
        <v>#VALUE!</v>
      </c>
      <c r="AJ9" s="5" t="e">
        <f aca="false">LongTerm6!$T26</f>
        <v>#VALUE!</v>
      </c>
    </row>
    <row r="10" customFormat="false" ht="12.75" hidden="false" customHeight="false" outlineLevel="0" collapsed="false">
      <c r="A10" s="3" t="n">
        <v>37347</v>
      </c>
      <c r="B10" s="4" t="e">
        <f aca="false">(-N10*(1+$N$4)-R10*(1+$R$4)-AH10*(1+$AH$4)-AL10*(1+$AL$4))/10000</f>
        <v>#VALUE!</v>
      </c>
      <c r="C10" s="4" t="e">
        <f aca="false">(-AD10*(1+$AD$4)-AP10*(1+$AP$4))/10000</f>
        <v>#VALUE!</v>
      </c>
      <c r="D10" s="4" t="e">
        <f aca="false">(-V10*(1+$V$4))/10000</f>
        <v>#VALUE!</v>
      </c>
      <c r="E10" s="4" t="e">
        <f aca="false">(-Z10*(1+$Z$4))/10000</f>
        <v>#VALUE!</v>
      </c>
      <c r="F10" s="4" t="e">
        <f aca="false">(N10+R10+V10+Z10+AD10+AH10+AL10+AP10)/10000</f>
        <v>#VALUE!</v>
      </c>
      <c r="G10" s="4"/>
      <c r="H10" s="4" t="e">
        <f aca="false">(O10+S10+AI10+AM10)/10000</f>
        <v>#VALUE!</v>
      </c>
      <c r="I10" s="4" t="e">
        <f aca="false">(AE10+AQ10)/10000</f>
        <v>#VALUE!</v>
      </c>
      <c r="J10" s="4" t="e">
        <f aca="false">W10/10000</f>
        <v>#VALUE!</v>
      </c>
      <c r="K10" s="4" t="e">
        <f aca="false">AA10/10000</f>
        <v>#VALUE!</v>
      </c>
      <c r="L10" s="5" t="e">
        <f aca="false">(P10+T10+X10+AB10+AF10+AJ10+AN10+AR10)/10000</f>
        <v>#VALUE!</v>
      </c>
      <c r="M10" s="5"/>
      <c r="N10" s="6" t="e">
        <f aca="false">LongTerm1!$G27*(Sheet1!$A11-Sheet1!$A10)</f>
        <v>#VALUE!</v>
      </c>
      <c r="O10" s="5" t="e">
        <f aca="false">LongTerm1!$S27</f>
        <v>#VALUE!</v>
      </c>
      <c r="P10" s="5" t="e">
        <f aca="false">LongTerm1!$T27</f>
        <v>#VALUE!</v>
      </c>
      <c r="R10" s="6" t="e">
        <f aca="false">LongTerm2!$G27*(Sheet1!$A11-Sheet1!$A10)</f>
        <v>#VALUE!</v>
      </c>
      <c r="S10" s="5" t="e">
        <f aca="false">LongTerm2!$S27</f>
        <v>#VALUE!</v>
      </c>
      <c r="T10" s="5" t="e">
        <f aca="false">LongTerm2!$T27</f>
        <v>#VALUE!</v>
      </c>
      <c r="V10" s="6" t="e">
        <f aca="false">LongTerm3!$G27*(Sheet1!$A11-Sheet1!$A10)</f>
        <v>#VALUE!</v>
      </c>
      <c r="W10" s="5" t="e">
        <f aca="false">LongTerm3!$S27</f>
        <v>#VALUE!</v>
      </c>
      <c r="X10" s="5" t="e">
        <f aca="false">LongTerm3!$T27</f>
        <v>#VALUE!</v>
      </c>
      <c r="Z10" s="6" t="e">
        <f aca="false">LongTerm4!$G27*(Sheet1!$A11-Sheet1!$A10)</f>
        <v>#VALUE!</v>
      </c>
      <c r="AA10" s="5" t="e">
        <f aca="false">LongTerm4!$S27</f>
        <v>#VALUE!</v>
      </c>
      <c r="AB10" s="5" t="e">
        <f aca="false">LongTerm4!$T27</f>
        <v>#VALUE!</v>
      </c>
      <c r="AD10" s="6" t="e">
        <f aca="false">LongTerm5!$G27*(Sheet1!$A11-Sheet1!$A10)</f>
        <v>#VALUE!</v>
      </c>
      <c r="AE10" s="5" t="e">
        <f aca="false">LongTerm5!$S27</f>
        <v>#VALUE!</v>
      </c>
      <c r="AF10" s="5" t="e">
        <f aca="false">LongTerm5!$T27</f>
        <v>#VALUE!</v>
      </c>
      <c r="AH10" s="6" t="e">
        <f aca="false">LongTerm6!$G27*(Sheet1!$A13-Sheet1!$A12)</f>
        <v>#VALUE!</v>
      </c>
      <c r="AI10" s="5" t="e">
        <f aca="false">LongTerm6!$S27</f>
        <v>#VALUE!</v>
      </c>
      <c r="AJ10" s="5" t="e">
        <f aca="false">LongTerm6!$T27</f>
        <v>#VALUE!</v>
      </c>
    </row>
    <row r="11" customFormat="false" ht="12.75" hidden="false" customHeight="false" outlineLevel="0" collapsed="false">
      <c r="A11" s="3" t="n">
        <v>37377</v>
      </c>
      <c r="B11" s="4" t="e">
        <f aca="false">(-N11*(1+$N$4)-R11*(1+$R$4)-AH11*(1+$AH$4)-AL11*(1+$AL$4))/10000</f>
        <v>#VALUE!</v>
      </c>
      <c r="C11" s="4" t="e">
        <f aca="false">(-AD11*(1+$AD$4)-AP11*(1+$AP$4))/10000</f>
        <v>#VALUE!</v>
      </c>
      <c r="D11" s="4" t="e">
        <f aca="false">(-V11*(1+$V$4))/10000</f>
        <v>#VALUE!</v>
      </c>
      <c r="E11" s="4" t="e">
        <f aca="false">(-Z11*(1+$Z$4))/10000</f>
        <v>#VALUE!</v>
      </c>
      <c r="F11" s="4" t="e">
        <f aca="false">(N11+R11+V11+Z11+AD11+AH11+AL11+AP11)/10000</f>
        <v>#VALUE!</v>
      </c>
      <c r="G11" s="4"/>
      <c r="H11" s="4" t="e">
        <f aca="false">(O11+S11+AI11+AM11)/10000</f>
        <v>#VALUE!</v>
      </c>
      <c r="I11" s="4" t="e">
        <f aca="false">(AE11+AQ11)/10000</f>
        <v>#VALUE!</v>
      </c>
      <c r="J11" s="4" t="e">
        <f aca="false">W11/10000</f>
        <v>#VALUE!</v>
      </c>
      <c r="K11" s="4" t="e">
        <f aca="false">AA11/10000</f>
        <v>#VALUE!</v>
      </c>
      <c r="L11" s="5" t="e">
        <f aca="false">(P11+T11+X11+AB11+AF11+AJ11+AN11+AR11)/10000</f>
        <v>#VALUE!</v>
      </c>
      <c r="M11" s="5"/>
      <c r="N11" s="6" t="e">
        <f aca="false">LongTerm1!$G28*(Sheet1!$A12-Sheet1!$A11)</f>
        <v>#VALUE!</v>
      </c>
      <c r="O11" s="5" t="e">
        <f aca="false">LongTerm1!$S28</f>
        <v>#VALUE!</v>
      </c>
      <c r="P11" s="5" t="e">
        <f aca="false">LongTerm1!$T28</f>
        <v>#VALUE!</v>
      </c>
      <c r="R11" s="6" t="e">
        <f aca="false">LongTerm2!$G28*(Sheet1!$A12-Sheet1!$A11)</f>
        <v>#VALUE!</v>
      </c>
      <c r="S11" s="5" t="e">
        <f aca="false">LongTerm2!$S28</f>
        <v>#VALUE!</v>
      </c>
      <c r="T11" s="5" t="e">
        <f aca="false">LongTerm2!$T28</f>
        <v>#VALUE!</v>
      </c>
      <c r="V11" s="6" t="e">
        <f aca="false">LongTerm3!$G28*(Sheet1!$A12-Sheet1!$A11)</f>
        <v>#VALUE!</v>
      </c>
      <c r="W11" s="5" t="e">
        <f aca="false">LongTerm3!$S28</f>
        <v>#VALUE!</v>
      </c>
      <c r="X11" s="5" t="e">
        <f aca="false">LongTerm3!$T28</f>
        <v>#VALUE!</v>
      </c>
      <c r="Z11" s="6" t="e">
        <f aca="false">LongTerm4!$G28*(Sheet1!$A12-Sheet1!$A11)</f>
        <v>#VALUE!</v>
      </c>
      <c r="AA11" s="5" t="e">
        <f aca="false">LongTerm4!$S28</f>
        <v>#VALUE!</v>
      </c>
      <c r="AB11" s="5" t="e">
        <f aca="false">LongTerm4!$T28</f>
        <v>#VALUE!</v>
      </c>
      <c r="AD11" s="6" t="e">
        <f aca="false">LongTerm5!$G28*(Sheet1!$A12-Sheet1!$A11)</f>
        <v>#VALUE!</v>
      </c>
      <c r="AE11" s="5" t="e">
        <f aca="false">LongTerm5!$S28</f>
        <v>#VALUE!</v>
      </c>
      <c r="AF11" s="5" t="e">
        <f aca="false">LongTerm5!$T28</f>
        <v>#VALUE!</v>
      </c>
      <c r="AH11" s="6" t="e">
        <f aca="false">LongTerm6!$G28*(Sheet1!$A14-Sheet1!$A13)</f>
        <v>#VALUE!</v>
      </c>
      <c r="AI11" s="5" t="e">
        <f aca="false">LongTerm6!$S28</f>
        <v>#VALUE!</v>
      </c>
      <c r="AJ11" s="5" t="e">
        <f aca="false">LongTerm6!$T28</f>
        <v>#VALUE!</v>
      </c>
    </row>
    <row r="12" customFormat="false" ht="12.75" hidden="false" customHeight="false" outlineLevel="0" collapsed="false">
      <c r="A12" s="3" t="n">
        <v>37408</v>
      </c>
      <c r="B12" s="4" t="e">
        <f aca="false">(-N12*(1+$N$4)-R12*(1+$R$4)-AH12*(1+$AH$4)-AL12*(1+$AL$4))/10000</f>
        <v>#VALUE!</v>
      </c>
      <c r="C12" s="4" t="e">
        <f aca="false">(-AD12*(1+$AD$4)-AP12*(1+$AP$4))/10000</f>
        <v>#VALUE!</v>
      </c>
      <c r="D12" s="4" t="e">
        <f aca="false">(-V12*(1+$V$4))/10000</f>
        <v>#VALUE!</v>
      </c>
      <c r="E12" s="4" t="e">
        <f aca="false">(-Z12*(1+$Z$4))/10000</f>
        <v>#VALUE!</v>
      </c>
      <c r="F12" s="4" t="e">
        <f aca="false">(N12+R12+V12+Z12+AD12+AH12+AL12+AP12)/10000</f>
        <v>#VALUE!</v>
      </c>
      <c r="G12" s="4"/>
      <c r="H12" s="4" t="e">
        <f aca="false">(O12+S12+AI12+AM12)/10000</f>
        <v>#VALUE!</v>
      </c>
      <c r="I12" s="4" t="e">
        <f aca="false">(AE12+AQ12)/10000</f>
        <v>#VALUE!</v>
      </c>
      <c r="J12" s="4" t="e">
        <f aca="false">W12/10000</f>
        <v>#VALUE!</v>
      </c>
      <c r="K12" s="4" t="e">
        <f aca="false">AA12/10000</f>
        <v>#VALUE!</v>
      </c>
      <c r="L12" s="5" t="e">
        <f aca="false">(P12+T12+X12+AB12+AF12+AJ12+AN12+AR12)/10000</f>
        <v>#VALUE!</v>
      </c>
      <c r="M12" s="5"/>
      <c r="N12" s="6" t="e">
        <f aca="false">LongTerm1!$G29*(Sheet1!$A13-Sheet1!$A12)</f>
        <v>#VALUE!</v>
      </c>
      <c r="O12" s="5" t="e">
        <f aca="false">LongTerm1!$S29</f>
        <v>#VALUE!</v>
      </c>
      <c r="P12" s="5" t="e">
        <f aca="false">LongTerm1!$T29</f>
        <v>#VALUE!</v>
      </c>
      <c r="R12" s="6" t="e">
        <f aca="false">LongTerm2!$G29*(Sheet1!$A13-Sheet1!$A12)</f>
        <v>#VALUE!</v>
      </c>
      <c r="S12" s="5" t="e">
        <f aca="false">LongTerm2!$S29</f>
        <v>#VALUE!</v>
      </c>
      <c r="T12" s="5" t="e">
        <f aca="false">LongTerm2!$T29</f>
        <v>#VALUE!</v>
      </c>
      <c r="V12" s="6" t="e">
        <f aca="false">LongTerm3!$G29*(Sheet1!$A13-Sheet1!$A12)</f>
        <v>#VALUE!</v>
      </c>
      <c r="W12" s="5" t="e">
        <f aca="false">LongTerm3!$S29</f>
        <v>#VALUE!</v>
      </c>
      <c r="X12" s="5" t="e">
        <f aca="false">LongTerm3!$T29</f>
        <v>#VALUE!</v>
      </c>
      <c r="Z12" s="6" t="e">
        <f aca="false">LongTerm4!$G29*(Sheet1!$A13-Sheet1!$A12)</f>
        <v>#VALUE!</v>
      </c>
      <c r="AA12" s="5" t="e">
        <f aca="false">LongTerm4!$S29</f>
        <v>#VALUE!</v>
      </c>
      <c r="AB12" s="5" t="e">
        <f aca="false">LongTerm4!$T29</f>
        <v>#VALUE!</v>
      </c>
      <c r="AD12" s="6" t="e">
        <f aca="false">LongTerm5!$G29*(Sheet1!$A13-Sheet1!$A12)</f>
        <v>#VALUE!</v>
      </c>
      <c r="AE12" s="5" t="e">
        <f aca="false">LongTerm5!$S29</f>
        <v>#VALUE!</v>
      </c>
      <c r="AF12" s="5" t="e">
        <f aca="false">LongTerm5!$T29</f>
        <v>#VALUE!</v>
      </c>
      <c r="AH12" s="6" t="e">
        <f aca="false">LongTerm6!$G29*(Sheet1!$A15-Sheet1!$A14)</f>
        <v>#VALUE!</v>
      </c>
      <c r="AI12" s="5" t="e">
        <f aca="false">LongTerm6!$S29</f>
        <v>#VALUE!</v>
      </c>
      <c r="AJ12" s="5" t="e">
        <f aca="false">LongTerm6!$T29</f>
        <v>#VALUE!</v>
      </c>
      <c r="AL12" s="6"/>
      <c r="AM12" s="5"/>
      <c r="AN12" s="5"/>
      <c r="AP12" s="6"/>
      <c r="AQ12" s="5"/>
      <c r="AR12" s="5"/>
    </row>
    <row r="13" customFormat="false" ht="12.75" hidden="false" customHeight="false" outlineLevel="0" collapsed="false">
      <c r="A13" s="3" t="n">
        <v>37438</v>
      </c>
      <c r="B13" s="4" t="e">
        <f aca="false">(-N13*(1+$N$4)-R13*(1+$R$4)-AH13*(1+$AH$4)-AL13*(1+$AL$4))/10000</f>
        <v>#VALUE!</v>
      </c>
      <c r="C13" s="4" t="e">
        <f aca="false">(-AD13*(1+$AD$4)-AP13*(1+$AP$4))/10000</f>
        <v>#VALUE!</v>
      </c>
      <c r="D13" s="4" t="e">
        <f aca="false">(-V13*(1+$V$4))/10000</f>
        <v>#VALUE!</v>
      </c>
      <c r="E13" s="4" t="e">
        <f aca="false">(-Z13*(1+$Z$4))/10000</f>
        <v>#VALUE!</v>
      </c>
      <c r="F13" s="4" t="e">
        <f aca="false">(N13+R13+V13+Z13+AD13+AH13+AL13+AP13)/10000</f>
        <v>#VALUE!</v>
      </c>
      <c r="G13" s="4"/>
      <c r="H13" s="4" t="e">
        <f aca="false">(O13+S13+AI13+AM13)/10000</f>
        <v>#VALUE!</v>
      </c>
      <c r="I13" s="4" t="e">
        <f aca="false">(AE13+AQ13)/10000</f>
        <v>#VALUE!</v>
      </c>
      <c r="J13" s="4" t="e">
        <f aca="false">W13/10000</f>
        <v>#VALUE!</v>
      </c>
      <c r="K13" s="4" t="e">
        <f aca="false">AA13/10000</f>
        <v>#VALUE!</v>
      </c>
      <c r="L13" s="5" t="e">
        <f aca="false">(P13+T13+X13+AB13+AF13+AJ13+AN13+AR13)/10000</f>
        <v>#VALUE!</v>
      </c>
      <c r="M13" s="5"/>
      <c r="N13" s="6" t="e">
        <f aca="false">LongTerm1!$G30*(Sheet1!$A14-Sheet1!$A13)</f>
        <v>#VALUE!</v>
      </c>
      <c r="O13" s="5" t="e">
        <f aca="false">LongTerm1!$S30</f>
        <v>#VALUE!</v>
      </c>
      <c r="P13" s="5" t="e">
        <f aca="false">LongTerm1!$T30</f>
        <v>#VALUE!</v>
      </c>
      <c r="R13" s="6" t="e">
        <f aca="false">LongTerm2!$G30*(Sheet1!$A14-Sheet1!$A13)</f>
        <v>#VALUE!</v>
      </c>
      <c r="S13" s="5" t="e">
        <f aca="false">LongTerm2!$S30</f>
        <v>#VALUE!</v>
      </c>
      <c r="T13" s="5" t="e">
        <f aca="false">LongTerm2!$T30</f>
        <v>#VALUE!</v>
      </c>
      <c r="V13" s="6" t="e">
        <f aca="false">LongTerm3!$G30*(Sheet1!$A14-Sheet1!$A13)</f>
        <v>#VALUE!</v>
      </c>
      <c r="W13" s="5" t="e">
        <f aca="false">LongTerm3!$S30</f>
        <v>#VALUE!</v>
      </c>
      <c r="X13" s="5" t="e">
        <f aca="false">LongTerm3!$T30</f>
        <v>#VALUE!</v>
      </c>
      <c r="Z13" s="6" t="e">
        <f aca="false">LongTerm4!$G30*(Sheet1!$A14-Sheet1!$A13)</f>
        <v>#VALUE!</v>
      </c>
      <c r="AA13" s="5" t="e">
        <f aca="false">LongTerm4!$S30</f>
        <v>#VALUE!</v>
      </c>
      <c r="AB13" s="5" t="e">
        <f aca="false">LongTerm4!$T30</f>
        <v>#VALUE!</v>
      </c>
      <c r="AD13" s="6" t="e">
        <f aca="false">LongTerm5!$G30*(Sheet1!$A14-Sheet1!$A13)</f>
        <v>#VALUE!</v>
      </c>
      <c r="AE13" s="5" t="e">
        <f aca="false">LongTerm5!$S30</f>
        <v>#VALUE!</v>
      </c>
      <c r="AF13" s="5" t="e">
        <f aca="false">LongTerm5!$T30</f>
        <v>#VALUE!</v>
      </c>
      <c r="AH13" s="6" t="e">
        <f aca="false">LongTerm6!$G30*(Sheet1!$A16-Sheet1!$A15)</f>
        <v>#VALUE!</v>
      </c>
      <c r="AI13" s="5" t="e">
        <f aca="false">LongTerm6!$S30</f>
        <v>#VALUE!</v>
      </c>
      <c r="AJ13" s="5" t="e">
        <f aca="false">LongTerm6!$T30</f>
        <v>#VALUE!</v>
      </c>
      <c r="AL13" s="6"/>
      <c r="AM13" s="5"/>
      <c r="AN13" s="5"/>
      <c r="AP13" s="6"/>
      <c r="AQ13" s="5"/>
      <c r="AR13" s="5"/>
    </row>
    <row r="14" customFormat="false" ht="12.75" hidden="false" customHeight="false" outlineLevel="0" collapsed="false">
      <c r="A14" s="3" t="n">
        <v>37469</v>
      </c>
      <c r="B14" s="4" t="e">
        <f aca="false">(-N14*(1+$N$4)-R14*(1+$R$4)-AH14*(1+$AH$4)-AL14*(1+$AL$4))/10000</f>
        <v>#VALUE!</v>
      </c>
      <c r="C14" s="4" t="e">
        <f aca="false">(-AD14*(1+$AD$4)-AP14*(1+$AP$4))/10000</f>
        <v>#VALUE!</v>
      </c>
      <c r="D14" s="4" t="e">
        <f aca="false">(-V14*(1+$V$4))/10000</f>
        <v>#VALUE!</v>
      </c>
      <c r="E14" s="4" t="e">
        <f aca="false">(-Z14*(1+$Z$4))/10000</f>
        <v>#VALUE!</v>
      </c>
      <c r="F14" s="4" t="e">
        <f aca="false">(N14+R14+V14+Z14+AD14+AH14+AL14+AP14)/10000</f>
        <v>#VALUE!</v>
      </c>
      <c r="G14" s="4"/>
      <c r="H14" s="4" t="e">
        <f aca="false">(O14+S14+AI14+AM14)/10000</f>
        <v>#VALUE!</v>
      </c>
      <c r="I14" s="4" t="e">
        <f aca="false">(AE14+AQ14)/10000</f>
        <v>#VALUE!</v>
      </c>
      <c r="J14" s="4" t="e">
        <f aca="false">W14/10000</f>
        <v>#VALUE!</v>
      </c>
      <c r="K14" s="4" t="e">
        <f aca="false">AA14/10000</f>
        <v>#VALUE!</v>
      </c>
      <c r="L14" s="5" t="e">
        <f aca="false">(P14+T14+X14+AB14+AF14+AJ14+AN14+AR14)/10000</f>
        <v>#VALUE!</v>
      </c>
      <c r="M14" s="5"/>
      <c r="N14" s="6" t="e">
        <f aca="false">LongTerm1!$G31*(Sheet1!$A15-Sheet1!$A14)</f>
        <v>#VALUE!</v>
      </c>
      <c r="O14" s="5" t="e">
        <f aca="false">LongTerm1!$S31</f>
        <v>#VALUE!</v>
      </c>
      <c r="P14" s="5" t="e">
        <f aca="false">LongTerm1!$T31</f>
        <v>#VALUE!</v>
      </c>
      <c r="R14" s="6" t="e">
        <f aca="false">LongTerm2!$G31*(Sheet1!$A15-Sheet1!$A14)</f>
        <v>#VALUE!</v>
      </c>
      <c r="S14" s="5" t="e">
        <f aca="false">LongTerm2!$S31</f>
        <v>#VALUE!</v>
      </c>
      <c r="T14" s="5" t="e">
        <f aca="false">LongTerm2!$T31</f>
        <v>#VALUE!</v>
      </c>
      <c r="V14" s="6" t="e">
        <f aca="false">LongTerm3!$G31*(Sheet1!$A15-Sheet1!$A14)</f>
        <v>#VALUE!</v>
      </c>
      <c r="W14" s="5" t="e">
        <f aca="false">LongTerm3!$S31</f>
        <v>#VALUE!</v>
      </c>
      <c r="X14" s="5" t="e">
        <f aca="false">LongTerm3!$T31</f>
        <v>#VALUE!</v>
      </c>
      <c r="Z14" s="6" t="e">
        <f aca="false">LongTerm4!$G31*(Sheet1!$A15-Sheet1!$A14)</f>
        <v>#VALUE!</v>
      </c>
      <c r="AA14" s="5" t="e">
        <f aca="false">LongTerm4!$S31</f>
        <v>#VALUE!</v>
      </c>
      <c r="AB14" s="5" t="e">
        <f aca="false">LongTerm4!$T31</f>
        <v>#VALUE!</v>
      </c>
      <c r="AD14" s="6" t="e">
        <f aca="false">LongTerm5!$G31*(Sheet1!$A15-Sheet1!$A14)</f>
        <v>#VALUE!</v>
      </c>
      <c r="AE14" s="5" t="e">
        <f aca="false">LongTerm5!$S31</f>
        <v>#VALUE!</v>
      </c>
      <c r="AF14" s="5" t="e">
        <f aca="false">LongTerm5!$T31</f>
        <v>#VALUE!</v>
      </c>
      <c r="AH14" s="6" t="e">
        <f aca="false">LongTerm6!$G31*(Sheet1!$A17-Sheet1!$A16)</f>
        <v>#VALUE!</v>
      </c>
      <c r="AI14" s="5" t="e">
        <f aca="false">LongTerm6!$S31</f>
        <v>#VALUE!</v>
      </c>
      <c r="AJ14" s="5" t="e">
        <f aca="false">LongTerm6!$T31</f>
        <v>#VALUE!</v>
      </c>
      <c r="AL14" s="6"/>
      <c r="AM14" s="5"/>
      <c r="AN14" s="5"/>
      <c r="AP14" s="6"/>
      <c r="AQ14" s="5"/>
      <c r="AR14" s="5"/>
    </row>
    <row r="15" customFormat="false" ht="12.75" hidden="false" customHeight="false" outlineLevel="0" collapsed="false">
      <c r="A15" s="3" t="n">
        <v>37500</v>
      </c>
      <c r="B15" s="4" t="e">
        <f aca="false">(-N15*(1+$N$4)-R15*(1+$R$4)-AH15*(1+$AH$4)-AL15*(1+$AL$4))/10000</f>
        <v>#VALUE!</v>
      </c>
      <c r="C15" s="4" t="e">
        <f aca="false">(-AD15*(1+$AD$4)-AP15*(1+$AP$4))/10000</f>
        <v>#VALUE!</v>
      </c>
      <c r="D15" s="4" t="e">
        <f aca="false">(-V15*(1+$V$4))/10000</f>
        <v>#VALUE!</v>
      </c>
      <c r="E15" s="4" t="e">
        <f aca="false">(-Z15*(1+$Z$4))/10000</f>
        <v>#VALUE!</v>
      </c>
      <c r="F15" s="4" t="e">
        <f aca="false">(N15+R15+V15+Z15+AD15+AH15+AL15+AP15)/10000</f>
        <v>#VALUE!</v>
      </c>
      <c r="G15" s="4"/>
      <c r="H15" s="4" t="e">
        <f aca="false">(O15+S15+AI15+AM15)/10000</f>
        <v>#VALUE!</v>
      </c>
      <c r="I15" s="4" t="e">
        <f aca="false">(AE15+AQ15)/10000</f>
        <v>#VALUE!</v>
      </c>
      <c r="J15" s="4" t="e">
        <f aca="false">W15/10000</f>
        <v>#VALUE!</v>
      </c>
      <c r="K15" s="4" t="e">
        <f aca="false">AA15/10000</f>
        <v>#VALUE!</v>
      </c>
      <c r="L15" s="5" t="e">
        <f aca="false">(P15+T15+X15+AB15+AF15+AJ15+AN15+AR15)/10000</f>
        <v>#VALUE!</v>
      </c>
      <c r="M15" s="5"/>
      <c r="N15" s="6" t="e">
        <f aca="false">LongTerm1!$G32*(Sheet1!$A16-Sheet1!$A15)</f>
        <v>#VALUE!</v>
      </c>
      <c r="O15" s="5" t="e">
        <f aca="false">LongTerm1!$S32</f>
        <v>#VALUE!</v>
      </c>
      <c r="P15" s="5" t="e">
        <f aca="false">LongTerm1!$T32</f>
        <v>#VALUE!</v>
      </c>
      <c r="R15" s="6" t="e">
        <f aca="false">LongTerm2!$G32*(Sheet1!$A16-Sheet1!$A15)</f>
        <v>#VALUE!</v>
      </c>
      <c r="S15" s="5" t="e">
        <f aca="false">LongTerm2!$S32</f>
        <v>#VALUE!</v>
      </c>
      <c r="T15" s="5" t="e">
        <f aca="false">LongTerm2!$T32</f>
        <v>#VALUE!</v>
      </c>
      <c r="V15" s="6" t="e">
        <f aca="false">LongTerm3!$G32*(Sheet1!$A16-Sheet1!$A15)</f>
        <v>#VALUE!</v>
      </c>
      <c r="W15" s="5" t="e">
        <f aca="false">LongTerm3!$S32</f>
        <v>#VALUE!</v>
      </c>
      <c r="X15" s="5" t="e">
        <f aca="false">LongTerm3!$T32</f>
        <v>#VALUE!</v>
      </c>
      <c r="Z15" s="6" t="e">
        <f aca="false">LongTerm4!$G32*(Sheet1!$A16-Sheet1!$A15)</f>
        <v>#VALUE!</v>
      </c>
      <c r="AA15" s="5" t="e">
        <f aca="false">LongTerm4!$S32</f>
        <v>#VALUE!</v>
      </c>
      <c r="AB15" s="5" t="e">
        <f aca="false">LongTerm4!$T32</f>
        <v>#VALUE!</v>
      </c>
      <c r="AD15" s="6" t="e">
        <f aca="false">LongTerm5!$G32*(Sheet1!$A16-Sheet1!$A15)</f>
        <v>#VALUE!</v>
      </c>
      <c r="AE15" s="5" t="e">
        <f aca="false">LongTerm5!$S32</f>
        <v>#VALUE!</v>
      </c>
      <c r="AF15" s="5" t="e">
        <f aca="false">LongTerm5!$T32</f>
        <v>#VALUE!</v>
      </c>
      <c r="AH15" s="6" t="e">
        <f aca="false">LongTerm6!$G32*(Sheet1!$A18-Sheet1!$A17)</f>
        <v>#VALUE!</v>
      </c>
      <c r="AI15" s="5" t="e">
        <f aca="false">LongTerm6!$S32</f>
        <v>#VALUE!</v>
      </c>
      <c r="AJ15" s="5" t="e">
        <f aca="false">LongTerm6!$T32</f>
        <v>#VALUE!</v>
      </c>
      <c r="AL15" s="6"/>
      <c r="AM15" s="5"/>
      <c r="AN15" s="5"/>
      <c r="AP15" s="6"/>
      <c r="AQ15" s="5"/>
      <c r="AR15" s="5"/>
    </row>
    <row r="16" customFormat="false" ht="12.75" hidden="false" customHeight="false" outlineLevel="0" collapsed="false">
      <c r="A16" s="3" t="n">
        <v>37530</v>
      </c>
      <c r="B16" s="4" t="e">
        <f aca="false">(-N16*(1+$N$4)-R16*(1+$R$4)-AH16*(1+$AH$4)-AL16*(1+$AL$4))/10000</f>
        <v>#VALUE!</v>
      </c>
      <c r="C16" s="4" t="e">
        <f aca="false">(-AD16*(1+$AD$4)-AP16*(1+$AP$4))/10000</f>
        <v>#VALUE!</v>
      </c>
      <c r="D16" s="4" t="e">
        <f aca="false">(-V16*(1+$V$4))/10000</f>
        <v>#VALUE!</v>
      </c>
      <c r="E16" s="4" t="e">
        <f aca="false">(-Z16*(1+$Z$4))/10000</f>
        <v>#VALUE!</v>
      </c>
      <c r="F16" s="4" t="e">
        <f aca="false">(N16+R16+V16+Z16+AD16+AH16+AL16+AP16)/10000</f>
        <v>#VALUE!</v>
      </c>
      <c r="G16" s="4"/>
      <c r="H16" s="4" t="e">
        <f aca="false">(O16+S16+AI16+AM16)/10000</f>
        <v>#VALUE!</v>
      </c>
      <c r="I16" s="4" t="e">
        <f aca="false">(AE16+AQ16)/10000</f>
        <v>#VALUE!</v>
      </c>
      <c r="J16" s="4" t="e">
        <f aca="false">W16/10000</f>
        <v>#VALUE!</v>
      </c>
      <c r="K16" s="4" t="e">
        <f aca="false">AA16/10000</f>
        <v>#VALUE!</v>
      </c>
      <c r="L16" s="5" t="e">
        <f aca="false">(P16+T16+X16+AB16+AF16+AJ16+AN16+AR16)/10000</f>
        <v>#VALUE!</v>
      </c>
      <c r="M16" s="5"/>
      <c r="N16" s="6" t="e">
        <f aca="false">LongTerm1!$G33*(Sheet1!$A17-Sheet1!$A16)</f>
        <v>#VALUE!</v>
      </c>
      <c r="O16" s="5" t="e">
        <f aca="false">LongTerm1!$S33</f>
        <v>#VALUE!</v>
      </c>
      <c r="P16" s="5" t="e">
        <f aca="false">LongTerm1!$T33</f>
        <v>#VALUE!</v>
      </c>
      <c r="R16" s="6" t="e">
        <f aca="false">LongTerm2!$G33*(Sheet1!$A17-Sheet1!$A16)</f>
        <v>#VALUE!</v>
      </c>
      <c r="S16" s="5" t="e">
        <f aca="false">LongTerm2!$S33</f>
        <v>#VALUE!</v>
      </c>
      <c r="T16" s="5" t="e">
        <f aca="false">LongTerm2!$T33</f>
        <v>#VALUE!</v>
      </c>
      <c r="V16" s="6" t="e">
        <f aca="false">LongTerm3!$G33*(Sheet1!$A17-Sheet1!$A16)</f>
        <v>#VALUE!</v>
      </c>
      <c r="W16" s="5" t="e">
        <f aca="false">LongTerm3!$S33</f>
        <v>#VALUE!</v>
      </c>
      <c r="X16" s="5" t="e">
        <f aca="false">LongTerm3!$T33</f>
        <v>#VALUE!</v>
      </c>
      <c r="Z16" s="6" t="e">
        <f aca="false">LongTerm4!$G33*(Sheet1!$A17-Sheet1!$A16)</f>
        <v>#VALUE!</v>
      </c>
      <c r="AA16" s="5" t="e">
        <f aca="false">LongTerm4!$S33</f>
        <v>#VALUE!</v>
      </c>
      <c r="AB16" s="5" t="e">
        <f aca="false">LongTerm4!$T33</f>
        <v>#VALUE!</v>
      </c>
      <c r="AD16" s="6" t="e">
        <f aca="false">LongTerm5!$G33*(Sheet1!$A17-Sheet1!$A16)</f>
        <v>#VALUE!</v>
      </c>
      <c r="AE16" s="5" t="e">
        <f aca="false">LongTerm5!$S33</f>
        <v>#VALUE!</v>
      </c>
      <c r="AF16" s="5" t="e">
        <f aca="false">LongTerm5!$T33</f>
        <v>#VALUE!</v>
      </c>
      <c r="AH16" s="6" t="e">
        <f aca="false">LongTerm6!$G33*(Sheet1!$A19-Sheet1!$A18)</f>
        <v>#VALUE!</v>
      </c>
      <c r="AI16" s="5" t="e">
        <f aca="false">LongTerm6!$S33</f>
        <v>#VALUE!</v>
      </c>
      <c r="AJ16" s="5" t="e">
        <f aca="false">LongTerm6!$T33</f>
        <v>#VALUE!</v>
      </c>
      <c r="AL16" s="6"/>
      <c r="AM16" s="5"/>
      <c r="AN16" s="5"/>
      <c r="AP16" s="6"/>
      <c r="AQ16" s="5"/>
      <c r="AR16" s="5"/>
    </row>
    <row r="17" customFormat="false" ht="12.75" hidden="false" customHeight="false" outlineLevel="0" collapsed="false">
      <c r="A17" s="3" t="n">
        <v>37561</v>
      </c>
      <c r="B17" s="4" t="e">
        <f aca="false">(-N17*(1+$N$4)-R17*(1+$R$4)-AH17*(1+$AH$4)-AL17*(1+$AL$4))/10000</f>
        <v>#VALUE!</v>
      </c>
      <c r="C17" s="4" t="e">
        <f aca="false">(-AD17*(1+$AD$4)-AP17*(1+$AP$4))/10000</f>
        <v>#VALUE!</v>
      </c>
      <c r="D17" s="4" t="e">
        <f aca="false">(-V17*(1+$V$4))/10000</f>
        <v>#VALUE!</v>
      </c>
      <c r="E17" s="4" t="e">
        <f aca="false">(-Z17*(1+$Z$4))/10000</f>
        <v>#VALUE!</v>
      </c>
      <c r="F17" s="4" t="e">
        <f aca="false">(N17+R17+V17+Z17+AD17+AH17+AL17+AP17)/10000</f>
        <v>#VALUE!</v>
      </c>
      <c r="G17" s="4"/>
      <c r="H17" s="4" t="e">
        <f aca="false">(O17+S17+AI17+AM17)/10000</f>
        <v>#VALUE!</v>
      </c>
      <c r="I17" s="4" t="e">
        <f aca="false">(AE17+AQ17)/10000</f>
        <v>#VALUE!</v>
      </c>
      <c r="J17" s="4" t="e">
        <f aca="false">W17/10000</f>
        <v>#VALUE!</v>
      </c>
      <c r="K17" s="4" t="e">
        <f aca="false">AA17/10000</f>
        <v>#VALUE!</v>
      </c>
      <c r="L17" s="5" t="e">
        <f aca="false">(P17+T17+X17+AB17+AF17+AJ17+AN17+AR17)/10000</f>
        <v>#VALUE!</v>
      </c>
      <c r="M17" s="5"/>
      <c r="N17" s="6" t="e">
        <f aca="false">LongTerm1!$G34*(Sheet1!$A18-Sheet1!$A17)</f>
        <v>#VALUE!</v>
      </c>
      <c r="O17" s="5" t="e">
        <f aca="false">LongTerm1!$S34</f>
        <v>#VALUE!</v>
      </c>
      <c r="P17" s="5" t="e">
        <f aca="false">LongTerm1!$T34</f>
        <v>#VALUE!</v>
      </c>
      <c r="R17" s="6" t="e">
        <f aca="false">LongTerm2!$G34*(Sheet1!$A18-Sheet1!$A17)</f>
        <v>#VALUE!</v>
      </c>
      <c r="S17" s="5" t="e">
        <f aca="false">LongTerm2!$S34</f>
        <v>#VALUE!</v>
      </c>
      <c r="T17" s="5" t="e">
        <f aca="false">LongTerm2!$T34</f>
        <v>#VALUE!</v>
      </c>
      <c r="V17" s="6" t="e">
        <f aca="false">LongTerm3!$G34*(Sheet1!$A18-Sheet1!$A17)</f>
        <v>#VALUE!</v>
      </c>
      <c r="W17" s="5" t="e">
        <f aca="false">LongTerm3!$S34</f>
        <v>#VALUE!</v>
      </c>
      <c r="X17" s="5" t="e">
        <f aca="false">LongTerm3!$T34</f>
        <v>#VALUE!</v>
      </c>
      <c r="Z17" s="6" t="e">
        <f aca="false">LongTerm4!$G34*(Sheet1!$A18-Sheet1!$A17)</f>
        <v>#VALUE!</v>
      </c>
      <c r="AA17" s="5" t="e">
        <f aca="false">LongTerm4!$S34</f>
        <v>#VALUE!</v>
      </c>
      <c r="AB17" s="5" t="e">
        <f aca="false">LongTerm4!$T34</f>
        <v>#VALUE!</v>
      </c>
      <c r="AD17" s="6" t="e">
        <f aca="false">LongTerm5!$G34*(Sheet1!$A18-Sheet1!$A17)</f>
        <v>#VALUE!</v>
      </c>
      <c r="AE17" s="5" t="e">
        <f aca="false">LongTerm5!$S34</f>
        <v>#VALUE!</v>
      </c>
      <c r="AF17" s="5" t="e">
        <f aca="false">LongTerm5!$T34</f>
        <v>#VALUE!</v>
      </c>
      <c r="AH17" s="6" t="e">
        <f aca="false">LongTerm6!$G34*(Sheet1!$A20-Sheet1!$A19)</f>
        <v>#VALUE!</v>
      </c>
      <c r="AI17" s="5" t="e">
        <f aca="false">LongTerm6!$S34</f>
        <v>#VALUE!</v>
      </c>
      <c r="AJ17" s="5" t="e">
        <f aca="false">LongTerm6!$T34</f>
        <v>#VALUE!</v>
      </c>
      <c r="AL17" s="6"/>
      <c r="AM17" s="5"/>
      <c r="AN17" s="5"/>
      <c r="AP17" s="6"/>
      <c r="AQ17" s="5"/>
      <c r="AR17" s="5"/>
    </row>
    <row r="18" customFormat="false" ht="12.75" hidden="false" customHeight="false" outlineLevel="0" collapsed="false">
      <c r="A18" s="3" t="n">
        <v>37591</v>
      </c>
      <c r="B18" s="4" t="e">
        <f aca="false">(-N18*(1+$N$4)-R18*(1+$R$4)-AH18*(1+$AH$4)-AL18*(1+$AL$4))/10000</f>
        <v>#VALUE!</v>
      </c>
      <c r="C18" s="4" t="e">
        <f aca="false">(-AD18*(1+$AD$4)-AP18*(1+$AP$4))/10000</f>
        <v>#VALUE!</v>
      </c>
      <c r="D18" s="4" t="e">
        <f aca="false">(-V18*(1+$V$4))/10000</f>
        <v>#VALUE!</v>
      </c>
      <c r="E18" s="4" t="e">
        <f aca="false">(-Z18*(1+$Z$4))/10000</f>
        <v>#VALUE!</v>
      </c>
      <c r="F18" s="4" t="e">
        <f aca="false">(N18+R18+V18+Z18+AD18+AH18+AL18+AP18)/10000</f>
        <v>#VALUE!</v>
      </c>
      <c r="G18" s="4"/>
      <c r="H18" s="4" t="e">
        <f aca="false">(O18+S18+AI18+AM18)/10000</f>
        <v>#VALUE!</v>
      </c>
      <c r="I18" s="4" t="e">
        <f aca="false">(AE18+AQ18)/10000</f>
        <v>#VALUE!</v>
      </c>
      <c r="J18" s="4" t="e">
        <f aca="false">W18/10000</f>
        <v>#VALUE!</v>
      </c>
      <c r="K18" s="4" t="e">
        <f aca="false">AA18/10000</f>
        <v>#VALUE!</v>
      </c>
      <c r="L18" s="5" t="e">
        <f aca="false">(P18+T18+X18+AB18+AF18+AJ18+AN18+AR18)/10000</f>
        <v>#VALUE!</v>
      </c>
      <c r="M18" s="5"/>
      <c r="N18" s="6" t="e">
        <f aca="false">LongTerm1!$G35*(Sheet1!$A19-Sheet1!$A18)</f>
        <v>#VALUE!</v>
      </c>
      <c r="O18" s="5" t="e">
        <f aca="false">LongTerm1!$S35</f>
        <v>#VALUE!</v>
      </c>
      <c r="P18" s="5" t="e">
        <f aca="false">LongTerm1!$T35</f>
        <v>#VALUE!</v>
      </c>
      <c r="R18" s="6" t="e">
        <f aca="false">LongTerm2!$G35*(Sheet1!$A19-Sheet1!$A18)</f>
        <v>#VALUE!</v>
      </c>
      <c r="S18" s="5" t="e">
        <f aca="false">LongTerm2!$S35</f>
        <v>#VALUE!</v>
      </c>
      <c r="T18" s="5" t="e">
        <f aca="false">LongTerm2!$T35</f>
        <v>#VALUE!</v>
      </c>
      <c r="V18" s="6" t="e">
        <f aca="false">LongTerm3!$G35*(Sheet1!$A19-Sheet1!$A18)</f>
        <v>#VALUE!</v>
      </c>
      <c r="W18" s="5" t="e">
        <f aca="false">LongTerm3!$S35</f>
        <v>#VALUE!</v>
      </c>
      <c r="X18" s="5" t="e">
        <f aca="false">LongTerm3!$T35</f>
        <v>#VALUE!</v>
      </c>
      <c r="Z18" s="6" t="e">
        <f aca="false">LongTerm4!$G35*(Sheet1!$A19-Sheet1!$A18)</f>
        <v>#VALUE!</v>
      </c>
      <c r="AA18" s="5" t="e">
        <f aca="false">LongTerm4!$S35</f>
        <v>#VALUE!</v>
      </c>
      <c r="AB18" s="5" t="e">
        <f aca="false">LongTerm4!$T35</f>
        <v>#VALUE!</v>
      </c>
      <c r="AD18" s="6" t="e">
        <f aca="false">LongTerm5!$G35*(Sheet1!$A19-Sheet1!$A18)</f>
        <v>#VALUE!</v>
      </c>
      <c r="AE18" s="5" t="e">
        <f aca="false">LongTerm5!$S35</f>
        <v>#VALUE!</v>
      </c>
      <c r="AF18" s="5" t="e">
        <f aca="false">LongTerm5!$T35</f>
        <v>#VALUE!</v>
      </c>
      <c r="AH18" s="6" t="e">
        <f aca="false">LongTerm6!$G35*(Sheet1!$A21-Sheet1!$A20)</f>
        <v>#VALUE!</v>
      </c>
      <c r="AI18" s="5" t="e">
        <f aca="false">LongTerm6!$S35</f>
        <v>#VALUE!</v>
      </c>
      <c r="AJ18" s="5" t="e">
        <f aca="false">LongTerm6!$T35</f>
        <v>#VALUE!</v>
      </c>
      <c r="AL18" s="6"/>
      <c r="AM18" s="5"/>
      <c r="AN18" s="5"/>
      <c r="AP18" s="6"/>
      <c r="AQ18" s="5"/>
      <c r="AR18" s="5"/>
    </row>
    <row r="19" customFormat="false" ht="12.75" hidden="false" customHeight="false" outlineLevel="0" collapsed="false">
      <c r="A19" s="3" t="n">
        <v>37622</v>
      </c>
      <c r="B19" s="4" t="e">
        <f aca="false">(-N19*(1+$N$4)-R19*(1+$R$4)-AH19*(1+$AH$4)-AL19*(1+$AL$4))/10000</f>
        <v>#VALUE!</v>
      </c>
      <c r="C19" s="4" t="e">
        <f aca="false">(-AD19*(1+$AD$4)-AP19*(1+$AP$4))/10000</f>
        <v>#VALUE!</v>
      </c>
      <c r="D19" s="4" t="e">
        <f aca="false">(-V19*(1+$V$4))/10000</f>
        <v>#VALUE!</v>
      </c>
      <c r="E19" s="4" t="e">
        <f aca="false">(-Z19*(1+$Z$4))/10000</f>
        <v>#VALUE!</v>
      </c>
      <c r="F19" s="4" t="e">
        <f aca="false">(N19+R19+V19+Z19+AD19+AH19+AL19+AP19)/10000</f>
        <v>#VALUE!</v>
      </c>
      <c r="G19" s="4"/>
      <c r="H19" s="4" t="e">
        <f aca="false">(O19+S19+AI19+AM19)/10000</f>
        <v>#VALUE!</v>
      </c>
      <c r="I19" s="4" t="e">
        <f aca="false">(AE19+AQ19)/10000</f>
        <v>#VALUE!</v>
      </c>
      <c r="J19" s="4" t="e">
        <f aca="false">W19/10000</f>
        <v>#VALUE!</v>
      </c>
      <c r="K19" s="4" t="e">
        <f aca="false">AA19/10000</f>
        <v>#VALUE!</v>
      </c>
      <c r="L19" s="5" t="e">
        <f aca="false">(P19+T19+X19+AB19+AF19+AJ19+AN19+AR19)/10000</f>
        <v>#VALUE!</v>
      </c>
      <c r="M19" s="5"/>
      <c r="N19" s="6" t="e">
        <f aca="false">LongTerm1!$G36*(Sheet1!$A20-Sheet1!$A19)</f>
        <v>#VALUE!</v>
      </c>
      <c r="O19" s="5" t="e">
        <f aca="false">LongTerm1!$S36</f>
        <v>#VALUE!</v>
      </c>
      <c r="P19" s="5" t="e">
        <f aca="false">LongTerm1!$T36</f>
        <v>#VALUE!</v>
      </c>
      <c r="R19" s="6" t="e">
        <f aca="false">LongTerm2!$G36*(Sheet1!$A20-Sheet1!$A19)</f>
        <v>#VALUE!</v>
      </c>
      <c r="S19" s="5" t="e">
        <f aca="false">LongTerm2!$S36</f>
        <v>#VALUE!</v>
      </c>
      <c r="T19" s="5" t="e">
        <f aca="false">LongTerm2!$T36</f>
        <v>#VALUE!</v>
      </c>
      <c r="V19" s="6" t="e">
        <f aca="false">LongTerm3!$G36*(Sheet1!$A20-Sheet1!$A19)</f>
        <v>#VALUE!</v>
      </c>
      <c r="W19" s="5" t="e">
        <f aca="false">LongTerm3!$S36</f>
        <v>#VALUE!</v>
      </c>
      <c r="X19" s="5" t="e">
        <f aca="false">LongTerm3!$T36</f>
        <v>#VALUE!</v>
      </c>
      <c r="Z19" s="6" t="e">
        <f aca="false">LongTerm4!$G36*(Sheet1!$A20-Sheet1!$A19)</f>
        <v>#VALUE!</v>
      </c>
      <c r="AA19" s="5" t="e">
        <f aca="false">LongTerm4!$S36</f>
        <v>#VALUE!</v>
      </c>
      <c r="AB19" s="5" t="e">
        <f aca="false">LongTerm4!$T36</f>
        <v>#VALUE!</v>
      </c>
      <c r="AD19" s="6" t="e">
        <f aca="false">LongTerm5!$G36*(Sheet1!$A20-Sheet1!$A19)</f>
        <v>#VALUE!</v>
      </c>
      <c r="AE19" s="5" t="e">
        <f aca="false">LongTerm5!$S36</f>
        <v>#VALUE!</v>
      </c>
      <c r="AF19" s="5" t="e">
        <f aca="false">LongTerm5!$T36</f>
        <v>#VALUE!</v>
      </c>
      <c r="AH19" s="6" t="e">
        <f aca="false">LongTerm6!$G36*(Sheet1!$A22-Sheet1!$A21)</f>
        <v>#VALUE!</v>
      </c>
      <c r="AI19" s="5" t="e">
        <f aca="false">LongTerm6!$S36</f>
        <v>#VALUE!</v>
      </c>
      <c r="AJ19" s="5" t="e">
        <f aca="false">LongTerm6!$T36</f>
        <v>#VALUE!</v>
      </c>
      <c r="AL19" s="6"/>
      <c r="AM19" s="5"/>
      <c r="AN19" s="5"/>
      <c r="AP19" s="6"/>
      <c r="AQ19" s="5"/>
      <c r="AR19" s="5"/>
    </row>
    <row r="20" customFormat="false" ht="12.75" hidden="false" customHeight="false" outlineLevel="0" collapsed="false">
      <c r="A20" s="3" t="n">
        <v>37653</v>
      </c>
      <c r="B20" s="4" t="e">
        <f aca="false">(-N20*(1+$N$4)-R20*(1+$R$4)-AH20*(1+$AH$4)-AL20*(1+$AL$4))/10000</f>
        <v>#VALUE!</v>
      </c>
      <c r="C20" s="4" t="e">
        <f aca="false">(-AD20*(1+$AD$4)-AP20*(1+$AP$4))/10000</f>
        <v>#VALUE!</v>
      </c>
      <c r="D20" s="4" t="e">
        <f aca="false">(-V20*(1+$V$4))/10000</f>
        <v>#VALUE!</v>
      </c>
      <c r="E20" s="4" t="e">
        <f aca="false">(-Z20*(1+$Z$4))/10000</f>
        <v>#VALUE!</v>
      </c>
      <c r="F20" s="4" t="e">
        <f aca="false">(N20+R20+V20+Z20+AD20+AH20+AL20+AP20)/10000</f>
        <v>#VALUE!</v>
      </c>
      <c r="G20" s="4"/>
      <c r="H20" s="4" t="e">
        <f aca="false">(O20+S20+AI20+AM20)/10000</f>
        <v>#VALUE!</v>
      </c>
      <c r="I20" s="4" t="e">
        <f aca="false">(AE20+AQ20)/10000</f>
        <v>#VALUE!</v>
      </c>
      <c r="J20" s="4" t="e">
        <f aca="false">W20/10000</f>
        <v>#VALUE!</v>
      </c>
      <c r="K20" s="4" t="e">
        <f aca="false">AA20/10000</f>
        <v>#VALUE!</v>
      </c>
      <c r="L20" s="5" t="e">
        <f aca="false">(P20+T20+X20+AB20+AF20+AJ20+AN20+AR20)/10000</f>
        <v>#VALUE!</v>
      </c>
      <c r="M20" s="5"/>
      <c r="N20" s="6" t="e">
        <f aca="false">LongTerm1!$G37*(Sheet1!$A21-Sheet1!$A20)</f>
        <v>#VALUE!</v>
      </c>
      <c r="O20" s="5" t="e">
        <f aca="false">LongTerm1!$S37</f>
        <v>#VALUE!</v>
      </c>
      <c r="P20" s="5" t="e">
        <f aca="false">LongTerm1!$T37</f>
        <v>#VALUE!</v>
      </c>
      <c r="R20" s="6" t="e">
        <f aca="false">LongTerm2!$G37*(Sheet1!$A21-Sheet1!$A20)</f>
        <v>#VALUE!</v>
      </c>
      <c r="S20" s="5" t="e">
        <f aca="false">LongTerm2!$S37</f>
        <v>#VALUE!</v>
      </c>
      <c r="T20" s="5" t="e">
        <f aca="false">LongTerm2!$T37</f>
        <v>#VALUE!</v>
      </c>
      <c r="V20" s="6" t="e">
        <f aca="false">LongTerm3!$G37*(Sheet1!$A21-Sheet1!$A20)</f>
        <v>#VALUE!</v>
      </c>
      <c r="W20" s="5" t="e">
        <f aca="false">LongTerm3!$S37</f>
        <v>#VALUE!</v>
      </c>
      <c r="X20" s="5" t="e">
        <f aca="false">LongTerm3!$T37</f>
        <v>#VALUE!</v>
      </c>
      <c r="Z20" s="6" t="e">
        <f aca="false">LongTerm4!$G37*(Sheet1!$A21-Sheet1!$A20)</f>
        <v>#VALUE!</v>
      </c>
      <c r="AA20" s="5" t="e">
        <f aca="false">LongTerm4!$S37</f>
        <v>#VALUE!</v>
      </c>
      <c r="AB20" s="5" t="e">
        <f aca="false">LongTerm4!$T37</f>
        <v>#VALUE!</v>
      </c>
      <c r="AD20" s="6" t="e">
        <f aca="false">LongTerm5!$G37*(Sheet1!$A21-Sheet1!$A20)</f>
        <v>#VALUE!</v>
      </c>
      <c r="AE20" s="5" t="e">
        <f aca="false">LongTerm5!$S37</f>
        <v>#VALUE!</v>
      </c>
      <c r="AF20" s="5" t="e">
        <f aca="false">LongTerm5!$T37</f>
        <v>#VALUE!</v>
      </c>
      <c r="AH20" s="6" t="e">
        <f aca="false">LongTerm6!$G37*(Sheet1!$A23-Sheet1!$A22)</f>
        <v>#VALUE!</v>
      </c>
      <c r="AI20" s="5" t="e">
        <f aca="false">LongTerm6!$S37</f>
        <v>#VALUE!</v>
      </c>
      <c r="AJ20" s="5" t="e">
        <f aca="false">LongTerm6!$T37</f>
        <v>#VALUE!</v>
      </c>
      <c r="AL20" s="6"/>
      <c r="AM20" s="5"/>
      <c r="AN20" s="5"/>
      <c r="AP20" s="6"/>
      <c r="AQ20" s="5"/>
      <c r="AR20" s="5"/>
    </row>
    <row r="21" customFormat="false" ht="12.75" hidden="false" customHeight="false" outlineLevel="0" collapsed="false">
      <c r="A21" s="3" t="n">
        <v>37681</v>
      </c>
      <c r="B21" s="4" t="e">
        <f aca="false">(-N21*(1+$N$4)-R21*(1+$R$4)-AH21*(1+$AH$4)-AL21*(1+$AL$4))/10000</f>
        <v>#VALUE!</v>
      </c>
      <c r="C21" s="4" t="e">
        <f aca="false">(-AD21*(1+$AD$4)-AP21*(1+$AP$4))/10000</f>
        <v>#VALUE!</v>
      </c>
      <c r="D21" s="4" t="e">
        <f aca="false">(-V21*(1+$V$4))/10000</f>
        <v>#VALUE!</v>
      </c>
      <c r="E21" s="4" t="e">
        <f aca="false">(-Z21*(1+$Z$4))/10000</f>
        <v>#VALUE!</v>
      </c>
      <c r="F21" s="4" t="e">
        <f aca="false">(N21+R21+V21+Z21+AD21+AH21+AL21+AP21)/10000</f>
        <v>#VALUE!</v>
      </c>
      <c r="G21" s="4"/>
      <c r="H21" s="4" t="e">
        <f aca="false">(O21+S21+AI21+AM21)/10000</f>
        <v>#VALUE!</v>
      </c>
      <c r="I21" s="4" t="e">
        <f aca="false">(AE21+AQ21)/10000</f>
        <v>#VALUE!</v>
      </c>
      <c r="J21" s="4" t="e">
        <f aca="false">W21/10000</f>
        <v>#VALUE!</v>
      </c>
      <c r="K21" s="4" t="e">
        <f aca="false">AA21/10000</f>
        <v>#VALUE!</v>
      </c>
      <c r="L21" s="5" t="e">
        <f aca="false">(P21+T21+X21+AB21+AF21+AJ21+AN21+AR21)/10000</f>
        <v>#VALUE!</v>
      </c>
      <c r="M21" s="5"/>
      <c r="N21" s="6" t="e">
        <f aca="false">LongTerm1!$G38*(Sheet1!$A22-Sheet1!$A21)</f>
        <v>#VALUE!</v>
      </c>
      <c r="O21" s="5" t="e">
        <f aca="false">LongTerm1!$S38</f>
        <v>#VALUE!</v>
      </c>
      <c r="P21" s="5" t="e">
        <f aca="false">LongTerm1!$T38</f>
        <v>#VALUE!</v>
      </c>
      <c r="R21" s="6" t="e">
        <f aca="false">LongTerm2!$G38*(Sheet1!$A22-Sheet1!$A21)</f>
        <v>#VALUE!</v>
      </c>
      <c r="S21" s="5" t="e">
        <f aca="false">LongTerm2!$S38</f>
        <v>#VALUE!</v>
      </c>
      <c r="T21" s="5" t="e">
        <f aca="false">LongTerm2!$T38</f>
        <v>#VALUE!</v>
      </c>
      <c r="V21" s="6" t="e">
        <f aca="false">LongTerm3!$G38*(Sheet1!$A22-Sheet1!$A21)</f>
        <v>#VALUE!</v>
      </c>
      <c r="W21" s="5" t="e">
        <f aca="false">LongTerm3!$S38</f>
        <v>#VALUE!</v>
      </c>
      <c r="X21" s="5" t="e">
        <f aca="false">LongTerm3!$T38</f>
        <v>#VALUE!</v>
      </c>
      <c r="Z21" s="6" t="e">
        <f aca="false">LongTerm4!$G38*(Sheet1!$A22-Sheet1!$A21)</f>
        <v>#VALUE!</v>
      </c>
      <c r="AA21" s="5" t="e">
        <f aca="false">LongTerm4!$S38</f>
        <v>#VALUE!</v>
      </c>
      <c r="AB21" s="5" t="e">
        <f aca="false">LongTerm4!$T38</f>
        <v>#VALUE!</v>
      </c>
      <c r="AD21" s="6" t="e">
        <f aca="false">LongTerm5!$G38*(Sheet1!$A22-Sheet1!$A21)</f>
        <v>#VALUE!</v>
      </c>
      <c r="AE21" s="5" t="e">
        <f aca="false">LongTerm5!$S38</f>
        <v>#VALUE!</v>
      </c>
      <c r="AF21" s="5" t="e">
        <f aca="false">LongTerm5!$T38</f>
        <v>#VALUE!</v>
      </c>
      <c r="AH21" s="6" t="e">
        <f aca="false">LongTerm6!$G38*(Sheet1!$A24-Sheet1!$A23)</f>
        <v>#VALUE!</v>
      </c>
      <c r="AI21" s="5" t="e">
        <f aca="false">LongTerm6!$S38</f>
        <v>#VALUE!</v>
      </c>
      <c r="AJ21" s="5" t="e">
        <f aca="false">LongTerm6!$T38</f>
        <v>#VALUE!</v>
      </c>
      <c r="AL21" s="6"/>
      <c r="AM21" s="5"/>
      <c r="AN21" s="5"/>
      <c r="AP21" s="6"/>
      <c r="AQ21" s="5"/>
      <c r="AR21" s="5"/>
    </row>
    <row r="22" customFormat="false" ht="12.75" hidden="false" customHeight="false" outlineLevel="0" collapsed="false">
      <c r="A22" s="3" t="n">
        <v>37712</v>
      </c>
      <c r="B22" s="4" t="e">
        <f aca="false">(-N22*(1+$N$4)-R22*(1+$R$4)-AH22*(1+$AH$4)-AL22*(1+$AL$4))/10000</f>
        <v>#VALUE!</v>
      </c>
      <c r="C22" s="4" t="e">
        <f aca="false">(-AD22*(1+$AD$4)-AP22*(1+$AP$4))/10000</f>
        <v>#VALUE!</v>
      </c>
      <c r="D22" s="4" t="e">
        <f aca="false">(-V22*(1+$V$4))/10000</f>
        <v>#VALUE!</v>
      </c>
      <c r="E22" s="4" t="e">
        <f aca="false">(-Z22*(1+$Z$4))/10000</f>
        <v>#VALUE!</v>
      </c>
      <c r="F22" s="4" t="e">
        <f aca="false">(N22+R22+V22+Z22+AD22+AH22+AL22+AP22)/10000</f>
        <v>#VALUE!</v>
      </c>
      <c r="G22" s="4"/>
      <c r="H22" s="4" t="e">
        <f aca="false">(O22+S22+AI22+AM22)/10000</f>
        <v>#VALUE!</v>
      </c>
      <c r="I22" s="4" t="e">
        <f aca="false">(AE22+AQ22)/10000</f>
        <v>#VALUE!</v>
      </c>
      <c r="J22" s="4" t="e">
        <f aca="false">W22/10000</f>
        <v>#VALUE!</v>
      </c>
      <c r="K22" s="4" t="e">
        <f aca="false">AA22/10000</f>
        <v>#VALUE!</v>
      </c>
      <c r="L22" s="5" t="e">
        <f aca="false">(P22+T22+X22+AB22+AF22+AJ22+AN22+AR22)/10000</f>
        <v>#VALUE!</v>
      </c>
      <c r="M22" s="5"/>
      <c r="N22" s="6" t="e">
        <f aca="false">LongTerm1!$G39*(Sheet1!$A23-Sheet1!$A22)</f>
        <v>#VALUE!</v>
      </c>
      <c r="O22" s="5" t="e">
        <f aca="false">LongTerm1!$S39</f>
        <v>#VALUE!</v>
      </c>
      <c r="P22" s="5" t="e">
        <f aca="false">LongTerm1!$T39</f>
        <v>#VALUE!</v>
      </c>
      <c r="R22" s="6" t="e">
        <f aca="false">LongTerm2!$G39*(Sheet1!$A23-Sheet1!$A22)</f>
        <v>#VALUE!</v>
      </c>
      <c r="S22" s="5" t="e">
        <f aca="false">LongTerm2!$S39</f>
        <v>#VALUE!</v>
      </c>
      <c r="T22" s="5" t="e">
        <f aca="false">LongTerm2!$T39</f>
        <v>#VALUE!</v>
      </c>
      <c r="V22" s="6" t="e">
        <f aca="false">LongTerm3!$G39*(Sheet1!$A23-Sheet1!$A22)</f>
        <v>#VALUE!</v>
      </c>
      <c r="W22" s="5" t="e">
        <f aca="false">LongTerm3!$S39</f>
        <v>#VALUE!</v>
      </c>
      <c r="X22" s="5" t="e">
        <f aca="false">LongTerm3!$T39</f>
        <v>#VALUE!</v>
      </c>
      <c r="Z22" s="6" t="e">
        <f aca="false">LongTerm4!$G39*(Sheet1!$A23-Sheet1!$A22)</f>
        <v>#VALUE!</v>
      </c>
      <c r="AA22" s="5" t="e">
        <f aca="false">LongTerm4!$S39</f>
        <v>#VALUE!</v>
      </c>
      <c r="AB22" s="5" t="e">
        <f aca="false">LongTerm4!$T39</f>
        <v>#VALUE!</v>
      </c>
      <c r="AD22" s="6" t="e">
        <f aca="false">LongTerm5!$G39*(Sheet1!$A23-Sheet1!$A22)</f>
        <v>#VALUE!</v>
      </c>
      <c r="AE22" s="5" t="e">
        <f aca="false">LongTerm5!$S39</f>
        <v>#VALUE!</v>
      </c>
      <c r="AF22" s="5" t="e">
        <f aca="false">LongTerm5!$T39</f>
        <v>#VALUE!</v>
      </c>
      <c r="AH22" s="6" t="e">
        <f aca="false">LongTerm6!$G39*(Sheet1!$A25-Sheet1!$A24)</f>
        <v>#VALUE!</v>
      </c>
      <c r="AI22" s="5" t="e">
        <f aca="false">LongTerm6!$S39</f>
        <v>#VALUE!</v>
      </c>
      <c r="AJ22" s="5" t="e">
        <f aca="false">LongTerm6!$T39</f>
        <v>#VALUE!</v>
      </c>
      <c r="AL22" s="6"/>
      <c r="AM22" s="5"/>
      <c r="AN22" s="5"/>
      <c r="AP22" s="6"/>
      <c r="AQ22" s="5"/>
      <c r="AR22" s="5"/>
    </row>
    <row r="23" customFormat="false" ht="12.75" hidden="false" customHeight="false" outlineLevel="0" collapsed="false">
      <c r="A23" s="3" t="n">
        <v>37742</v>
      </c>
      <c r="B23" s="4" t="e">
        <f aca="false">(-N23*(1+$N$4)-R23*(1+$R$4)-AH23*(1+$AH$4)-AL23*(1+$AL$4))/10000</f>
        <v>#VALUE!</v>
      </c>
      <c r="C23" s="4" t="e">
        <f aca="false">(-AD23*(1+$AD$4)-AP23*(1+$AP$4))/10000</f>
        <v>#VALUE!</v>
      </c>
      <c r="D23" s="4" t="e">
        <f aca="false">(-V23*(1+$V$4))/10000</f>
        <v>#VALUE!</v>
      </c>
      <c r="E23" s="4" t="e">
        <f aca="false">(-Z23*(1+$Z$4))/10000</f>
        <v>#VALUE!</v>
      </c>
      <c r="F23" s="4" t="e">
        <f aca="false">(N23+R23+V23+Z23+AD23+AH23+AL23+AP23)/10000</f>
        <v>#VALUE!</v>
      </c>
      <c r="G23" s="4"/>
      <c r="H23" s="4" t="e">
        <f aca="false">(O23+S23+AI23+AM23)/10000</f>
        <v>#VALUE!</v>
      </c>
      <c r="I23" s="4" t="e">
        <f aca="false">(AE23+AQ23)/10000</f>
        <v>#VALUE!</v>
      </c>
      <c r="J23" s="4" t="e">
        <f aca="false">W23/10000</f>
        <v>#VALUE!</v>
      </c>
      <c r="K23" s="4" t="e">
        <f aca="false">AA23/10000</f>
        <v>#VALUE!</v>
      </c>
      <c r="L23" s="5" t="e">
        <f aca="false">(P23+T23+X23+AB23+AF23+AJ23+AN23+AR23)/10000</f>
        <v>#VALUE!</v>
      </c>
      <c r="M23" s="5"/>
      <c r="N23" s="6" t="e">
        <f aca="false">LongTerm1!$G40*(Sheet1!$A24-Sheet1!$A23)</f>
        <v>#VALUE!</v>
      </c>
      <c r="O23" s="5" t="e">
        <f aca="false">LongTerm1!$S40</f>
        <v>#VALUE!</v>
      </c>
      <c r="P23" s="5" t="e">
        <f aca="false">LongTerm1!$T40</f>
        <v>#VALUE!</v>
      </c>
      <c r="R23" s="6" t="e">
        <f aca="false">LongTerm2!$G40*(Sheet1!$A24-Sheet1!$A23)</f>
        <v>#VALUE!</v>
      </c>
      <c r="S23" s="5" t="e">
        <f aca="false">LongTerm2!$S40</f>
        <v>#VALUE!</v>
      </c>
      <c r="T23" s="5" t="e">
        <f aca="false">LongTerm2!$T40</f>
        <v>#VALUE!</v>
      </c>
      <c r="V23" s="6" t="e">
        <f aca="false">LongTerm3!$G40*(Sheet1!$A24-Sheet1!$A23)</f>
        <v>#VALUE!</v>
      </c>
      <c r="W23" s="5" t="e">
        <f aca="false">LongTerm3!$S40</f>
        <v>#VALUE!</v>
      </c>
      <c r="X23" s="5" t="e">
        <f aca="false">LongTerm3!$T40</f>
        <v>#VALUE!</v>
      </c>
      <c r="Z23" s="6" t="e">
        <f aca="false">LongTerm4!$G40*(Sheet1!$A24-Sheet1!$A23)</f>
        <v>#VALUE!</v>
      </c>
      <c r="AA23" s="5" t="e">
        <f aca="false">LongTerm4!$S40</f>
        <v>#VALUE!</v>
      </c>
      <c r="AB23" s="5" t="e">
        <f aca="false">LongTerm4!$T40</f>
        <v>#VALUE!</v>
      </c>
      <c r="AD23" s="6" t="e">
        <f aca="false">LongTerm5!$G40*(Sheet1!$A24-Sheet1!$A23)</f>
        <v>#VALUE!</v>
      </c>
      <c r="AE23" s="5" t="e">
        <f aca="false">LongTerm5!$S40</f>
        <v>#VALUE!</v>
      </c>
      <c r="AF23" s="5" t="e">
        <f aca="false">LongTerm5!$T40</f>
        <v>#VALUE!</v>
      </c>
      <c r="AH23" s="6" t="e">
        <f aca="false">LongTerm6!$G40*(Sheet1!$A26-Sheet1!$A25)</f>
        <v>#VALUE!</v>
      </c>
      <c r="AI23" s="5" t="e">
        <f aca="false">LongTerm6!$S40</f>
        <v>#VALUE!</v>
      </c>
      <c r="AJ23" s="5" t="e">
        <f aca="false">LongTerm6!$T40</f>
        <v>#VALUE!</v>
      </c>
      <c r="AL23" s="6"/>
      <c r="AM23" s="5"/>
      <c r="AN23" s="5"/>
      <c r="AP23" s="6"/>
      <c r="AQ23" s="5"/>
      <c r="AR23" s="5"/>
    </row>
    <row r="24" customFormat="false" ht="12.75" hidden="false" customHeight="false" outlineLevel="0" collapsed="false">
      <c r="A24" s="3" t="n">
        <v>37773</v>
      </c>
      <c r="B24" s="4" t="e">
        <f aca="false">(-N24*(1+$N$4)-R24*(1+$R$4)-AH24*(1+$AH$4)-AL24*(1+$AL$4))/10000</f>
        <v>#VALUE!</v>
      </c>
      <c r="C24" s="4" t="e">
        <f aca="false">(-AD24*(1+$AD$4)-AP24*(1+$AP$4))/10000</f>
        <v>#VALUE!</v>
      </c>
      <c r="D24" s="4" t="e">
        <f aca="false">(-V24*(1+$V$4))/10000</f>
        <v>#VALUE!</v>
      </c>
      <c r="E24" s="4" t="e">
        <f aca="false">(-Z24*(1+$Z$4))/10000</f>
        <v>#VALUE!</v>
      </c>
      <c r="F24" s="4" t="e">
        <f aca="false">(N24+R24+V24+Z24+AD24+AH24+AL24+AP24)/10000</f>
        <v>#VALUE!</v>
      </c>
      <c r="G24" s="4"/>
      <c r="H24" s="4" t="e">
        <f aca="false">(O24+S24+AI24+AM24)/10000</f>
        <v>#VALUE!</v>
      </c>
      <c r="I24" s="4" t="e">
        <f aca="false">(AE24+AQ24)/10000</f>
        <v>#VALUE!</v>
      </c>
      <c r="J24" s="4" t="e">
        <f aca="false">W24/10000</f>
        <v>#VALUE!</v>
      </c>
      <c r="K24" s="4" t="e">
        <f aca="false">AA24/10000</f>
        <v>#VALUE!</v>
      </c>
      <c r="L24" s="5" t="e">
        <f aca="false">(P24+T24+X24+AB24+AF24+AJ24+AN24+AR24)/10000</f>
        <v>#VALUE!</v>
      </c>
      <c r="M24" s="5"/>
      <c r="N24" s="6" t="e">
        <f aca="false">LongTerm1!$G41*(Sheet1!$A25-Sheet1!$A24)</f>
        <v>#VALUE!</v>
      </c>
      <c r="O24" s="5" t="e">
        <f aca="false">LongTerm1!$S41</f>
        <v>#VALUE!</v>
      </c>
      <c r="P24" s="5" t="e">
        <f aca="false">LongTerm1!$T41</f>
        <v>#VALUE!</v>
      </c>
      <c r="R24" s="6" t="e">
        <f aca="false">LongTerm2!$G41*(Sheet1!$A25-Sheet1!$A24)</f>
        <v>#VALUE!</v>
      </c>
      <c r="S24" s="5" t="e">
        <f aca="false">LongTerm2!$S41</f>
        <v>#VALUE!</v>
      </c>
      <c r="T24" s="5" t="e">
        <f aca="false">LongTerm2!$T41</f>
        <v>#VALUE!</v>
      </c>
      <c r="V24" s="6" t="e">
        <f aca="false">LongTerm3!$G41*(Sheet1!$A25-Sheet1!$A24)</f>
        <v>#VALUE!</v>
      </c>
      <c r="W24" s="5" t="e">
        <f aca="false">LongTerm3!$S41</f>
        <v>#VALUE!</v>
      </c>
      <c r="X24" s="5" t="e">
        <f aca="false">LongTerm3!$T41</f>
        <v>#VALUE!</v>
      </c>
      <c r="Z24" s="6" t="e">
        <f aca="false">LongTerm4!$G41*(Sheet1!$A25-Sheet1!$A24)</f>
        <v>#VALUE!</v>
      </c>
      <c r="AA24" s="5" t="e">
        <f aca="false">LongTerm4!$S41</f>
        <v>#VALUE!</v>
      </c>
      <c r="AB24" s="5" t="e">
        <f aca="false">LongTerm4!$T41</f>
        <v>#VALUE!</v>
      </c>
      <c r="AD24" s="6" t="e">
        <f aca="false">LongTerm5!$G41*(Sheet1!$A25-Sheet1!$A24)</f>
        <v>#VALUE!</v>
      </c>
      <c r="AE24" s="5" t="e">
        <f aca="false">LongTerm5!$S41</f>
        <v>#VALUE!</v>
      </c>
      <c r="AF24" s="5" t="e">
        <f aca="false">LongTerm5!$T41</f>
        <v>#VALUE!</v>
      </c>
      <c r="AH24" s="6" t="e">
        <f aca="false">LongTerm6!$G41*(Sheet1!$A27-Sheet1!$A26)</f>
        <v>#VALUE!</v>
      </c>
      <c r="AI24" s="5" t="e">
        <f aca="false">LongTerm6!$S41</f>
        <v>#VALUE!</v>
      </c>
      <c r="AJ24" s="5" t="e">
        <f aca="false">LongTerm6!$T41</f>
        <v>#VALUE!</v>
      </c>
      <c r="AL24" s="6"/>
      <c r="AM24" s="5"/>
      <c r="AN24" s="5"/>
      <c r="AP24" s="6"/>
      <c r="AQ24" s="5"/>
      <c r="AR24" s="5"/>
    </row>
    <row r="25" customFormat="false" ht="12.75" hidden="false" customHeight="false" outlineLevel="0" collapsed="false">
      <c r="A25" s="3" t="n">
        <v>37803</v>
      </c>
      <c r="B25" s="4" t="e">
        <f aca="false">(-N25*(1+$N$4)-R25*(1+$R$4)-AH25*(1+$AH$4)-AL25*(1+$AL$4))/10000</f>
        <v>#VALUE!</v>
      </c>
      <c r="C25" s="4" t="e">
        <f aca="false">(-AD25*(1+$AD$4)-AP25*(1+$AP$4))/10000</f>
        <v>#VALUE!</v>
      </c>
      <c r="D25" s="4" t="e">
        <f aca="false">(-V25*(1+$V$4))/10000</f>
        <v>#VALUE!</v>
      </c>
      <c r="E25" s="4" t="e">
        <f aca="false">(-Z25*(1+$Z$4))/10000</f>
        <v>#VALUE!</v>
      </c>
      <c r="F25" s="4" t="e">
        <f aca="false">(N25+R25+V25+Z25+AD25+AH25+AL25+AP25)/10000</f>
        <v>#VALUE!</v>
      </c>
      <c r="G25" s="4"/>
      <c r="H25" s="4" t="e">
        <f aca="false">(O25+S25+AI25+AM25)/10000</f>
        <v>#VALUE!</v>
      </c>
      <c r="I25" s="4" t="e">
        <f aca="false">(AE25+AQ25)/10000</f>
        <v>#VALUE!</v>
      </c>
      <c r="J25" s="4" t="e">
        <f aca="false">W25/10000</f>
        <v>#VALUE!</v>
      </c>
      <c r="K25" s="4" t="e">
        <f aca="false">AA25/10000</f>
        <v>#VALUE!</v>
      </c>
      <c r="L25" s="5" t="e">
        <f aca="false">(P25+T25+X25+AB25+AF25+AJ25+AN25+AR25)/10000</f>
        <v>#VALUE!</v>
      </c>
      <c r="M25" s="5"/>
      <c r="N25" s="6" t="e">
        <f aca="false">LongTerm1!$G42*(Sheet1!$A26-Sheet1!$A25)</f>
        <v>#VALUE!</v>
      </c>
      <c r="O25" s="5" t="e">
        <f aca="false">LongTerm1!$S42</f>
        <v>#VALUE!</v>
      </c>
      <c r="P25" s="5" t="e">
        <f aca="false">LongTerm1!$T42</f>
        <v>#VALUE!</v>
      </c>
      <c r="R25" s="6" t="e">
        <f aca="false">LongTerm2!$G42*(Sheet1!$A26-Sheet1!$A25)</f>
        <v>#VALUE!</v>
      </c>
      <c r="S25" s="5" t="e">
        <f aca="false">LongTerm2!$S42</f>
        <v>#VALUE!</v>
      </c>
      <c r="T25" s="5" t="e">
        <f aca="false">LongTerm2!$T42</f>
        <v>#VALUE!</v>
      </c>
      <c r="V25" s="6" t="e">
        <f aca="false">LongTerm3!$G42*(Sheet1!$A26-Sheet1!$A25)</f>
        <v>#VALUE!</v>
      </c>
      <c r="W25" s="5" t="e">
        <f aca="false">LongTerm3!$S42</f>
        <v>#VALUE!</v>
      </c>
      <c r="X25" s="5" t="e">
        <f aca="false">LongTerm3!$T42</f>
        <v>#VALUE!</v>
      </c>
      <c r="Z25" s="6" t="e">
        <f aca="false">LongTerm4!$G42*(Sheet1!$A26-Sheet1!$A25)</f>
        <v>#VALUE!</v>
      </c>
      <c r="AA25" s="5" t="e">
        <f aca="false">LongTerm4!$S42</f>
        <v>#VALUE!</v>
      </c>
      <c r="AB25" s="5" t="e">
        <f aca="false">LongTerm4!$T42</f>
        <v>#VALUE!</v>
      </c>
      <c r="AD25" s="6" t="e">
        <f aca="false">LongTerm5!$G42*(Sheet1!$A26-Sheet1!$A25)</f>
        <v>#VALUE!</v>
      </c>
      <c r="AE25" s="5" t="e">
        <f aca="false">LongTerm5!$S42</f>
        <v>#VALUE!</v>
      </c>
      <c r="AF25" s="5" t="e">
        <f aca="false">LongTerm5!$T42</f>
        <v>#VALUE!</v>
      </c>
      <c r="AH25" s="6" t="e">
        <f aca="false">LongTerm6!$G42*(Sheet1!$A28-Sheet1!$A27)</f>
        <v>#VALUE!</v>
      </c>
      <c r="AI25" s="5" t="e">
        <f aca="false">LongTerm6!$S42</f>
        <v>#VALUE!</v>
      </c>
      <c r="AJ25" s="5" t="e">
        <f aca="false">LongTerm6!$T42</f>
        <v>#VALUE!</v>
      </c>
      <c r="AL25" s="6"/>
      <c r="AM25" s="5"/>
      <c r="AN25" s="5"/>
      <c r="AP25" s="6"/>
      <c r="AQ25" s="5"/>
      <c r="AR25" s="5"/>
    </row>
    <row r="26" customFormat="false" ht="12.75" hidden="false" customHeight="false" outlineLevel="0" collapsed="false">
      <c r="A26" s="3" t="n">
        <v>37834</v>
      </c>
      <c r="B26" s="4" t="e">
        <f aca="false">(-N26*(1+$N$4)-R26*(1+$R$4)-AH26*(1+$AH$4)-AL26*(1+$AL$4))/10000</f>
        <v>#VALUE!</v>
      </c>
      <c r="C26" s="4" t="e">
        <f aca="false">(-AD26*(1+$AD$4)-AP26*(1+$AP$4))/10000</f>
        <v>#VALUE!</v>
      </c>
      <c r="D26" s="4" t="e">
        <f aca="false">(-V26*(1+$V$4))/10000</f>
        <v>#VALUE!</v>
      </c>
      <c r="E26" s="4" t="e">
        <f aca="false">(-Z26*(1+$Z$4))/10000</f>
        <v>#VALUE!</v>
      </c>
      <c r="F26" s="4" t="e">
        <f aca="false">(N26+R26+V26+Z26+AD26+AH26+AL26+AP26)/10000</f>
        <v>#VALUE!</v>
      </c>
      <c r="G26" s="4"/>
      <c r="H26" s="4" t="e">
        <f aca="false">(O26+S26+AI26+AM26)/10000</f>
        <v>#VALUE!</v>
      </c>
      <c r="I26" s="4" t="e">
        <f aca="false">(AE26+AQ26)/10000</f>
        <v>#VALUE!</v>
      </c>
      <c r="J26" s="4" t="e">
        <f aca="false">W26/10000</f>
        <v>#VALUE!</v>
      </c>
      <c r="K26" s="4" t="e">
        <f aca="false">AA26/10000</f>
        <v>#VALUE!</v>
      </c>
      <c r="L26" s="5" t="e">
        <f aca="false">(P26+T26+X26+AB26+AF26+AJ26+AN26+AR26)/10000</f>
        <v>#VALUE!</v>
      </c>
      <c r="M26" s="5"/>
      <c r="N26" s="6" t="e">
        <f aca="false">LongTerm1!$G43*(Sheet1!$A27-Sheet1!$A26)</f>
        <v>#VALUE!</v>
      </c>
      <c r="O26" s="5" t="e">
        <f aca="false">LongTerm1!$S43</f>
        <v>#VALUE!</v>
      </c>
      <c r="P26" s="5" t="e">
        <f aca="false">LongTerm1!$T43</f>
        <v>#VALUE!</v>
      </c>
      <c r="R26" s="6" t="e">
        <f aca="false">LongTerm2!$G43*(Sheet1!$A27-Sheet1!$A26)</f>
        <v>#VALUE!</v>
      </c>
      <c r="S26" s="5" t="e">
        <f aca="false">LongTerm2!$S43</f>
        <v>#VALUE!</v>
      </c>
      <c r="T26" s="5" t="e">
        <f aca="false">LongTerm2!$T43</f>
        <v>#VALUE!</v>
      </c>
      <c r="V26" s="6" t="e">
        <f aca="false">LongTerm3!$G43*(Sheet1!$A27-Sheet1!$A26)</f>
        <v>#VALUE!</v>
      </c>
      <c r="W26" s="5" t="e">
        <f aca="false">LongTerm3!$S43</f>
        <v>#VALUE!</v>
      </c>
      <c r="X26" s="5" t="e">
        <f aca="false">LongTerm3!$T43</f>
        <v>#VALUE!</v>
      </c>
      <c r="Z26" s="6" t="e">
        <f aca="false">LongTerm4!$G43*(Sheet1!$A27-Sheet1!$A26)</f>
        <v>#VALUE!</v>
      </c>
      <c r="AA26" s="5" t="e">
        <f aca="false">LongTerm4!$S43</f>
        <v>#VALUE!</v>
      </c>
      <c r="AB26" s="5" t="e">
        <f aca="false">LongTerm4!$T43</f>
        <v>#VALUE!</v>
      </c>
      <c r="AD26" s="6" t="e">
        <f aca="false">LongTerm5!$G43*(Sheet1!$A27-Sheet1!$A26)</f>
        <v>#VALUE!</v>
      </c>
      <c r="AE26" s="5" t="e">
        <f aca="false">LongTerm5!$S43</f>
        <v>#VALUE!</v>
      </c>
      <c r="AF26" s="5" t="e">
        <f aca="false">LongTerm5!$T43</f>
        <v>#VALUE!</v>
      </c>
      <c r="AH26" s="6" t="e">
        <f aca="false">LongTerm6!$G43*(Sheet1!$A29-Sheet1!$A28)</f>
        <v>#VALUE!</v>
      </c>
      <c r="AI26" s="5" t="e">
        <f aca="false">LongTerm6!$S43</f>
        <v>#VALUE!</v>
      </c>
      <c r="AJ26" s="5" t="e">
        <f aca="false">LongTerm6!$T43</f>
        <v>#VALUE!</v>
      </c>
      <c r="AL26" s="6"/>
      <c r="AM26" s="5"/>
      <c r="AN26" s="5"/>
      <c r="AP26" s="6"/>
      <c r="AQ26" s="5"/>
      <c r="AR26" s="5"/>
    </row>
    <row r="27" customFormat="false" ht="12.75" hidden="false" customHeight="false" outlineLevel="0" collapsed="false">
      <c r="A27" s="3" t="n">
        <v>37865</v>
      </c>
      <c r="B27" s="4" t="e">
        <f aca="false">(-N27*(1+$N$4)-R27*(1+$R$4)-AH27*(1+$AH$4)-AL27*(1+$AL$4))/10000</f>
        <v>#VALUE!</v>
      </c>
      <c r="C27" s="4" t="e">
        <f aca="false">(-AD27*(1+$AD$4)-AP27*(1+$AP$4))/10000</f>
        <v>#VALUE!</v>
      </c>
      <c r="D27" s="4" t="e">
        <f aca="false">(-V27*(1+$V$4))/10000</f>
        <v>#VALUE!</v>
      </c>
      <c r="E27" s="4" t="e">
        <f aca="false">(-Z27*(1+$Z$4))/10000</f>
        <v>#VALUE!</v>
      </c>
      <c r="F27" s="4" t="e">
        <f aca="false">(N27+R27+V27+Z27+AD27+AH27+AL27+AP27)/10000</f>
        <v>#VALUE!</v>
      </c>
      <c r="G27" s="4"/>
      <c r="H27" s="4" t="e">
        <f aca="false">(O27+S27+AI27+AM27)/10000</f>
        <v>#VALUE!</v>
      </c>
      <c r="I27" s="4" t="e">
        <f aca="false">(AE27+AQ27)/10000</f>
        <v>#VALUE!</v>
      </c>
      <c r="J27" s="4" t="e">
        <f aca="false">W27/10000</f>
        <v>#VALUE!</v>
      </c>
      <c r="K27" s="4" t="e">
        <f aca="false">AA27/10000</f>
        <v>#VALUE!</v>
      </c>
      <c r="L27" s="5" t="e">
        <f aca="false">(P27+T27+X27+AB27+AF27+AJ27+AN27+AR27)/10000</f>
        <v>#VALUE!</v>
      </c>
      <c r="M27" s="5"/>
      <c r="N27" s="6" t="e">
        <f aca="false">LongTerm1!$G44*(Sheet1!$A28-Sheet1!$A27)</f>
        <v>#VALUE!</v>
      </c>
      <c r="O27" s="5" t="e">
        <f aca="false">LongTerm1!$S44</f>
        <v>#VALUE!</v>
      </c>
      <c r="P27" s="5" t="e">
        <f aca="false">LongTerm1!$T44</f>
        <v>#VALUE!</v>
      </c>
      <c r="R27" s="6" t="e">
        <f aca="false">LongTerm2!$G44*(Sheet1!$A28-Sheet1!$A27)</f>
        <v>#VALUE!</v>
      </c>
      <c r="S27" s="5" t="e">
        <f aca="false">LongTerm2!$S44</f>
        <v>#VALUE!</v>
      </c>
      <c r="T27" s="5" t="e">
        <f aca="false">LongTerm2!$T44</f>
        <v>#VALUE!</v>
      </c>
      <c r="V27" s="6" t="e">
        <f aca="false">LongTerm3!$G44*(Sheet1!$A28-Sheet1!$A27)</f>
        <v>#VALUE!</v>
      </c>
      <c r="W27" s="5" t="e">
        <f aca="false">LongTerm3!$S44</f>
        <v>#VALUE!</v>
      </c>
      <c r="X27" s="5" t="e">
        <f aca="false">LongTerm3!$T44</f>
        <v>#VALUE!</v>
      </c>
      <c r="Z27" s="6" t="e">
        <f aca="false">LongTerm4!$G44*(Sheet1!$A28-Sheet1!$A27)</f>
        <v>#VALUE!</v>
      </c>
      <c r="AA27" s="5" t="e">
        <f aca="false">LongTerm4!$S44</f>
        <v>#VALUE!</v>
      </c>
      <c r="AB27" s="5" t="e">
        <f aca="false">LongTerm4!$T44</f>
        <v>#VALUE!</v>
      </c>
      <c r="AD27" s="6" t="e">
        <f aca="false">LongTerm5!$G44*(Sheet1!$A28-Sheet1!$A27)</f>
        <v>#VALUE!</v>
      </c>
      <c r="AE27" s="5" t="e">
        <f aca="false">LongTerm5!$S44</f>
        <v>#VALUE!</v>
      </c>
      <c r="AF27" s="5" t="e">
        <f aca="false">LongTerm5!$T44</f>
        <v>#VALUE!</v>
      </c>
      <c r="AH27" s="6" t="e">
        <f aca="false">LongTerm6!$G44*(Sheet1!$A30-Sheet1!$A29)</f>
        <v>#VALUE!</v>
      </c>
      <c r="AI27" s="5" t="e">
        <f aca="false">LongTerm6!$S44</f>
        <v>#VALUE!</v>
      </c>
      <c r="AJ27" s="5" t="e">
        <f aca="false">LongTerm6!$T44</f>
        <v>#VALUE!</v>
      </c>
      <c r="AL27" s="6"/>
      <c r="AM27" s="5"/>
      <c r="AN27" s="5"/>
      <c r="AP27" s="6"/>
      <c r="AQ27" s="5"/>
      <c r="AR27" s="5"/>
    </row>
    <row r="28" customFormat="false" ht="12.75" hidden="false" customHeight="false" outlineLevel="0" collapsed="false">
      <c r="A28" s="3" t="n">
        <v>37895</v>
      </c>
      <c r="B28" s="4" t="e">
        <f aca="false">(-N28*(1+$N$4)-R28*(1+$R$4)-AH28*(1+$AH$4)-AL28*(1+$AL$4))/10000</f>
        <v>#VALUE!</v>
      </c>
      <c r="C28" s="4" t="e">
        <f aca="false">(-AD28*(1+$AD$4)-AP28*(1+$AP$4))/10000</f>
        <v>#VALUE!</v>
      </c>
      <c r="D28" s="4" t="e">
        <f aca="false">(-V28*(1+$V$4))/10000</f>
        <v>#VALUE!</v>
      </c>
      <c r="E28" s="4" t="e">
        <f aca="false">(-Z28*(1+$Z$4))/10000</f>
        <v>#VALUE!</v>
      </c>
      <c r="F28" s="4" t="e">
        <f aca="false">(N28+R28+V28+Z28+AD28+AH28+AL28+AP28)/10000</f>
        <v>#VALUE!</v>
      </c>
      <c r="G28" s="4"/>
      <c r="H28" s="4" t="e">
        <f aca="false">(O28+S28+AI28+AM28)/10000</f>
        <v>#VALUE!</v>
      </c>
      <c r="I28" s="4" t="e">
        <f aca="false">(AE28+AQ28)/10000</f>
        <v>#VALUE!</v>
      </c>
      <c r="J28" s="4" t="e">
        <f aca="false">W28/10000</f>
        <v>#VALUE!</v>
      </c>
      <c r="K28" s="4" t="e">
        <f aca="false">AA28/10000</f>
        <v>#VALUE!</v>
      </c>
      <c r="L28" s="5" t="e">
        <f aca="false">(P28+T28+X28+AB28+AF28+AJ28+AN28+AR28)/10000</f>
        <v>#VALUE!</v>
      </c>
      <c r="M28" s="5"/>
      <c r="N28" s="6" t="e">
        <f aca="false">LongTerm1!$G45*(Sheet1!$A29-Sheet1!$A28)</f>
        <v>#VALUE!</v>
      </c>
      <c r="O28" s="5" t="e">
        <f aca="false">LongTerm1!$S45</f>
        <v>#VALUE!</v>
      </c>
      <c r="P28" s="5" t="e">
        <f aca="false">LongTerm1!$T45</f>
        <v>#VALUE!</v>
      </c>
      <c r="R28" s="6" t="e">
        <f aca="false">LongTerm2!$G45*(Sheet1!$A29-Sheet1!$A28)</f>
        <v>#VALUE!</v>
      </c>
      <c r="S28" s="5" t="e">
        <f aca="false">LongTerm2!$S45</f>
        <v>#VALUE!</v>
      </c>
      <c r="T28" s="5" t="e">
        <f aca="false">LongTerm2!$T45</f>
        <v>#VALUE!</v>
      </c>
      <c r="V28" s="6" t="e">
        <f aca="false">LongTerm3!$G45*(Sheet1!$A29-Sheet1!$A28)</f>
        <v>#VALUE!</v>
      </c>
      <c r="W28" s="5" t="e">
        <f aca="false">LongTerm3!$S45</f>
        <v>#VALUE!</v>
      </c>
      <c r="X28" s="5" t="e">
        <f aca="false">LongTerm3!$T45</f>
        <v>#VALUE!</v>
      </c>
      <c r="Z28" s="6" t="e">
        <f aca="false">LongTerm4!$G45*(Sheet1!$A29-Sheet1!$A28)</f>
        <v>#VALUE!</v>
      </c>
      <c r="AA28" s="5" t="e">
        <f aca="false">LongTerm4!$S45</f>
        <v>#VALUE!</v>
      </c>
      <c r="AB28" s="5" t="e">
        <f aca="false">LongTerm4!$T45</f>
        <v>#VALUE!</v>
      </c>
      <c r="AD28" s="6" t="e">
        <f aca="false">LongTerm5!$G45*(Sheet1!$A29-Sheet1!$A28)</f>
        <v>#VALUE!</v>
      </c>
      <c r="AE28" s="5" t="e">
        <f aca="false">LongTerm5!$S45</f>
        <v>#VALUE!</v>
      </c>
      <c r="AF28" s="5" t="e">
        <f aca="false">LongTerm5!$T45</f>
        <v>#VALUE!</v>
      </c>
      <c r="AH28" s="6" t="e">
        <f aca="false">LongTerm6!$G45*(Sheet1!$A31-Sheet1!$A30)</f>
        <v>#VALUE!</v>
      </c>
      <c r="AI28" s="5" t="e">
        <f aca="false">LongTerm6!$S45</f>
        <v>#VALUE!</v>
      </c>
      <c r="AJ28" s="5" t="e">
        <f aca="false">LongTerm6!$T45</f>
        <v>#VALUE!</v>
      </c>
      <c r="AL28" s="6"/>
      <c r="AM28" s="5"/>
      <c r="AN28" s="5"/>
      <c r="AP28" s="6"/>
      <c r="AQ28" s="5"/>
      <c r="AR28" s="5"/>
    </row>
    <row r="29" customFormat="false" ht="12.75" hidden="false" customHeight="false" outlineLevel="0" collapsed="false">
      <c r="A29" s="3" t="n">
        <v>37926</v>
      </c>
      <c r="B29" s="4" t="e">
        <f aca="false">(-N29*(1+$N$4)-R29*(1+$R$4)-AH29*(1+$AH$4)-AL29*(1+$AL$4))/10000</f>
        <v>#VALUE!</v>
      </c>
      <c r="C29" s="4" t="e">
        <f aca="false">(-AD29*(1+$AD$4)-AP29*(1+$AP$4))/10000</f>
        <v>#VALUE!</v>
      </c>
      <c r="D29" s="4" t="e">
        <f aca="false">(-V29*(1+$V$4))/10000</f>
        <v>#VALUE!</v>
      </c>
      <c r="E29" s="4" t="e">
        <f aca="false">(-Z29*(1+$Z$4))/10000</f>
        <v>#VALUE!</v>
      </c>
      <c r="F29" s="4" t="e">
        <f aca="false">(N29+R29+V29+Z29+AD29+AH29+AL29+AP29)/10000</f>
        <v>#VALUE!</v>
      </c>
      <c r="G29" s="4"/>
      <c r="H29" s="4" t="e">
        <f aca="false">(O29+S29+AI29+AM29)/10000</f>
        <v>#VALUE!</v>
      </c>
      <c r="I29" s="4" t="e">
        <f aca="false">(AE29+AQ29)/10000</f>
        <v>#VALUE!</v>
      </c>
      <c r="J29" s="4" t="e">
        <f aca="false">W29/10000</f>
        <v>#VALUE!</v>
      </c>
      <c r="K29" s="4" t="e">
        <f aca="false">AA29/10000</f>
        <v>#VALUE!</v>
      </c>
      <c r="L29" s="5" t="e">
        <f aca="false">(P29+T29+X29+AB29+AF29+AJ29+AN29+AR29)/10000</f>
        <v>#VALUE!</v>
      </c>
      <c r="M29" s="5"/>
      <c r="N29" s="6" t="e">
        <f aca="false">LongTerm1!$G46*(Sheet1!$A30-Sheet1!$A29)</f>
        <v>#VALUE!</v>
      </c>
      <c r="O29" s="5" t="e">
        <f aca="false">LongTerm1!$S46</f>
        <v>#VALUE!</v>
      </c>
      <c r="P29" s="5" t="e">
        <f aca="false">LongTerm1!$T46</f>
        <v>#VALUE!</v>
      </c>
      <c r="R29" s="6" t="e">
        <f aca="false">LongTerm2!$G46*(Sheet1!$A30-Sheet1!$A29)</f>
        <v>#VALUE!</v>
      </c>
      <c r="S29" s="5" t="e">
        <f aca="false">LongTerm2!$S46</f>
        <v>#VALUE!</v>
      </c>
      <c r="T29" s="5" t="e">
        <f aca="false">LongTerm2!$T46</f>
        <v>#VALUE!</v>
      </c>
      <c r="V29" s="6" t="e">
        <f aca="false">LongTerm3!$G46*(Sheet1!$A30-Sheet1!$A29)</f>
        <v>#VALUE!</v>
      </c>
      <c r="W29" s="5" t="e">
        <f aca="false">LongTerm3!$S46</f>
        <v>#VALUE!</v>
      </c>
      <c r="X29" s="5" t="e">
        <f aca="false">LongTerm3!$T46</f>
        <v>#VALUE!</v>
      </c>
      <c r="Z29" s="6" t="e">
        <f aca="false">LongTerm4!$G46*(Sheet1!$A30-Sheet1!$A29)</f>
        <v>#VALUE!</v>
      </c>
      <c r="AA29" s="5" t="e">
        <f aca="false">LongTerm4!$S46</f>
        <v>#VALUE!</v>
      </c>
      <c r="AB29" s="5" t="e">
        <f aca="false">LongTerm4!$T46</f>
        <v>#VALUE!</v>
      </c>
      <c r="AD29" s="6" t="e">
        <f aca="false">LongTerm5!$G46*(Sheet1!$A30-Sheet1!$A29)</f>
        <v>#VALUE!</v>
      </c>
      <c r="AE29" s="5" t="e">
        <f aca="false">LongTerm5!$S46</f>
        <v>#VALUE!</v>
      </c>
      <c r="AF29" s="5" t="e">
        <f aca="false">LongTerm5!$T46</f>
        <v>#VALUE!</v>
      </c>
      <c r="AH29" s="6" t="e">
        <f aca="false">LongTerm6!$G46*(Sheet1!$A32-Sheet1!$A31)</f>
        <v>#VALUE!</v>
      </c>
      <c r="AI29" s="5" t="e">
        <f aca="false">LongTerm6!$S46</f>
        <v>#VALUE!</v>
      </c>
      <c r="AJ29" s="5" t="e">
        <f aca="false">LongTerm6!$T46</f>
        <v>#VALUE!</v>
      </c>
      <c r="AL29" s="6"/>
      <c r="AM29" s="5"/>
      <c r="AN29" s="5"/>
      <c r="AP29" s="6"/>
      <c r="AQ29" s="5"/>
      <c r="AR29" s="5"/>
    </row>
    <row r="30" customFormat="false" ht="12.75" hidden="false" customHeight="false" outlineLevel="0" collapsed="false">
      <c r="A30" s="3" t="n">
        <v>37956</v>
      </c>
      <c r="B30" s="4" t="e">
        <f aca="false">(-N30*(1+$N$4)-R30*(1+$R$4)-AH30*(1+$AH$4)-AL30*(1+$AL$4))/10000</f>
        <v>#VALUE!</v>
      </c>
      <c r="C30" s="4" t="e">
        <f aca="false">(-AD30*(1+$AD$4)-AP30*(1+$AP$4))/10000</f>
        <v>#VALUE!</v>
      </c>
      <c r="D30" s="4" t="e">
        <f aca="false">(-V30*(1+$V$4))/10000</f>
        <v>#VALUE!</v>
      </c>
      <c r="E30" s="4" t="e">
        <f aca="false">(-Z30*(1+$Z$4))/10000</f>
        <v>#VALUE!</v>
      </c>
      <c r="F30" s="4" t="e">
        <f aca="false">(N30+R30+V30+Z30+AD30+AH30+AL30+AP30)/10000</f>
        <v>#VALUE!</v>
      </c>
      <c r="G30" s="4"/>
      <c r="H30" s="4" t="e">
        <f aca="false">(O30+S30+AI30+AM30)/10000</f>
        <v>#VALUE!</v>
      </c>
      <c r="I30" s="4" t="e">
        <f aca="false">(AE30+AQ30)/10000</f>
        <v>#VALUE!</v>
      </c>
      <c r="J30" s="4" t="e">
        <f aca="false">W30/10000</f>
        <v>#VALUE!</v>
      </c>
      <c r="K30" s="4" t="e">
        <f aca="false">AA30/10000</f>
        <v>#VALUE!</v>
      </c>
      <c r="L30" s="5" t="e">
        <f aca="false">(P30+T30+X30+AB30+AF30+AJ30+AN30+AR30)/10000</f>
        <v>#VALUE!</v>
      </c>
      <c r="M30" s="5"/>
      <c r="N30" s="6" t="e">
        <f aca="false">LongTerm1!$G47*(Sheet1!$A31-Sheet1!$A30)</f>
        <v>#VALUE!</v>
      </c>
      <c r="O30" s="5" t="e">
        <f aca="false">LongTerm1!$S47</f>
        <v>#VALUE!</v>
      </c>
      <c r="P30" s="5" t="e">
        <f aca="false">LongTerm1!$T47</f>
        <v>#VALUE!</v>
      </c>
      <c r="R30" s="6" t="e">
        <f aca="false">LongTerm2!$G47*(Sheet1!$A31-Sheet1!$A30)</f>
        <v>#VALUE!</v>
      </c>
      <c r="S30" s="5" t="e">
        <f aca="false">LongTerm2!$S47</f>
        <v>#VALUE!</v>
      </c>
      <c r="T30" s="5" t="e">
        <f aca="false">LongTerm2!$T47</f>
        <v>#VALUE!</v>
      </c>
      <c r="V30" s="6" t="e">
        <f aca="false">LongTerm3!$G47*(Sheet1!$A31-Sheet1!$A30)</f>
        <v>#VALUE!</v>
      </c>
      <c r="W30" s="5" t="e">
        <f aca="false">LongTerm3!$S47</f>
        <v>#VALUE!</v>
      </c>
      <c r="X30" s="5" t="e">
        <f aca="false">LongTerm3!$T47</f>
        <v>#VALUE!</v>
      </c>
      <c r="Z30" s="6" t="e">
        <f aca="false">LongTerm4!$G47*(Sheet1!$A31-Sheet1!$A30)</f>
        <v>#VALUE!</v>
      </c>
      <c r="AA30" s="5" t="e">
        <f aca="false">LongTerm4!$S47</f>
        <v>#VALUE!</v>
      </c>
      <c r="AB30" s="5" t="e">
        <f aca="false">LongTerm4!$T47</f>
        <v>#VALUE!</v>
      </c>
      <c r="AD30" s="6" t="e">
        <f aca="false">LongTerm5!$G47*(Sheet1!$A31-Sheet1!$A30)</f>
        <v>#VALUE!</v>
      </c>
      <c r="AE30" s="5" t="e">
        <f aca="false">LongTerm5!$S47</f>
        <v>#VALUE!</v>
      </c>
      <c r="AF30" s="5" t="e">
        <f aca="false">LongTerm5!$T47</f>
        <v>#VALUE!</v>
      </c>
      <c r="AH30" s="6" t="e">
        <f aca="false">LongTerm6!$G47*(Sheet1!$A33-Sheet1!$A32)</f>
        <v>#VALUE!</v>
      </c>
      <c r="AI30" s="5" t="e">
        <f aca="false">LongTerm6!$S47</f>
        <v>#VALUE!</v>
      </c>
      <c r="AJ30" s="5" t="e">
        <f aca="false">LongTerm6!$T47</f>
        <v>#VALUE!</v>
      </c>
      <c r="AL30" s="6"/>
      <c r="AM30" s="5"/>
      <c r="AN30" s="5"/>
      <c r="AP30" s="6"/>
      <c r="AQ30" s="5"/>
      <c r="AR30" s="5"/>
    </row>
    <row r="31" customFormat="false" ht="12.75" hidden="false" customHeight="false" outlineLevel="0" collapsed="false">
      <c r="A31" s="3" t="n">
        <v>37987</v>
      </c>
      <c r="B31" s="4" t="e">
        <f aca="false">(-N31*(1+$N$4)-R31*(1+$R$4)-AH31*(1+$AH$4)-AL31*(1+$AL$4))/10000</f>
        <v>#VALUE!</v>
      </c>
      <c r="C31" s="4" t="e">
        <f aca="false">(-AD31*(1+$AD$4)-AP31*(1+$AP$4))/10000</f>
        <v>#VALUE!</v>
      </c>
      <c r="D31" s="4" t="e">
        <f aca="false">(-V31*(1+$V$4))/10000</f>
        <v>#VALUE!</v>
      </c>
      <c r="E31" s="4" t="e">
        <f aca="false">(-Z31*(1+$Z$4))/10000</f>
        <v>#VALUE!</v>
      </c>
      <c r="F31" s="4" t="e">
        <f aca="false">(N31+R31+V31+Z31+AD31+AH31+AL31+AP31)/10000</f>
        <v>#VALUE!</v>
      </c>
      <c r="G31" s="4"/>
      <c r="H31" s="4" t="e">
        <f aca="false">(O31+S31+AI31+AM31)/10000</f>
        <v>#VALUE!</v>
      </c>
      <c r="I31" s="4" t="e">
        <f aca="false">(AE31+AQ31)/10000</f>
        <v>#VALUE!</v>
      </c>
      <c r="J31" s="4" t="e">
        <f aca="false">W31/10000</f>
        <v>#VALUE!</v>
      </c>
      <c r="K31" s="4" t="e">
        <f aca="false">AA31/10000</f>
        <v>#VALUE!</v>
      </c>
      <c r="L31" s="5" t="e">
        <f aca="false">(P31+T31+X31+AB31+AF31+AJ31+AN31+AR31)/10000</f>
        <v>#VALUE!</v>
      </c>
      <c r="M31" s="5"/>
      <c r="N31" s="6" t="e">
        <f aca="false">LongTerm1!$G48*(Sheet1!$A32-Sheet1!$A31)</f>
        <v>#VALUE!</v>
      </c>
      <c r="O31" s="5" t="e">
        <f aca="false">LongTerm1!$S48</f>
        <v>#VALUE!</v>
      </c>
      <c r="P31" s="5" t="e">
        <f aca="false">LongTerm1!$T48</f>
        <v>#VALUE!</v>
      </c>
      <c r="R31" s="6" t="e">
        <f aca="false">LongTerm2!$G48*(Sheet1!$A32-Sheet1!$A31)</f>
        <v>#VALUE!</v>
      </c>
      <c r="S31" s="5" t="e">
        <f aca="false">LongTerm2!$S48</f>
        <v>#VALUE!</v>
      </c>
      <c r="T31" s="5" t="e">
        <f aca="false">LongTerm2!$T48</f>
        <v>#VALUE!</v>
      </c>
      <c r="V31" s="6" t="e">
        <f aca="false">LongTerm3!$G48*(Sheet1!$A32-Sheet1!$A31)</f>
        <v>#VALUE!</v>
      </c>
      <c r="W31" s="5" t="e">
        <f aca="false">LongTerm3!$S48</f>
        <v>#VALUE!</v>
      </c>
      <c r="X31" s="5" t="e">
        <f aca="false">LongTerm3!$T48</f>
        <v>#VALUE!</v>
      </c>
      <c r="Z31" s="6" t="e">
        <f aca="false">LongTerm4!$G48*(Sheet1!$A32-Sheet1!$A31)</f>
        <v>#VALUE!</v>
      </c>
      <c r="AA31" s="5" t="e">
        <f aca="false">LongTerm4!$S48</f>
        <v>#VALUE!</v>
      </c>
      <c r="AB31" s="5" t="e">
        <f aca="false">LongTerm4!$T48</f>
        <v>#VALUE!</v>
      </c>
      <c r="AD31" s="6" t="e">
        <f aca="false">LongTerm5!$G48*(Sheet1!$A32-Sheet1!$A31)</f>
        <v>#VALUE!</v>
      </c>
      <c r="AE31" s="5" t="e">
        <f aca="false">LongTerm5!$S48</f>
        <v>#VALUE!</v>
      </c>
      <c r="AF31" s="5" t="e">
        <f aca="false">LongTerm5!$T48</f>
        <v>#VALUE!</v>
      </c>
      <c r="AH31" s="6" t="e">
        <f aca="false">LongTerm6!$G48*(Sheet1!$A34-Sheet1!$A33)</f>
        <v>#VALUE!</v>
      </c>
      <c r="AI31" s="5" t="e">
        <f aca="false">LongTerm6!$S48</f>
        <v>#VALUE!</v>
      </c>
      <c r="AJ31" s="5" t="e">
        <f aca="false">LongTerm6!$T48</f>
        <v>#VALUE!</v>
      </c>
      <c r="AL31" s="6"/>
      <c r="AM31" s="5"/>
      <c r="AN31" s="5"/>
      <c r="AP31" s="6"/>
      <c r="AQ31" s="5"/>
      <c r="AR31" s="5"/>
    </row>
    <row r="32" customFormat="false" ht="12.75" hidden="false" customHeight="false" outlineLevel="0" collapsed="false">
      <c r="A32" s="3" t="n">
        <v>38018</v>
      </c>
      <c r="B32" s="4" t="e">
        <f aca="false">(-N32*(1+$N$4)-R32*(1+$R$4)-AH32*(1+$AH$4)-AL32*(1+$AL$4))/10000</f>
        <v>#VALUE!</v>
      </c>
      <c r="C32" s="4" t="e">
        <f aca="false">(-AD32*(1+$AD$4)-AP32*(1+$AP$4))/10000</f>
        <v>#VALUE!</v>
      </c>
      <c r="D32" s="4" t="e">
        <f aca="false">(-V32*(1+$V$4))/10000</f>
        <v>#VALUE!</v>
      </c>
      <c r="E32" s="4" t="e">
        <f aca="false">(-Z32*(1+$Z$4))/10000</f>
        <v>#VALUE!</v>
      </c>
      <c r="F32" s="4" t="e">
        <f aca="false">(N32+R32+V32+Z32+AD32+AH32+AL32+AP32)/10000</f>
        <v>#VALUE!</v>
      </c>
      <c r="G32" s="4"/>
      <c r="H32" s="4" t="e">
        <f aca="false">(O32+S32+AI32+AM32)/10000</f>
        <v>#VALUE!</v>
      </c>
      <c r="I32" s="4" t="e">
        <f aca="false">(AE32+AQ32)/10000</f>
        <v>#VALUE!</v>
      </c>
      <c r="J32" s="4" t="e">
        <f aca="false">W32/10000</f>
        <v>#VALUE!</v>
      </c>
      <c r="K32" s="4" t="e">
        <f aca="false">AA32/10000</f>
        <v>#VALUE!</v>
      </c>
      <c r="L32" s="5" t="e">
        <f aca="false">(P32+T32+X32+AB32+AF32+AJ32+AN32+AR32)/10000</f>
        <v>#VALUE!</v>
      </c>
      <c r="M32" s="5"/>
      <c r="N32" s="6" t="e">
        <f aca="false">LongTerm1!$G49*(Sheet1!$A33-Sheet1!$A32)</f>
        <v>#VALUE!</v>
      </c>
      <c r="O32" s="5" t="e">
        <f aca="false">LongTerm1!$S49</f>
        <v>#VALUE!</v>
      </c>
      <c r="P32" s="5" t="e">
        <f aca="false">LongTerm1!$T49</f>
        <v>#VALUE!</v>
      </c>
      <c r="R32" s="6" t="e">
        <f aca="false">LongTerm2!$G49*(Sheet1!$A33-Sheet1!$A32)</f>
        <v>#VALUE!</v>
      </c>
      <c r="S32" s="5" t="e">
        <f aca="false">LongTerm2!$S49</f>
        <v>#VALUE!</v>
      </c>
      <c r="T32" s="5" t="e">
        <f aca="false">LongTerm2!$T49</f>
        <v>#VALUE!</v>
      </c>
      <c r="V32" s="6" t="e">
        <f aca="false">LongTerm3!$G49*(Sheet1!$A33-Sheet1!$A32)</f>
        <v>#VALUE!</v>
      </c>
      <c r="W32" s="5" t="e">
        <f aca="false">LongTerm3!$S49</f>
        <v>#VALUE!</v>
      </c>
      <c r="X32" s="5" t="e">
        <f aca="false">LongTerm3!$T49</f>
        <v>#VALUE!</v>
      </c>
      <c r="Z32" s="6" t="e">
        <f aca="false">LongTerm4!$G49*(Sheet1!$A33-Sheet1!$A32)</f>
        <v>#VALUE!</v>
      </c>
      <c r="AA32" s="5" t="e">
        <f aca="false">LongTerm4!$S49</f>
        <v>#VALUE!</v>
      </c>
      <c r="AB32" s="5" t="e">
        <f aca="false">LongTerm4!$T49</f>
        <v>#VALUE!</v>
      </c>
      <c r="AD32" s="6" t="e">
        <f aca="false">LongTerm5!$G49*(Sheet1!$A33-Sheet1!$A32)</f>
        <v>#VALUE!</v>
      </c>
      <c r="AE32" s="5" t="e">
        <f aca="false">LongTerm5!$S49</f>
        <v>#VALUE!</v>
      </c>
      <c r="AF32" s="5" t="e">
        <f aca="false">LongTerm5!$T49</f>
        <v>#VALUE!</v>
      </c>
      <c r="AH32" s="6" t="e">
        <f aca="false">LongTerm6!$G49*(Sheet1!$A35-Sheet1!$A34)</f>
        <v>#VALUE!</v>
      </c>
      <c r="AI32" s="5" t="e">
        <f aca="false">LongTerm6!$S49</f>
        <v>#VALUE!</v>
      </c>
      <c r="AJ32" s="5" t="e">
        <f aca="false">LongTerm6!$T49</f>
        <v>#VALUE!</v>
      </c>
      <c r="AL32" s="6"/>
      <c r="AM32" s="5"/>
      <c r="AN32" s="5"/>
      <c r="AP32" s="6"/>
      <c r="AQ32" s="5"/>
      <c r="AR32" s="5"/>
    </row>
    <row r="33" customFormat="false" ht="12.75" hidden="false" customHeight="false" outlineLevel="0" collapsed="false">
      <c r="A33" s="3" t="n">
        <v>38047</v>
      </c>
      <c r="B33" s="4" t="e">
        <f aca="false">(-N33*(1+$N$4)-R33*(1+$R$4)-AH33*(1+$AH$4)-AL33*(1+$AL$4))/10000</f>
        <v>#VALUE!</v>
      </c>
      <c r="C33" s="4" t="e">
        <f aca="false">(-AD33*(1+$AD$4)-AP33*(1+$AP$4))/10000</f>
        <v>#VALUE!</v>
      </c>
      <c r="D33" s="4" t="e">
        <f aca="false">(-V33*(1+$V$4))/10000</f>
        <v>#VALUE!</v>
      </c>
      <c r="E33" s="4" t="e">
        <f aca="false">(-Z33*(1+$Z$4))/10000</f>
        <v>#VALUE!</v>
      </c>
      <c r="F33" s="4" t="e">
        <f aca="false">(N33+R33+V33+Z33+AD33+AH33+AL33+AP33)/10000</f>
        <v>#VALUE!</v>
      </c>
      <c r="G33" s="4"/>
      <c r="H33" s="4" t="e">
        <f aca="false">(O33+S33+AI33+AM33)/10000</f>
        <v>#VALUE!</v>
      </c>
      <c r="I33" s="4" t="e">
        <f aca="false">(AE33+AQ33)/10000</f>
        <v>#VALUE!</v>
      </c>
      <c r="J33" s="4" t="e">
        <f aca="false">W33/10000</f>
        <v>#VALUE!</v>
      </c>
      <c r="K33" s="4" t="e">
        <f aca="false">AA33/10000</f>
        <v>#VALUE!</v>
      </c>
      <c r="L33" s="5" t="e">
        <f aca="false">(P33+T33+X33+AB33+AF33+AJ33+AN33+AR33)/10000</f>
        <v>#VALUE!</v>
      </c>
      <c r="M33" s="5"/>
      <c r="N33" s="6" t="e">
        <f aca="false">LongTerm1!$G50*(Sheet1!$A34-Sheet1!$A33)</f>
        <v>#VALUE!</v>
      </c>
      <c r="O33" s="5" t="e">
        <f aca="false">LongTerm1!$S50</f>
        <v>#VALUE!</v>
      </c>
      <c r="P33" s="5" t="e">
        <f aca="false">LongTerm1!$T50</f>
        <v>#VALUE!</v>
      </c>
      <c r="R33" s="6" t="e">
        <f aca="false">LongTerm2!$G50*(Sheet1!$A34-Sheet1!$A33)</f>
        <v>#VALUE!</v>
      </c>
      <c r="S33" s="5" t="e">
        <f aca="false">LongTerm2!$S50</f>
        <v>#VALUE!</v>
      </c>
      <c r="T33" s="5" t="e">
        <f aca="false">LongTerm2!$T50</f>
        <v>#VALUE!</v>
      </c>
      <c r="V33" s="6" t="e">
        <f aca="false">LongTerm3!$G50*(Sheet1!$A34-Sheet1!$A33)</f>
        <v>#VALUE!</v>
      </c>
      <c r="W33" s="5" t="e">
        <f aca="false">LongTerm3!$S50</f>
        <v>#VALUE!</v>
      </c>
      <c r="X33" s="5" t="e">
        <f aca="false">LongTerm3!$T50</f>
        <v>#VALUE!</v>
      </c>
      <c r="Z33" s="6" t="e">
        <f aca="false">LongTerm4!$G50*(Sheet1!$A34-Sheet1!$A33)</f>
        <v>#VALUE!</v>
      </c>
      <c r="AA33" s="5" t="e">
        <f aca="false">LongTerm4!$S50</f>
        <v>#VALUE!</v>
      </c>
      <c r="AB33" s="5" t="e">
        <f aca="false">LongTerm4!$T50</f>
        <v>#VALUE!</v>
      </c>
      <c r="AD33" s="6" t="e">
        <f aca="false">LongTerm5!$G50*(Sheet1!$A34-Sheet1!$A33)</f>
        <v>#VALUE!</v>
      </c>
      <c r="AE33" s="5" t="e">
        <f aca="false">LongTerm5!$S50</f>
        <v>#VALUE!</v>
      </c>
      <c r="AF33" s="5" t="e">
        <f aca="false">LongTerm5!$T50</f>
        <v>#VALUE!</v>
      </c>
      <c r="AH33" s="6" t="e">
        <f aca="false">LongTerm6!$G50*(Sheet1!$A36-Sheet1!$A35)</f>
        <v>#VALUE!</v>
      </c>
      <c r="AI33" s="5" t="e">
        <f aca="false">LongTerm6!$S50</f>
        <v>#VALUE!</v>
      </c>
      <c r="AJ33" s="5" t="e">
        <f aca="false">LongTerm6!$T50</f>
        <v>#VALUE!</v>
      </c>
      <c r="AL33" s="6"/>
      <c r="AM33" s="5"/>
      <c r="AN33" s="5"/>
      <c r="AP33" s="6"/>
      <c r="AQ33" s="5"/>
      <c r="AR33" s="5"/>
    </row>
    <row r="34" customFormat="false" ht="12.75" hidden="false" customHeight="false" outlineLevel="0" collapsed="false">
      <c r="A34" s="3" t="n">
        <v>38078</v>
      </c>
      <c r="B34" s="4" t="e">
        <f aca="false">(-N34*(1+$N$4)-R34*(1+$R$4)-AH34*(1+$AH$4)-AL34*(1+$AL$4))/10000</f>
        <v>#VALUE!</v>
      </c>
      <c r="C34" s="4" t="n">
        <f aca="false">(-AD34*(1+$AD$4)-AP34*(1+$AP$4))/10000</f>
        <v>-1.72822142777295</v>
      </c>
      <c r="D34" s="4" t="e">
        <f aca="false">(-V34*(1+$V$4))/10000</f>
        <v>#VALUE!</v>
      </c>
      <c r="E34" s="4" t="n">
        <f aca="false">(-Z34*(1+$Z$4))/10000</f>
        <v>-0</v>
      </c>
      <c r="F34" s="4" t="e">
        <f aca="false">(N34+R34+V34+Z34+AD34+AH34+AL34+AP34)/10000</f>
        <v>#VALUE!</v>
      </c>
      <c r="G34" s="4"/>
      <c r="H34" s="4" t="e">
        <f aca="false">(O34+S34+AI34+AM34)/10000</f>
        <v>#VALUE!</v>
      </c>
      <c r="I34" s="4" t="n">
        <f aca="false">(AE34+AQ34)/10000</f>
        <v>-1.58448420685402</v>
      </c>
      <c r="J34" s="4" t="e">
        <f aca="false">W34/10000</f>
        <v>#VALUE!</v>
      </c>
      <c r="K34" s="4" t="n">
        <f aca="false">AA34/10000</f>
        <v>0</v>
      </c>
      <c r="L34" s="5" t="e">
        <f aca="false">(P34+T34+X34+AB34+AF34+AJ34+AN34+AR34)/10000</f>
        <v>#VALUE!</v>
      </c>
      <c r="M34" s="5"/>
      <c r="N34" s="6" t="e">
        <f aca="false">LongTerm1!$G51*(Sheet1!$A35-Sheet1!$A34)</f>
        <v>#VALUE!</v>
      </c>
      <c r="O34" s="5" t="e">
        <f aca="false">LongTerm1!$S51</f>
        <v>#VALUE!</v>
      </c>
      <c r="P34" s="5" t="e">
        <f aca="false">LongTerm1!$T51</f>
        <v>#VALUE!</v>
      </c>
      <c r="R34" s="6" t="e">
        <f aca="false">LongTerm2!$G51*(Sheet1!$A35-Sheet1!$A34)</f>
        <v>#VALUE!</v>
      </c>
      <c r="S34" s="5" t="e">
        <f aca="false">LongTerm2!$S51</f>
        <v>#VALUE!</v>
      </c>
      <c r="T34" s="5" t="e">
        <f aca="false">LongTerm2!$T51</f>
        <v>#VALUE!</v>
      </c>
      <c r="V34" s="6" t="e">
        <f aca="false">LongTerm3!$G51*(Sheet1!$A35-Sheet1!$A34)</f>
        <v>#VALUE!</v>
      </c>
      <c r="W34" s="5" t="e">
        <f aca="false">LongTerm3!$S51</f>
        <v>#VALUE!</v>
      </c>
      <c r="X34" s="5" t="e">
        <f aca="false">LongTerm3!$T51</f>
        <v>#VALUE!</v>
      </c>
      <c r="Z34" s="6" t="n">
        <f aca="false">LongTerm4!$G51*(Sheet1!$A35-Sheet1!$A34)</f>
        <v>0</v>
      </c>
      <c r="AA34" s="5" t="n">
        <f aca="false">LongTerm4!$S51</f>
        <v>0</v>
      </c>
      <c r="AB34" s="5" t="n">
        <f aca="false">LongTerm4!$T51</f>
        <v>0</v>
      </c>
      <c r="AD34" s="6" t="n">
        <f aca="false">LongTerm5!$G51*(Sheet1!$A35-Sheet1!$A34)</f>
        <v>0</v>
      </c>
      <c r="AE34" s="5" t="n">
        <f aca="false">LongTerm5!$S51</f>
        <v>0</v>
      </c>
      <c r="AF34" s="5" t="n">
        <f aca="false">LongTerm5!$T51</f>
        <v>0</v>
      </c>
      <c r="AH34" s="6" t="e">
        <f aca="false">LongTerm6!$G51*(Sheet1!$A37-Sheet1!$A36)</f>
        <v>#VALUE!</v>
      </c>
      <c r="AI34" s="5" t="e">
        <f aca="false">LongTerm6!$S51</f>
        <v>#VALUE!</v>
      </c>
      <c r="AJ34" s="5" t="e">
        <f aca="false">LongTerm6!$T51</f>
        <v>#VALUE!</v>
      </c>
      <c r="AL34" s="6" t="n">
        <v>100922.391154798</v>
      </c>
      <c r="AM34" s="5" t="n">
        <v>-65287.1844397097</v>
      </c>
      <c r="AN34" s="5" t="n">
        <v>63479.3803902568</v>
      </c>
      <c r="AP34" s="6" t="n">
        <v>16713.9403072819</v>
      </c>
      <c r="AQ34" s="5" t="n">
        <v>-15844.8420685402</v>
      </c>
      <c r="AR34" s="5" t="n">
        <v>15391.8836174279</v>
      </c>
    </row>
    <row r="35" customFormat="false" ht="12.75" hidden="false" customHeight="false" outlineLevel="0" collapsed="false">
      <c r="A35" s="3" t="n">
        <v>38108</v>
      </c>
      <c r="B35" s="4" t="e">
        <f aca="false">(-N35*(1+$N$4)-R35*(1+$R$4)-AH35*(1+$AH$4)-AL35*(1+$AL$4))/10000</f>
        <v>#VALUE!</v>
      </c>
      <c r="C35" s="4" t="n">
        <f aca="false">(-AD35*(1+$AD$4)-AP35*(1+$AP$4))/10000</f>
        <v>-1.77746727237748</v>
      </c>
      <c r="D35" s="4" t="e">
        <f aca="false">(-V35*(1+$V$4))/10000</f>
        <v>#VALUE!</v>
      </c>
      <c r="E35" s="4" t="n">
        <f aca="false">(-Z35*(1+$Z$4))/10000</f>
        <v>-0</v>
      </c>
      <c r="F35" s="4" t="e">
        <f aca="false">(N35+R35+V35+Z35+AD35+AH35+AL35+AP35)/10000</f>
        <v>#VALUE!</v>
      </c>
      <c r="G35" s="4"/>
      <c r="H35" s="4" t="e">
        <f aca="false">(O35+S35+AI35+AM35)/10000</f>
        <v>#VALUE!</v>
      </c>
      <c r="I35" s="4" t="n">
        <f aca="false">(AE35+AQ35)/10000</f>
        <v>-1.52286502009232</v>
      </c>
      <c r="J35" s="4" t="e">
        <f aca="false">W35/10000</f>
        <v>#VALUE!</v>
      </c>
      <c r="K35" s="4" t="n">
        <f aca="false">AA35/10000</f>
        <v>0</v>
      </c>
      <c r="L35" s="5" t="e">
        <f aca="false">(P35+T35+X35+AB35+AF35+AJ35+AN35+AR35)/10000</f>
        <v>#VALUE!</v>
      </c>
      <c r="M35" s="5"/>
      <c r="N35" s="6" t="e">
        <f aca="false">LongTerm1!$G52*(Sheet1!$A36-Sheet1!$A35)</f>
        <v>#VALUE!</v>
      </c>
      <c r="O35" s="5" t="e">
        <f aca="false">LongTerm1!$S52</f>
        <v>#VALUE!</v>
      </c>
      <c r="P35" s="5" t="e">
        <f aca="false">LongTerm1!$T52</f>
        <v>#VALUE!</v>
      </c>
      <c r="R35" s="6" t="e">
        <f aca="false">LongTerm2!$G52*(Sheet1!$A36-Sheet1!$A35)</f>
        <v>#VALUE!</v>
      </c>
      <c r="S35" s="5" t="e">
        <f aca="false">LongTerm2!$S52</f>
        <v>#VALUE!</v>
      </c>
      <c r="T35" s="5" t="e">
        <f aca="false">LongTerm2!$T52</f>
        <v>#VALUE!</v>
      </c>
      <c r="V35" s="6" t="e">
        <f aca="false">LongTerm3!$G52*(Sheet1!$A36-Sheet1!$A35)</f>
        <v>#VALUE!</v>
      </c>
      <c r="W35" s="5" t="e">
        <f aca="false">LongTerm3!$S52</f>
        <v>#VALUE!</v>
      </c>
      <c r="X35" s="5" t="e">
        <f aca="false">LongTerm3!$T52</f>
        <v>#VALUE!</v>
      </c>
      <c r="Z35" s="6" t="n">
        <f aca="false">LongTerm4!$G52*(Sheet1!$A36-Sheet1!$A35)</f>
        <v>0</v>
      </c>
      <c r="AA35" s="5" t="n">
        <f aca="false">LongTerm4!$S52</f>
        <v>0</v>
      </c>
      <c r="AB35" s="5" t="n">
        <f aca="false">LongTerm4!$T52</f>
        <v>0</v>
      </c>
      <c r="AD35" s="6" t="n">
        <f aca="false">LongTerm5!$G52*(Sheet1!$A36-Sheet1!$A35)</f>
        <v>0</v>
      </c>
      <c r="AE35" s="5" t="n">
        <f aca="false">LongTerm5!$S52</f>
        <v>0</v>
      </c>
      <c r="AF35" s="5" t="n">
        <f aca="false">LongTerm5!$T52</f>
        <v>0</v>
      </c>
      <c r="AH35" s="6" t="e">
        <f aca="false">LongTerm6!$G52*(Sheet1!$A38-Sheet1!$A37)</f>
        <v>#VALUE!</v>
      </c>
      <c r="AI35" s="5" t="e">
        <f aca="false">LongTerm6!$S52</f>
        <v>#VALUE!</v>
      </c>
      <c r="AJ35" s="5" t="e">
        <f aca="false">LongTerm6!$T52</f>
        <v>#VALUE!</v>
      </c>
      <c r="AL35" s="6" t="n">
        <v>103798.184911348</v>
      </c>
      <c r="AM35" s="5" t="n">
        <v>-66664.1516954535</v>
      </c>
      <c r="AN35" s="5" t="n">
        <v>64889.9942506591</v>
      </c>
      <c r="AP35" s="6" t="n">
        <v>17190.2057289891</v>
      </c>
      <c r="AQ35" s="5" t="n">
        <v>-15228.6502009232</v>
      </c>
      <c r="AR35" s="5" t="n">
        <v>14879.7844702907</v>
      </c>
    </row>
    <row r="36" customFormat="false" ht="12.75" hidden="false" customHeight="false" outlineLevel="0" collapsed="false">
      <c r="A36" s="3" t="n">
        <v>38139</v>
      </c>
      <c r="B36" s="4" t="e">
        <f aca="false">(-N36*(1+$N$4)-R36*(1+$R$4)-AH36*(1+$AH$4)-AL36*(1+$AL$4))/10000</f>
        <v>#VALUE!</v>
      </c>
      <c r="C36" s="4" t="n">
        <f aca="false">(-AD36*(1+$AD$4)-AP36*(1+$AP$4))/10000</f>
        <v>-1.76876067455108</v>
      </c>
      <c r="D36" s="4" t="e">
        <f aca="false">(-V36*(1+$V$4))/10000</f>
        <v>#VALUE!</v>
      </c>
      <c r="E36" s="4" t="n">
        <f aca="false">(-Z36*(1+$Z$4))/10000</f>
        <v>-0</v>
      </c>
      <c r="F36" s="4" t="e">
        <f aca="false">(N36+R36+V36+Z36+AD36+AH36+AL36+AP36)/10000</f>
        <v>#VALUE!</v>
      </c>
      <c r="G36" s="4"/>
      <c r="H36" s="4" t="e">
        <f aca="false">(O36+S36+AI36+AM36)/10000</f>
        <v>#VALUE!</v>
      </c>
      <c r="I36" s="4" t="n">
        <f aca="false">(AE36+AQ36)/10000</f>
        <v>-1.46646556940915</v>
      </c>
      <c r="J36" s="4" t="e">
        <f aca="false">W36/10000</f>
        <v>#VALUE!</v>
      </c>
      <c r="K36" s="4" t="n">
        <f aca="false">AA36/10000</f>
        <v>0</v>
      </c>
      <c r="L36" s="5" t="e">
        <f aca="false">(P36+T36+X36+AB36+AF36+AJ36+AN36+AR36)/10000</f>
        <v>#VALUE!</v>
      </c>
      <c r="M36" s="5"/>
      <c r="N36" s="6" t="e">
        <f aca="false">LongTerm1!$G53*(Sheet1!$A37-Sheet1!$A36)</f>
        <v>#VALUE!</v>
      </c>
      <c r="O36" s="5" t="e">
        <f aca="false">LongTerm1!$S53</f>
        <v>#VALUE!</v>
      </c>
      <c r="P36" s="5" t="e">
        <f aca="false">LongTerm1!$T53</f>
        <v>#VALUE!</v>
      </c>
      <c r="R36" s="6" t="e">
        <f aca="false">LongTerm2!$G53*(Sheet1!$A37-Sheet1!$A36)</f>
        <v>#VALUE!</v>
      </c>
      <c r="S36" s="5" t="e">
        <f aca="false">LongTerm2!$S53</f>
        <v>#VALUE!</v>
      </c>
      <c r="T36" s="5" t="e">
        <f aca="false">LongTerm2!$T53</f>
        <v>#VALUE!</v>
      </c>
      <c r="V36" s="6" t="e">
        <f aca="false">LongTerm3!$G53*(Sheet1!$A37-Sheet1!$A36)</f>
        <v>#VALUE!</v>
      </c>
      <c r="W36" s="5" t="e">
        <f aca="false">LongTerm3!$S53</f>
        <v>#VALUE!</v>
      </c>
      <c r="X36" s="5" t="e">
        <f aca="false">LongTerm3!$T53</f>
        <v>#VALUE!</v>
      </c>
      <c r="Z36" s="6" t="n">
        <f aca="false">LongTerm4!$G53*(Sheet1!$A37-Sheet1!$A36)</f>
        <v>0</v>
      </c>
      <c r="AA36" s="5" t="n">
        <f aca="false">LongTerm4!$S53</f>
        <v>0</v>
      </c>
      <c r="AB36" s="5" t="n">
        <f aca="false">LongTerm4!$T53</f>
        <v>0</v>
      </c>
      <c r="AD36" s="6" t="n">
        <f aca="false">LongTerm5!$G53*(Sheet1!$A37-Sheet1!$A36)</f>
        <v>0</v>
      </c>
      <c r="AE36" s="5" t="n">
        <f aca="false">LongTerm5!$S53</f>
        <v>0</v>
      </c>
      <c r="AF36" s="5" t="n">
        <f aca="false">LongTerm5!$T53</f>
        <v>0</v>
      </c>
      <c r="AH36" s="6" t="n">
        <f aca="false">LongTerm6!$G53*(Sheet1!$A39-Sheet1!$A38)</f>
        <v>0</v>
      </c>
      <c r="AI36" s="5" t="n">
        <f aca="false">LongTerm6!$S53</f>
        <v>0</v>
      </c>
      <c r="AJ36" s="5" t="n">
        <f aca="false">LongTerm6!$T53</f>
        <v>0</v>
      </c>
      <c r="AL36" s="6" t="n">
        <v>103289.748516948</v>
      </c>
      <c r="AM36" s="5" t="n">
        <v>-63767.1262356098</v>
      </c>
      <c r="AN36" s="5" t="n">
        <v>62061.5827668009</v>
      </c>
      <c r="AP36" s="6" t="n">
        <v>17106.0026552329</v>
      </c>
      <c r="AQ36" s="5" t="n">
        <v>-14664.6556940915</v>
      </c>
      <c r="AR36" s="5" t="n">
        <v>14326.1376403209</v>
      </c>
    </row>
    <row r="37" customFormat="false" ht="12.75" hidden="false" customHeight="false" outlineLevel="0" collapsed="false">
      <c r="A37" s="3" t="n">
        <v>38169</v>
      </c>
      <c r="B37" s="4" t="e">
        <f aca="false">(-N37*(1+$N$4)-R37*(1+$R$4)-AH37*(1+$AH$4)-AL37*(1+$AL$4))/10000</f>
        <v>#VALUE!</v>
      </c>
      <c r="C37" s="4" t="n">
        <f aca="false">(-AD37*(1+$AD$4)-AP37*(1+$AP$4))/10000</f>
        <v>-1.58998652557619</v>
      </c>
      <c r="D37" s="4" t="e">
        <f aca="false">(-V37*(1+$V$4))/10000</f>
        <v>#VALUE!</v>
      </c>
      <c r="E37" s="4" t="n">
        <f aca="false">(-Z37*(1+$Z$4))/10000</f>
        <v>-0</v>
      </c>
      <c r="F37" s="4" t="e">
        <f aca="false">(N37+R37+V37+Z37+AD37+AH37+AL37+AP37)/10000</f>
        <v>#VALUE!</v>
      </c>
      <c r="G37" s="4"/>
      <c r="H37" s="4" t="e">
        <f aca="false">(O37+S37+AI37+AM37)/10000</f>
        <v>#VALUE!</v>
      </c>
      <c r="I37" s="4" t="n">
        <f aca="false">(AE37+AQ37)/10000</f>
        <v>-1.40219894772484</v>
      </c>
      <c r="J37" s="4" t="e">
        <f aca="false">W37/10000</f>
        <v>#VALUE!</v>
      </c>
      <c r="K37" s="4" t="n">
        <f aca="false">AA37/10000</f>
        <v>0</v>
      </c>
      <c r="L37" s="5" t="e">
        <f aca="false">(P37+T37+X37+AB37+AF37+AJ37+AN37+AR37)/10000</f>
        <v>#VALUE!</v>
      </c>
      <c r="M37" s="5"/>
      <c r="N37" s="6" t="e">
        <f aca="false">LongTerm1!$G54*(Sheet1!$A38-Sheet1!$A37)</f>
        <v>#VALUE!</v>
      </c>
      <c r="O37" s="5" t="e">
        <f aca="false">LongTerm1!$S54</f>
        <v>#VALUE!</v>
      </c>
      <c r="P37" s="5" t="e">
        <f aca="false">LongTerm1!$T54</f>
        <v>#VALUE!</v>
      </c>
      <c r="R37" s="6" t="e">
        <f aca="false">LongTerm2!$G54*(Sheet1!$A38-Sheet1!$A37)</f>
        <v>#VALUE!</v>
      </c>
      <c r="S37" s="5" t="e">
        <f aca="false">LongTerm2!$S54</f>
        <v>#VALUE!</v>
      </c>
      <c r="T37" s="5" t="e">
        <f aca="false">LongTerm2!$T54</f>
        <v>#VALUE!</v>
      </c>
      <c r="V37" s="6" t="e">
        <f aca="false">LongTerm3!$G54*(Sheet1!$A38-Sheet1!$A37)</f>
        <v>#VALUE!</v>
      </c>
      <c r="W37" s="5" t="e">
        <f aca="false">LongTerm3!$S54</f>
        <v>#VALUE!</v>
      </c>
      <c r="X37" s="5" t="e">
        <f aca="false">LongTerm3!$T54</f>
        <v>#VALUE!</v>
      </c>
      <c r="Z37" s="6" t="n">
        <f aca="false">LongTerm4!$G54*(Sheet1!$A38-Sheet1!$A37)</f>
        <v>0</v>
      </c>
      <c r="AA37" s="5" t="n">
        <f aca="false">LongTerm4!$S54</f>
        <v>0</v>
      </c>
      <c r="AB37" s="5" t="n">
        <f aca="false">LongTerm4!$T54</f>
        <v>0</v>
      </c>
      <c r="AD37" s="6" t="n">
        <f aca="false">LongTerm5!$G54*(Sheet1!$A38-Sheet1!$A37)</f>
        <v>0</v>
      </c>
      <c r="AE37" s="5" t="n">
        <f aca="false">LongTerm5!$S54</f>
        <v>0</v>
      </c>
      <c r="AF37" s="5" t="n">
        <f aca="false">LongTerm5!$T54</f>
        <v>0</v>
      </c>
      <c r="AH37" s="6" t="n">
        <f aca="false">LongTerm6!$G54*(Sheet1!$A40-Sheet1!$A39)</f>
        <v>0</v>
      </c>
      <c r="AI37" s="5" t="n">
        <f aca="false">LongTerm6!$S54</f>
        <v>0</v>
      </c>
      <c r="AJ37" s="5" t="n">
        <f aca="false">LongTerm6!$T54</f>
        <v>0</v>
      </c>
      <c r="AL37" s="6" t="n">
        <v>92849.9320089089</v>
      </c>
      <c r="AM37" s="5" t="n">
        <v>-64077.3904723008</v>
      </c>
      <c r="AN37" s="5" t="n">
        <v>62469.659161667</v>
      </c>
      <c r="AP37" s="6" t="n">
        <v>15377.0457018974</v>
      </c>
      <c r="AQ37" s="5" t="n">
        <v>-14021.9894772484</v>
      </c>
      <c r="AR37" s="5" t="n">
        <v>13801.127480935</v>
      </c>
    </row>
    <row r="38" customFormat="false" ht="12.75" hidden="false" customHeight="false" outlineLevel="0" collapsed="false">
      <c r="A38" s="3" t="n">
        <v>38200</v>
      </c>
      <c r="B38" s="4" t="e">
        <f aca="false">(-N38*(1+$N$4)-R38*(1+$R$4)-AH38*(1+$AH$4)-AL38*(1+$AL$4))/10000</f>
        <v>#VALUE!</v>
      </c>
      <c r="C38" s="4" t="n">
        <f aca="false">(-AD38*(1+$AD$4)-AP38*(1+$AP$4))/10000</f>
        <v>-1.75166190051769</v>
      </c>
      <c r="D38" s="4" t="e">
        <f aca="false">(-V38*(1+$V$4))/10000</f>
        <v>#VALUE!</v>
      </c>
      <c r="E38" s="4" t="n">
        <f aca="false">(-Z38*(1+$Z$4))/10000</f>
        <v>-0</v>
      </c>
      <c r="F38" s="4" t="e">
        <f aca="false">(N38+R38+V38+Z38+AD38+AH38+AL38+AP38)/10000</f>
        <v>#VALUE!</v>
      </c>
      <c r="G38" s="4"/>
      <c r="H38" s="4" t="e">
        <f aca="false">(O38+S38+AI38+AM38)/10000</f>
        <v>#VALUE!</v>
      </c>
      <c r="I38" s="4" t="n">
        <f aca="false">(AE38+AQ38)/10000</f>
        <v>-1.45955478206752</v>
      </c>
      <c r="J38" s="4" t="e">
        <f aca="false">W38/10000</f>
        <v>#VALUE!</v>
      </c>
      <c r="K38" s="4" t="n">
        <f aca="false">AA38/10000</f>
        <v>0</v>
      </c>
      <c r="L38" s="5" t="e">
        <f aca="false">(P38+T38+X38+AB38+AF38+AJ38+AN38+AR38)/10000</f>
        <v>#VALUE!</v>
      </c>
      <c r="M38" s="5"/>
      <c r="N38" s="6" t="e">
        <f aca="false">LongTerm1!$G55*(Sheet1!$A39-Sheet1!$A38)</f>
        <v>#VALUE!</v>
      </c>
      <c r="O38" s="5" t="e">
        <f aca="false">LongTerm1!$S55</f>
        <v>#VALUE!</v>
      </c>
      <c r="P38" s="5" t="e">
        <f aca="false">LongTerm1!$T55</f>
        <v>#VALUE!</v>
      </c>
      <c r="R38" s="6" t="e">
        <f aca="false">LongTerm2!$G55*(Sheet1!$A39-Sheet1!$A38)</f>
        <v>#VALUE!</v>
      </c>
      <c r="S38" s="5" t="e">
        <f aca="false">LongTerm2!$S55</f>
        <v>#VALUE!</v>
      </c>
      <c r="T38" s="5" t="e">
        <f aca="false">LongTerm2!$T55</f>
        <v>#VALUE!</v>
      </c>
      <c r="V38" s="6" t="e">
        <f aca="false">LongTerm3!$G55*(Sheet1!$A39-Sheet1!$A38)</f>
        <v>#VALUE!</v>
      </c>
      <c r="W38" s="5" t="e">
        <f aca="false">LongTerm3!$S55</f>
        <v>#VALUE!</v>
      </c>
      <c r="X38" s="5" t="e">
        <f aca="false">LongTerm3!$T55</f>
        <v>#VALUE!</v>
      </c>
      <c r="Z38" s="6" t="n">
        <f aca="false">LongTerm4!$G55*(Sheet1!$A39-Sheet1!$A38)</f>
        <v>0</v>
      </c>
      <c r="AA38" s="5" t="n">
        <f aca="false">LongTerm4!$S55</f>
        <v>0</v>
      </c>
      <c r="AB38" s="5" t="n">
        <f aca="false">LongTerm4!$T55</f>
        <v>0</v>
      </c>
      <c r="AD38" s="6" t="n">
        <f aca="false">LongTerm5!$G55*(Sheet1!$A39-Sheet1!$A38)</f>
        <v>0</v>
      </c>
      <c r="AE38" s="5" t="n">
        <f aca="false">LongTerm5!$S55</f>
        <v>0</v>
      </c>
      <c r="AF38" s="5" t="n">
        <f aca="false">LongTerm5!$T55</f>
        <v>0</v>
      </c>
      <c r="AH38" s="6" t="n">
        <f aca="false">LongTerm6!$G55*(Sheet1!$A41-Sheet1!$A40)</f>
        <v>0</v>
      </c>
      <c r="AI38" s="5" t="n">
        <f aca="false">LongTerm6!$S55</f>
        <v>0</v>
      </c>
      <c r="AJ38" s="5" t="n">
        <f aca="false">LongTerm6!$T55</f>
        <v>0</v>
      </c>
      <c r="AL38" s="6" t="n">
        <v>102291.236906379</v>
      </c>
      <c r="AM38" s="5" t="n">
        <v>-62827.2193943831</v>
      </c>
      <c r="AN38" s="5" t="n">
        <v>61320.2791097791</v>
      </c>
      <c r="AP38" s="6" t="n">
        <v>16940.637335761</v>
      </c>
      <c r="AQ38" s="5" t="n">
        <v>-14595.5478206752</v>
      </c>
      <c r="AR38" s="5" t="n">
        <v>14289.847721417</v>
      </c>
    </row>
    <row r="39" customFormat="false" ht="12.75" hidden="false" customHeight="false" outlineLevel="0" collapsed="false">
      <c r="A39" s="3" t="n">
        <v>38231</v>
      </c>
      <c r="B39" s="4" t="e">
        <f aca="false">(-N39*(1+$N$4)-R39*(1+$R$4)-AH39*(1+$AH$4)-AL39*(1+$AL$4))/10000</f>
        <v>#VALUE!</v>
      </c>
      <c r="C39" s="4" t="n">
        <f aca="false">(-AD39*(1+$AD$4)-AP39*(1+$AP$4))/10000</f>
        <v>-1.68670208531763</v>
      </c>
      <c r="D39" s="4" t="e">
        <f aca="false">(-V39*(1+$V$4))/10000</f>
        <v>#VALUE!</v>
      </c>
      <c r="E39" s="4" t="n">
        <f aca="false">(-Z39*(1+$Z$4))/10000</f>
        <v>-0</v>
      </c>
      <c r="F39" s="4" t="e">
        <f aca="false">(N39+R39+V39+Z39+AD39+AH39+AL39+AP39)/10000</f>
        <v>#VALUE!</v>
      </c>
      <c r="G39" s="4"/>
      <c r="H39" s="4" t="e">
        <f aca="false">(O39+S39+AI39+AM39)/10000</f>
        <v>#VALUE!</v>
      </c>
      <c r="I39" s="4" t="n">
        <f aca="false">(AE39+AQ39)/10000</f>
        <v>-1.49539294385508</v>
      </c>
      <c r="J39" s="4" t="e">
        <f aca="false">W39/10000</f>
        <v>#VALUE!</v>
      </c>
      <c r="K39" s="4" t="n">
        <f aca="false">AA39/10000</f>
        <v>0</v>
      </c>
      <c r="L39" s="5" t="e">
        <f aca="false">(P39+T39+X39+AB39+AF39+AJ39+AN39+AR39)/10000</f>
        <v>#VALUE!</v>
      </c>
      <c r="M39" s="5"/>
      <c r="N39" s="6" t="e">
        <f aca="false">LongTerm1!$G56*(Sheet1!$A40-Sheet1!$A39)</f>
        <v>#VALUE!</v>
      </c>
      <c r="O39" s="5" t="e">
        <f aca="false">LongTerm1!$S56</f>
        <v>#VALUE!</v>
      </c>
      <c r="P39" s="5" t="e">
        <f aca="false">LongTerm1!$T56</f>
        <v>#VALUE!</v>
      </c>
      <c r="R39" s="6" t="e">
        <f aca="false">LongTerm2!$G56*(Sheet1!$A40-Sheet1!$A39)</f>
        <v>#VALUE!</v>
      </c>
      <c r="S39" s="5" t="e">
        <f aca="false">LongTerm2!$S56</f>
        <v>#VALUE!</v>
      </c>
      <c r="T39" s="5" t="e">
        <f aca="false">LongTerm2!$T56</f>
        <v>#VALUE!</v>
      </c>
      <c r="V39" s="6" t="e">
        <f aca="false">LongTerm3!$G56*(Sheet1!$A40-Sheet1!$A39)</f>
        <v>#VALUE!</v>
      </c>
      <c r="W39" s="5" t="e">
        <f aca="false">LongTerm3!$S56</f>
        <v>#VALUE!</v>
      </c>
      <c r="X39" s="5" t="e">
        <f aca="false">LongTerm3!$T56</f>
        <v>#VALUE!</v>
      </c>
      <c r="Z39" s="6" t="n">
        <f aca="false">LongTerm4!$G56*(Sheet1!$A40-Sheet1!$A39)</f>
        <v>0</v>
      </c>
      <c r="AA39" s="5" t="n">
        <f aca="false">LongTerm4!$S56</f>
        <v>0</v>
      </c>
      <c r="AB39" s="5" t="n">
        <f aca="false">LongTerm4!$T56</f>
        <v>0</v>
      </c>
      <c r="AD39" s="6" t="n">
        <f aca="false">LongTerm5!$G56*(Sheet1!$A40-Sheet1!$A39)</f>
        <v>0</v>
      </c>
      <c r="AE39" s="5" t="n">
        <f aca="false">LongTerm5!$S56</f>
        <v>0</v>
      </c>
      <c r="AF39" s="5" t="n">
        <f aca="false">LongTerm5!$T56</f>
        <v>0</v>
      </c>
      <c r="AH39" s="6" t="n">
        <f aca="false">LongTerm6!$G56*(Sheet1!$A42-Sheet1!$A41)</f>
        <v>-0</v>
      </c>
      <c r="AI39" s="5" t="n">
        <f aca="false">LongTerm6!$S56</f>
        <v>0</v>
      </c>
      <c r="AJ39" s="5" t="n">
        <f aca="false">LongTerm6!$T56</f>
        <v>0</v>
      </c>
      <c r="AL39" s="6" t="n">
        <v>98497.7994604535</v>
      </c>
      <c r="AM39" s="5" t="n">
        <v>-60836.185351558</v>
      </c>
      <c r="AN39" s="5" t="n">
        <v>59342.5733330056</v>
      </c>
      <c r="AP39" s="6" t="n">
        <v>16312.3992777333</v>
      </c>
      <c r="AQ39" s="5" t="n">
        <v>-14953.9294385508</v>
      </c>
      <c r="AR39" s="5" t="n">
        <v>14559.1576989171</v>
      </c>
    </row>
    <row r="40" customFormat="false" ht="12.75" hidden="false" customHeight="false" outlineLevel="0" collapsed="false">
      <c r="A40" s="3" t="n">
        <v>38261</v>
      </c>
      <c r="B40" s="4" t="e">
        <f aca="false">(-N40*(1+$N$4)-R40*(1+$R$4)-AH40*(1+$AH$4)-AL40*(1+$AL$4))/10000</f>
        <v>#VALUE!</v>
      </c>
      <c r="C40" s="4" t="n">
        <f aca="false">(-AD40*(1+$AD$4)-AP40*(1+$AP$4))/10000</f>
        <v>-1.73449816094909</v>
      </c>
      <c r="D40" s="4" t="e">
        <f aca="false">(-V40*(1+$V$4))/10000</f>
        <v>#VALUE!</v>
      </c>
      <c r="E40" s="4" t="n">
        <f aca="false">(-Z40*(1+$Z$4))/10000</f>
        <v>-0</v>
      </c>
      <c r="F40" s="4" t="e">
        <f aca="false">(N40+R40+V40+Z40+AD40+AH40+AL40+AP40)/10000</f>
        <v>#VALUE!</v>
      </c>
      <c r="G40" s="4"/>
      <c r="H40" s="4" t="e">
        <f aca="false">(O40+S40+AI40+AM40)/10000</f>
        <v>#VALUE!</v>
      </c>
      <c r="I40" s="4" t="n">
        <f aca="false">(AE40+AQ40)/10000</f>
        <v>-1.43636883027203</v>
      </c>
      <c r="J40" s="4" t="e">
        <f aca="false">W40/10000</f>
        <v>#VALUE!</v>
      </c>
      <c r="K40" s="4" t="n">
        <f aca="false">AA40/10000</f>
        <v>0</v>
      </c>
      <c r="L40" s="5" t="e">
        <f aca="false">(P40+T40+X40+AB40+AF40+AJ40+AN40+AR40)/10000</f>
        <v>#VALUE!</v>
      </c>
      <c r="M40" s="5"/>
      <c r="N40" s="6" t="e">
        <f aca="false">LongTerm1!$G57*(Sheet1!$A41-Sheet1!$A40)</f>
        <v>#VALUE!</v>
      </c>
      <c r="O40" s="5" t="e">
        <f aca="false">LongTerm1!$S57</f>
        <v>#VALUE!</v>
      </c>
      <c r="P40" s="5" t="e">
        <f aca="false">LongTerm1!$T57</f>
        <v>#VALUE!</v>
      </c>
      <c r="R40" s="6" t="e">
        <f aca="false">LongTerm2!$G57*(Sheet1!$A41-Sheet1!$A40)</f>
        <v>#VALUE!</v>
      </c>
      <c r="S40" s="5" t="e">
        <f aca="false">LongTerm2!$S57</f>
        <v>#VALUE!</v>
      </c>
      <c r="T40" s="5" t="e">
        <f aca="false">LongTerm2!$T57</f>
        <v>#VALUE!</v>
      </c>
      <c r="V40" s="6" t="e">
        <f aca="false">LongTerm3!$G57*(Sheet1!$A41-Sheet1!$A40)</f>
        <v>#VALUE!</v>
      </c>
      <c r="W40" s="5" t="e">
        <f aca="false">LongTerm3!$S57</f>
        <v>#VALUE!</v>
      </c>
      <c r="X40" s="5" t="e">
        <f aca="false">LongTerm3!$T57</f>
        <v>#VALUE!</v>
      </c>
      <c r="Z40" s="6" t="n">
        <f aca="false">LongTerm4!$G57*(Sheet1!$A41-Sheet1!$A40)</f>
        <v>0</v>
      </c>
      <c r="AA40" s="5" t="n">
        <f aca="false">LongTerm4!$S57</f>
        <v>0</v>
      </c>
      <c r="AB40" s="5" t="n">
        <f aca="false">LongTerm4!$T57</f>
        <v>0</v>
      </c>
      <c r="AD40" s="6" t="n">
        <f aca="false">LongTerm5!$G57*(Sheet1!$A41-Sheet1!$A40)</f>
        <v>0</v>
      </c>
      <c r="AE40" s="5" t="n">
        <f aca="false">LongTerm5!$S57</f>
        <v>0</v>
      </c>
      <c r="AF40" s="5" t="n">
        <f aca="false">LongTerm5!$T57</f>
        <v>0</v>
      </c>
      <c r="AH40" s="6" t="n">
        <f aca="false">LongTerm6!$G57*(Sheet1!$A43-Sheet1!$A42)</f>
        <v>0</v>
      </c>
      <c r="AI40" s="5" t="n">
        <f aca="false">LongTerm6!$S57</f>
        <v>0</v>
      </c>
      <c r="AJ40" s="5" t="n">
        <f aca="false">LongTerm6!$T57</f>
        <v>0</v>
      </c>
      <c r="AL40" s="6" t="n">
        <v>101288.931524334</v>
      </c>
      <c r="AM40" s="5" t="n">
        <v>-61879.1945698392</v>
      </c>
      <c r="AN40" s="5" t="n">
        <v>60447.2370133553</v>
      </c>
      <c r="AP40" s="6" t="n">
        <v>16774.6437229119</v>
      </c>
      <c r="AQ40" s="5" t="n">
        <v>-14363.6883027203</v>
      </c>
      <c r="AR40" s="5" t="n">
        <v>14071.1338417293</v>
      </c>
    </row>
    <row r="41" customFormat="false" ht="12.75" hidden="false" customHeight="false" outlineLevel="0" collapsed="false">
      <c r="A41" s="7" t="n">
        <v>38292</v>
      </c>
      <c r="B41" s="4" t="n">
        <f aca="false">(-N41*(1+$N$4)-R41*(1+$R$4)-AH41*(1+$AH$4)-AL41*(1+$AL$4))/10000</f>
        <v>-0</v>
      </c>
      <c r="C41" s="4" t="n">
        <f aca="false">(-AD41*(1+$AD$4)-AP41*(1+$AP$4))/10000</f>
        <v>-0</v>
      </c>
      <c r="D41" s="4" t="n">
        <f aca="false">(-V41*(1+$V$4))/10000</f>
        <v>-0</v>
      </c>
      <c r="E41" s="4" t="n">
        <f aca="false">(-Z41*(1+$Z$4))/10000</f>
        <v>-0</v>
      </c>
      <c r="F41" s="4" t="n">
        <f aca="false">(N41+R41+V41+Z41+AD41+AH41+AL41+AP41)/10000</f>
        <v>0</v>
      </c>
      <c r="H41" s="4" t="n">
        <f aca="false">(O41+S41+AI41+AM41)/10000</f>
        <v>0</v>
      </c>
      <c r="I41" s="4" t="n">
        <f aca="false">(AE41+AQ41)/10000</f>
        <v>0</v>
      </c>
      <c r="J41" s="4" t="n">
        <f aca="false">W41/10000</f>
        <v>0</v>
      </c>
      <c r="K41" s="4" t="n">
        <f aca="false">AA41/10000</f>
        <v>0</v>
      </c>
      <c r="L41" s="5" t="n">
        <f aca="false">(P41+T41+X41+AB41+AF41+AJ41+AN41+AR41)/10000</f>
        <v>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64"/>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5" ySplit="21" topLeftCell="F54" activePane="bottomRight" state="frozen"/>
      <selection pane="topLeft" activeCell="A1" activeCellId="0" sqref="A1"/>
      <selection pane="topRight" activeCell="F1" activeCellId="0" sqref="F1"/>
      <selection pane="bottomLeft" activeCell="A54" activeCellId="0" sqref="A54"/>
      <selection pane="bottomRight" activeCell="CI21" activeCellId="0" sqref="CI21:CI57"/>
    </sheetView>
  </sheetViews>
  <sheetFormatPr defaultColWidth="9.13671875" defaultRowHeight="12.75" customHeight="true" zeroHeight="false" outlineLevelRow="0" outlineLevelCol="0"/>
  <cols>
    <col collapsed="false" customWidth="true" hidden="false" outlineLevel="0" max="3" min="1" style="93" width="3.7"/>
    <col collapsed="false" customWidth="true" hidden="false" outlineLevel="0" max="4" min="4" style="199" width="15.7"/>
    <col collapsed="false" customWidth="true" hidden="false" outlineLevel="0" max="5" min="5" style="199" width="3.7"/>
    <col collapsed="false" customWidth="true" hidden="false" outlineLevel="0" max="7" min="6" style="200" width="15.7"/>
    <col collapsed="false" customWidth="true" hidden="false" outlineLevel="0" max="9" min="8" style="201" width="15.7"/>
    <col collapsed="false" customWidth="true" hidden="false" outlineLevel="0" max="10" min="10" style="93" width="3.7"/>
    <col collapsed="false" customWidth="true" hidden="false" outlineLevel="0" max="11" min="11" style="93" width="17.14"/>
    <col collapsed="false" customWidth="true" hidden="false" outlineLevel="0" max="12" min="12" style="93" width="17.85"/>
    <col collapsed="false" customWidth="true" hidden="false" outlineLevel="0" max="13" min="13" style="93" width="3.7"/>
    <col collapsed="false" customWidth="true" hidden="false" outlineLevel="0" max="15" min="14" style="93" width="15.7"/>
    <col collapsed="false" customWidth="true" hidden="false" outlineLevel="0" max="16" min="16" style="200" width="15.7"/>
    <col collapsed="false" customWidth="true" hidden="false" outlineLevel="0" max="17" min="17" style="202" width="16.42"/>
    <col collapsed="false" customWidth="true" hidden="false" outlineLevel="0" max="18" min="18" style="202" width="3.7"/>
    <col collapsed="false" customWidth="true" hidden="false" outlineLevel="0" max="19" min="19" style="203" width="18.85"/>
    <col collapsed="false" customWidth="true" hidden="false" outlineLevel="0" max="20" min="20" style="203" width="15.7"/>
    <col collapsed="false" customWidth="true" hidden="false" outlineLevel="0" max="21" min="21" style="202" width="3.7"/>
    <col collapsed="false" customWidth="true" hidden="false" outlineLevel="0" max="22" min="22" style="202" width="15.7"/>
    <col collapsed="false" customWidth="true" hidden="false" outlineLevel="0" max="23" min="23" style="202" width="3.7"/>
    <col collapsed="false" customWidth="true" hidden="false" outlineLevel="0" max="24" min="24" style="202" width="15.7"/>
    <col collapsed="false" customWidth="true" hidden="false" outlineLevel="0" max="29" min="25" style="204" width="15.7"/>
    <col collapsed="false" customWidth="true" hidden="false" outlineLevel="0" max="30" min="30" style="205" width="3.7"/>
    <col collapsed="false" customWidth="true" hidden="false" outlineLevel="0" max="31" min="31" style="206" width="3.7"/>
    <col collapsed="false" customWidth="true" hidden="false" outlineLevel="0" max="36" min="32" style="132" width="11.7"/>
    <col collapsed="false" customWidth="true" hidden="false" outlineLevel="0" max="37" min="37" style="207" width="11.7"/>
    <col collapsed="false" customWidth="true" hidden="false" outlineLevel="0" max="40" min="38" style="207" width="10.71"/>
    <col collapsed="false" customWidth="true" hidden="false" outlineLevel="0" max="41" min="41" style="208" width="10.71"/>
    <col collapsed="false" customWidth="true" hidden="false" outlineLevel="0" max="46" min="42" style="207" width="10.71"/>
    <col collapsed="false" customWidth="true" hidden="false" outlineLevel="0" max="47" min="47" style="208" width="10.71"/>
    <col collapsed="false" customWidth="true" hidden="false" outlineLevel="0" max="49" min="48" style="209" width="10.71"/>
    <col collapsed="false" customWidth="true" hidden="false" outlineLevel="0" max="51" min="50" style="209" width="10.99"/>
    <col collapsed="false" customWidth="true" hidden="false" outlineLevel="0" max="52" min="52" style="209" width="3.7"/>
    <col collapsed="false" customWidth="true" hidden="false" outlineLevel="0" max="53" min="53" style="210" width="3.7"/>
    <col collapsed="false" customWidth="true" hidden="false" outlineLevel="0" max="71" min="54" style="209" width="15.7"/>
    <col collapsed="false" customWidth="true" hidden="false" outlineLevel="0" max="72" min="72" style="93" width="3.7"/>
    <col collapsed="false" customWidth="true" hidden="false" outlineLevel="0" max="73" min="73" style="211" width="3.7"/>
    <col collapsed="false" customWidth="true" hidden="false" outlineLevel="0" max="74" min="74" style="206" width="15.7"/>
    <col collapsed="false" customWidth="true" hidden="false" outlineLevel="0" max="88" min="75" style="93" width="15.7"/>
    <col collapsed="false" customWidth="false" hidden="false" outlineLevel="0" max="257" min="89" style="93" width="9.14"/>
  </cols>
  <sheetData>
    <row r="1" customFormat="false" ht="16.5" hidden="false" customHeight="false" outlineLevel="0" collapsed="false">
      <c r="A1" s="26" t="s">
        <v>350</v>
      </c>
      <c r="D1" s="212" t="s">
        <v>351</v>
      </c>
      <c r="F1" s="213" t="e">
        <f aca="false">GetPipeName($AH$12,$AH$13)</f>
        <v>#VALUE!</v>
      </c>
      <c r="G1" s="213"/>
      <c r="L1" s="214" t="s">
        <v>352</v>
      </c>
      <c r="M1" s="214"/>
      <c r="N1" s="214"/>
      <c r="O1" s="214"/>
      <c r="P1" s="214"/>
      <c r="Q1" s="93"/>
      <c r="AE1" s="215" t="s">
        <v>353</v>
      </c>
      <c r="AF1" s="215"/>
      <c r="AG1" s="215"/>
      <c r="AH1" s="215"/>
      <c r="AI1" s="215"/>
      <c r="AJ1" s="215"/>
      <c r="AK1" s="215"/>
      <c r="AV1" s="216" t="e">
        <f aca="true">MID(CELL("filename",A1),FIND("]",CELL("filename",A1))+1,LEN(CELL("filename",A1))-FIND("]",CELL("filename",A1)))</f>
        <v>#VALUE!</v>
      </c>
      <c r="BA1" s="215" t="s">
        <v>354</v>
      </c>
      <c r="BB1" s="215"/>
      <c r="BC1" s="215"/>
      <c r="BD1" s="215"/>
      <c r="BE1" s="215"/>
      <c r="BF1" s="215"/>
      <c r="BG1" s="215"/>
      <c r="BH1" s="215"/>
      <c r="BU1" s="215" t="s">
        <v>355</v>
      </c>
      <c r="BV1" s="215"/>
      <c r="BW1" s="215"/>
      <c r="BX1" s="215"/>
      <c r="BY1" s="215"/>
      <c r="BZ1" s="215"/>
      <c r="CA1" s="215"/>
      <c r="CB1" s="215"/>
    </row>
    <row r="2" customFormat="false" ht="16.5" hidden="false" customHeight="false" outlineLevel="0" collapsed="false">
      <c r="A2" s="217" t="str">
        <f aca="false">ADDRESS(ROW($L$3),COLUMN($L$3))</f>
        <v>$L$3</v>
      </c>
      <c r="D2" s="218" t="n">
        <v>2</v>
      </c>
      <c r="F2" s="219" t="e">
        <f aca="false">GetRcptPoint($AH$12,$AH$13)</f>
        <v>#VALUE!</v>
      </c>
      <c r="G2" s="220" t="e">
        <f aca="false">GetDelPoint($AH$12,$AH$13)</f>
        <v>#VALUE!</v>
      </c>
      <c r="L2" s="201"/>
      <c r="N2" s="199" t="n">
        <f aca="false">TodayDate</f>
        <v>37210</v>
      </c>
      <c r="O2" s="199" t="n">
        <v>37209</v>
      </c>
      <c r="P2" s="93"/>
      <c r="Q2" s="93"/>
      <c r="AL2" s="216" t="n">
        <v>1</v>
      </c>
      <c r="AM2" s="216" t="n">
        <v>2</v>
      </c>
      <c r="AN2" s="216" t="n">
        <v>3</v>
      </c>
      <c r="AO2" s="216" t="n">
        <v>4</v>
      </c>
      <c r="AP2" s="216" t="n">
        <v>5</v>
      </c>
      <c r="AQ2" s="216" t="n">
        <v>6</v>
      </c>
      <c r="AR2" s="216" t="n">
        <v>7</v>
      </c>
      <c r="AS2" s="216" t="n">
        <v>8</v>
      </c>
      <c r="AT2" s="216" t="n">
        <v>9</v>
      </c>
      <c r="AV2" s="221" t="str">
        <f aca="false">ADDRESS(ROW($F$22),COLUMN($F$22))</f>
        <v>$F$22</v>
      </c>
      <c r="AW2" s="216" t="e">
        <f aca="false">GetEnd($AV$1,AV2)</f>
        <v>#VALUE!</v>
      </c>
      <c r="AX2" s="221" t="str">
        <f aca="false">ADDRESS(ROW($G$22),COLUMN($G$22))</f>
        <v>$G$22</v>
      </c>
      <c r="AY2" s="216" t="e">
        <f aca="false">GetEnd($AV$1,AX2)</f>
        <v>#VALUE!</v>
      </c>
      <c r="BV2" s="222" t="s">
        <v>356</v>
      </c>
      <c r="BW2" s="223" t="str">
        <f aca="false">ADDRESS(ROW($H$21),COLUMN($H$21))</f>
        <v>$H$21</v>
      </c>
      <c r="BX2" s="223" t="str">
        <f aca="false">ADDRESS(ROW($BV$21),COLUMN($BV$21))</f>
        <v>$BV$21</v>
      </c>
      <c r="BY2" s="223" t="str">
        <f aca="false">ADDRESS(ROW($I$21),COLUMN($I$21))</f>
        <v>$I$21</v>
      </c>
      <c r="BZ2" s="223" t="str">
        <f aca="false">ADDRESS(ROW($BW$21),COLUMN($BW$21))</f>
        <v>$BW$21</v>
      </c>
      <c r="CA2" s="223" t="str">
        <f aca="false">ADDRESS(ROW($N$21),COLUMN($N$21))</f>
        <v>$N$21</v>
      </c>
      <c r="CB2" s="223" t="str">
        <f aca="false">ADDRESS(ROW($BX$21),COLUMN($BX$21))</f>
        <v>$BX$21</v>
      </c>
      <c r="CC2" s="223" t="str">
        <f aca="false">ADDRESS(ROW($O$21),COLUMN($O$21))</f>
        <v>$O$21</v>
      </c>
      <c r="CD2" s="223" t="str">
        <f aca="false">ADDRESS(ROW($BY$21),COLUMN($BY$21))</f>
        <v>$BY$21</v>
      </c>
      <c r="CE2" s="223" t="str">
        <f aca="false">ADDRESS(ROW($P$21),COLUMN($P$21))</f>
        <v>$P$21</v>
      </c>
      <c r="CF2" s="223" t="str">
        <f aca="false">ADDRESS(ROW($BZ$21),COLUMN($BZ$21))</f>
        <v>$BZ$21</v>
      </c>
      <c r="CG2" s="223" t="str">
        <f aca="false">ADDRESS(ROW($AT$21),COLUMN($AT$21))</f>
        <v>$AT$21</v>
      </c>
      <c r="CH2" s="223" t="str">
        <f aca="false">ADDRESS(ROW($CA$21),COLUMN($CA$21))</f>
        <v>$CA$21</v>
      </c>
      <c r="CI2" s="223" t="str">
        <f aca="false">ADDRESS(ROW($AU$21),COLUMN($AU$21))</f>
        <v>$AU$21</v>
      </c>
      <c r="CJ2" s="223" t="str">
        <f aca="false">ADDRESS(ROW($CB$21),COLUMN($CB$21))</f>
        <v>$CB$21</v>
      </c>
      <c r="CK2" s="223" t="str">
        <f aca="false">ADDRESS(ROW($AM$21),COLUMN($AM$21))</f>
        <v>$AM$21</v>
      </c>
      <c r="CL2" s="223" t="str">
        <f aca="false">ADDRESS(ROW($CC$21),COLUMN($CC$21))</f>
        <v>$CC$21</v>
      </c>
      <c r="CM2" s="223" t="str">
        <f aca="false">ADDRESS(ROW($AN$21),COLUMN($AN$21))</f>
        <v>$AN$21</v>
      </c>
      <c r="CN2" s="223" t="str">
        <f aca="false">ADDRESS(ROW($CD$21),COLUMN($CD$21))</f>
        <v>$CD$21</v>
      </c>
      <c r="CO2" s="223" t="str">
        <f aca="false">ADDRESS(ROW($AO$21),COLUMN($AO$21))</f>
        <v>$AO$21</v>
      </c>
      <c r="CP2" s="223" t="str">
        <f aca="false">ADDRESS(ROW($CE$21),COLUMN($CE$21))</f>
        <v>$CE$21</v>
      </c>
      <c r="CQ2" s="223" t="str">
        <f aca="false">ADDRESS(ROW($AP$21),COLUMN($AP$21))</f>
        <v>$AP$21</v>
      </c>
      <c r="CR2" s="223" t="str">
        <f aca="false">ADDRESS(ROW($CF$21),COLUMN($CF$21))</f>
        <v>$CF$21</v>
      </c>
      <c r="CS2" s="223" t="str">
        <f aca="false">ADDRESS(ROW($AQ$21),COLUMN($AQ$21))</f>
        <v>$AQ$21</v>
      </c>
      <c r="CT2" s="223" t="str">
        <f aca="false">ADDRESS(ROW($CG$21),COLUMN($CG$21))</f>
        <v>$CG$21</v>
      </c>
      <c r="CU2" s="223" t="str">
        <f aca="false">ADDRESS(ROW($V$21),COLUMN($V$21))</f>
        <v>$V$21</v>
      </c>
      <c r="CV2" s="223" t="str">
        <f aca="false">ADDRESS(ROW($CH$21),COLUMN($CH$21))</f>
        <v>$CH$21</v>
      </c>
      <c r="CW2" s="223" t="str">
        <f aca="false">ADDRESS(ROW($AL$21),COLUMN($AL$21))</f>
        <v>$AL$21</v>
      </c>
      <c r="CX2" s="223" t="str">
        <f aca="false">ADDRESS(ROW($CI$21),COLUMN($CI$21))</f>
        <v>$CI$21</v>
      </c>
    </row>
    <row r="3" customFormat="false" ht="12.75" hidden="false" customHeight="false" outlineLevel="0" collapsed="false">
      <c r="A3" s="217" t="str">
        <f aca="false">ADDRESS(ROW($D$22),COLUMN($D$22))</f>
        <v>$D$22</v>
      </c>
      <c r="L3" s="224"/>
      <c r="M3" s="224"/>
      <c r="N3" s="225" t="s">
        <v>23</v>
      </c>
      <c r="O3" s="226" t="s">
        <v>357</v>
      </c>
      <c r="P3" s="227" t="s">
        <v>358</v>
      </c>
      <c r="Q3" s="347"/>
      <c r="AF3" s="200"/>
      <c r="AG3" s="228" t="s">
        <v>359</v>
      </c>
      <c r="AH3" s="229" t="e">
        <f aca="false">GetRcptBasisCol($AH$12,$AH$13)</f>
        <v>#VALUE!</v>
      </c>
      <c r="AI3" s="93"/>
      <c r="AJ3" s="228" t="s">
        <v>360</v>
      </c>
      <c r="AK3" s="229" t="str">
        <f aca="false">NymexCurve</f>
        <v>Nymex Mid</v>
      </c>
      <c r="AL3" s="230" t="s">
        <v>361</v>
      </c>
      <c r="AM3" s="231" t="s">
        <v>51</v>
      </c>
      <c r="AN3" s="232" t="s">
        <v>52</v>
      </c>
      <c r="AO3" s="233" t="s">
        <v>53</v>
      </c>
      <c r="AP3" s="232" t="s">
        <v>55</v>
      </c>
      <c r="AQ3" s="232" t="s">
        <v>56</v>
      </c>
      <c r="AR3" s="234" t="s">
        <v>57</v>
      </c>
      <c r="AS3" s="235" t="s">
        <v>54</v>
      </c>
      <c r="AT3" s="236" t="s">
        <v>362</v>
      </c>
      <c r="AV3" s="221" t="str">
        <f aca="false">ADDRESS(ROW($AF$22),COLUMN($AF$22))</f>
        <v>$AF$22</v>
      </c>
      <c r="AW3" s="216" t="e">
        <f aca="false">GetEnd($AV$1,AV3)</f>
        <v>#VALUE!</v>
      </c>
      <c r="AX3" s="221" t="str">
        <f aca="false">ADDRESS(ROW($AH$22),COLUMN($AH$22))</f>
        <v>$AH$22</v>
      </c>
      <c r="AY3" s="216" t="e">
        <f aca="false">GetEnd($AV$1,AX3)</f>
        <v>#VALUE!</v>
      </c>
    </row>
    <row r="4" customFormat="false" ht="12.75" hidden="false" customHeight="false" outlineLevel="0" collapsed="false">
      <c r="A4" s="217" t="str">
        <f aca="false">ADDRESS(ROW($S$22),COLUMN($S$22))</f>
        <v>$S$22</v>
      </c>
      <c r="L4" s="237" t="s">
        <v>103</v>
      </c>
      <c r="M4" s="237"/>
      <c r="N4" s="238" t="e">
        <f aca="true">SUMPRODUCT(INDIRECT(CONCATENATE(AV4,":",AW4)),INDIRECT(CONCATENATE($AV$2,":",$AW$2)),INDIRECT(CONCATENATE($AV$3,":",$AW$3)))</f>
        <v>#VALUE!</v>
      </c>
      <c r="O4" s="238" t="n">
        <v>1473568.78</v>
      </c>
      <c r="P4" s="239" t="e">
        <f aca="false">N4-O4</f>
        <v>#VALUE!</v>
      </c>
      <c r="Q4" s="203"/>
      <c r="S4" s="240" t="s">
        <v>363</v>
      </c>
      <c r="T4" s="241" t="e">
        <f aca="true">SUMPRODUCT(INDIRECT(CONCATENATE(V4,":",W4)),INDIRECT(CONCATENATE(AV2,":",AW2)),INDIRECT(CONCATENATE(AV3,":",AW3)))</f>
        <v>#VALUE!</v>
      </c>
      <c r="V4" s="202" t="str">
        <f aca="false">ADDRESS(ROW(K22),COLUMN(K22))</f>
        <v>$K$22</v>
      </c>
      <c r="W4" s="202" t="e">
        <f aca="false">GetEnd($AV$1,V4)</f>
        <v>#VALUE!</v>
      </c>
      <c r="AF4" s="200"/>
      <c r="AG4" s="228" t="s">
        <v>364</v>
      </c>
      <c r="AH4" s="242" t="e">
        <f aca="false">GetRcptIndexCol($AH$12,$AH$13)</f>
        <v>#VALUE!</v>
      </c>
      <c r="AI4" s="93"/>
      <c r="AJ4" s="228" t="s">
        <v>365</v>
      </c>
      <c r="AK4" s="242" t="e">
        <f aca="false">GetNymexCol(AK3)</f>
        <v>#VALUE!</v>
      </c>
      <c r="AL4" s="132" t="n">
        <v>1</v>
      </c>
      <c r="AM4" s="243" t="e">
        <f aca="false">GetVolume($AH$12,$AH$13,AT4)</f>
        <v>#VALUE!</v>
      </c>
      <c r="AN4" s="244" t="e">
        <f aca="false">GetCommodity($AH$12,$AH$13,AT4)</f>
        <v>#VALUE!</v>
      </c>
      <c r="AO4" s="245" t="e">
        <f aca="false">GetFuelRate($AH$12,$AH$13,AT4)</f>
        <v>#VALUE!</v>
      </c>
      <c r="AP4" s="244" t="e">
        <f aca="false">GetSurcharge($AH$12,$AH$13,$AT4)</f>
        <v>#VALUE!</v>
      </c>
      <c r="AQ4" s="244" t="e">
        <f aca="false">GetRcptIndexAdj($AH$12,$AH$13,$AT4)</f>
        <v>#VALUE!</v>
      </c>
      <c r="AR4" s="246" t="e">
        <f aca="false">GetDelIndexAdj($AH$12,$AH$13,$AT4)</f>
        <v>#VALUE!</v>
      </c>
      <c r="AS4" s="247" t="e">
        <f aca="false">GetDemandRate($AH$12,$AH$13,$AT4)</f>
        <v>#VALUE!</v>
      </c>
      <c r="AT4" s="248" t="e">
        <f aca="false">gettier($AH$12,$AH$13,AL4)</f>
        <v>#VALUE!</v>
      </c>
      <c r="AV4" s="221" t="str">
        <f aca="false">ADDRESS(ROW($Q$22),COLUMN($Q$22))</f>
        <v>$Q$22</v>
      </c>
      <c r="AW4" s="216" t="e">
        <f aca="false">GetEnd($AV$1,AV4)</f>
        <v>#VALUE!</v>
      </c>
      <c r="AX4" s="221" t="str">
        <f aca="false">ADDRESS(ROW($K$22),COLUMN($K$22))</f>
        <v>$K$22</v>
      </c>
      <c r="AY4" s="216" t="e">
        <f aca="false">GetEnd($AV$1,AX4)</f>
        <v>#VALUE!</v>
      </c>
      <c r="BV4" s="249" t="s">
        <v>357</v>
      </c>
    </row>
    <row r="5" customFormat="false" ht="12.75" hidden="false" customHeight="false" outlineLevel="0" collapsed="false">
      <c r="A5" s="217" t="str">
        <f aca="false">ADDRESS(ROW($S$20),COLUMN($S$20))</f>
        <v>$S$20</v>
      </c>
      <c r="F5" s="250" t="s">
        <v>366</v>
      </c>
      <c r="G5" s="251" t="n">
        <f aca="false">TodayDate</f>
        <v>37210</v>
      </c>
      <c r="L5" s="252" t="s">
        <v>54</v>
      </c>
      <c r="M5" s="252"/>
      <c r="N5" s="238" t="e">
        <f aca="true">SUMPRODUCT(INDIRECT(CONCATENATE(AV5,":",AW5)),INDIRECT(CONCATENATE($AV$2,":",$AW$2)),INDIRECT(CONCATENATE($AV$3,":",$AW$3)))</f>
        <v>#VALUE!</v>
      </c>
      <c r="O5" s="238" t="n">
        <v>0</v>
      </c>
      <c r="P5" s="253" t="e">
        <f aca="false">N5-O5</f>
        <v>#VALUE!</v>
      </c>
      <c r="Q5" s="203"/>
      <c r="S5" s="254" t="s">
        <v>367</v>
      </c>
      <c r="T5" s="255" t="e">
        <f aca="true">SUMPRODUCT(INDIRECT(CONCATENATE(V5,":",W5)),INDIRECT(CONCATENATE(AV2,":",AW2)),INDIRECT(CONCATENATE(AV3,":",AW3)))</f>
        <v>#VALUE!</v>
      </c>
      <c r="V5" s="202" t="str">
        <f aca="false">ADDRESS(ROW(L22),COLUMN(L22))</f>
        <v>$L$22</v>
      </c>
      <c r="W5" s="202" t="e">
        <f aca="false">GetEnd($AV$1,V5)</f>
        <v>#VALUE!</v>
      </c>
      <c r="AF5" s="200"/>
      <c r="AG5" s="228" t="s">
        <v>368</v>
      </c>
      <c r="AH5" s="242" t="e">
        <f aca="false">GetDelBasisCol($AH$12,$AH$13)</f>
        <v>#VALUE!</v>
      </c>
      <c r="AI5" s="93"/>
      <c r="AJ5" s="228" t="s">
        <v>369</v>
      </c>
      <c r="AK5" s="242" t="str">
        <f aca="false">LiborCurve</f>
        <v>Libor AA</v>
      </c>
      <c r="AL5" s="132" t="n">
        <v>2</v>
      </c>
      <c r="AM5" s="256" t="e">
        <f aca="false">GetVolume($AH$12,$AH$13,AT5)</f>
        <v>#VALUE!</v>
      </c>
      <c r="AN5" s="257" t="e">
        <f aca="false">GetCommodity($AH$12,$AH$13,AT5)</f>
        <v>#VALUE!</v>
      </c>
      <c r="AO5" s="258" t="e">
        <f aca="false">GetFuelRate($AH$12,$AH$13,AT5)</f>
        <v>#VALUE!</v>
      </c>
      <c r="AP5" s="257" t="e">
        <f aca="false">GetSurcharge($AH$12,$AH$13,$AT5)</f>
        <v>#VALUE!</v>
      </c>
      <c r="AQ5" s="257" t="e">
        <f aca="false">GetRcptIndexAdj($AH$12,$AH$13,$AT5)</f>
        <v>#VALUE!</v>
      </c>
      <c r="AR5" s="259" t="e">
        <f aca="false">GetDelIndexAdj($AH$12,$AH$13,$AT5)</f>
        <v>#VALUE!</v>
      </c>
      <c r="AS5" s="260" t="e">
        <f aca="false">GetDemandRate($AH$12,$AH$13,$AT5)</f>
        <v>#VALUE!</v>
      </c>
      <c r="AT5" s="248" t="e">
        <f aca="false">gettier($AH$12,$AH$13,AL5)</f>
        <v>#VALUE!</v>
      </c>
      <c r="AV5" s="221" t="str">
        <f aca="false">ADDRESS(ROW($V$22),COLUMN($V$22))</f>
        <v>$V$22</v>
      </c>
      <c r="AW5" s="216" t="e">
        <f aca="false">GetEnd($AV$1,AV5)</f>
        <v>#VALUE!</v>
      </c>
      <c r="AX5" s="221" t="str">
        <f aca="false">ADDRESS(ROW($L$22),COLUMN($L$22))</f>
        <v>$L$22</v>
      </c>
      <c r="AY5" s="216" t="e">
        <f aca="false">GetEnd($AV$1,AX5)</f>
        <v>#VALUE!</v>
      </c>
      <c r="BV5" s="261" t="n">
        <f aca="false">O2</f>
        <v>37209</v>
      </c>
    </row>
    <row r="6" customFormat="false" ht="12.75" hidden="false" customHeight="false" outlineLevel="0" collapsed="false">
      <c r="A6" s="217" t="str">
        <f aca="false">ADDRESS(ROW($BW$2),COLUMN($BW$2))</f>
        <v>$BW$2</v>
      </c>
      <c r="F6" s="262"/>
      <c r="G6" s="262"/>
      <c r="L6" s="263" t="s">
        <v>370</v>
      </c>
      <c r="M6" s="263"/>
      <c r="N6" s="264" t="e">
        <f aca="false">N4-N5</f>
        <v>#VALUE!</v>
      </c>
      <c r="O6" s="265" t="n">
        <v>1473568.78</v>
      </c>
      <c r="P6" s="266" t="e">
        <f aca="false">N6-O6</f>
        <v>#VALUE!</v>
      </c>
      <c r="Q6" s="203"/>
      <c r="S6" s="254" t="s">
        <v>371</v>
      </c>
      <c r="T6" s="267" t="e">
        <f aca="true">SUMPRODUCT(INDIRECT(CONCATENATE(V6,":",W6)),INDIRECT(CONCATENATE(AV3,":",AW3)),INDIRECT(CONCATENATE(AX3,":",AY3)))</f>
        <v>#VALUE!</v>
      </c>
      <c r="V6" s="202" t="str">
        <f aca="false">ADDRESS(ROW(G22),COLUMN(G22))</f>
        <v>$G$22</v>
      </c>
      <c r="W6" s="202" t="e">
        <f aca="false">GetEnd($AV$1,V6)</f>
        <v>#VALUE!</v>
      </c>
      <c r="AF6" s="200"/>
      <c r="AG6" s="228" t="s">
        <v>372</v>
      </c>
      <c r="AH6" s="242" t="e">
        <f aca="false">GetDelIndexCol($AH$12,$AH$13)</f>
        <v>#VALUE!</v>
      </c>
      <c r="AI6" s="93"/>
      <c r="AJ6" s="228" t="s">
        <v>373</v>
      </c>
      <c r="AK6" s="242" t="e">
        <f aca="false">GetLiborCol(AK5)</f>
        <v>#VALUE!</v>
      </c>
      <c r="AL6" s="132" t="n">
        <v>3</v>
      </c>
      <c r="AM6" s="256" t="e">
        <f aca="false">GetVolume($AH$12,$AH$13,AT6)</f>
        <v>#VALUE!</v>
      </c>
      <c r="AN6" s="257" t="e">
        <f aca="false">GetCommodity($AH$12,$AH$13,AT6)</f>
        <v>#VALUE!</v>
      </c>
      <c r="AO6" s="258" t="e">
        <f aca="false">GetFuelRate($AH$12,$AH$13,AT6)</f>
        <v>#VALUE!</v>
      </c>
      <c r="AP6" s="257" t="e">
        <f aca="false">GetSurcharge($AH$12,$AH$13,$AT6)</f>
        <v>#VALUE!</v>
      </c>
      <c r="AQ6" s="257" t="e">
        <f aca="false">GetRcptIndexAdj($AH$12,$AH$13,$AT6)</f>
        <v>#VALUE!</v>
      </c>
      <c r="AR6" s="259" t="e">
        <f aca="false">GetDelIndexAdj($AH$12,$AH$13,$AT6)</f>
        <v>#VALUE!</v>
      </c>
      <c r="AS6" s="260" t="e">
        <f aca="false">GetDemandRate($AH$12,$AH$13,$AT6)</f>
        <v>#VALUE!</v>
      </c>
      <c r="AT6" s="248" t="e">
        <f aca="false">gettier($AH$12,$AH$13,AL6)</f>
        <v>#VALUE!</v>
      </c>
      <c r="AX6" s="221"/>
      <c r="AY6" s="216"/>
    </row>
    <row r="7" customFormat="false" ht="12.75" hidden="false" customHeight="false" outlineLevel="0" collapsed="false">
      <c r="A7" s="217" t="str">
        <f aca="false">ADDRESS(ROW($AH$12),COLUMN($AH$12))</f>
        <v>$AH$12</v>
      </c>
      <c r="F7" s="250" t="s">
        <v>136</v>
      </c>
      <c r="G7" s="268" t="e">
        <f aca="false">GetMonthStart($AH$12,$AH$13,G5)</f>
        <v>#VALUE!</v>
      </c>
      <c r="L7" s="252" t="s">
        <v>374</v>
      </c>
      <c r="M7" s="252"/>
      <c r="N7" s="238" t="e">
        <f aca="true" t="array" ref="N7:N7">SUM((INDIRECT(CONCATENATE(AV7,":",AW7))-INDIRECT(CONCATENATE(AX18,":",AY18)))*INDIRECT(CONCATENATE(AX7,":",AY7))*INDIRECT(CONCATENATE(AV3,":",AW3)))</f>
        <v>#VALUE!</v>
      </c>
      <c r="O7" s="269" t="n">
        <v>-153151.79</v>
      </c>
      <c r="P7" s="253" t="e">
        <f aca="false">N7</f>
        <v>#VALUE!</v>
      </c>
      <c r="S7" s="254" t="s">
        <v>375</v>
      </c>
      <c r="T7" s="270" t="e">
        <f aca="false">T5/T6</f>
        <v>#VALUE!</v>
      </c>
      <c r="AF7" s="200"/>
      <c r="AG7" s="228" t="s">
        <v>376</v>
      </c>
      <c r="AH7" s="242" t="e">
        <f aca="false">GetRcptOmicronCol($AH$12,$AH$13)</f>
        <v>#VALUE!</v>
      </c>
      <c r="AI7" s="93"/>
      <c r="AJ7" s="228" t="s">
        <v>377</v>
      </c>
      <c r="AK7" s="242" t="str">
        <f aca="false">Configuration!$D$8</f>
        <v>Nymex Vol</v>
      </c>
      <c r="AL7" s="132" t="n">
        <v>4</v>
      </c>
      <c r="AM7" s="256" t="e">
        <f aca="false">GetVolume($AH$12,$AH$13,AT7)</f>
        <v>#VALUE!</v>
      </c>
      <c r="AN7" s="257" t="e">
        <f aca="false">GetCommodity($AH$12,$AH$13,AT7)</f>
        <v>#VALUE!</v>
      </c>
      <c r="AO7" s="258" t="e">
        <f aca="false">GetFuelRate($AH$12,$AH$13,AT7)</f>
        <v>#VALUE!</v>
      </c>
      <c r="AP7" s="257" t="e">
        <f aca="false">GetSurcharge($AH$12,$AH$13,$AT7)</f>
        <v>#VALUE!</v>
      </c>
      <c r="AQ7" s="257" t="e">
        <f aca="false">GetRcptIndexAdj($AH$12,$AH$13,$AT7)</f>
        <v>#VALUE!</v>
      </c>
      <c r="AR7" s="259" t="e">
        <f aca="false">GetDelIndexAdj($AH$12,$AH$13,$AT7)</f>
        <v>#VALUE!</v>
      </c>
      <c r="AS7" s="260" t="e">
        <f aca="false">GetDemandRate($AH$12,$AH$13,$AT7)</f>
        <v>#VALUE!</v>
      </c>
      <c r="AT7" s="248" t="e">
        <f aca="false">gettier($AH$12,$AH$13,AL7)</f>
        <v>#VALUE!</v>
      </c>
      <c r="AU7" s="271" t="s">
        <v>378</v>
      </c>
      <c r="AV7" s="221" t="str">
        <f aca="false">ADDRESS(ROW($AL$22),COLUMN($AL$22))</f>
        <v>$AL$22</v>
      </c>
      <c r="AW7" s="216" t="e">
        <f aca="false">GetEnd($AV$1,AV7)</f>
        <v>#VALUE!</v>
      </c>
      <c r="AX7" s="221" t="str">
        <f aca="false">ADDRESS(ROW($AV$22),COLUMN($AV$22))</f>
        <v>$AV$22</v>
      </c>
      <c r="AY7" s="216" t="e">
        <f aca="false">GetEnd($AV$1,AX7)</f>
        <v>#VALUE!</v>
      </c>
    </row>
    <row r="8" customFormat="false" ht="12.75" hidden="false" customHeight="false" outlineLevel="0" collapsed="false">
      <c r="A8" s="272" t="s">
        <v>24</v>
      </c>
      <c r="F8" s="250" t="s">
        <v>138</v>
      </c>
      <c r="G8" s="273" t="e">
        <f aca="false">GetMonthEnd($AH$12,$AH$13)</f>
        <v>#VALUE!</v>
      </c>
      <c r="L8" s="252" t="s">
        <v>379</v>
      </c>
      <c r="M8" s="252"/>
      <c r="N8" s="238" t="e">
        <f aca="true" t="array" ref="N8:N8">SUM(((INDIRECT(AX14)-INDIRECT(AY16))-(INDIRECT(AX15)-INDIRECT(AY14)))*INDIRECT(CONCATENATE(AX2,":",AY2))*INDIRECT(CONCATENATE(AV3,":",AW3))*INDIRECT(CONCATENATE(AX3,":",AY3)))</f>
        <v>#VALUE!</v>
      </c>
      <c r="O8" s="269" t="n">
        <v>-219607.93</v>
      </c>
      <c r="P8" s="253" t="e">
        <f aca="false">N8</f>
        <v>#VALUE!</v>
      </c>
      <c r="S8" s="274" t="s">
        <v>380</v>
      </c>
      <c r="T8" s="275" t="e">
        <f aca="false">Y8/Z8</f>
        <v>#VALUE!</v>
      </c>
      <c r="V8" s="202" t="str">
        <f aca="false">ADDRESS(ROW(P22),COLUMN(P22))</f>
        <v>$P$22</v>
      </c>
      <c r="W8" s="202" t="e">
        <f aca="false">GetEnd($AV$1,V8)</f>
        <v>#VALUE!</v>
      </c>
      <c r="Y8" s="204" t="e">
        <f aca="true">SUMIF(INDIRECT(CONCATENATE(V8,":",W8)),"&gt;0",INDIRECT(CONCATENATE(V8,":",W8)))</f>
        <v>#VALUE!</v>
      </c>
      <c r="Z8" s="204" t="e">
        <f aca="true">COUNTIF(INDIRECT(CONCATENATE(V8,":",W8)),"&gt;0")</f>
        <v>#VALUE!</v>
      </c>
      <c r="AF8" s="200"/>
      <c r="AG8" s="228" t="s">
        <v>381</v>
      </c>
      <c r="AH8" s="276" t="e">
        <f aca="false">GetDelOmicronCol($AH$12,$AH$13)</f>
        <v>#VALUE!</v>
      </c>
      <c r="AI8" s="93"/>
      <c r="AJ8" s="228" t="s">
        <v>382</v>
      </c>
      <c r="AK8" s="242" t="e">
        <f aca="false">GetNGOmicronCol(AK7)</f>
        <v>#VALUE!</v>
      </c>
      <c r="AL8" s="132" t="n">
        <v>5</v>
      </c>
      <c r="AM8" s="256" t="e">
        <f aca="false">GetVolume($AH$12,$AH$13,AT8)</f>
        <v>#VALUE!</v>
      </c>
      <c r="AN8" s="257" t="e">
        <f aca="false">GetCommodity($AH$12,$AH$13,AT8)</f>
        <v>#VALUE!</v>
      </c>
      <c r="AO8" s="258" t="e">
        <f aca="false">GetFuelRate($AH$12,$AH$13,AT8)</f>
        <v>#VALUE!</v>
      </c>
      <c r="AP8" s="257" t="e">
        <f aca="false">GetSurcharge($AH$12,$AH$13,$AT8)</f>
        <v>#VALUE!</v>
      </c>
      <c r="AQ8" s="257" t="e">
        <f aca="false">GetRcptIndexAdj($AH$12,$AH$13,$AT8)</f>
        <v>#VALUE!</v>
      </c>
      <c r="AR8" s="259" t="e">
        <f aca="false">GetDelIndexAdj($AH$12,$AH$13,$AT8)</f>
        <v>#VALUE!</v>
      </c>
      <c r="AS8" s="260" t="e">
        <f aca="false">GetDemandRate($AH$12,$AH$13,$AT8)</f>
        <v>#VALUE!</v>
      </c>
      <c r="AT8" s="248" t="e">
        <f aca="false">gettier($AH$12,$AH$13,AL8)</f>
        <v>#VALUE!</v>
      </c>
      <c r="AU8" s="277" t="s">
        <v>383</v>
      </c>
      <c r="AV8" s="221" t="str">
        <f aca="false">ADDRESS(ROW($AM$22),COLUMN($AM$22))</f>
        <v>$AM$22</v>
      </c>
      <c r="AW8" s="216" t="e">
        <f aca="false">GetEnd($AV$1,AV8)</f>
        <v>#VALUE!</v>
      </c>
      <c r="AX8" s="221" t="str">
        <f aca="false">ADDRESS(ROW($AO$22),COLUMN($AO$22))</f>
        <v>$AO$22</v>
      </c>
      <c r="AY8" s="216" t="e">
        <f aca="false">GetEnd($AV$1,AX8)</f>
        <v>#VALUE!</v>
      </c>
    </row>
    <row r="9" customFormat="false" ht="12.75" hidden="false" customHeight="false" outlineLevel="0" collapsed="false">
      <c r="A9" s="272" t="s">
        <v>24</v>
      </c>
      <c r="L9" s="252" t="s">
        <v>384</v>
      </c>
      <c r="M9" s="252"/>
      <c r="N9" s="238" t="e">
        <f aca="true" t="array" ref="N9:N9">SUM(((INDIRECT(AX16)-INDIRECT(AY17))-(INDIRECT(AX17)-INDIRECT(AY15)))*INDIRECT(CONCATENATE(AX2,":",AY2))*INDIRECT(CONCATENATE(AV3,":",AW3))*INDIRECT(CONCATENATE(AX3,":",AY3)))</f>
        <v>#VALUE!</v>
      </c>
      <c r="O9" s="269" t="n">
        <v>0</v>
      </c>
      <c r="P9" s="253" t="e">
        <f aca="false">N9</f>
        <v>#VALUE!</v>
      </c>
      <c r="AF9" s="200"/>
      <c r="AG9" s="201"/>
      <c r="AH9" s="201"/>
      <c r="AI9" s="93"/>
      <c r="AJ9" s="228" t="s">
        <v>73</v>
      </c>
      <c r="AK9" s="276" t="e">
        <f aca="false">GetCorrelCol($AH$12,$AH$13)</f>
        <v>#VALUE!</v>
      </c>
      <c r="AL9" s="132" t="n">
        <v>6</v>
      </c>
      <c r="AM9" s="256" t="e">
        <f aca="false">GetVolume($AH$12,$AH$13,AT9)</f>
        <v>#VALUE!</v>
      </c>
      <c r="AN9" s="257" t="e">
        <f aca="false">GetCommodity($AH$12,$AH$13,AT9)</f>
        <v>#VALUE!</v>
      </c>
      <c r="AO9" s="258" t="e">
        <f aca="false">GetFuelRate($AH$12,$AH$13,AT9)</f>
        <v>#VALUE!</v>
      </c>
      <c r="AP9" s="257" t="e">
        <f aca="false">GetSurcharge($AH$12,$AH$13,$AT9)</f>
        <v>#VALUE!</v>
      </c>
      <c r="AQ9" s="257" t="e">
        <f aca="false">GetRcptIndexAdj($AH$12,$AH$13,$AT9)</f>
        <v>#VALUE!</v>
      </c>
      <c r="AR9" s="259" t="e">
        <f aca="false">GetDelIndexAdj($AH$12,$AH$13,$AT9)</f>
        <v>#VALUE!</v>
      </c>
      <c r="AS9" s="260" t="e">
        <f aca="false">GetDemandRate($AH$12,$AH$13,$AT9)</f>
        <v>#VALUE!</v>
      </c>
      <c r="AT9" s="248" t="e">
        <f aca="false">gettier($AH$12,$AH$13,AL9)</f>
        <v>#VALUE!</v>
      </c>
      <c r="AU9" s="271" t="s">
        <v>385</v>
      </c>
      <c r="AV9" s="221" t="str">
        <f aca="false">ADDRESS(ROW($AN$22),COLUMN($AN$22))</f>
        <v>$AN$22</v>
      </c>
      <c r="AW9" s="216" t="e">
        <f aca="false">GetEnd($AV$1,AV9)</f>
        <v>#VALUE!</v>
      </c>
      <c r="AX9" s="221" t="str">
        <f aca="false">ADDRESS(ROW($AP$22),COLUMN($AP$22))</f>
        <v>$AP$22</v>
      </c>
      <c r="AY9" s="216" t="e">
        <f aca="false">GetEnd($AV$1,AX9)</f>
        <v>#VALUE!</v>
      </c>
    </row>
    <row r="10" customFormat="false" ht="12.75" hidden="false" customHeight="false" outlineLevel="0" collapsed="false">
      <c r="A10" s="272" t="s">
        <v>24</v>
      </c>
      <c r="D10" s="278" t="s">
        <v>386</v>
      </c>
      <c r="E10" s="278"/>
      <c r="F10" s="278"/>
      <c r="G10" s="278"/>
      <c r="H10" s="278"/>
      <c r="L10" s="252" t="s">
        <v>387</v>
      </c>
      <c r="M10" s="252"/>
      <c r="N10" s="238" t="e">
        <f aca="true">-SUMPRODUCT(INDIRECT(CONCATENATE(AV10,":",AW10)),INDIRECT(CONCATENATE($AX$7,":",$AY$7)),INDIRECT(CONCATENATE($AV$3,":",$AW$3)))</f>
        <v>#VALUE!</v>
      </c>
      <c r="O10" s="238" t="n">
        <v>-2251271.82</v>
      </c>
      <c r="P10" s="253" t="e">
        <f aca="false">N10-O10</f>
        <v>#VALUE!</v>
      </c>
      <c r="AF10" s="200"/>
      <c r="AG10" s="228" t="s">
        <v>388</v>
      </c>
      <c r="AH10" s="279" t="e">
        <f aca="false">GetGRIFactor($AH$12,$AH$13)</f>
        <v>#VALUE!</v>
      </c>
      <c r="AI10" s="93"/>
      <c r="AJ10" s="93"/>
      <c r="AK10" s="93"/>
      <c r="AL10" s="132" t="n">
        <v>7</v>
      </c>
      <c r="AM10" s="256" t="e">
        <f aca="false">GetVolume($AH$12,$AH$13,AT10)</f>
        <v>#VALUE!</v>
      </c>
      <c r="AN10" s="257" t="e">
        <f aca="false">GetCommodity($AH$12,$AH$13,AT10)</f>
        <v>#VALUE!</v>
      </c>
      <c r="AO10" s="258" t="e">
        <f aca="false">GetFuelRate($AH$12,$AH$13,AT10)</f>
        <v>#VALUE!</v>
      </c>
      <c r="AP10" s="257" t="e">
        <f aca="false">GetSurcharge($AH$12,$AH$13,$AT10)</f>
        <v>#VALUE!</v>
      </c>
      <c r="AQ10" s="257" t="e">
        <f aca="false">GetRcptIndexAdj($AH$12,$AH$13,$AT10)</f>
        <v>#VALUE!</v>
      </c>
      <c r="AR10" s="259" t="e">
        <f aca="false">GetDelIndexAdj($AH$12,$AH$13,$AT10)</f>
        <v>#VALUE!</v>
      </c>
      <c r="AS10" s="260" t="e">
        <f aca="false">GetDemandRate($AH$12,$AH$13,$AT10)</f>
        <v>#VALUE!</v>
      </c>
      <c r="AT10" s="248" t="e">
        <f aca="false">gettier($AH$12,$AH$13,AL10)</f>
        <v>#VALUE!</v>
      </c>
      <c r="AU10" s="271" t="s">
        <v>389</v>
      </c>
      <c r="AV10" s="221" t="str">
        <f aca="false">ADDRESS(ROW($AS$22),COLUMN($AS$22))</f>
        <v>$AS$22</v>
      </c>
      <c r="AW10" s="216" t="e">
        <f aca="false">GetEnd($AV$1,AV10)</f>
        <v>#VALUE!</v>
      </c>
      <c r="AX10" s="221" t="str">
        <f aca="false">ADDRESS(ROW($CC$22),COLUMN($CC$22))</f>
        <v>$CC$22</v>
      </c>
      <c r="AY10" s="216" t="e">
        <f aca="false">GetEnd($AV$1,AX10)</f>
        <v>#VALUE!</v>
      </c>
    </row>
    <row r="11" customFormat="false" ht="12.75" hidden="false" customHeight="false" outlineLevel="0" collapsed="false">
      <c r="A11" s="272" t="s">
        <v>24</v>
      </c>
      <c r="D11" s="280" t="str">
        <f aca="false">IF(ISERROR($AH$13),"Check Contract Index to make sure it is valid","")</f>
        <v>Check Contract Index to make sure it is valid</v>
      </c>
      <c r="E11" s="281"/>
      <c r="F11" s="282"/>
      <c r="G11" s="282"/>
      <c r="H11" s="283"/>
      <c r="L11" s="263" t="s">
        <v>390</v>
      </c>
      <c r="M11" s="263"/>
      <c r="N11" s="264" t="e">
        <f aca="true">-SUMPRODUCT(INDIRECT(CONCATENATE(AV11,":",AW11)),INDIRECT(CONCATENATE($AV$2,":",$AW$2)),INDIRECT(CONCATENATE($AV$3,":",$AW$3)),INDIRECT(CONCATENATE(AX3,":",AY3)))</f>
        <v>#VALUE!</v>
      </c>
      <c r="O11" s="265" t="n">
        <v>-227052.72</v>
      </c>
      <c r="P11" s="266" t="e">
        <f aca="false">N11-O11</f>
        <v>#VALUE!</v>
      </c>
      <c r="AL11" s="132" t="n">
        <v>8</v>
      </c>
      <c r="AM11" s="256" t="e">
        <f aca="false">GetVolume($AH$12,$AH$13,AT11)</f>
        <v>#VALUE!</v>
      </c>
      <c r="AN11" s="257" t="e">
        <f aca="false">GetCommodity($AH$12,$AH$13,AT11)</f>
        <v>#VALUE!</v>
      </c>
      <c r="AO11" s="258" t="e">
        <f aca="false">GetFuelRate($AH$12,$AH$13,AT11)</f>
        <v>#VALUE!</v>
      </c>
      <c r="AP11" s="257" t="e">
        <f aca="false">GetSurcharge($AH$12,$AH$13,$AT11)</f>
        <v>#VALUE!</v>
      </c>
      <c r="AQ11" s="257" t="e">
        <f aca="false">GetRcptIndexAdj($AH$12,$AH$13,$AT11)</f>
        <v>#VALUE!</v>
      </c>
      <c r="AR11" s="259" t="e">
        <f aca="false">GetDelIndexAdj($AH$12,$AH$13,$AT11)</f>
        <v>#VALUE!</v>
      </c>
      <c r="AS11" s="260" t="e">
        <f aca="false">GetDemandRate($AH$12,$AH$13,$AT11)</f>
        <v>#VALUE!</v>
      </c>
      <c r="AT11" s="248" t="e">
        <f aca="false">gettier($AH$12,$AH$13,AL11)</f>
        <v>#VALUE!</v>
      </c>
      <c r="AU11" s="271" t="s">
        <v>391</v>
      </c>
      <c r="AV11" s="221" t="str">
        <f aca="false">ADDRESS(ROW($AQ$22),COLUMN($AQ$22))</f>
        <v>$AQ$22</v>
      </c>
      <c r="AW11" s="216" t="e">
        <f aca="false">GetEnd($AV$1,AV11)</f>
        <v>#VALUE!</v>
      </c>
      <c r="AX11" s="221" t="str">
        <f aca="false">ADDRESS(ROW($CD$22),COLUMN($CD$22))</f>
        <v>$CD$22</v>
      </c>
      <c r="AY11" s="216" t="e">
        <f aca="false">GetEnd($AV$1,AX11)</f>
        <v>#VALUE!</v>
      </c>
    </row>
    <row r="12" customFormat="false" ht="12.75" hidden="false" customHeight="false" outlineLevel="0" collapsed="false">
      <c r="A12" s="272" t="s">
        <v>24</v>
      </c>
      <c r="D12" s="284" t="e">
        <f aca="false">IF(OR(AH3="#VALUE#",AH4="#VALUE#",AH5="#VALUE#",AH6="#VALUE#",AH7="#VALUE#",AH8="#VALUE#"),"Check to make sure all curves are valid in input table","")</f>
        <v>#VALUE!</v>
      </c>
      <c r="E12" s="285"/>
      <c r="F12" s="286"/>
      <c r="G12" s="286"/>
      <c r="H12" s="287"/>
      <c r="L12" s="252" t="s">
        <v>115</v>
      </c>
      <c r="M12" s="252"/>
      <c r="N12" s="238" t="e">
        <f aca="true">SUM(INDIRECT(CONCATENATE(AV12,":",AW12)))</f>
        <v>#VALUE!</v>
      </c>
      <c r="O12" s="238" t="n">
        <v>-109803.51</v>
      </c>
      <c r="P12" s="253" t="e">
        <f aca="false">N12-O12</f>
        <v>#VALUE!</v>
      </c>
      <c r="AG12" s="288" t="s">
        <v>392</v>
      </c>
      <c r="AH12" s="279" t="e">
        <f aca="false">GetDBPage($D$2)</f>
        <v>#VALUE!</v>
      </c>
      <c r="AL12" s="132" t="n">
        <v>9</v>
      </c>
      <c r="AM12" s="256" t="e">
        <f aca="false">GetVolume($AH$12,$AH$13,AT12)</f>
        <v>#VALUE!</v>
      </c>
      <c r="AN12" s="257" t="e">
        <f aca="false">GetCommodity($AH$12,$AH$13,AT12)</f>
        <v>#VALUE!</v>
      </c>
      <c r="AO12" s="258" t="e">
        <f aca="false">GetFuelRate($AH$12,$AH$13,AT12)</f>
        <v>#VALUE!</v>
      </c>
      <c r="AP12" s="257" t="e">
        <f aca="false">GetSurcharge($AH$12,$AH$13,$AT12)</f>
        <v>#VALUE!</v>
      </c>
      <c r="AQ12" s="257" t="e">
        <f aca="false">GetRcptIndexAdj($AH$12,$AH$13,$AT12)</f>
        <v>#VALUE!</v>
      </c>
      <c r="AR12" s="259" t="e">
        <f aca="false">GetDelIndexAdj($AH$12,$AH$13,$AT12)</f>
        <v>#VALUE!</v>
      </c>
      <c r="AS12" s="260" t="e">
        <f aca="false">GetDemandRate($AH$12,$AH$13,$AT12)</f>
        <v>#VALUE!</v>
      </c>
      <c r="AT12" s="248" t="e">
        <f aca="false">gettier($AH$12,$AH$13,AL12)</f>
        <v>#VALUE!</v>
      </c>
      <c r="AU12" s="271" t="s">
        <v>115</v>
      </c>
      <c r="AV12" s="221" t="str">
        <f aca="false">ADDRESS(ROW($X$22),COLUMN($X$22))</f>
        <v>$X$22</v>
      </c>
      <c r="AW12" s="216" t="e">
        <f aca="false">GetEnd($AV$1,AV12)</f>
        <v>#VALUE!</v>
      </c>
      <c r="AX12" s="221" t="str">
        <f aca="false">ADDRESS(ROW($CE$22),COLUMN($CE$22))</f>
        <v>$CE$22</v>
      </c>
      <c r="AY12" s="216" t="e">
        <f aca="false">GetEnd($AV$1,AX12)</f>
        <v>#VALUE!</v>
      </c>
    </row>
    <row r="13" customFormat="false" ht="12.75" hidden="false" customHeight="false" outlineLevel="0" collapsed="false">
      <c r="A13" s="272" t="s">
        <v>24</v>
      </c>
      <c r="D13" s="284"/>
      <c r="E13" s="285"/>
      <c r="F13" s="286"/>
      <c r="G13" s="286"/>
      <c r="H13" s="287"/>
      <c r="L13" s="252" t="s">
        <v>116</v>
      </c>
      <c r="M13" s="252"/>
      <c r="N13" s="238" t="e">
        <f aca="true">SUM(INDIRECT(CONCATENATE(AV13,":",AW13)))</f>
        <v>#VALUE!</v>
      </c>
      <c r="O13" s="238" t="n">
        <v>1019.63</v>
      </c>
      <c r="P13" s="253" t="e">
        <f aca="false">N13-O13</f>
        <v>#VALUE!</v>
      </c>
      <c r="AG13" s="288" t="s">
        <v>393</v>
      </c>
      <c r="AH13" s="279" t="e">
        <f aca="false">GetRecNdx($AH$12,$D$2)</f>
        <v>#VALUE!</v>
      </c>
      <c r="AL13" s="132" t="n">
        <v>10</v>
      </c>
      <c r="AM13" s="256" t="e">
        <f aca="false">GetVolume($AH$12,$AH$13,AT13)</f>
        <v>#VALUE!</v>
      </c>
      <c r="AN13" s="257" t="e">
        <f aca="false">GetCommodity($AH$12,$AH$13,AT13)</f>
        <v>#VALUE!</v>
      </c>
      <c r="AO13" s="258" t="e">
        <f aca="false">GetFuelRate($AH$12,$AH$13,AT13)</f>
        <v>#VALUE!</v>
      </c>
      <c r="AP13" s="257" t="e">
        <f aca="false">GetSurcharge($AH$12,$AH$13,$AT13)</f>
        <v>#VALUE!</v>
      </c>
      <c r="AQ13" s="257" t="e">
        <f aca="false">GetRcptIndexAdj($AH$12,$AH$13,$AT13)</f>
        <v>#VALUE!</v>
      </c>
      <c r="AR13" s="259" t="e">
        <f aca="false">GetDelIndexAdj($AH$12,$AH$13,$AT13)</f>
        <v>#VALUE!</v>
      </c>
      <c r="AS13" s="260" t="e">
        <f aca="false">GetDemandRate($AH$12,$AH$13,$AT13)</f>
        <v>#VALUE!</v>
      </c>
      <c r="AT13" s="248" t="e">
        <f aca="false">gettier($AH$12,$AH$13,AL13)</f>
        <v>#VALUE!</v>
      </c>
      <c r="AU13" s="271" t="s">
        <v>116</v>
      </c>
      <c r="AV13" s="221" t="str">
        <f aca="false">ADDRESS(ROW($Y$22),COLUMN($Y$22))</f>
        <v>$Y$22</v>
      </c>
      <c r="AW13" s="216" t="e">
        <f aca="false">GetEnd($AV$1,AV13)</f>
        <v>#VALUE!</v>
      </c>
      <c r="AX13" s="221" t="str">
        <f aca="false">ADDRESS(ROW($CF$22),COLUMN($CF$22))</f>
        <v>$CF$22</v>
      </c>
      <c r="AY13" s="216" t="e">
        <f aca="false">GetEnd($AV$1,AX13)</f>
        <v>#VALUE!</v>
      </c>
    </row>
    <row r="14" customFormat="false" ht="12.75" hidden="false" customHeight="false" outlineLevel="0" collapsed="false">
      <c r="A14" s="272" t="s">
        <v>24</v>
      </c>
      <c r="D14" s="284"/>
      <c r="E14" s="285"/>
      <c r="F14" s="286"/>
      <c r="G14" s="286"/>
      <c r="H14" s="287"/>
      <c r="K14" s="289"/>
      <c r="L14" s="252" t="s">
        <v>117</v>
      </c>
      <c r="M14" s="252"/>
      <c r="N14" s="238" t="e">
        <f aca="true">SUM(INDIRECT(CONCATENATE(AV14,":",AW14)))</f>
        <v>#VALUE!</v>
      </c>
      <c r="O14" s="238" t="n">
        <v>-22653.51</v>
      </c>
      <c r="P14" s="253" t="e">
        <f aca="false">N14-O14</f>
        <v>#VALUE!</v>
      </c>
      <c r="S14" s="203" t="e">
        <f aca="false">F22/(1-AR22)*AH22*AU22</f>
        <v>#VALUE!</v>
      </c>
      <c r="T14" s="203" t="e">
        <f aca="false">F22*AH22*AU22</f>
        <v>#VALUE!</v>
      </c>
      <c r="AL14" s="132" t="n">
        <v>11</v>
      </c>
      <c r="AM14" s="256" t="e">
        <f aca="false">GetVolume($AH$12,$AH$13,AT14)</f>
        <v>#VALUE!</v>
      </c>
      <c r="AN14" s="257" t="e">
        <f aca="false">GetCommodity($AH$12,$AH$13,AT14)</f>
        <v>#VALUE!</v>
      </c>
      <c r="AO14" s="258" t="e">
        <f aca="false">GetFuelRate($AH$12,$AH$13,AT14)</f>
        <v>#VALUE!</v>
      </c>
      <c r="AP14" s="257" t="e">
        <f aca="false">GetSurcharge($AH$12,$AH$13,$AT14)</f>
        <v>#VALUE!</v>
      </c>
      <c r="AQ14" s="257" t="e">
        <f aca="false">GetRcptIndexAdj($AH$12,$AH$13,$AT14)</f>
        <v>#VALUE!</v>
      </c>
      <c r="AR14" s="259" t="e">
        <f aca="false">GetDelIndexAdj($AH$12,$AH$13,$AT14)</f>
        <v>#VALUE!</v>
      </c>
      <c r="AS14" s="260" t="e">
        <f aca="false">GetDemandRate($AH$12,$AH$13,$AT14)</f>
        <v>#VALUE!</v>
      </c>
      <c r="AT14" s="248" t="e">
        <f aca="false">gettier($AH$12,$AH$13,AL14)</f>
        <v>#VALUE!</v>
      </c>
      <c r="AU14" s="271" t="s">
        <v>117</v>
      </c>
      <c r="AV14" s="221" t="str">
        <f aca="false">ADDRESS(ROW($Z$22),COLUMN($Z$22))</f>
        <v>$Z$22</v>
      </c>
      <c r="AW14" s="216" t="e">
        <f aca="false">GetEnd($AV$1,AV14)</f>
        <v>#VALUE!</v>
      </c>
      <c r="AX14" s="290" t="e">
        <f aca="false">CONCATENATE(AX8,":",AY8)</f>
        <v>#VALUE!</v>
      </c>
      <c r="AY14" s="290" t="e">
        <f aca="false">CONCATENATE(AX10,":",AY10)</f>
        <v>#VALUE!</v>
      </c>
    </row>
    <row r="15" customFormat="false" ht="13.5" hidden="false" customHeight="false" outlineLevel="0" collapsed="false">
      <c r="A15" s="272" t="s">
        <v>24</v>
      </c>
      <c r="D15" s="284"/>
      <c r="E15" s="285"/>
      <c r="F15" s="286"/>
      <c r="G15" s="286"/>
      <c r="H15" s="287"/>
      <c r="L15" s="252" t="s">
        <v>118</v>
      </c>
      <c r="M15" s="252"/>
      <c r="N15" s="238" t="e">
        <f aca="true">SUM(INDIRECT(CONCATENATE(AV15,":",AW15)))</f>
        <v>#VALUE!</v>
      </c>
      <c r="O15" s="238" t="n">
        <v>31864.8</v>
      </c>
      <c r="P15" s="253" t="e">
        <f aca="false">N15-O15</f>
        <v>#VALUE!</v>
      </c>
      <c r="AL15" s="132" t="n">
        <v>12</v>
      </c>
      <c r="AM15" s="291" t="e">
        <f aca="false">GetVolume($AH$12,$AH$13,AT15)</f>
        <v>#VALUE!</v>
      </c>
      <c r="AN15" s="292" t="e">
        <f aca="false">GetCommodity($AH$12,$AH$13,AT15)</f>
        <v>#VALUE!</v>
      </c>
      <c r="AO15" s="293" t="e">
        <f aca="false">GetFuelRate($AH$12,$AH$13,AT15)</f>
        <v>#VALUE!</v>
      </c>
      <c r="AP15" s="292" t="e">
        <f aca="false">GetSurcharge($AH$12,$AH$13,$AT15)</f>
        <v>#VALUE!</v>
      </c>
      <c r="AQ15" s="292" t="e">
        <f aca="false">GetRcptIndexAdj($AH$12,$AH$13,$AT15)</f>
        <v>#VALUE!</v>
      </c>
      <c r="AR15" s="294" t="e">
        <f aca="false">GetDelIndexAdj($AH$12,$AH$13,$AT15)</f>
        <v>#VALUE!</v>
      </c>
      <c r="AS15" s="295" t="e">
        <f aca="false">GetDemandRate($AH$12,$AH$13,$AT15)</f>
        <v>#VALUE!</v>
      </c>
      <c r="AT15" s="248" t="e">
        <f aca="false">gettier($AH$12,$AH$13,AL15)</f>
        <v>#VALUE!</v>
      </c>
      <c r="AU15" s="296" t="s">
        <v>118</v>
      </c>
      <c r="AV15" s="221" t="str">
        <f aca="false">ADDRESS(ROW($AA$22),COLUMN($AA$22))</f>
        <v>$AA$22</v>
      </c>
      <c r="AW15" s="216" t="e">
        <f aca="false">GetEnd($AV$1,AV15)</f>
        <v>#VALUE!</v>
      </c>
      <c r="AX15" s="290" t="e">
        <f aca="false">CONCATENATE(AV8,":",AW8)</f>
        <v>#VALUE!</v>
      </c>
      <c r="AY15" s="290" t="e">
        <f aca="false">CONCATENATE(AX11,":",AY11)</f>
        <v>#VALUE!</v>
      </c>
    </row>
    <row r="16" customFormat="false" ht="12.75" hidden="false" customHeight="false" outlineLevel="0" collapsed="false">
      <c r="D16" s="297"/>
      <c r="E16" s="298"/>
      <c r="F16" s="299"/>
      <c r="G16" s="299"/>
      <c r="H16" s="300"/>
      <c r="L16" s="252" t="s">
        <v>119</v>
      </c>
      <c r="M16" s="252"/>
      <c r="N16" s="238" t="e">
        <f aca="true">SUM(INDIRECT(CONCATENATE(AV16,":",AW16)))</f>
        <v>#VALUE!</v>
      </c>
      <c r="O16" s="238" t="n">
        <v>-1865.21</v>
      </c>
      <c r="P16" s="253" t="e">
        <f aca="false">N16-O16</f>
        <v>#VALUE!</v>
      </c>
      <c r="AU16" s="271" t="s">
        <v>119</v>
      </c>
      <c r="AV16" s="221" t="str">
        <f aca="false">ADDRESS(ROW($AB$22),COLUMN($AB$22))</f>
        <v>$AB$22</v>
      </c>
      <c r="AW16" s="216" t="e">
        <f aca="false">GetEnd($AV$1,AV16)</f>
        <v>#VALUE!</v>
      </c>
      <c r="AX16" s="290" t="e">
        <f aca="false">CONCATENATE(AX9,":",AY9)</f>
        <v>#VALUE!</v>
      </c>
      <c r="AY16" s="290" t="e">
        <f aca="false">CONCATENATE(AX12,":",AY12)</f>
        <v>#VALUE!</v>
      </c>
      <c r="CM16" s="348"/>
    </row>
    <row r="17" customFormat="false" ht="12.75" hidden="false" customHeight="false" outlineLevel="0" collapsed="false">
      <c r="D17" s="285"/>
      <c r="E17" s="285"/>
      <c r="F17" s="286"/>
      <c r="G17" s="286"/>
      <c r="H17" s="286"/>
      <c r="L17" s="263" t="s">
        <v>120</v>
      </c>
      <c r="M17" s="263"/>
      <c r="N17" s="264" t="e">
        <f aca="true">SUM(INDIRECT(CONCATENATE(AV17,":",AW17)))</f>
        <v>#VALUE!</v>
      </c>
      <c r="O17" s="265" t="n">
        <v>1350.1</v>
      </c>
      <c r="P17" s="266" t="e">
        <f aca="false">N17-O17</f>
        <v>#VALUE!</v>
      </c>
      <c r="AU17" s="271" t="s">
        <v>120</v>
      </c>
      <c r="AV17" s="221" t="str">
        <f aca="false">ADDRESS(ROW($AC$22),COLUMN($AC$22))</f>
        <v>$AC$22</v>
      </c>
      <c r="AW17" s="216" t="e">
        <f aca="false">GetEnd($AV$1,AV17)</f>
        <v>#VALUE!</v>
      </c>
      <c r="AX17" s="290" t="e">
        <f aca="false">CONCATENATE(AV9,":",AW9)</f>
        <v>#VALUE!</v>
      </c>
      <c r="AY17" s="290" t="e">
        <f aca="false">CONCATENATE(AX13,":",AY13)</f>
        <v>#VALUE!</v>
      </c>
      <c r="CM17" s="348"/>
    </row>
    <row r="18" customFormat="false" ht="12.75" hidden="false" customHeight="false" outlineLevel="0" collapsed="false">
      <c r="D18" s="285"/>
      <c r="E18" s="285"/>
      <c r="F18" s="286"/>
      <c r="G18" s="286"/>
      <c r="H18" s="286"/>
      <c r="L18" s="252" t="s">
        <v>394</v>
      </c>
      <c r="M18" s="252"/>
      <c r="N18" s="238" t="e">
        <f aca="true">SUMPRODUCT(INDIRECT(CONCATENATE(AX4,":",AY4)),INDIRECT(CONCATENATE($AV$2,":",$AW$2)),INDIRECT(CONCATENATE($AV$3,":",$AW$3)))</f>
        <v>#VALUE!</v>
      </c>
      <c r="O18" s="238" t="n">
        <v>822386.31</v>
      </c>
      <c r="P18" s="253" t="e">
        <f aca="false">N18-O18</f>
        <v>#VALUE!</v>
      </c>
      <c r="AU18" s="271"/>
      <c r="AV18" s="221"/>
      <c r="AW18" s="216"/>
      <c r="AX18" s="221" t="str">
        <f aca="false">ADDRESS(ROW($CI$22),COLUMN($CI$22))</f>
        <v>$CI$22</v>
      </c>
      <c r="AY18" s="216" t="e">
        <f aca="false">GetEnd($AV$1,AX18)</f>
        <v>#VALUE!</v>
      </c>
      <c r="CM18" s="348"/>
    </row>
    <row r="19" customFormat="false" ht="12.75" hidden="false" customHeight="false" outlineLevel="0" collapsed="false">
      <c r="D19" s="285"/>
      <c r="E19" s="285"/>
      <c r="F19" s="286"/>
      <c r="G19" s="286"/>
      <c r="H19" s="286"/>
      <c r="L19" s="301" t="s">
        <v>395</v>
      </c>
      <c r="M19" s="301"/>
      <c r="N19" s="302" t="e">
        <f aca="true">SUMPRODUCT(INDIRECT(CONCATENATE(AX5,":",AY5)),INDIRECT(CONCATENATE($AV$2,":",$AW$2)),INDIRECT(CONCATENATE($AV$3,":",$AW$3)))</f>
        <v>#VALUE!</v>
      </c>
      <c r="O19" s="302" t="n">
        <v>651182.47</v>
      </c>
      <c r="P19" s="303" t="e">
        <f aca="false">N19-O19</f>
        <v>#VALUE!</v>
      </c>
      <c r="AU19" s="271"/>
      <c r="AV19" s="221"/>
      <c r="AW19" s="216"/>
      <c r="CM19" s="348"/>
    </row>
    <row r="20" customFormat="false" ht="14.25" hidden="false" customHeight="true" outlineLevel="0" collapsed="false">
      <c r="D20" s="304"/>
      <c r="E20" s="305"/>
      <c r="F20" s="306"/>
      <c r="G20" s="306"/>
      <c r="H20" s="307"/>
      <c r="I20" s="307"/>
      <c r="J20" s="206"/>
      <c r="K20" s="206"/>
      <c r="L20" s="206"/>
      <c r="M20" s="206"/>
      <c r="N20" s="206"/>
      <c r="O20" s="206"/>
      <c r="P20" s="306"/>
      <c r="Q20" s="308"/>
      <c r="R20" s="308"/>
      <c r="S20" s="309" t="e">
        <f aca="false">GetRcptBasis($AH$12,$AH$13)</f>
        <v>#VALUE!</v>
      </c>
      <c r="T20" s="309" t="e">
        <f aca="false">GetDelBasis($AH$12,$AH$13)</f>
        <v>#VALUE!</v>
      </c>
      <c r="U20" s="308"/>
      <c r="V20" s="308"/>
      <c r="W20" s="308"/>
      <c r="X20" s="308"/>
      <c r="Y20" s="310"/>
      <c r="Z20" s="310"/>
      <c r="AA20" s="310"/>
      <c r="AB20" s="310"/>
      <c r="AC20" s="310"/>
      <c r="AI20" s="216"/>
      <c r="AM20" s="311" t="e">
        <f aca="false">GetRcptPoint($AH$12,$AH$13)</f>
        <v>#VALUE!</v>
      </c>
      <c r="AN20" s="311"/>
      <c r="AO20" s="311" t="e">
        <f aca="false">GetDelPoint($AH$12,$AH$13)</f>
        <v>#VALUE!</v>
      </c>
      <c r="AP20" s="311"/>
      <c r="AQ20" s="208"/>
      <c r="AS20" s="208"/>
      <c r="AU20" s="207" t="s">
        <v>396</v>
      </c>
      <c r="AV20" s="290" t="e">
        <f aca="true">SUMPRODUCT(INDIRECT(CONCATENATE(AV8,":",AW8)),INDIRECT(CONCATENATE($AV$2,":",$AW$2)),INDIRECT(CONCATENATE($AV$3,":",$AW$3)),INDIRECT(CONCATENATE(AX3,":",AY3)))</f>
        <v>#VALUE!</v>
      </c>
      <c r="AW20" s="290" t="e">
        <f aca="true">SUMPRODUCT(INDIRECT(CONCATENATE(AX8,":",AY8)),INDIRECT(CONCATENATE($AV$2,":",$AW$2)),INDIRECT(CONCATENATE($AV$3,":",$AW$3)),INDIRECT(CONCATENATE(AX3,":",AY3)))</f>
        <v>#VALUE!</v>
      </c>
      <c r="AX20" s="290" t="e">
        <f aca="true">SUMPRODUCT(INDIRECT(CONCATENATE(AV9,":",AW9)),INDIRECT(CONCATENATE($AV$2,":",$AW$2)),INDIRECT(CONCATENATE($AV$3,":",$AW$3)),INDIRECT(CONCATENATE(AX3,":",AY3)))</f>
        <v>#VALUE!</v>
      </c>
      <c r="AY20" s="290" t="e">
        <f aca="true">SUMPRODUCT(INDIRECT(CONCATENATE(AX9,":",AY9)),INDIRECT(CONCATENATE($AV$2,":",$AW$2)),INDIRECT(CONCATENATE($AV$3,":",$AW$3)),INDIRECT(CONCATENATE(AX3,":",AY3)))</f>
        <v>#VALUE!</v>
      </c>
    </row>
    <row r="21" customFormat="false" ht="38.25" hidden="false" customHeight="false" outlineLevel="0" collapsed="false">
      <c r="A21" s="312"/>
      <c r="B21" s="312"/>
      <c r="C21" s="312"/>
      <c r="D21" s="313" t="s">
        <v>397</v>
      </c>
      <c r="E21" s="200"/>
      <c r="F21" s="314" t="s">
        <v>51</v>
      </c>
      <c r="G21" s="315" t="s">
        <v>398</v>
      </c>
      <c r="H21" s="316" t="s">
        <v>399</v>
      </c>
      <c r="I21" s="317" t="s">
        <v>400</v>
      </c>
      <c r="K21" s="318" t="s">
        <v>401</v>
      </c>
      <c r="L21" s="319" t="s">
        <v>402</v>
      </c>
      <c r="N21" s="318" t="s">
        <v>403</v>
      </c>
      <c r="O21" s="320" t="s">
        <v>404</v>
      </c>
      <c r="P21" s="321" t="s">
        <v>405</v>
      </c>
      <c r="Q21" s="322" t="s">
        <v>406</v>
      </c>
      <c r="R21" s="93"/>
      <c r="S21" s="323" t="s">
        <v>36</v>
      </c>
      <c r="T21" s="324" t="s">
        <v>37</v>
      </c>
      <c r="V21" s="325" t="s">
        <v>54</v>
      </c>
      <c r="W21" s="326"/>
      <c r="X21" s="327" t="s">
        <v>407</v>
      </c>
      <c r="Y21" s="327" t="s">
        <v>408</v>
      </c>
      <c r="Z21" s="328" t="s">
        <v>409</v>
      </c>
      <c r="AA21" s="328" t="s">
        <v>410</v>
      </c>
      <c r="AB21" s="328" t="s">
        <v>411</v>
      </c>
      <c r="AC21" s="327" t="s">
        <v>412</v>
      </c>
      <c r="AD21" s="326"/>
      <c r="AE21" s="329"/>
      <c r="AF21" s="330" t="s">
        <v>413</v>
      </c>
      <c r="AG21" s="330" t="s">
        <v>361</v>
      </c>
      <c r="AH21" s="330" t="s">
        <v>414</v>
      </c>
      <c r="AI21" s="330" t="s">
        <v>415</v>
      </c>
      <c r="AJ21" s="330" t="s">
        <v>416</v>
      </c>
      <c r="AK21" s="312"/>
      <c r="AL21" s="331" t="s">
        <v>417</v>
      </c>
      <c r="AM21" s="331" t="s">
        <v>58</v>
      </c>
      <c r="AN21" s="331" t="s">
        <v>63</v>
      </c>
      <c r="AO21" s="331" t="s">
        <v>60</v>
      </c>
      <c r="AP21" s="331" t="s">
        <v>65</v>
      </c>
      <c r="AQ21" s="331" t="s">
        <v>418</v>
      </c>
      <c r="AR21" s="332" t="s">
        <v>53</v>
      </c>
      <c r="AS21" s="331" t="s">
        <v>419</v>
      </c>
      <c r="AT21" s="332" t="s">
        <v>420</v>
      </c>
      <c r="AU21" s="332" t="s">
        <v>421</v>
      </c>
      <c r="AV21" s="333" t="s">
        <v>422</v>
      </c>
      <c r="AW21" s="332" t="s">
        <v>423</v>
      </c>
      <c r="AX21" s="332" t="s">
        <v>424</v>
      </c>
      <c r="AY21" s="332" t="s">
        <v>425</v>
      </c>
      <c r="AZ21" s="332"/>
      <c r="BA21" s="334"/>
      <c r="BB21" s="332" t="s">
        <v>426</v>
      </c>
      <c r="BC21" s="332" t="s">
        <v>427</v>
      </c>
      <c r="BD21" s="332" t="s">
        <v>428</v>
      </c>
      <c r="BE21" s="332" t="s">
        <v>429</v>
      </c>
      <c r="BF21" s="332" t="s">
        <v>430</v>
      </c>
      <c r="BG21" s="332" t="s">
        <v>431</v>
      </c>
      <c r="BH21" s="332" t="s">
        <v>432</v>
      </c>
      <c r="BI21" s="332" t="s">
        <v>433</v>
      </c>
      <c r="BJ21" s="332" t="s">
        <v>434</v>
      </c>
      <c r="BK21" s="332" t="s">
        <v>435</v>
      </c>
      <c r="BL21" s="332" t="s">
        <v>436</v>
      </c>
      <c r="BM21" s="332" t="s">
        <v>437</v>
      </c>
      <c r="BN21" s="332" t="s">
        <v>119</v>
      </c>
      <c r="BO21" s="332" t="s">
        <v>120</v>
      </c>
      <c r="BP21" s="332"/>
      <c r="BQ21" s="332"/>
      <c r="BR21" s="332"/>
      <c r="BS21" s="332"/>
      <c r="BT21" s="312"/>
      <c r="BU21" s="335"/>
      <c r="BV21" s="336" t="s">
        <v>399</v>
      </c>
      <c r="BW21" s="332" t="s">
        <v>400</v>
      </c>
      <c r="BX21" s="332" t="s">
        <v>403</v>
      </c>
      <c r="BY21" s="332" t="s">
        <v>404</v>
      </c>
      <c r="BZ21" s="332" t="s">
        <v>405</v>
      </c>
      <c r="CA21" s="332" t="s">
        <v>420</v>
      </c>
      <c r="CB21" s="332" t="s">
        <v>421</v>
      </c>
      <c r="CC21" s="337" t="s">
        <v>58</v>
      </c>
      <c r="CD21" s="337" t="s">
        <v>63</v>
      </c>
      <c r="CE21" s="337" t="s">
        <v>60</v>
      </c>
      <c r="CF21" s="337" t="s">
        <v>65</v>
      </c>
      <c r="CG21" s="337" t="s">
        <v>418</v>
      </c>
      <c r="CH21" s="337" t="s">
        <v>54</v>
      </c>
      <c r="CI21" s="337" t="s">
        <v>417</v>
      </c>
      <c r="CJ21" s="312"/>
      <c r="CK21" s="312"/>
      <c r="CL21" s="312"/>
      <c r="CM21" s="312"/>
      <c r="CN21" s="312"/>
      <c r="CO21" s="312"/>
      <c r="CP21" s="312"/>
      <c r="CQ21" s="312"/>
      <c r="CR21" s="312"/>
      <c r="CS21" s="312"/>
      <c r="CT21" s="312"/>
      <c r="CU21" s="312"/>
      <c r="CV21" s="312"/>
      <c r="CW21" s="312"/>
      <c r="CX21" s="312"/>
      <c r="CY21" s="312"/>
      <c r="CZ21" s="312"/>
      <c r="DA21" s="312"/>
      <c r="DB21" s="312"/>
      <c r="DC21" s="312"/>
      <c r="DD21" s="312"/>
      <c r="DE21" s="312"/>
      <c r="DF21" s="312"/>
      <c r="DG21" s="312"/>
      <c r="DH21" s="312"/>
      <c r="DI21" s="312"/>
      <c r="DJ21" s="312"/>
      <c r="DK21" s="312"/>
      <c r="DL21" s="312"/>
      <c r="DM21" s="312"/>
      <c r="DN21" s="312"/>
      <c r="DO21" s="312"/>
      <c r="DP21" s="312"/>
      <c r="DQ21" s="312"/>
      <c r="DR21" s="312"/>
      <c r="DS21" s="312"/>
      <c r="DT21" s="312"/>
      <c r="DU21" s="312"/>
      <c r="DV21" s="312"/>
      <c r="DW21" s="312"/>
      <c r="DX21" s="312"/>
      <c r="DY21" s="312"/>
      <c r="DZ21" s="312"/>
      <c r="EA21" s="312"/>
      <c r="EB21" s="312"/>
      <c r="EC21" s="312"/>
      <c r="ED21" s="312"/>
      <c r="EE21" s="312"/>
      <c r="EF21" s="312"/>
      <c r="EG21" s="312"/>
      <c r="EH21" s="312"/>
      <c r="EI21" s="312"/>
      <c r="EJ21" s="312"/>
      <c r="EK21" s="312"/>
      <c r="EL21" s="312"/>
      <c r="EM21" s="312"/>
      <c r="EN21" s="312"/>
      <c r="EO21" s="312"/>
      <c r="EP21" s="312"/>
      <c r="EQ21" s="312"/>
      <c r="ER21" s="312"/>
      <c r="ES21" s="312"/>
      <c r="ET21" s="312"/>
      <c r="EU21" s="312"/>
      <c r="EV21" s="312"/>
      <c r="EW21" s="312"/>
      <c r="EX21" s="312"/>
      <c r="EY21" s="312"/>
      <c r="EZ21" s="312"/>
      <c r="FA21" s="312"/>
      <c r="FB21" s="312"/>
      <c r="FC21" s="312"/>
      <c r="FD21" s="312"/>
      <c r="FE21" s="312"/>
      <c r="FF21" s="312"/>
      <c r="FG21" s="312"/>
      <c r="FH21" s="312"/>
      <c r="FI21" s="312"/>
      <c r="FJ21" s="312"/>
      <c r="FK21" s="312"/>
      <c r="FL21" s="312"/>
      <c r="FM21" s="312"/>
      <c r="FN21" s="312"/>
      <c r="FO21" s="312"/>
      <c r="FP21" s="312"/>
      <c r="FQ21" s="312"/>
      <c r="FR21" s="312"/>
      <c r="FS21" s="312"/>
      <c r="FT21" s="312"/>
      <c r="FU21" s="312"/>
      <c r="FV21" s="312"/>
      <c r="FW21" s="312"/>
      <c r="FX21" s="312"/>
      <c r="FY21" s="312"/>
      <c r="FZ21" s="312"/>
      <c r="GA21" s="312"/>
      <c r="GB21" s="312"/>
      <c r="GC21" s="312"/>
      <c r="GD21" s="312"/>
      <c r="GE21" s="312"/>
      <c r="GF21" s="312"/>
      <c r="GG21" s="312"/>
      <c r="GH21" s="312"/>
      <c r="GI21" s="312"/>
      <c r="GJ21" s="312"/>
      <c r="GK21" s="312"/>
      <c r="GL21" s="312"/>
      <c r="GM21" s="312"/>
      <c r="GN21" s="312"/>
      <c r="GO21" s="312"/>
      <c r="GP21" s="312"/>
      <c r="GQ21" s="312"/>
      <c r="GR21" s="312"/>
      <c r="GS21" s="312"/>
      <c r="GT21" s="312"/>
      <c r="GU21" s="312"/>
      <c r="GV21" s="312"/>
      <c r="GW21" s="312"/>
      <c r="GX21" s="312"/>
      <c r="GY21" s="312"/>
      <c r="GZ21" s="312"/>
      <c r="HA21" s="312"/>
      <c r="HB21" s="312"/>
      <c r="HC21" s="312"/>
      <c r="HD21" s="312"/>
      <c r="HE21" s="312"/>
      <c r="HF21" s="312"/>
      <c r="HG21" s="312"/>
      <c r="HH21" s="312"/>
      <c r="HI21" s="312"/>
      <c r="HJ21" s="312"/>
      <c r="HK21" s="312"/>
      <c r="HL21" s="312"/>
      <c r="HM21" s="312"/>
      <c r="HN21" s="312"/>
      <c r="HO21" s="312"/>
      <c r="HP21" s="312"/>
      <c r="HQ21" s="312"/>
      <c r="HR21" s="312"/>
      <c r="HS21" s="312"/>
      <c r="HT21" s="312"/>
      <c r="HU21" s="312"/>
      <c r="HV21" s="312"/>
      <c r="HW21" s="312"/>
      <c r="HX21" s="312"/>
      <c r="HY21" s="312"/>
      <c r="HZ21" s="312"/>
      <c r="IA21" s="312"/>
      <c r="IB21" s="312"/>
      <c r="IC21" s="312"/>
      <c r="ID21" s="312"/>
      <c r="IE21" s="312"/>
      <c r="IF21" s="312"/>
      <c r="IG21" s="312"/>
      <c r="IH21" s="312"/>
      <c r="II21" s="312"/>
      <c r="IJ21" s="312"/>
      <c r="IK21" s="312"/>
      <c r="IL21" s="312"/>
      <c r="IM21" s="312"/>
      <c r="IN21" s="312"/>
      <c r="IO21" s="312"/>
      <c r="IP21" s="312"/>
      <c r="IQ21" s="312"/>
      <c r="IR21" s="312"/>
      <c r="IS21" s="312"/>
      <c r="IT21" s="312"/>
      <c r="IU21" s="312"/>
      <c r="IV21" s="312"/>
      <c r="IW21" s="312"/>
    </row>
    <row r="22" customFormat="false" ht="12.75" hidden="false" customHeight="false" outlineLevel="0" collapsed="false">
      <c r="A22" s="338"/>
      <c r="B22" s="338"/>
      <c r="D22" s="199" t="e">
        <f aca="false">G7+OffsetDays</f>
        <v>#VALUE!</v>
      </c>
      <c r="F22" s="200" t="e">
        <f aca="false">VLOOKUP(AG22,$AL$4:$AS$15,2)</f>
        <v>#VALUE!</v>
      </c>
      <c r="G22" s="200" t="e">
        <f aca="false">F22*$AU22</f>
        <v>#VALUE!</v>
      </c>
      <c r="H22" s="201" t="e">
        <f aca="false">(AL22+AM22+AN22)/(1-(AR22))</f>
        <v>#VALUE!</v>
      </c>
      <c r="I22" s="201" t="e">
        <f aca="false">(AL22+AO22+AP22)</f>
        <v>#VALUE!</v>
      </c>
      <c r="K22" s="201" t="e">
        <f aca="false">MAX(((I22-H22)-AQ22)*AU22*AH22,0)</f>
        <v>#VALUE!</v>
      </c>
      <c r="L22" s="339" t="e">
        <f aca="false">MAX(Q22-K22,0)</f>
        <v>#VALUE!</v>
      </c>
      <c r="N22" s="340" t="e">
        <f aca="false">SQRT(($AX22^2*($AH22/2)+$AW22^2*$AI22)/(($AH22/2)+$AI22))</f>
        <v>#VALUE!</v>
      </c>
      <c r="O22" s="340" t="e">
        <f aca="false">SQRT(($AY22^2*($AH22/2)+$AW22^2*$AI22)/(($AH22/2)+$AI22))</f>
        <v>#VALUE!</v>
      </c>
      <c r="P22" s="209" t="e">
        <f aca="false">(VLOOKUP(AI22,CorrelationTwo,2)*(AW22^2)*AI22+VLOOKUP(D22,CorrelationOne,$AK$9)*AX22*AY22*(AH22/2))/((AI22+(AH22/2))*O22*N22)*AF22</f>
        <v>#VALUE!</v>
      </c>
      <c r="Q22" s="339" t="e">
        <f aca="false">xSPRDOPT(I22,H22,AQ22,0,O22,N22,P22,D22-$G$5,1,0)*AH22*AU22</f>
        <v>#VALUE!</v>
      </c>
      <c r="R22" s="339"/>
      <c r="S22" s="203" t="e">
        <f aca="false">xSPRDOPT(I22,H22,AQ22,AT22,O22,N22,P22,D22-$G$5,1,2)*AF22*(F22/(1-AR22))*AH22</f>
        <v>#VALUE!</v>
      </c>
      <c r="T22" s="203" t="e">
        <f aca="false">xSPRDOPT(I22,H22,AQ22,AT22,O22,N22,P22,D22-$G$5,1,1)*AF22*F22*AH22</f>
        <v>#VALUE!</v>
      </c>
      <c r="U22" s="339"/>
      <c r="V22" s="341" t="e">
        <f aca="false">VLOOKUP($AG22,$AL$4:$AS$15,8)*AH22*AU22</f>
        <v>#VALUE!</v>
      </c>
      <c r="W22" s="341"/>
      <c r="X22" s="342" t="e">
        <f aca="false">((BM22*BC22)+(BL22*BB22))*AH22*F22</f>
        <v>#VALUE!</v>
      </c>
      <c r="Y22" s="342" t="e">
        <f aca="false">($F22*$AH22)*((($BG22/2)*($BC22)^2)+(($BF22/2)*($BB22)^2)+($BH22*$BC22*$BB22))</f>
        <v>#VALUE!</v>
      </c>
      <c r="Z22" s="342" t="e">
        <f aca="false">($BI22*$F22*$AH22*($G$5-$BV$5))/365.25</f>
        <v>#VALUE!</v>
      </c>
      <c r="AA22" s="342" t="e">
        <f aca="false">(($BK22*$BE22)+($BJ22*$BD22))*$F22*$AH22*$AF22</f>
        <v>#VALUE!</v>
      </c>
      <c r="AB22" s="342" t="e">
        <f aca="false">BN22*(AT22-CA22)*F22*AH22</f>
        <v>#VALUE!</v>
      </c>
      <c r="AC22" s="342" t="e">
        <f aca="false">BO22*CB22*F22*AH22*CA22*($G$5-$BV$5)/365.25</f>
        <v>#NAME?</v>
      </c>
      <c r="AF22" s="216" t="e">
        <f aca="false">IF(AND(D22&gt;=$G$7,D22&lt;=$G$8),1,0)</f>
        <v>#VALUE!</v>
      </c>
      <c r="AG22" s="216" t="e">
        <f aca="false">MONTH(D22)</f>
        <v>#VALUE!</v>
      </c>
      <c r="AH22" s="216" t="e">
        <f aca="false">(EOMONTH(D22,0)-EOMONTH(D22-DAY(D22),0))*AF22</f>
        <v>#VALUE!</v>
      </c>
      <c r="AI22" s="216" t="e">
        <f aca="false">MAX(0,(D22-DAY(D22))-$G$5+1)</f>
        <v>#VALUE!</v>
      </c>
      <c r="AJ22" s="216" t="e">
        <f aca="false">D22-$BV$5</f>
        <v>#VALUE!</v>
      </c>
      <c r="AL22" s="207" t="e">
        <f aca="false">VLOOKUP($D22,CurveTbl,$AK$4)</f>
        <v>#VALUE!</v>
      </c>
      <c r="AM22" s="343" t="e">
        <f aca="false">VLOOKUP($D22,CurveTbl,$AH$3)</f>
        <v>#VALUE!</v>
      </c>
      <c r="AN22" s="343" t="e">
        <f aca="false">VLOOKUP($D22,CurveTbl,$AH$4)+VLOOKUP($AG22,$AL$3:$AS$15,6)</f>
        <v>#VALUE!</v>
      </c>
      <c r="AO22" s="343" t="e">
        <f aca="false">VLOOKUP($D22,CurveTbl,$AH$5)</f>
        <v>#VALUE!</v>
      </c>
      <c r="AP22" s="343" t="e">
        <f aca="false">VLOOKUP($D22,CurveTbl,$AH$6)+VLOOKUP($AG22,$AL$3:$AS$15,7)</f>
        <v>#VALUE!</v>
      </c>
      <c r="AQ22" s="207" t="e">
        <f aca="false">VLOOKUP($AG22,$AL$4:$AS$15,3)+VLOOKUP($AG22,$AL$4:$AS$15,5)+($AH$10*VLOOKUP(D22,GRITable,2))</f>
        <v>#VALUE!</v>
      </c>
      <c r="AR22" s="208" t="e">
        <f aca="false">VLOOKUP($AG22,$AL$4:$AS$15,4)</f>
        <v>#VALUE!</v>
      </c>
      <c r="AS22" s="207" t="e">
        <f aca="false">(AL22+AM22+AN22)</f>
        <v>#VALUE!</v>
      </c>
      <c r="AT22" s="208" t="e">
        <f aca="false">VLOOKUP(D22,CurveTbl,$AK$6)</f>
        <v>#VALUE!</v>
      </c>
      <c r="AU22" s="208" t="e">
        <f aca="false">(1+$AT22/2)^(-2*($D22-$G$5)/365.25)*$AF22</f>
        <v>#VALUE!</v>
      </c>
      <c r="AV22" s="344" t="e">
        <f aca="false">ROUND((F22/(1-AR22))-F22,0)*AF22*AH22*AU22</f>
        <v>#VALUE!</v>
      </c>
      <c r="AW22" s="208" t="e">
        <f aca="false">VLOOKUP($D22,CurveTbl,$AK$8)</f>
        <v>#VALUE!</v>
      </c>
      <c r="AX22" s="208" t="e">
        <f aca="false">VLOOKUP($D22,CurveTbl,$AH$7)</f>
        <v>#VALUE!</v>
      </c>
      <c r="AY22" s="208" t="e">
        <f aca="false">VLOOKUP($D22,CurveTbl,$AH$8)</f>
        <v>#VALUE!</v>
      </c>
      <c r="AZ22" s="208"/>
      <c r="BA22" s="345"/>
      <c r="BB22" s="343" t="e">
        <f aca="false">$H22-$BV22</f>
        <v>#VALUE!</v>
      </c>
      <c r="BC22" s="343" t="e">
        <f aca="false">I22-BW22</f>
        <v>#VALUE!</v>
      </c>
      <c r="BD22" s="208" t="e">
        <f aca="false">N22-BX22</f>
        <v>#VALUE!</v>
      </c>
      <c r="BE22" s="208" t="e">
        <f aca="false">O22-BY22</f>
        <v>#VALUE!</v>
      </c>
      <c r="BF22" s="208" t="e">
        <f aca="false">xSPRDOPT($BW22,$BV22,$CG22,0,$BY22,$BX22,$BZ22,$AJ22,1,4)*$CB22</f>
        <v>#NAME?</v>
      </c>
      <c r="BG22" s="208" t="e">
        <f aca="false">xSPRDOPT($BW22,$BV22,$CG22,0,$BY22,$BX22,$BZ22,$AJ22,1,3)*$CB22</f>
        <v>#NAME?</v>
      </c>
      <c r="BH22" s="208" t="e">
        <f aca="false">IF(OR(BF22&lt;&gt;0,BG22&lt;&gt;0),xSPRDOPT($BW22,$BV22,$CG22,0,$BY22,$BX22,$BZ22,$AJ22,1,12)*$CB22,0)</f>
        <v>#NAME?</v>
      </c>
      <c r="BI22" s="208" t="e">
        <f aca="false">xSPRDOPT($BW22,$BV22,$CG22,2*LN(1+CA22/2),$BY22,$BX22,$BZ22,$AJ22,1,9)</f>
        <v>#NAME?</v>
      </c>
      <c r="BJ22" s="208" t="e">
        <f aca="false">xSPRDOPT($BW22,$BV22,$CG22,0,$BY22,$BX22,$BZ22,$AJ22,1,6)*$CB22</f>
        <v>#NAME?</v>
      </c>
      <c r="BK22" s="208" t="e">
        <f aca="false">xSPRDOPT($BW22,$BV22,$CG22,0,$BY22,$BX22,$BZ22,$AJ22,1,5)*$CB22</f>
        <v>#NAME?</v>
      </c>
      <c r="BL22" s="208" t="e">
        <f aca="false">xSPRDOPT(BW22,BV22,CG22,0,BY22,BX22,BZ22,AJ22,1,2)*CB22</f>
        <v>#NAME?</v>
      </c>
      <c r="BM22" s="208" t="e">
        <f aca="false">xSPRDOPT(BW22,BV22,CG22,0,BY22,BX22,BZ22,AJ22,1,1)*CB22</f>
        <v>#NAME?</v>
      </c>
      <c r="BN22" s="208" t="e">
        <f aca="false">IF(AH22&lt;&gt;0,xSPRDOPT($BW22,$BV22,$CG22,2*LN(1+CA22/2),$BY22,$BX22,$BZ22,$AJ22,1,8)+(AJ22/365.25)*CH22/AH22,0)</f>
        <v>#VALUE!</v>
      </c>
      <c r="BO22" s="208" t="e">
        <f aca="false">xSPRDOPT($BW22,$BV22,$CG22,0,$BY22,$BX22,$BZ22,$AJ22,1,0)</f>
        <v>#NAME?</v>
      </c>
      <c r="BP22" s="208"/>
      <c r="BQ22" s="208"/>
      <c r="BR22" s="208"/>
      <c r="BS22" s="208"/>
      <c r="BV22" s="346" t="n">
        <v>2.7134754752652</v>
      </c>
      <c r="BW22" s="207" t="n">
        <v>2.836</v>
      </c>
      <c r="BX22" s="208" t="n">
        <v>0.874414089547967</v>
      </c>
      <c r="BY22" s="208" t="n">
        <v>0.953846464019801</v>
      </c>
      <c r="BZ22" s="208" t="n">
        <v>0.965567328787018</v>
      </c>
      <c r="CA22" s="208" t="n">
        <v>0.0213112011255285</v>
      </c>
      <c r="CB22" s="208" t="n">
        <v>0.998202432774396</v>
      </c>
      <c r="CC22" s="343" t="n">
        <v>-0.0925</v>
      </c>
      <c r="CD22" s="343" t="n">
        <v>0</v>
      </c>
      <c r="CE22" s="343" t="n">
        <v>0.16</v>
      </c>
      <c r="CF22" s="343" t="n">
        <v>0</v>
      </c>
      <c r="CG22" s="343" t="n">
        <v>0.0162</v>
      </c>
      <c r="CH22" s="343" t="n">
        <v>0</v>
      </c>
      <c r="CI22" s="343" t="n">
        <v>2.676</v>
      </c>
    </row>
    <row r="23" customFormat="false" ht="12.75" hidden="false" customHeight="false" outlineLevel="0" collapsed="false">
      <c r="A23" s="338"/>
      <c r="B23" s="338"/>
      <c r="D23" s="199" t="e">
        <f aca="false">D22+AH22</f>
        <v>#VALUE!</v>
      </c>
      <c r="F23" s="200" t="e">
        <f aca="false">VLOOKUP(AG23,$AL$4:$AS$15,2)</f>
        <v>#VALUE!</v>
      </c>
      <c r="G23" s="200" t="e">
        <f aca="false">F23*$AU23</f>
        <v>#VALUE!</v>
      </c>
      <c r="H23" s="201" t="e">
        <f aca="false">(AL23+AM23+AN23)/(1-(AR23))</f>
        <v>#VALUE!</v>
      </c>
      <c r="I23" s="201" t="e">
        <f aca="false">(AL23+AO23+AP23)</f>
        <v>#VALUE!</v>
      </c>
      <c r="K23" s="201" t="e">
        <f aca="false">MAX(((I23-H23)-AQ23)*AU23*AH23,0)</f>
        <v>#VALUE!</v>
      </c>
      <c r="L23" s="339" t="e">
        <f aca="false">MAX(Q23-K23,0)</f>
        <v>#VALUE!</v>
      </c>
      <c r="N23" s="340" t="e">
        <f aca="false">SQRT(($AX23^2*($AH23/2)+$AW23^2*$AI23)/(($AH23/2)+$AI23))</f>
        <v>#VALUE!</v>
      </c>
      <c r="O23" s="340" t="e">
        <f aca="false">SQRT(($AY23^2*($AH23/2)+$AW23^2*$AI23)/(($AH23/2)+$AI23))</f>
        <v>#VALUE!</v>
      </c>
      <c r="P23" s="209" t="e">
        <f aca="false">(VLOOKUP(AI23,CorrelationTwo,2)*(AW23^2)*AI23+VLOOKUP(D23,CorrelationOne,$AK$9)*AX23*AY23*(AH23/2))/((AI23+(AH23/2))*O23*N23)*AF23</f>
        <v>#VALUE!</v>
      </c>
      <c r="Q23" s="339" t="e">
        <f aca="false">xSPRDOPT(I23,H23,AQ23,0,O23,N23,P23,D23-$G$5,1,0)*AH23*AU23</f>
        <v>#VALUE!</v>
      </c>
      <c r="R23" s="339"/>
      <c r="S23" s="203" t="e">
        <f aca="false">xSPRDOPT(I23,H23,AQ23,AT23,O23,N23,P23,D23-$G$5,1,2)*AF23*(F23/(1-AR23))*AH23</f>
        <v>#VALUE!</v>
      </c>
      <c r="T23" s="203" t="e">
        <f aca="false">xSPRDOPT(I23,H23,AQ23,AT23,O23,N23,P23,D23-$G$5,1,1)*AF23*F23*AH23</f>
        <v>#VALUE!</v>
      </c>
      <c r="U23" s="339"/>
      <c r="V23" s="341" t="e">
        <f aca="false">VLOOKUP($AG23,$AL$4:$AS$15,8)*AH23*AU23</f>
        <v>#VALUE!</v>
      </c>
      <c r="W23" s="341"/>
      <c r="X23" s="342" t="e">
        <f aca="false">((BM23*BC23)+(BL23*BB23))*AH23*F23</f>
        <v>#VALUE!</v>
      </c>
      <c r="Y23" s="342" t="e">
        <f aca="false">($F23*$AH23)*((($BG23/2)*($BC23)^2)+(($BF23/2)*($BB23)^2)+($BH23*$BC23*$BB23))</f>
        <v>#VALUE!</v>
      </c>
      <c r="Z23" s="342" t="e">
        <f aca="false">($BI23*$F23*$AH23*($G$5-$BV$5))/365.25</f>
        <v>#VALUE!</v>
      </c>
      <c r="AA23" s="342" t="e">
        <f aca="false">(($BK23*$BE23)+($BJ23*$BD23))*$F23*$AH23*$AF23</f>
        <v>#VALUE!</v>
      </c>
      <c r="AB23" s="342" t="e">
        <f aca="false">BN23*(AT23-CA23)*F23*AH23</f>
        <v>#VALUE!</v>
      </c>
      <c r="AC23" s="342" t="e">
        <f aca="false">BO23*CB23*F23*AH23*CA23*($G$5-$BV$5)/365.25</f>
        <v>#NAME?</v>
      </c>
      <c r="AF23" s="216" t="e">
        <f aca="false">IF(AND(D23&gt;=$G$7,D23&lt;=$G$8),1,0)</f>
        <v>#VALUE!</v>
      </c>
      <c r="AG23" s="216" t="e">
        <f aca="false">MONTH(D23)</f>
        <v>#VALUE!</v>
      </c>
      <c r="AH23" s="216" t="e">
        <f aca="false">(EOMONTH(D23,0)-EOMONTH(D23-DAY(D23),0))*AF23</f>
        <v>#VALUE!</v>
      </c>
      <c r="AI23" s="216" t="e">
        <f aca="false">AI22+AH22</f>
        <v>#VALUE!</v>
      </c>
      <c r="AJ23" s="216" t="e">
        <f aca="false">D23-$BV$5</f>
        <v>#VALUE!</v>
      </c>
      <c r="AL23" s="207" t="e">
        <f aca="false">VLOOKUP($D23,CurveTbl,$AK$4)</f>
        <v>#VALUE!</v>
      </c>
      <c r="AM23" s="343" t="e">
        <f aca="false">VLOOKUP($D23,CurveTbl,$AH$3)</f>
        <v>#VALUE!</v>
      </c>
      <c r="AN23" s="343" t="e">
        <f aca="false">VLOOKUP($D23,CurveTbl,$AH$4)+VLOOKUP($AG23,$AL$3:$AS$15,6)</f>
        <v>#VALUE!</v>
      </c>
      <c r="AO23" s="343" t="e">
        <f aca="false">VLOOKUP($D23,CurveTbl,$AH$5)</f>
        <v>#VALUE!</v>
      </c>
      <c r="AP23" s="343" t="e">
        <f aca="false">VLOOKUP($D23,CurveTbl,$AH$6)+VLOOKUP($AG23,$AL$3:$AS$15,7)</f>
        <v>#VALUE!</v>
      </c>
      <c r="AQ23" s="207" t="e">
        <f aca="false">VLOOKUP($AG23,$AL$4:$AS$15,3)+VLOOKUP($AG23,$AL$4:$AS$15,5)+($AH$10*VLOOKUP(D23,GRITable,2))</f>
        <v>#VALUE!</v>
      </c>
      <c r="AR23" s="208" t="e">
        <f aca="false">VLOOKUP($AG23,$AL$4:$AS$15,4)</f>
        <v>#VALUE!</v>
      </c>
      <c r="AS23" s="207" t="e">
        <f aca="false">(AL23+AM23+AN23)</f>
        <v>#VALUE!</v>
      </c>
      <c r="AT23" s="208" t="e">
        <f aca="false">VLOOKUP(D23,CurveTbl,$AK$6)</f>
        <v>#VALUE!</v>
      </c>
      <c r="AU23" s="208" t="e">
        <f aca="false">(1+$AT23/2)^(-2*($D23-$G$5)/365.25)*$AF23</f>
        <v>#VALUE!</v>
      </c>
      <c r="AV23" s="344" t="e">
        <f aca="false">ROUND((F23/(1-AR23))-F23,0)*AF23*AH23*AU23</f>
        <v>#VALUE!</v>
      </c>
      <c r="AW23" s="208" t="e">
        <f aca="false">VLOOKUP($D23,CurveTbl,$AK$8)</f>
        <v>#VALUE!</v>
      </c>
      <c r="AX23" s="208" t="e">
        <f aca="false">VLOOKUP($D23,CurveTbl,$AH$7)</f>
        <v>#VALUE!</v>
      </c>
      <c r="AY23" s="208" t="e">
        <f aca="false">VLOOKUP($D23,CurveTbl,$AH$8)</f>
        <v>#VALUE!</v>
      </c>
      <c r="AZ23" s="208"/>
      <c r="BA23" s="345"/>
      <c r="BB23" s="343" t="e">
        <f aca="false">$H23-$BV23</f>
        <v>#VALUE!</v>
      </c>
      <c r="BC23" s="343" t="e">
        <f aca="false">I23-BW23</f>
        <v>#VALUE!</v>
      </c>
      <c r="BD23" s="208" t="e">
        <f aca="false">N23-BX23</f>
        <v>#VALUE!</v>
      </c>
      <c r="BE23" s="208" t="e">
        <f aca="false">O23-BY23</f>
        <v>#VALUE!</v>
      </c>
      <c r="BF23" s="208" t="e">
        <f aca="false">xSPRDOPT($BW23,$BV23,$CG23,0,$BY23,$BX23,$BZ23,$AJ23,1,4)*$CB23</f>
        <v>#NAME?</v>
      </c>
      <c r="BG23" s="208" t="e">
        <f aca="false">xSPRDOPT($BW23,$BV23,$CG23,0,$BY23,$BX23,$BZ23,$AJ23,1,3)*$CB23</f>
        <v>#NAME?</v>
      </c>
      <c r="BH23" s="208" t="e">
        <f aca="false">IF(OR(BF23&lt;&gt;0,BG23&lt;&gt;0),xSPRDOPT($BW23,$BV23,$CG23,0,$BY23,$BX23,$BZ23,$AJ23,1,12)*$CB23,0)</f>
        <v>#NAME?</v>
      </c>
      <c r="BI23" s="208" t="e">
        <f aca="false">xSPRDOPT($BW23,$BV23,$CG23,2*LN(1+CA23/2),$BY23,$BX23,$BZ23,$AJ23,1,9)</f>
        <v>#NAME?</v>
      </c>
      <c r="BJ23" s="208" t="e">
        <f aca="false">xSPRDOPT($BW23,$BV23,$CG23,0,$BY23,$BX23,$BZ23,$AJ23,1,6)*$CB23</f>
        <v>#NAME?</v>
      </c>
      <c r="BK23" s="208" t="e">
        <f aca="false">xSPRDOPT($BW23,$BV23,$CG23,0,$BY23,$BX23,$BZ23,$AJ23,1,5)*$CB23</f>
        <v>#NAME?</v>
      </c>
      <c r="BL23" s="208" t="e">
        <f aca="false">xSPRDOPT(BW23,BV23,CG23,0,BY23,BX23,BZ23,AJ23,1,2)*CB23</f>
        <v>#NAME?</v>
      </c>
      <c r="BM23" s="208" t="e">
        <f aca="false">xSPRDOPT(BW23,BV23,CG23,0,BY23,BX23,BZ23,AJ23,1,1)*CB23</f>
        <v>#NAME?</v>
      </c>
      <c r="BN23" s="208" t="e">
        <f aca="false">IF(AH23&lt;&gt;0,xSPRDOPT($BW23,$BV23,$CG23,2*LN(1+CA23/2),$BY23,$BX23,$BZ23,$AJ23,1,8)+(AJ23/365.25)*CH23/AH23,0)</f>
        <v>#VALUE!</v>
      </c>
      <c r="BO23" s="208" t="e">
        <f aca="false">xSPRDOPT($BW23,$BV23,$CG23,0,$BY23,$BX23,$BZ23,$AJ23,1,0)</f>
        <v>#NAME?</v>
      </c>
      <c r="BP23" s="208"/>
      <c r="BQ23" s="208"/>
      <c r="BR23" s="208"/>
      <c r="BS23" s="208"/>
      <c r="BV23" s="346" t="n">
        <v>2.93193992227707</v>
      </c>
      <c r="BW23" s="207" t="n">
        <v>3.049</v>
      </c>
      <c r="BX23" s="208" t="n">
        <v>0.823727842831064</v>
      </c>
      <c r="BY23" s="208" t="n">
        <v>0.867671787433855</v>
      </c>
      <c r="BZ23" s="208" t="n">
        <v>0.97395745926808</v>
      </c>
      <c r="CA23" s="208" t="n">
        <v>0.0211172459427877</v>
      </c>
      <c r="CB23" s="208" t="n">
        <v>0.996440558015844</v>
      </c>
      <c r="CC23" s="343" t="n">
        <v>-0.0925</v>
      </c>
      <c r="CD23" s="343" t="n">
        <v>0</v>
      </c>
      <c r="CE23" s="343" t="n">
        <v>0.165</v>
      </c>
      <c r="CF23" s="343" t="n">
        <v>0</v>
      </c>
      <c r="CG23" s="343" t="n">
        <v>0.0162</v>
      </c>
      <c r="CH23" s="343" t="n">
        <v>0</v>
      </c>
      <c r="CI23" s="343" t="n">
        <v>2.884</v>
      </c>
    </row>
    <row r="24" customFormat="false" ht="12.75" hidden="false" customHeight="false" outlineLevel="0" collapsed="false">
      <c r="A24" s="338"/>
      <c r="B24" s="338"/>
      <c r="D24" s="199" t="e">
        <f aca="false">D23+AH23</f>
        <v>#VALUE!</v>
      </c>
      <c r="F24" s="200" t="e">
        <f aca="false">VLOOKUP(AG24,$AL$4:$AS$15,2)</f>
        <v>#VALUE!</v>
      </c>
      <c r="G24" s="200" t="e">
        <f aca="false">F24*$AU24</f>
        <v>#VALUE!</v>
      </c>
      <c r="H24" s="201" t="e">
        <f aca="false">(AL24+AM24+AN24)/(1-(AR24))</f>
        <v>#VALUE!</v>
      </c>
      <c r="I24" s="201" t="e">
        <f aca="false">(AL24+AO24+AP24)</f>
        <v>#VALUE!</v>
      </c>
      <c r="K24" s="201" t="e">
        <f aca="false">MAX(((I24-H24)-AQ24)*AU24*AH24,0)</f>
        <v>#VALUE!</v>
      </c>
      <c r="L24" s="339" t="e">
        <f aca="false">MAX(Q24-K24,0)</f>
        <v>#VALUE!</v>
      </c>
      <c r="N24" s="340" t="e">
        <f aca="false">SQRT(($AX24^2*($AH24/2)+$AW24^2*$AI24)/(($AH24/2)+$AI24))</f>
        <v>#VALUE!</v>
      </c>
      <c r="O24" s="340" t="e">
        <f aca="false">SQRT(($AY24^2*($AH24/2)+$AW24^2*$AI24)/(($AH24/2)+$AI24))</f>
        <v>#VALUE!</v>
      </c>
      <c r="P24" s="209" t="e">
        <f aca="false">(VLOOKUP(AI24,CorrelationTwo,2)*(AW24^2)*AI24+VLOOKUP(D24,CorrelationOne,$AK$9)*AX24*AY24*(AH24/2))/((AI24+(AH24/2))*O24*N24)*AF24</f>
        <v>#VALUE!</v>
      </c>
      <c r="Q24" s="339" t="e">
        <f aca="false">xSPRDOPT(I24,H24,AQ24,0,O24,N24,P24,D24-$G$5,1,0)*AH24*AU24</f>
        <v>#VALUE!</v>
      </c>
      <c r="R24" s="339"/>
      <c r="S24" s="203" t="e">
        <f aca="false">xSPRDOPT(I24,H24,AQ24,AT24,O24,N24,P24,D24-$G$5,1,2)*AF24*(F24/(1-AR24))*AH24</f>
        <v>#VALUE!</v>
      </c>
      <c r="T24" s="203" t="e">
        <f aca="false">xSPRDOPT(I24,H24,AQ24,AT24,O24,N24,P24,D24-$G$5,1,1)*AF24*F24*AH24</f>
        <v>#VALUE!</v>
      </c>
      <c r="U24" s="339"/>
      <c r="V24" s="341" t="e">
        <f aca="false">VLOOKUP($AG24,$AL$4:$AS$15,8)*AH24*AU24</f>
        <v>#VALUE!</v>
      </c>
      <c r="W24" s="341"/>
      <c r="X24" s="342" t="e">
        <f aca="false">((BM24*BC24)+(BL24*BB24))*AH24*F24</f>
        <v>#VALUE!</v>
      </c>
      <c r="Y24" s="342" t="e">
        <f aca="false">($F24*$AH24)*((($BG24/2)*($BC24)^2)+(($BF24/2)*($BB24)^2)+($BH24*$BC24*$BB24))</f>
        <v>#VALUE!</v>
      </c>
      <c r="Z24" s="342" t="e">
        <f aca="false">($BI24*$F24*$AH24*($G$5-$BV$5))/365.25</f>
        <v>#VALUE!</v>
      </c>
      <c r="AA24" s="342" t="e">
        <f aca="false">(($BK24*$BE24)+($BJ24*$BD24))*$F24*$AH24*$AF24</f>
        <v>#VALUE!</v>
      </c>
      <c r="AB24" s="342" t="e">
        <f aca="false">BN24*(AT24-CA24)*F24*AH24</f>
        <v>#VALUE!</v>
      </c>
      <c r="AC24" s="342" t="e">
        <f aca="false">BO24*CB24*F24*AH24*CA24*($G$5-$BV$5)/365.25</f>
        <v>#NAME?</v>
      </c>
      <c r="AF24" s="216" t="e">
        <f aca="false">IF(AND(D24&gt;=$G$7,D24&lt;=$G$8),1,0)</f>
        <v>#VALUE!</v>
      </c>
      <c r="AG24" s="216" t="e">
        <f aca="false">MONTH(D24)</f>
        <v>#VALUE!</v>
      </c>
      <c r="AH24" s="216" t="e">
        <f aca="false">(EOMONTH(D24,0)-EOMONTH(D24-DAY(D24),0))*AF24</f>
        <v>#VALUE!</v>
      </c>
      <c r="AI24" s="216" t="e">
        <f aca="false">AI23+AH23</f>
        <v>#VALUE!</v>
      </c>
      <c r="AJ24" s="216" t="e">
        <f aca="false">D24-$BV$5</f>
        <v>#VALUE!</v>
      </c>
      <c r="AL24" s="207" t="e">
        <f aca="false">VLOOKUP($D24,CurveTbl,$AK$4)</f>
        <v>#VALUE!</v>
      </c>
      <c r="AM24" s="343" t="e">
        <f aca="false">VLOOKUP($D24,CurveTbl,$AH$3)</f>
        <v>#VALUE!</v>
      </c>
      <c r="AN24" s="343" t="e">
        <f aca="false">VLOOKUP($D24,CurveTbl,$AH$4)+VLOOKUP($AG24,$AL$3:$AS$15,6)</f>
        <v>#VALUE!</v>
      </c>
      <c r="AO24" s="343" t="e">
        <f aca="false">VLOOKUP($D24,CurveTbl,$AH$5)</f>
        <v>#VALUE!</v>
      </c>
      <c r="AP24" s="343" t="e">
        <f aca="false">VLOOKUP($D24,CurveTbl,$AH$6)+VLOOKUP($AG24,$AL$3:$AS$15,7)</f>
        <v>#VALUE!</v>
      </c>
      <c r="AQ24" s="207" t="e">
        <f aca="false">VLOOKUP($AG24,$AL$4:$AS$15,3)+VLOOKUP($AG24,$AL$4:$AS$15,5)+($AH$10*VLOOKUP(D24,GRITable,2))</f>
        <v>#VALUE!</v>
      </c>
      <c r="AR24" s="208" t="e">
        <f aca="false">VLOOKUP($AG24,$AL$4:$AS$15,4)</f>
        <v>#VALUE!</v>
      </c>
      <c r="AS24" s="207" t="e">
        <f aca="false">(AL24+AM24+AN24)</f>
        <v>#VALUE!</v>
      </c>
      <c r="AT24" s="208" t="e">
        <f aca="false">VLOOKUP(D24,CurveTbl,$AK$6)</f>
        <v>#VALUE!</v>
      </c>
      <c r="AU24" s="208" t="e">
        <f aca="false">(1+$AT24/2)^(-2*($D24-$G$5)/365.25)*$AF24</f>
        <v>#VALUE!</v>
      </c>
      <c r="AV24" s="344" t="e">
        <f aca="false">ROUND((F24/(1-AR24))-F24,0)*AF24*AH24*AU24</f>
        <v>#VALUE!</v>
      </c>
      <c r="AW24" s="208" t="e">
        <f aca="false">VLOOKUP($D24,CurveTbl,$AK$8)</f>
        <v>#VALUE!</v>
      </c>
      <c r="AX24" s="208" t="e">
        <f aca="false">VLOOKUP($D24,CurveTbl,$AH$7)</f>
        <v>#VALUE!</v>
      </c>
      <c r="AY24" s="208" t="e">
        <f aca="false">VLOOKUP($D24,CurveTbl,$AH$8)</f>
        <v>#VALUE!</v>
      </c>
      <c r="AZ24" s="208"/>
      <c r="BA24" s="345"/>
      <c r="BB24" s="343" t="e">
        <f aca="false">$H24-$BV24</f>
        <v>#VALUE!</v>
      </c>
      <c r="BC24" s="343" t="e">
        <f aca="false">I24-BW24</f>
        <v>#VALUE!</v>
      </c>
      <c r="BD24" s="208" t="e">
        <f aca="false">N24-BX24</f>
        <v>#VALUE!</v>
      </c>
      <c r="BE24" s="208" t="e">
        <f aca="false">O24-BY24</f>
        <v>#VALUE!</v>
      </c>
      <c r="BF24" s="208" t="e">
        <f aca="false">xSPRDOPT($BW24,$BV24,$CG24,0,$BY24,$BX24,$BZ24,$AJ24,1,4)*$CB24</f>
        <v>#NAME?</v>
      </c>
      <c r="BG24" s="208" t="e">
        <f aca="false">xSPRDOPT($BW24,$BV24,$CG24,0,$BY24,$BX24,$BZ24,$AJ24,1,3)*$CB24</f>
        <v>#NAME?</v>
      </c>
      <c r="BH24" s="208" t="e">
        <f aca="false">IF(OR(BF24&lt;&gt;0,BG24&lt;&gt;0),xSPRDOPT($BW24,$BV24,$CG24,0,$BY24,$BX24,$BZ24,$AJ24,1,12)*$CB24,0)</f>
        <v>#NAME?</v>
      </c>
      <c r="BI24" s="208" t="e">
        <f aca="false">xSPRDOPT($BW24,$BV24,$CG24,2*LN(1+CA24/2),$BY24,$BX24,$BZ24,$AJ24,1,9)</f>
        <v>#NAME?</v>
      </c>
      <c r="BJ24" s="208" t="e">
        <f aca="false">xSPRDOPT($BW24,$BV24,$CG24,0,$BY24,$BX24,$BZ24,$AJ24,1,6)*$CB24</f>
        <v>#NAME?</v>
      </c>
      <c r="BK24" s="208" t="e">
        <f aca="false">xSPRDOPT($BW24,$BV24,$CG24,0,$BY24,$BX24,$BZ24,$AJ24,1,5)*$CB24</f>
        <v>#NAME?</v>
      </c>
      <c r="BL24" s="208" t="e">
        <f aca="false">xSPRDOPT(BW24,BV24,CG24,0,BY24,BX24,BZ24,AJ24,1,2)*CB24</f>
        <v>#NAME?</v>
      </c>
      <c r="BM24" s="208" t="e">
        <f aca="false">xSPRDOPT(BW24,BV24,CG24,0,BY24,BX24,BZ24,AJ24,1,1)*CB24</f>
        <v>#NAME?</v>
      </c>
      <c r="BN24" s="208" t="e">
        <f aca="false">IF(AH24&lt;&gt;0,xSPRDOPT($BW24,$BV24,$CG24,2*LN(1+CA24/2),$BY24,$BX24,$BZ24,$AJ24,1,8)+(AJ24/365.25)*CH24/AH24,0)</f>
        <v>#VALUE!</v>
      </c>
      <c r="BO24" s="208" t="e">
        <f aca="false">xSPRDOPT($BW24,$BV24,$CG24,0,$BY24,$BX24,$BZ24,$AJ24,1,0)</f>
        <v>#NAME?</v>
      </c>
      <c r="BP24" s="208"/>
      <c r="BQ24" s="208"/>
      <c r="BR24" s="208"/>
      <c r="BS24" s="208"/>
      <c r="BV24" s="346" t="n">
        <v>2.98235479466443</v>
      </c>
      <c r="BW24" s="207" t="n">
        <v>3.132</v>
      </c>
      <c r="BX24" s="208" t="n">
        <v>0.763281284909091</v>
      </c>
      <c r="BY24" s="208" t="n">
        <v>0.792740203074054</v>
      </c>
      <c r="BZ24" s="208" t="n">
        <v>0.986782826229961</v>
      </c>
      <c r="CA24" s="208" t="n">
        <v>0.020796606007941</v>
      </c>
      <c r="CB24" s="208" t="n">
        <v>0.994745957985324</v>
      </c>
      <c r="CC24" s="343" t="n">
        <v>-0.0925</v>
      </c>
      <c r="CD24" s="343" t="n">
        <v>0</v>
      </c>
      <c r="CE24" s="343" t="n">
        <v>0.2</v>
      </c>
      <c r="CF24" s="343" t="n">
        <v>0</v>
      </c>
      <c r="CG24" s="343" t="n">
        <v>0.0162</v>
      </c>
      <c r="CH24" s="343" t="n">
        <v>0</v>
      </c>
      <c r="CI24" s="343" t="n">
        <v>2.932</v>
      </c>
    </row>
    <row r="25" customFormat="false" ht="12.75" hidden="false" customHeight="false" outlineLevel="0" collapsed="false">
      <c r="A25" s="338"/>
      <c r="B25" s="338"/>
      <c r="D25" s="199" t="e">
        <f aca="false">D24+AH24</f>
        <v>#VALUE!</v>
      </c>
      <c r="F25" s="200" t="e">
        <f aca="false">VLOOKUP(AG25,$AL$4:$AS$15,2)</f>
        <v>#VALUE!</v>
      </c>
      <c r="G25" s="200" t="e">
        <f aca="false">F25*$AU25</f>
        <v>#VALUE!</v>
      </c>
      <c r="H25" s="201" t="e">
        <f aca="false">(AL25+AM25+AN25)/(1-(AR25))</f>
        <v>#VALUE!</v>
      </c>
      <c r="I25" s="201" t="e">
        <f aca="false">(AL25+AO25+AP25)</f>
        <v>#VALUE!</v>
      </c>
      <c r="K25" s="201" t="e">
        <f aca="false">MAX(((I25-H25)-AQ25)*AU25*AH25,0)</f>
        <v>#VALUE!</v>
      </c>
      <c r="L25" s="339" t="e">
        <f aca="false">MAX(Q25-K25,0)</f>
        <v>#VALUE!</v>
      </c>
      <c r="N25" s="340" t="e">
        <f aca="false">SQRT(($AX25^2*($AH25/2)+$AW25^2*$AI25)/(($AH25/2)+$AI25))</f>
        <v>#VALUE!</v>
      </c>
      <c r="O25" s="340" t="e">
        <f aca="false">SQRT(($AY25^2*($AH25/2)+$AW25^2*$AI25)/(($AH25/2)+$AI25))</f>
        <v>#VALUE!</v>
      </c>
      <c r="P25" s="209" t="e">
        <f aca="false">(VLOOKUP(AI25,CorrelationTwo,2)*(AW25^2)*AI25+VLOOKUP(D25,CorrelationOne,$AK$9)*AX25*AY25*(AH25/2))/((AI25+(AH25/2))*O25*N25)*AF25</f>
        <v>#VALUE!</v>
      </c>
      <c r="Q25" s="339" t="e">
        <f aca="false">xSPRDOPT(I25,H25,AQ25,0,O25,N25,P25,D25-$G$5,1,0)*AH25*AU25</f>
        <v>#VALUE!</v>
      </c>
      <c r="R25" s="339"/>
      <c r="S25" s="203" t="e">
        <f aca="false">xSPRDOPT(I25,H25,AQ25,AT25,O25,N25,P25,D25-$G$5,1,2)*AF25*(F25/(1-AR25))*AH25</f>
        <v>#VALUE!</v>
      </c>
      <c r="T25" s="203" t="e">
        <f aca="false">xSPRDOPT(I25,H25,AQ25,AT25,O25,N25,P25,D25-$G$5,1,1)*AF25*F25*AH25</f>
        <v>#VALUE!</v>
      </c>
      <c r="U25" s="339"/>
      <c r="V25" s="341" t="e">
        <f aca="false">VLOOKUP($AG25,$AL$4:$AS$15,8)*AH25*AU25</f>
        <v>#VALUE!</v>
      </c>
      <c r="W25" s="341"/>
      <c r="X25" s="342" t="e">
        <f aca="false">((BM25*BC25)+(BL25*BB25))*AH25*F25</f>
        <v>#VALUE!</v>
      </c>
      <c r="Y25" s="342" t="e">
        <f aca="false">($F25*$AH25)*((($BG25/2)*($BC25)^2)+(($BF25/2)*($BB25)^2)+($BH25*$BC25*$BB25))</f>
        <v>#VALUE!</v>
      </c>
      <c r="Z25" s="342" t="e">
        <f aca="false">($BI25*$F25*$AH25*($G$5-$BV$5))/365.25</f>
        <v>#VALUE!</v>
      </c>
      <c r="AA25" s="342" t="e">
        <f aca="false">(($BK25*$BE25)+($BJ25*$BD25))*$F25*$AH25*$AF25</f>
        <v>#VALUE!</v>
      </c>
      <c r="AB25" s="342" t="e">
        <f aca="false">BN25*(AT25-CA25)*F25*AH25</f>
        <v>#VALUE!</v>
      </c>
      <c r="AC25" s="342" t="e">
        <f aca="false">BO25*CB25*F25*AH25*CA25*($G$5-$BV$5)/365.25</f>
        <v>#NAME?</v>
      </c>
      <c r="AF25" s="216" t="e">
        <f aca="false">IF(AND(D25&gt;=$G$7,D25&lt;=$G$8),1,0)</f>
        <v>#VALUE!</v>
      </c>
      <c r="AG25" s="216" t="e">
        <f aca="false">MONTH(D25)</f>
        <v>#VALUE!</v>
      </c>
      <c r="AH25" s="216" t="e">
        <f aca="false">(EOMONTH(D25,0)-EOMONTH(D25-DAY(D25),0))*AF25</f>
        <v>#VALUE!</v>
      </c>
      <c r="AI25" s="216" t="e">
        <f aca="false">AI24+AH24</f>
        <v>#VALUE!</v>
      </c>
      <c r="AJ25" s="216" t="e">
        <f aca="false">D25-$BV$5</f>
        <v>#VALUE!</v>
      </c>
      <c r="AL25" s="207" t="e">
        <f aca="false">VLOOKUP($D25,CurveTbl,$AK$4)</f>
        <v>#VALUE!</v>
      </c>
      <c r="AM25" s="343" t="e">
        <f aca="false">VLOOKUP($D25,CurveTbl,$AH$3)</f>
        <v>#VALUE!</v>
      </c>
      <c r="AN25" s="343" t="e">
        <f aca="false">VLOOKUP($D25,CurveTbl,$AH$4)+VLOOKUP($AG25,$AL$3:$AS$15,6)</f>
        <v>#VALUE!</v>
      </c>
      <c r="AO25" s="343" t="e">
        <f aca="false">VLOOKUP($D25,CurveTbl,$AH$5)</f>
        <v>#VALUE!</v>
      </c>
      <c r="AP25" s="343" t="e">
        <f aca="false">VLOOKUP($D25,CurveTbl,$AH$6)+VLOOKUP($AG25,$AL$3:$AS$15,7)</f>
        <v>#VALUE!</v>
      </c>
      <c r="AQ25" s="207" t="e">
        <f aca="false">VLOOKUP($AG25,$AL$4:$AS$15,3)+VLOOKUP($AG25,$AL$4:$AS$15,5)+($AH$10*VLOOKUP(D25,GRITable,2))</f>
        <v>#VALUE!</v>
      </c>
      <c r="AR25" s="208" t="e">
        <f aca="false">VLOOKUP($AG25,$AL$4:$AS$15,4)</f>
        <v>#VALUE!</v>
      </c>
      <c r="AS25" s="207" t="e">
        <f aca="false">(AL25+AM25+AN25)</f>
        <v>#VALUE!</v>
      </c>
      <c r="AT25" s="208" t="e">
        <f aca="false">VLOOKUP(D25,CurveTbl,$AK$6)</f>
        <v>#VALUE!</v>
      </c>
      <c r="AU25" s="208" t="e">
        <f aca="false">(1+$AT25/2)^(-2*($D25-$G$5)/365.25)*$AF25</f>
        <v>#VALUE!</v>
      </c>
      <c r="AV25" s="344" t="e">
        <f aca="false">ROUND((F25/(1-AR25))-F25,0)*AF25*AH25*AU25</f>
        <v>#VALUE!</v>
      </c>
      <c r="AW25" s="208" t="e">
        <f aca="false">VLOOKUP($D25,CurveTbl,$AK$8)</f>
        <v>#VALUE!</v>
      </c>
      <c r="AX25" s="208" t="e">
        <f aca="false">VLOOKUP($D25,CurveTbl,$AH$7)</f>
        <v>#VALUE!</v>
      </c>
      <c r="AY25" s="208" t="e">
        <f aca="false">VLOOKUP($D25,CurveTbl,$AH$8)</f>
        <v>#VALUE!</v>
      </c>
      <c r="AZ25" s="208"/>
      <c r="BA25" s="345"/>
      <c r="BB25" s="343" t="e">
        <f aca="false">$H25-$BV25</f>
        <v>#VALUE!</v>
      </c>
      <c r="BC25" s="343" t="e">
        <f aca="false">I25-BW25</f>
        <v>#VALUE!</v>
      </c>
      <c r="BD25" s="208" t="e">
        <f aca="false">N25-BX25</f>
        <v>#VALUE!</v>
      </c>
      <c r="BE25" s="208" t="e">
        <f aca="false">O25-BY25</f>
        <v>#VALUE!</v>
      </c>
      <c r="BF25" s="208" t="e">
        <f aca="false">xSPRDOPT($BW25,$BV25,$CG25,0,$BY25,$BX25,$BZ25,$AJ25,1,4)*$CB25</f>
        <v>#NAME?</v>
      </c>
      <c r="BG25" s="208" t="e">
        <f aca="false">xSPRDOPT($BW25,$BV25,$CG25,0,$BY25,$BX25,$BZ25,$AJ25,1,3)*$CB25</f>
        <v>#NAME?</v>
      </c>
      <c r="BH25" s="208" t="e">
        <f aca="false">IF(OR(BF25&lt;&gt;0,BG25&lt;&gt;0),xSPRDOPT($BW25,$BV25,$CG25,0,$BY25,$BX25,$BZ25,$AJ25,1,12)*$CB25,0)</f>
        <v>#NAME?</v>
      </c>
      <c r="BI25" s="208" t="e">
        <f aca="false">xSPRDOPT($BW25,$BV25,$CG25,2*LN(1+CA25/2),$BY25,$BX25,$BZ25,$AJ25,1,9)</f>
        <v>#NAME?</v>
      </c>
      <c r="BJ25" s="208" t="e">
        <f aca="false">xSPRDOPT($BW25,$BV25,$CG25,0,$BY25,$BX25,$BZ25,$AJ25,1,6)*$CB25</f>
        <v>#NAME?</v>
      </c>
      <c r="BK25" s="208" t="e">
        <f aca="false">xSPRDOPT($BW25,$BV25,$CG25,0,$BY25,$BX25,$BZ25,$AJ25,1,5)*$CB25</f>
        <v>#NAME?</v>
      </c>
      <c r="BL25" s="208" t="e">
        <f aca="false">xSPRDOPT(BW25,BV25,CG25,0,BY25,BX25,BZ25,AJ25,1,2)*CB25</f>
        <v>#NAME?</v>
      </c>
      <c r="BM25" s="208" t="e">
        <f aca="false">xSPRDOPT(BW25,BV25,CG25,0,BY25,BX25,BZ25,AJ25,1,1)*CB25</f>
        <v>#NAME?</v>
      </c>
      <c r="BN25" s="208" t="e">
        <f aca="false">IF(AH25&lt;&gt;0,xSPRDOPT($BW25,$BV25,$CG25,2*LN(1+CA25/2),$BY25,$BX25,$BZ25,$AJ25,1,8)+(AJ25/365.25)*CH25/AH25,0)</f>
        <v>#VALUE!</v>
      </c>
      <c r="BO25" s="208" t="e">
        <f aca="false">xSPRDOPT($BW25,$BV25,$CG25,0,$BY25,$BX25,$BZ25,$AJ25,1,0)</f>
        <v>#NAME?</v>
      </c>
      <c r="BP25" s="208"/>
      <c r="BQ25" s="208"/>
      <c r="BR25" s="208"/>
      <c r="BS25" s="208"/>
      <c r="BV25" s="346" t="n">
        <v>2.9739523159332</v>
      </c>
      <c r="BW25" s="207" t="n">
        <v>3.124</v>
      </c>
      <c r="BX25" s="208" t="n">
        <v>0.650865828362968</v>
      </c>
      <c r="BY25" s="208" t="n">
        <v>0.672803910542155</v>
      </c>
      <c r="BZ25" s="208" t="n">
        <v>0.994786799837725</v>
      </c>
      <c r="CA25" s="208" t="n">
        <v>0.0206061502476955</v>
      </c>
      <c r="CB25" s="208" t="n">
        <v>0.993231532418861</v>
      </c>
      <c r="CC25" s="343" t="n">
        <v>-0.0925</v>
      </c>
      <c r="CD25" s="343" t="n">
        <v>0</v>
      </c>
      <c r="CE25" s="343" t="n">
        <v>0.2</v>
      </c>
      <c r="CF25" s="343" t="n">
        <v>0</v>
      </c>
      <c r="CG25" s="343" t="n">
        <v>0.0162</v>
      </c>
      <c r="CH25" s="343" t="n">
        <v>0</v>
      </c>
      <c r="CI25" s="343" t="n">
        <v>2.924</v>
      </c>
    </row>
    <row r="26" customFormat="false" ht="12.75" hidden="false" customHeight="false" outlineLevel="0" collapsed="false">
      <c r="A26" s="338"/>
      <c r="B26" s="338"/>
      <c r="D26" s="199" t="e">
        <f aca="false">D25+AH25</f>
        <v>#VALUE!</v>
      </c>
      <c r="F26" s="200" t="e">
        <f aca="false">VLOOKUP(AG26,$AL$4:$AS$15,2)</f>
        <v>#VALUE!</v>
      </c>
      <c r="G26" s="200" t="e">
        <f aca="false">F26*$AU26</f>
        <v>#VALUE!</v>
      </c>
      <c r="H26" s="201" t="e">
        <f aca="false">(AL26+AM26+AN26)/(1-(AR26))</f>
        <v>#VALUE!</v>
      </c>
      <c r="I26" s="201" t="e">
        <f aca="false">(AL26+AO26+AP26)</f>
        <v>#VALUE!</v>
      </c>
      <c r="K26" s="201" t="e">
        <f aca="false">MAX(((I26-H26)-AQ26)*AU26*AH26,0)</f>
        <v>#VALUE!</v>
      </c>
      <c r="L26" s="339" t="e">
        <f aca="false">MAX(Q26-K26,0)</f>
        <v>#VALUE!</v>
      </c>
      <c r="N26" s="340" t="e">
        <f aca="false">SQRT(($AX26^2*($AH26/2)+$AW26^2*$AI26)/(($AH26/2)+$AI26))</f>
        <v>#VALUE!</v>
      </c>
      <c r="O26" s="340" t="e">
        <f aca="false">SQRT(($AY26^2*($AH26/2)+$AW26^2*$AI26)/(($AH26/2)+$AI26))</f>
        <v>#VALUE!</v>
      </c>
      <c r="P26" s="209" t="e">
        <f aca="false">(VLOOKUP(AI26,CorrelationTwo,2)*(AW26^2)*AI26+VLOOKUP(D26,CorrelationOne,$AK$9)*AX26*AY26*(AH26/2))/((AI26+(AH26/2))*O26*N26)*AF26</f>
        <v>#VALUE!</v>
      </c>
      <c r="Q26" s="339" t="e">
        <f aca="false">xSPRDOPT(I26,H26,AQ26,0,O26,N26,P26,D26-$G$5,1,0)*AH26*AU26</f>
        <v>#VALUE!</v>
      </c>
      <c r="R26" s="339"/>
      <c r="S26" s="203" t="e">
        <f aca="false">xSPRDOPT(I26,H26,AQ26,AT26,O26,N26,P26,D26-$G$5,1,2)*AF26*(F26/(1-AR26))*AH26</f>
        <v>#VALUE!</v>
      </c>
      <c r="T26" s="203" t="e">
        <f aca="false">xSPRDOPT(I26,H26,AQ26,AT26,O26,N26,P26,D26-$G$5,1,1)*AF26*F26*AH26</f>
        <v>#VALUE!</v>
      </c>
      <c r="U26" s="339"/>
      <c r="V26" s="341" t="e">
        <f aca="false">VLOOKUP($AG26,$AL$4:$AS$15,8)*AH26*AU26</f>
        <v>#VALUE!</v>
      </c>
      <c r="W26" s="341"/>
      <c r="X26" s="342" t="e">
        <f aca="false">((BM26*BC26)+(BL26*BB26))*AH26*F26</f>
        <v>#VALUE!</v>
      </c>
      <c r="Y26" s="342" t="e">
        <f aca="false">($F26*$AH26)*((($BG26/2)*($BC26)^2)+(($BF26/2)*($BB26)^2)+($BH26*$BC26*$BB26))</f>
        <v>#VALUE!</v>
      </c>
      <c r="Z26" s="342" t="e">
        <f aca="false">($BI26*$F26*$AH26*($G$5-$BV$5))/365.25</f>
        <v>#VALUE!</v>
      </c>
      <c r="AA26" s="342" t="e">
        <f aca="false">(($BK26*$BE26)+($BJ26*$BD26))*$F26*$AH26*$AF26</f>
        <v>#VALUE!</v>
      </c>
      <c r="AB26" s="342" t="e">
        <f aca="false">BN26*(AT26-CA26)*F26*AH26</f>
        <v>#VALUE!</v>
      </c>
      <c r="AC26" s="342" t="e">
        <f aca="false">BO26*CB26*F26*AH26*CA26*($G$5-$BV$5)/365.25</f>
        <v>#NAME?</v>
      </c>
      <c r="AF26" s="216" t="e">
        <f aca="false">IF(AND(D26&gt;=$G$7,D26&lt;=$G$8),1,0)</f>
        <v>#VALUE!</v>
      </c>
      <c r="AG26" s="216" t="e">
        <f aca="false">MONTH(D26)</f>
        <v>#VALUE!</v>
      </c>
      <c r="AH26" s="216" t="e">
        <f aca="false">(EOMONTH(D26,0)-EOMONTH(D26-DAY(D26),0))*AF26</f>
        <v>#VALUE!</v>
      </c>
      <c r="AI26" s="216" t="e">
        <f aca="false">AI25+AH25</f>
        <v>#VALUE!</v>
      </c>
      <c r="AJ26" s="216" t="e">
        <f aca="false">D26-$BV$5</f>
        <v>#VALUE!</v>
      </c>
      <c r="AL26" s="207" t="e">
        <f aca="false">VLOOKUP($D26,CurveTbl,$AK$4)</f>
        <v>#VALUE!</v>
      </c>
      <c r="AM26" s="343" t="e">
        <f aca="false">VLOOKUP($D26,CurveTbl,$AH$3)</f>
        <v>#VALUE!</v>
      </c>
      <c r="AN26" s="343" t="e">
        <f aca="false">VLOOKUP($D26,CurveTbl,$AH$4)+VLOOKUP($AG26,$AL$3:$AS$15,6)</f>
        <v>#VALUE!</v>
      </c>
      <c r="AO26" s="343" t="e">
        <f aca="false">VLOOKUP($D26,CurveTbl,$AH$5)</f>
        <v>#VALUE!</v>
      </c>
      <c r="AP26" s="343" t="e">
        <f aca="false">VLOOKUP($D26,CurveTbl,$AH$6)+VLOOKUP($AG26,$AL$3:$AS$15,7)</f>
        <v>#VALUE!</v>
      </c>
      <c r="AQ26" s="207" t="e">
        <f aca="false">VLOOKUP($AG26,$AL$4:$AS$15,3)+VLOOKUP($AG26,$AL$4:$AS$15,5)+($AH$10*VLOOKUP(D26,GRITable,2))</f>
        <v>#VALUE!</v>
      </c>
      <c r="AR26" s="208" t="e">
        <f aca="false">VLOOKUP($AG26,$AL$4:$AS$15,4)</f>
        <v>#VALUE!</v>
      </c>
      <c r="AS26" s="207" t="e">
        <f aca="false">(AL26+AM26+AN26)</f>
        <v>#VALUE!</v>
      </c>
      <c r="AT26" s="208" t="e">
        <f aca="false">VLOOKUP(D26,CurveTbl,$AK$6)</f>
        <v>#VALUE!</v>
      </c>
      <c r="AU26" s="208" t="e">
        <f aca="false">(1+$AT26/2)^(-2*($D26-$G$5)/365.25)*$AF26</f>
        <v>#VALUE!</v>
      </c>
      <c r="AV26" s="344" t="e">
        <f aca="false">ROUND((F26/(1-AR26))-F26,0)*AF26*AH26*AU26</f>
        <v>#VALUE!</v>
      </c>
      <c r="AW26" s="208" t="e">
        <f aca="false">VLOOKUP($D26,CurveTbl,$AK$8)</f>
        <v>#VALUE!</v>
      </c>
      <c r="AX26" s="208" t="e">
        <f aca="false">VLOOKUP($D26,CurveTbl,$AH$7)</f>
        <v>#VALUE!</v>
      </c>
      <c r="AY26" s="208" t="e">
        <f aca="false">VLOOKUP($D26,CurveTbl,$AH$8)</f>
        <v>#VALUE!</v>
      </c>
      <c r="AZ26" s="208"/>
      <c r="BA26" s="345"/>
      <c r="BB26" s="343" t="e">
        <f aca="false">$H26-$BV26</f>
        <v>#VALUE!</v>
      </c>
      <c r="BC26" s="343" t="e">
        <f aca="false">I26-BW26</f>
        <v>#VALUE!</v>
      </c>
      <c r="BD26" s="208" t="e">
        <f aca="false">N26-BX26</f>
        <v>#VALUE!</v>
      </c>
      <c r="BE26" s="208" t="e">
        <f aca="false">O26-BY26</f>
        <v>#VALUE!</v>
      </c>
      <c r="BF26" s="208" t="e">
        <f aca="false">xSPRDOPT($BW26,$BV26,$CG26,0,$BY26,$BX26,$BZ26,$AJ26,1,4)*$CB26</f>
        <v>#NAME?</v>
      </c>
      <c r="BG26" s="208" t="e">
        <f aca="false">xSPRDOPT($BW26,$BV26,$CG26,0,$BY26,$BX26,$BZ26,$AJ26,1,3)*$CB26</f>
        <v>#NAME?</v>
      </c>
      <c r="BH26" s="208" t="e">
        <f aca="false">IF(OR(BF26&lt;&gt;0,BG26&lt;&gt;0),xSPRDOPT($BW26,$BV26,$CG26,0,$BY26,$BX26,$BZ26,$AJ26,1,12)*$CB26,0)</f>
        <v>#NAME?</v>
      </c>
      <c r="BI26" s="208" t="e">
        <f aca="false">xSPRDOPT($BW26,$BV26,$CG26,2*LN(1+CA26/2),$BY26,$BX26,$BZ26,$AJ26,1,9)</f>
        <v>#NAME?</v>
      </c>
      <c r="BJ26" s="208" t="e">
        <f aca="false">xSPRDOPT($BW26,$BV26,$CG26,0,$BY26,$BX26,$BZ26,$AJ26,1,6)*$CB26</f>
        <v>#NAME?</v>
      </c>
      <c r="BK26" s="208" t="e">
        <f aca="false">xSPRDOPT($BW26,$BV26,$CG26,0,$BY26,$BX26,$BZ26,$AJ26,1,5)*$CB26</f>
        <v>#NAME?</v>
      </c>
      <c r="BL26" s="208" t="e">
        <f aca="false">xSPRDOPT(BW26,BV26,CG26,0,BY26,BX26,BZ26,AJ26,1,2)*CB26</f>
        <v>#NAME?</v>
      </c>
      <c r="BM26" s="208" t="e">
        <f aca="false">xSPRDOPT(BW26,BV26,CG26,0,BY26,BX26,BZ26,AJ26,1,1)*CB26</f>
        <v>#NAME?</v>
      </c>
      <c r="BN26" s="208" t="e">
        <f aca="false">IF(AH26&lt;&gt;0,xSPRDOPT($BW26,$BV26,$CG26,2*LN(1+CA26/2),$BY26,$BX26,$BZ26,$AJ26,1,8)+(AJ26/365.25)*CH26/AH26,0)</f>
        <v>#VALUE!</v>
      </c>
      <c r="BO26" s="208" t="e">
        <f aca="false">xSPRDOPT($BW26,$BV26,$CG26,0,$BY26,$BX26,$BZ26,$AJ26,1,0)</f>
        <v>#NAME?</v>
      </c>
      <c r="BP26" s="208"/>
      <c r="BQ26" s="208"/>
      <c r="BR26" s="208"/>
      <c r="BS26" s="208"/>
      <c r="BV26" s="346" t="n">
        <v>2.96344921751917</v>
      </c>
      <c r="BW26" s="207" t="n">
        <v>3.074</v>
      </c>
      <c r="BX26" s="208" t="n">
        <v>0.541287272864147</v>
      </c>
      <c r="BY26" s="208" t="n">
        <v>0.557481864648317</v>
      </c>
      <c r="BZ26" s="208" t="n">
        <v>0.995023132509276</v>
      </c>
      <c r="CA26" s="208" t="n">
        <v>0.0206832855577042</v>
      </c>
      <c r="CB26" s="208" t="n">
        <v>0.991473344876657</v>
      </c>
      <c r="CC26" s="343" t="n">
        <v>-0.0825</v>
      </c>
      <c r="CD26" s="343" t="n">
        <v>0</v>
      </c>
      <c r="CE26" s="343" t="n">
        <v>0.17</v>
      </c>
      <c r="CF26" s="343" t="n">
        <v>0</v>
      </c>
      <c r="CG26" s="343" t="n">
        <v>0.0162</v>
      </c>
      <c r="CH26" s="343" t="n">
        <v>0</v>
      </c>
      <c r="CI26" s="343" t="n">
        <v>2.904</v>
      </c>
    </row>
    <row r="27" customFormat="false" ht="12.75" hidden="false" customHeight="false" outlineLevel="0" collapsed="false">
      <c r="A27" s="338"/>
      <c r="B27" s="338"/>
      <c r="D27" s="199" t="e">
        <f aca="false">D26+AH26</f>
        <v>#VALUE!</v>
      </c>
      <c r="F27" s="200" t="e">
        <f aca="false">VLOOKUP(AG27,$AL$4:$AS$15,2)</f>
        <v>#VALUE!</v>
      </c>
      <c r="G27" s="200" t="e">
        <f aca="false">F27*$AU27</f>
        <v>#VALUE!</v>
      </c>
      <c r="H27" s="201" t="e">
        <f aca="false">(AL27+AM27+AN27)/(1-(AR27))</f>
        <v>#VALUE!</v>
      </c>
      <c r="I27" s="201" t="e">
        <f aca="false">(AL27+AO27+AP27)</f>
        <v>#VALUE!</v>
      </c>
      <c r="K27" s="201" t="e">
        <f aca="false">MAX(((I27-H27)-AQ27)*AU27*AH27,0)</f>
        <v>#VALUE!</v>
      </c>
      <c r="L27" s="339" t="e">
        <f aca="false">MAX(Q27-K27,0)</f>
        <v>#VALUE!</v>
      </c>
      <c r="N27" s="340" t="e">
        <f aca="false">SQRT(($AX27^2*($AH27/2)+$AW27^2*$AI27)/(($AH27/2)+$AI27))</f>
        <v>#VALUE!</v>
      </c>
      <c r="O27" s="340" t="e">
        <f aca="false">SQRT(($AY27^2*($AH27/2)+$AW27^2*$AI27)/(($AH27/2)+$AI27))</f>
        <v>#VALUE!</v>
      </c>
      <c r="P27" s="209" t="e">
        <f aca="false">(VLOOKUP(AI27,CorrelationTwo,2)*(AW27^2)*AI27+VLOOKUP(D27,CorrelationOne,$AK$9)*AX27*AY27*(AH27/2))/((AI27+(AH27/2))*O27*N27)*AF27</f>
        <v>#VALUE!</v>
      </c>
      <c r="Q27" s="339" t="e">
        <f aca="false">xSPRDOPT(I27,H27,AQ27,0,O27,N27,P27,D27-$G$5,1,0)*AH27*AU27</f>
        <v>#VALUE!</v>
      </c>
      <c r="R27" s="339"/>
      <c r="S27" s="203" t="e">
        <f aca="false">xSPRDOPT(I27,H27,AQ27,AT27,O27,N27,P27,D27-$G$5,1,2)*AF27*(F27/(1-AR27))*AH27</f>
        <v>#VALUE!</v>
      </c>
      <c r="T27" s="203" t="e">
        <f aca="false">xSPRDOPT(I27,H27,AQ27,AT27,O27,N27,P27,D27-$G$5,1,1)*AF27*F27*AH27</f>
        <v>#VALUE!</v>
      </c>
      <c r="U27" s="339"/>
      <c r="V27" s="341" t="e">
        <f aca="false">VLOOKUP($AG27,$AL$4:$AS$15,8)*AH27*AU27</f>
        <v>#VALUE!</v>
      </c>
      <c r="W27" s="341"/>
      <c r="X27" s="342" t="e">
        <f aca="false">((BM27*BC27)+(BL27*BB27))*AH27*F27</f>
        <v>#VALUE!</v>
      </c>
      <c r="Y27" s="342" t="e">
        <f aca="false">($F27*$AH27)*((($BG27/2)*($BC27)^2)+(($BF27/2)*($BB27)^2)+($BH27*$BC27*$BB27))</f>
        <v>#VALUE!</v>
      </c>
      <c r="Z27" s="342" t="e">
        <f aca="false">($BI27*$F27*$AH27*($G$5-$BV$5))/365.25</f>
        <v>#VALUE!</v>
      </c>
      <c r="AA27" s="342" t="e">
        <f aca="false">(($BK27*$BE27)+($BJ27*$BD27))*$F27*$AH27*$AF27</f>
        <v>#VALUE!</v>
      </c>
      <c r="AB27" s="342" t="e">
        <f aca="false">BN27*(AT27-CA27)*F27*AH27</f>
        <v>#VALUE!</v>
      </c>
      <c r="AC27" s="342" t="e">
        <f aca="false">BO27*CB27*F27*AH27*CA27*($G$5-$BV$5)/365.25</f>
        <v>#NAME?</v>
      </c>
      <c r="AF27" s="216" t="e">
        <f aca="false">IF(AND(D27&gt;=$G$7,D27&lt;=$G$8),1,0)</f>
        <v>#VALUE!</v>
      </c>
      <c r="AG27" s="216" t="e">
        <f aca="false">MONTH(D27)</f>
        <v>#VALUE!</v>
      </c>
      <c r="AH27" s="216" t="e">
        <f aca="false">(EOMONTH(D27,0)-EOMONTH(D27-DAY(D27),0))*AF27</f>
        <v>#VALUE!</v>
      </c>
      <c r="AI27" s="216" t="e">
        <f aca="false">AI26+AH26</f>
        <v>#VALUE!</v>
      </c>
      <c r="AJ27" s="216" t="e">
        <f aca="false">D27-$BV$5</f>
        <v>#VALUE!</v>
      </c>
      <c r="AL27" s="207" t="e">
        <f aca="false">VLOOKUP($D27,CurveTbl,$AK$4)</f>
        <v>#VALUE!</v>
      </c>
      <c r="AM27" s="343" t="e">
        <f aca="false">VLOOKUP($D27,CurveTbl,$AH$3)</f>
        <v>#VALUE!</v>
      </c>
      <c r="AN27" s="343" t="e">
        <f aca="false">VLOOKUP($D27,CurveTbl,$AH$4)+VLOOKUP($AG27,$AL$3:$AS$15,6)</f>
        <v>#VALUE!</v>
      </c>
      <c r="AO27" s="343" t="e">
        <f aca="false">VLOOKUP($D27,CurveTbl,$AH$5)</f>
        <v>#VALUE!</v>
      </c>
      <c r="AP27" s="343" t="e">
        <f aca="false">VLOOKUP($D27,CurveTbl,$AH$6)+VLOOKUP($AG27,$AL$3:$AS$15,7)</f>
        <v>#VALUE!</v>
      </c>
      <c r="AQ27" s="207" t="e">
        <f aca="false">VLOOKUP($AG27,$AL$4:$AS$15,3)+VLOOKUP($AG27,$AL$4:$AS$15,5)+($AH$10*VLOOKUP(D27,GRITable,2))</f>
        <v>#VALUE!</v>
      </c>
      <c r="AR27" s="208" t="e">
        <f aca="false">VLOOKUP($AG27,$AL$4:$AS$15,4)</f>
        <v>#VALUE!</v>
      </c>
      <c r="AS27" s="207" t="e">
        <f aca="false">(AL27+AM27+AN27)</f>
        <v>#VALUE!</v>
      </c>
      <c r="AT27" s="208" t="e">
        <f aca="false">VLOOKUP(D27,CurveTbl,$AK$6)</f>
        <v>#VALUE!</v>
      </c>
      <c r="AU27" s="208" t="e">
        <f aca="false">(1+$AT27/2)^(-2*($D27-$G$5)/365.25)*$AF27</f>
        <v>#VALUE!</v>
      </c>
      <c r="AV27" s="344" t="e">
        <f aca="false">ROUND((F27/(1-AR27))-F27,0)*AF27*AH27*AU27</f>
        <v>#VALUE!</v>
      </c>
      <c r="AW27" s="208" t="e">
        <f aca="false">VLOOKUP($D27,CurveTbl,$AK$8)</f>
        <v>#VALUE!</v>
      </c>
      <c r="AX27" s="208" t="e">
        <f aca="false">VLOOKUP($D27,CurveTbl,$AH$7)</f>
        <v>#VALUE!</v>
      </c>
      <c r="AY27" s="208" t="e">
        <f aca="false">VLOOKUP($D27,CurveTbl,$AH$8)</f>
        <v>#VALUE!</v>
      </c>
      <c r="AZ27" s="208"/>
      <c r="BA27" s="345"/>
      <c r="BB27" s="343" t="e">
        <f aca="false">$H27-$BV27</f>
        <v>#VALUE!</v>
      </c>
      <c r="BC27" s="343" t="e">
        <f aca="false">I27-BW27</f>
        <v>#VALUE!</v>
      </c>
      <c r="BD27" s="208" t="e">
        <f aca="false">N27-BX27</f>
        <v>#VALUE!</v>
      </c>
      <c r="BE27" s="208" t="e">
        <f aca="false">O27-BY27</f>
        <v>#VALUE!</v>
      </c>
      <c r="BF27" s="208" t="e">
        <f aca="false">xSPRDOPT($BW27,$BV27,$CG27,0,$BY27,$BX27,$BZ27,$AJ27,1,4)*$CB27</f>
        <v>#NAME?</v>
      </c>
      <c r="BG27" s="208" t="e">
        <f aca="false">xSPRDOPT($BW27,$BV27,$CG27,0,$BY27,$BX27,$BZ27,$AJ27,1,3)*$CB27</f>
        <v>#NAME?</v>
      </c>
      <c r="BH27" s="208" t="e">
        <f aca="false">IF(OR(BF27&lt;&gt;0,BG27&lt;&gt;0),xSPRDOPT($BW27,$BV27,$CG27,0,$BY27,$BX27,$BZ27,$AJ27,1,12)*$CB27,0)</f>
        <v>#NAME?</v>
      </c>
      <c r="BI27" s="208" t="e">
        <f aca="false">xSPRDOPT($BW27,$BV27,$CG27,2*LN(1+CA27/2),$BY27,$BX27,$BZ27,$AJ27,1,9)</f>
        <v>#NAME?</v>
      </c>
      <c r="BJ27" s="208" t="e">
        <f aca="false">xSPRDOPT($BW27,$BV27,$CG27,0,$BY27,$BX27,$BZ27,$AJ27,1,6)*$CB27</f>
        <v>#NAME?</v>
      </c>
      <c r="BK27" s="208" t="e">
        <f aca="false">xSPRDOPT($BW27,$BV27,$CG27,0,$BY27,$BX27,$BZ27,$AJ27,1,5)*$CB27</f>
        <v>#NAME?</v>
      </c>
      <c r="BL27" s="208" t="e">
        <f aca="false">xSPRDOPT(BW27,BV27,CG27,0,BY27,BX27,BZ27,AJ27,1,2)*CB27</f>
        <v>#NAME?</v>
      </c>
      <c r="BM27" s="208" t="e">
        <f aca="false">xSPRDOPT(BW27,BV27,CG27,0,BY27,BX27,BZ27,AJ27,1,1)*CB27</f>
        <v>#NAME?</v>
      </c>
      <c r="BN27" s="208" t="e">
        <f aca="false">IF(AH27&lt;&gt;0,xSPRDOPT($BW27,$BV27,$CG27,2*LN(1+CA27/2),$BY27,$BX27,$BZ27,$AJ27,1,8)+(AJ27/365.25)*CH27/AH27,0)</f>
        <v>#VALUE!</v>
      </c>
      <c r="BO27" s="208" t="e">
        <f aca="false">xSPRDOPT($BW27,$BV27,$CG27,0,$BY27,$BX27,$BZ27,$AJ27,1,0)</f>
        <v>#NAME?</v>
      </c>
      <c r="BP27" s="208"/>
      <c r="BQ27" s="208"/>
      <c r="BR27" s="208"/>
      <c r="BS27" s="208"/>
      <c r="BV27" s="346" t="n">
        <v>3.0075622308581</v>
      </c>
      <c r="BW27" s="207" t="n">
        <v>3.116</v>
      </c>
      <c r="BX27" s="208" t="n">
        <v>0.502735839433277</v>
      </c>
      <c r="BY27" s="208" t="n">
        <v>0.518981133466076</v>
      </c>
      <c r="BZ27" s="208" t="n">
        <v>0.9948074967538</v>
      </c>
      <c r="CA27" s="208" t="n">
        <v>0.0207395292549779</v>
      </c>
      <c r="CB27" s="208" t="n">
        <v>0.98977160785821</v>
      </c>
      <c r="CC27" s="343" t="n">
        <v>-0.0825</v>
      </c>
      <c r="CD27" s="343" t="n">
        <v>0</v>
      </c>
      <c r="CE27" s="343" t="n">
        <v>0.17</v>
      </c>
      <c r="CF27" s="343" t="n">
        <v>0</v>
      </c>
      <c r="CG27" s="343" t="n">
        <v>0.0162</v>
      </c>
      <c r="CH27" s="343" t="n">
        <v>0</v>
      </c>
      <c r="CI27" s="343" t="n">
        <v>2.946</v>
      </c>
    </row>
    <row r="28" customFormat="false" ht="12.75" hidden="false" customHeight="false" outlineLevel="0" collapsed="false">
      <c r="A28" s="338"/>
      <c r="B28" s="338"/>
      <c r="D28" s="199" t="e">
        <f aca="false">D27+AH27</f>
        <v>#VALUE!</v>
      </c>
      <c r="F28" s="200" t="e">
        <f aca="false">VLOOKUP(AG28,$AL$4:$AS$15,2)</f>
        <v>#VALUE!</v>
      </c>
      <c r="G28" s="200" t="e">
        <f aca="false">F28*$AU28</f>
        <v>#VALUE!</v>
      </c>
      <c r="H28" s="201" t="e">
        <f aca="false">(AL28+AM28+AN28)/(1-(AR28))</f>
        <v>#VALUE!</v>
      </c>
      <c r="I28" s="201" t="e">
        <f aca="false">(AL28+AO28+AP28)</f>
        <v>#VALUE!</v>
      </c>
      <c r="K28" s="201" t="e">
        <f aca="false">MAX(((I28-H28)-AQ28)*AU28*AH28,0)</f>
        <v>#VALUE!</v>
      </c>
      <c r="L28" s="339" t="e">
        <f aca="false">MAX(Q28-K28,0)</f>
        <v>#VALUE!</v>
      </c>
      <c r="N28" s="340" t="e">
        <f aca="false">SQRT(($AX28^2*($AH28/2)+$AW28^2*$AI28)/(($AH28/2)+$AI28))</f>
        <v>#VALUE!</v>
      </c>
      <c r="O28" s="340" t="e">
        <f aca="false">SQRT(($AY28^2*($AH28/2)+$AW28^2*$AI28)/(($AH28/2)+$AI28))</f>
        <v>#VALUE!</v>
      </c>
      <c r="P28" s="209" t="e">
        <f aca="false">(VLOOKUP(AI28,CorrelationTwo,2)*(AW28^2)*AI28+VLOOKUP(D28,CorrelationOne,$AK$9)*AX28*AY28*(AH28/2))/((AI28+(AH28/2))*O28*N28)*AF28</f>
        <v>#VALUE!</v>
      </c>
      <c r="Q28" s="339" t="e">
        <f aca="false">xSPRDOPT(I28,H28,AQ28,0,O28,N28,P28,D28-$G$5,1,0)*AH28*AU28</f>
        <v>#VALUE!</v>
      </c>
      <c r="R28" s="339"/>
      <c r="S28" s="203" t="e">
        <f aca="false">xSPRDOPT(I28,H28,AQ28,AT28,O28,N28,P28,D28-$G$5,1,2)*AF28*(F28/(1-AR28))*AH28</f>
        <v>#VALUE!</v>
      </c>
      <c r="T28" s="203" t="e">
        <f aca="false">xSPRDOPT(I28,H28,AQ28,AT28,O28,N28,P28,D28-$G$5,1,1)*AF28*F28*AH28</f>
        <v>#VALUE!</v>
      </c>
      <c r="U28" s="339"/>
      <c r="V28" s="341" t="e">
        <f aca="false">VLOOKUP($AG28,$AL$4:$AS$15,8)*AH28*AU28</f>
        <v>#VALUE!</v>
      </c>
      <c r="W28" s="341"/>
      <c r="X28" s="342" t="e">
        <f aca="false">((BM28*BC28)+(BL28*BB28))*AH28*F28</f>
        <v>#VALUE!</v>
      </c>
      <c r="Y28" s="342" t="e">
        <f aca="false">($F28*$AH28)*((($BG28/2)*($BC28)^2)+(($BF28/2)*($BB28)^2)+($BH28*$BC28*$BB28))</f>
        <v>#VALUE!</v>
      </c>
      <c r="Z28" s="342" t="e">
        <f aca="false">($BI28*$F28*$AH28*($G$5-$BV$5))/365.25</f>
        <v>#VALUE!</v>
      </c>
      <c r="AA28" s="342" t="e">
        <f aca="false">(($BK28*$BE28)+($BJ28*$BD28))*$F28*$AH28*$AF28</f>
        <v>#VALUE!</v>
      </c>
      <c r="AB28" s="342" t="e">
        <f aca="false">BN28*(AT28-CA28)*F28*AH28</f>
        <v>#VALUE!</v>
      </c>
      <c r="AC28" s="342" t="e">
        <f aca="false">BO28*CB28*F28*AH28*CA28*($G$5-$BV$5)/365.25</f>
        <v>#NAME?</v>
      </c>
      <c r="AF28" s="216" t="e">
        <f aca="false">IF(AND(D28&gt;=$G$7,D28&lt;=$G$8),1,0)</f>
        <v>#VALUE!</v>
      </c>
      <c r="AG28" s="216" t="e">
        <f aca="false">MONTH(D28)</f>
        <v>#VALUE!</v>
      </c>
      <c r="AH28" s="216" t="e">
        <f aca="false">(EOMONTH(D28,0)-EOMONTH(D28-DAY(D28),0))*AF28</f>
        <v>#VALUE!</v>
      </c>
      <c r="AI28" s="216" t="e">
        <f aca="false">AI27+AH27</f>
        <v>#VALUE!</v>
      </c>
      <c r="AJ28" s="216" t="e">
        <f aca="false">D28-$BV$5</f>
        <v>#VALUE!</v>
      </c>
      <c r="AL28" s="207" t="e">
        <f aca="false">VLOOKUP($D28,CurveTbl,$AK$4)</f>
        <v>#VALUE!</v>
      </c>
      <c r="AM28" s="343" t="e">
        <f aca="false">VLOOKUP($D28,CurveTbl,$AH$3)</f>
        <v>#VALUE!</v>
      </c>
      <c r="AN28" s="343" t="e">
        <f aca="false">VLOOKUP($D28,CurveTbl,$AH$4)+VLOOKUP($AG28,$AL$3:$AS$15,6)</f>
        <v>#VALUE!</v>
      </c>
      <c r="AO28" s="343" t="e">
        <f aca="false">VLOOKUP($D28,CurveTbl,$AH$5)</f>
        <v>#VALUE!</v>
      </c>
      <c r="AP28" s="343" t="e">
        <f aca="false">VLOOKUP($D28,CurveTbl,$AH$6)+VLOOKUP($AG28,$AL$3:$AS$15,7)</f>
        <v>#VALUE!</v>
      </c>
      <c r="AQ28" s="207" t="e">
        <f aca="false">VLOOKUP($AG28,$AL$4:$AS$15,3)+VLOOKUP($AG28,$AL$4:$AS$15,5)+($AH$10*VLOOKUP(D28,GRITable,2))</f>
        <v>#VALUE!</v>
      </c>
      <c r="AR28" s="208" t="e">
        <f aca="false">VLOOKUP($AG28,$AL$4:$AS$15,4)</f>
        <v>#VALUE!</v>
      </c>
      <c r="AS28" s="207" t="e">
        <f aca="false">(AL28+AM28+AN28)</f>
        <v>#VALUE!</v>
      </c>
      <c r="AT28" s="208" t="e">
        <f aca="false">VLOOKUP(D28,CurveTbl,$AK$6)</f>
        <v>#VALUE!</v>
      </c>
      <c r="AU28" s="208" t="e">
        <f aca="false">(1+$AT28/2)^(-2*($D28-$G$5)/365.25)*$AF28</f>
        <v>#VALUE!</v>
      </c>
      <c r="AV28" s="344" t="e">
        <f aca="false">ROUND((F28/(1-AR28))-F28,0)*AF28*AH28*AU28</f>
        <v>#VALUE!</v>
      </c>
      <c r="AW28" s="208" t="e">
        <f aca="false">VLOOKUP($D28,CurveTbl,$AK$8)</f>
        <v>#VALUE!</v>
      </c>
      <c r="AX28" s="208" t="e">
        <f aca="false">VLOOKUP($D28,CurveTbl,$AH$7)</f>
        <v>#VALUE!</v>
      </c>
      <c r="AY28" s="208" t="e">
        <f aca="false">VLOOKUP($D28,CurveTbl,$AH$8)</f>
        <v>#VALUE!</v>
      </c>
      <c r="AZ28" s="208"/>
      <c r="BA28" s="345"/>
      <c r="BB28" s="343" t="e">
        <f aca="false">$H28-$BV28</f>
        <v>#VALUE!</v>
      </c>
      <c r="BC28" s="343" t="e">
        <f aca="false">I28-BW28</f>
        <v>#VALUE!</v>
      </c>
      <c r="BD28" s="208" t="e">
        <f aca="false">N28-BX28</f>
        <v>#VALUE!</v>
      </c>
      <c r="BE28" s="208" t="e">
        <f aca="false">O28-BY28</f>
        <v>#VALUE!</v>
      </c>
      <c r="BF28" s="208" t="e">
        <f aca="false">xSPRDOPT($BW28,$BV28,$CG28,0,$BY28,$BX28,$BZ28,$AJ28,1,4)*$CB28</f>
        <v>#NAME?</v>
      </c>
      <c r="BG28" s="208" t="e">
        <f aca="false">xSPRDOPT($BW28,$BV28,$CG28,0,$BY28,$BX28,$BZ28,$AJ28,1,3)*$CB28</f>
        <v>#NAME?</v>
      </c>
      <c r="BH28" s="208" t="e">
        <f aca="false">IF(OR(BF28&lt;&gt;0,BG28&lt;&gt;0),xSPRDOPT($BW28,$BV28,$CG28,0,$BY28,$BX28,$BZ28,$AJ28,1,12)*$CB28,0)</f>
        <v>#NAME?</v>
      </c>
      <c r="BI28" s="208" t="e">
        <f aca="false">xSPRDOPT($BW28,$BV28,$CG28,2*LN(1+CA28/2),$BY28,$BX28,$BZ28,$AJ28,1,9)</f>
        <v>#NAME?</v>
      </c>
      <c r="BJ28" s="208" t="e">
        <f aca="false">xSPRDOPT($BW28,$BV28,$CG28,0,$BY28,$BX28,$BZ28,$AJ28,1,6)*$CB28</f>
        <v>#NAME?</v>
      </c>
      <c r="BK28" s="208" t="e">
        <f aca="false">xSPRDOPT($BW28,$BV28,$CG28,0,$BY28,$BX28,$BZ28,$AJ28,1,5)*$CB28</f>
        <v>#NAME?</v>
      </c>
      <c r="BL28" s="208" t="e">
        <f aca="false">xSPRDOPT(BW28,BV28,CG28,0,BY28,BX28,BZ28,AJ28,1,2)*CB28</f>
        <v>#NAME?</v>
      </c>
      <c r="BM28" s="208" t="e">
        <f aca="false">xSPRDOPT(BW28,BV28,CG28,0,BY28,BX28,BZ28,AJ28,1,1)*CB28</f>
        <v>#NAME?</v>
      </c>
      <c r="BN28" s="208" t="e">
        <f aca="false">IF(AH28&lt;&gt;0,xSPRDOPT($BW28,$BV28,$CG28,2*LN(1+CA28/2),$BY28,$BX28,$BZ28,$AJ28,1,8)+(AJ28/365.25)*CH28/AH28,0)</f>
        <v>#VALUE!</v>
      </c>
      <c r="BO28" s="208" t="e">
        <f aca="false">xSPRDOPT($BW28,$BV28,$CG28,0,$BY28,$BX28,$BZ28,$AJ28,1,0)</f>
        <v>#NAME?</v>
      </c>
      <c r="BP28" s="208"/>
      <c r="BQ28" s="208"/>
      <c r="BR28" s="208"/>
      <c r="BS28" s="208"/>
      <c r="BV28" s="346" t="n">
        <v>3.06007772292826</v>
      </c>
      <c r="BW28" s="207" t="n">
        <v>3.166</v>
      </c>
      <c r="BX28" s="208" t="n">
        <v>0.494547814561798</v>
      </c>
      <c r="BY28" s="208" t="n">
        <v>0.508282308735836</v>
      </c>
      <c r="BZ28" s="208" t="n">
        <v>0.995467250591044</v>
      </c>
      <c r="CA28" s="208" t="n">
        <v>0.0207976477432865</v>
      </c>
      <c r="CB28" s="208" t="n">
        <v>0.98800672398066</v>
      </c>
      <c r="CC28" s="343" t="n">
        <v>-0.0825</v>
      </c>
      <c r="CD28" s="343" t="n">
        <v>0</v>
      </c>
      <c r="CE28" s="343" t="n">
        <v>0.17</v>
      </c>
      <c r="CF28" s="343" t="n">
        <v>0</v>
      </c>
      <c r="CG28" s="343" t="n">
        <v>0.0162</v>
      </c>
      <c r="CH28" s="343" t="n">
        <v>0</v>
      </c>
      <c r="CI28" s="343" t="n">
        <v>2.996</v>
      </c>
    </row>
    <row r="29" customFormat="false" ht="12.75" hidden="false" customHeight="false" outlineLevel="0" collapsed="false">
      <c r="A29" s="338"/>
      <c r="B29" s="338"/>
      <c r="D29" s="199" t="e">
        <f aca="false">D28+AH28</f>
        <v>#VALUE!</v>
      </c>
      <c r="F29" s="200" t="e">
        <f aca="false">VLOOKUP(AG29,$AL$4:$AS$15,2)</f>
        <v>#VALUE!</v>
      </c>
      <c r="G29" s="200" t="e">
        <f aca="false">F29*$AU29</f>
        <v>#VALUE!</v>
      </c>
      <c r="H29" s="201" t="e">
        <f aca="false">(AL29+AM29+AN29)/(1-(AR29))</f>
        <v>#VALUE!</v>
      </c>
      <c r="I29" s="201" t="e">
        <f aca="false">(AL29+AO29+AP29)</f>
        <v>#VALUE!</v>
      </c>
      <c r="K29" s="201" t="e">
        <f aca="false">MAX(((I29-H29)-AQ29)*AU29*AH29,0)</f>
        <v>#VALUE!</v>
      </c>
      <c r="L29" s="339" t="e">
        <f aca="false">MAX(Q29-K29,0)</f>
        <v>#VALUE!</v>
      </c>
      <c r="N29" s="340" t="e">
        <f aca="false">SQRT(($AX29^2*($AH29/2)+$AW29^2*$AI29)/(($AH29/2)+$AI29))</f>
        <v>#VALUE!</v>
      </c>
      <c r="O29" s="340" t="e">
        <f aca="false">SQRT(($AY29^2*($AH29/2)+$AW29^2*$AI29)/(($AH29/2)+$AI29))</f>
        <v>#VALUE!</v>
      </c>
      <c r="P29" s="209" t="e">
        <f aca="false">(VLOOKUP(AI29,CorrelationTwo,2)*(AW29^2)*AI29+VLOOKUP(D29,CorrelationOne,$AK$9)*AX29*AY29*(AH29/2))/((AI29+(AH29/2))*O29*N29)*AF29</f>
        <v>#VALUE!</v>
      </c>
      <c r="Q29" s="339" t="e">
        <f aca="false">xSPRDOPT(I29,H29,AQ29,0,O29,N29,P29,D29-$G$5,1,0)*AH29*AU29</f>
        <v>#VALUE!</v>
      </c>
      <c r="R29" s="339"/>
      <c r="S29" s="203" t="e">
        <f aca="false">xSPRDOPT(I29,H29,AQ29,AT29,O29,N29,P29,D29-$G$5,1,2)*AF29*(F29/(1-AR29))*AH29</f>
        <v>#VALUE!</v>
      </c>
      <c r="T29" s="203" t="e">
        <f aca="false">xSPRDOPT(I29,H29,AQ29,AT29,O29,N29,P29,D29-$G$5,1,1)*AF29*F29*AH29</f>
        <v>#VALUE!</v>
      </c>
      <c r="U29" s="339"/>
      <c r="V29" s="341" t="e">
        <f aca="false">VLOOKUP($AG29,$AL$4:$AS$15,8)*AH29*AU29</f>
        <v>#VALUE!</v>
      </c>
      <c r="W29" s="341"/>
      <c r="X29" s="342" t="e">
        <f aca="false">((BM29*BC29)+(BL29*BB29))*AH29*F29</f>
        <v>#VALUE!</v>
      </c>
      <c r="Y29" s="342" t="e">
        <f aca="false">($F29*$AH29)*((($BG29/2)*($BC29)^2)+(($BF29/2)*($BB29)^2)+($BH29*$BC29*$BB29))</f>
        <v>#VALUE!</v>
      </c>
      <c r="Z29" s="342" t="e">
        <f aca="false">($BI29*$F29*$AH29*($G$5-$BV$5))/365.25</f>
        <v>#VALUE!</v>
      </c>
      <c r="AA29" s="342" t="e">
        <f aca="false">(($BK29*$BE29)+($BJ29*$BD29))*$F29*$AH29*$AF29</f>
        <v>#VALUE!</v>
      </c>
      <c r="AB29" s="342" t="e">
        <f aca="false">BN29*(AT29-CA29)*F29*AH29</f>
        <v>#VALUE!</v>
      </c>
      <c r="AC29" s="342" t="e">
        <f aca="false">BO29*CB29*F29*AH29*CA29*($G$5-$BV$5)/365.25</f>
        <v>#NAME?</v>
      </c>
      <c r="AF29" s="216" t="e">
        <f aca="false">IF(AND(D29&gt;=$G$7,D29&lt;=$G$8),1,0)</f>
        <v>#VALUE!</v>
      </c>
      <c r="AG29" s="216" t="e">
        <f aca="false">MONTH(D29)</f>
        <v>#VALUE!</v>
      </c>
      <c r="AH29" s="216" t="e">
        <f aca="false">(EOMONTH(D29,0)-EOMONTH(D29-DAY(D29),0))*AF29</f>
        <v>#VALUE!</v>
      </c>
      <c r="AI29" s="216" t="e">
        <f aca="false">AI28+AH28</f>
        <v>#VALUE!</v>
      </c>
      <c r="AJ29" s="216" t="e">
        <f aca="false">D29-$BV$5</f>
        <v>#VALUE!</v>
      </c>
      <c r="AL29" s="207" t="e">
        <f aca="false">VLOOKUP($D29,CurveTbl,$AK$4)</f>
        <v>#VALUE!</v>
      </c>
      <c r="AM29" s="343" t="e">
        <f aca="false">VLOOKUP($D29,CurveTbl,$AH$3)</f>
        <v>#VALUE!</v>
      </c>
      <c r="AN29" s="343" t="e">
        <f aca="false">VLOOKUP($D29,CurveTbl,$AH$4)+VLOOKUP($AG29,$AL$3:$AS$15,6)</f>
        <v>#VALUE!</v>
      </c>
      <c r="AO29" s="343" t="e">
        <f aca="false">VLOOKUP($D29,CurveTbl,$AH$5)</f>
        <v>#VALUE!</v>
      </c>
      <c r="AP29" s="343" t="e">
        <f aca="false">VLOOKUP($D29,CurveTbl,$AH$6)+VLOOKUP($AG29,$AL$3:$AS$15,7)</f>
        <v>#VALUE!</v>
      </c>
      <c r="AQ29" s="207" t="e">
        <f aca="false">VLOOKUP($AG29,$AL$4:$AS$15,3)+VLOOKUP($AG29,$AL$4:$AS$15,5)+($AH$10*VLOOKUP(D29,GRITable,2))</f>
        <v>#VALUE!</v>
      </c>
      <c r="AR29" s="208" t="e">
        <f aca="false">VLOOKUP($AG29,$AL$4:$AS$15,4)</f>
        <v>#VALUE!</v>
      </c>
      <c r="AS29" s="207" t="e">
        <f aca="false">(AL29+AM29+AN29)</f>
        <v>#VALUE!</v>
      </c>
      <c r="AT29" s="208" t="e">
        <f aca="false">VLOOKUP(D29,CurveTbl,$AK$6)</f>
        <v>#VALUE!</v>
      </c>
      <c r="AU29" s="208" t="e">
        <f aca="false">(1+$AT29/2)^(-2*($D29-$G$5)/365.25)*$AF29</f>
        <v>#VALUE!</v>
      </c>
      <c r="AV29" s="344" t="e">
        <f aca="false">ROUND((F29/(1-AR29))-F29,0)*AF29*AH29*AU29</f>
        <v>#VALUE!</v>
      </c>
      <c r="AW29" s="208" t="e">
        <f aca="false">VLOOKUP($D29,CurveTbl,$AK$8)</f>
        <v>#VALUE!</v>
      </c>
      <c r="AX29" s="208" t="e">
        <f aca="false">VLOOKUP($D29,CurveTbl,$AH$7)</f>
        <v>#VALUE!</v>
      </c>
      <c r="AY29" s="208" t="e">
        <f aca="false">VLOOKUP($D29,CurveTbl,$AH$8)</f>
        <v>#VALUE!</v>
      </c>
      <c r="AZ29" s="208"/>
      <c r="BA29" s="345"/>
      <c r="BB29" s="343" t="e">
        <f aca="false">$H29-$BV29</f>
        <v>#VALUE!</v>
      </c>
      <c r="BC29" s="343" t="e">
        <f aca="false">I29-BW29</f>
        <v>#VALUE!</v>
      </c>
      <c r="BD29" s="208" t="e">
        <f aca="false">N29-BX29</f>
        <v>#VALUE!</v>
      </c>
      <c r="BE29" s="208" t="e">
        <f aca="false">O29-BY29</f>
        <v>#VALUE!</v>
      </c>
      <c r="BF29" s="208" t="e">
        <f aca="false">xSPRDOPT($BW29,$BV29,$CG29,0,$BY29,$BX29,$BZ29,$AJ29,1,4)*$CB29</f>
        <v>#NAME?</v>
      </c>
      <c r="BG29" s="208" t="e">
        <f aca="false">xSPRDOPT($BW29,$BV29,$CG29,0,$BY29,$BX29,$BZ29,$AJ29,1,3)*$CB29</f>
        <v>#NAME?</v>
      </c>
      <c r="BH29" s="208" t="e">
        <f aca="false">IF(OR(BF29&lt;&gt;0,BG29&lt;&gt;0),xSPRDOPT($BW29,$BV29,$CG29,0,$BY29,$BX29,$BZ29,$AJ29,1,12)*$CB29,0)</f>
        <v>#NAME?</v>
      </c>
      <c r="BI29" s="208" t="e">
        <f aca="false">xSPRDOPT($BW29,$BV29,$CG29,2*LN(1+CA29/2),$BY29,$BX29,$BZ29,$AJ29,1,9)</f>
        <v>#NAME?</v>
      </c>
      <c r="BJ29" s="208" t="e">
        <f aca="false">xSPRDOPT($BW29,$BV29,$CG29,0,$BY29,$BX29,$BZ29,$AJ29,1,6)*$CB29</f>
        <v>#NAME?</v>
      </c>
      <c r="BK29" s="208" t="e">
        <f aca="false">xSPRDOPT($BW29,$BV29,$CG29,0,$BY29,$BX29,$BZ29,$AJ29,1,5)*$CB29</f>
        <v>#NAME?</v>
      </c>
      <c r="BL29" s="208" t="e">
        <f aca="false">xSPRDOPT(BW29,BV29,CG29,0,BY29,BX29,BZ29,AJ29,1,2)*CB29</f>
        <v>#NAME?</v>
      </c>
      <c r="BM29" s="208" t="e">
        <f aca="false">xSPRDOPT(BW29,BV29,CG29,0,BY29,BX29,BZ29,AJ29,1,1)*CB29</f>
        <v>#NAME?</v>
      </c>
      <c r="BN29" s="208" t="e">
        <f aca="false">IF(AH29&lt;&gt;0,xSPRDOPT($BW29,$BV29,$CG29,2*LN(1+CA29/2),$BY29,$BX29,$BZ29,$AJ29,1,8)+(AJ29/365.25)*CH29/AH29,0)</f>
        <v>#VALUE!</v>
      </c>
      <c r="BO29" s="208" t="e">
        <f aca="false">xSPRDOPT($BW29,$BV29,$CG29,0,$BY29,$BX29,$BZ29,$AJ29,1,0)</f>
        <v>#NAME?</v>
      </c>
      <c r="BP29" s="208"/>
      <c r="BQ29" s="208"/>
      <c r="BR29" s="208"/>
      <c r="BS29" s="208"/>
      <c r="BV29" s="346" t="n">
        <v>3.10734166579141</v>
      </c>
      <c r="BW29" s="207" t="n">
        <v>3.211</v>
      </c>
      <c r="BX29" s="208" t="n">
        <v>0.497746378244197</v>
      </c>
      <c r="BY29" s="208" t="n">
        <v>0.51103760381731</v>
      </c>
      <c r="BZ29" s="208" t="n">
        <v>0.995706425935566</v>
      </c>
      <c r="CA29" s="208" t="n">
        <v>0.0209763801866165</v>
      </c>
      <c r="CB29" s="208" t="n">
        <v>0.986213060611374</v>
      </c>
      <c r="CC29" s="343" t="n">
        <v>-0.0825</v>
      </c>
      <c r="CD29" s="343" t="n">
        <v>0</v>
      </c>
      <c r="CE29" s="343" t="n">
        <v>0.17</v>
      </c>
      <c r="CF29" s="343" t="n">
        <v>0</v>
      </c>
      <c r="CG29" s="343" t="n">
        <v>0.0162</v>
      </c>
      <c r="CH29" s="343" t="n">
        <v>0</v>
      </c>
      <c r="CI29" s="343" t="n">
        <v>3.041</v>
      </c>
    </row>
    <row r="30" customFormat="false" ht="12.75" hidden="false" customHeight="false" outlineLevel="0" collapsed="false">
      <c r="A30" s="338"/>
      <c r="B30" s="338"/>
      <c r="D30" s="199" t="e">
        <f aca="false">D29+AH29</f>
        <v>#VALUE!</v>
      </c>
      <c r="F30" s="200" t="e">
        <f aca="false">VLOOKUP(AG30,$AL$4:$AS$15,2)</f>
        <v>#VALUE!</v>
      </c>
      <c r="G30" s="200" t="e">
        <f aca="false">F30*$AU30</f>
        <v>#VALUE!</v>
      </c>
      <c r="H30" s="201" t="e">
        <f aca="false">(AL30+AM30+AN30)/(1-(AR30))</f>
        <v>#VALUE!</v>
      </c>
      <c r="I30" s="201" t="e">
        <f aca="false">(AL30+AO30+AP30)</f>
        <v>#VALUE!</v>
      </c>
      <c r="K30" s="201" t="e">
        <f aca="false">MAX(((I30-H30)-AQ30)*AU30*AH30,0)</f>
        <v>#VALUE!</v>
      </c>
      <c r="L30" s="339" t="e">
        <f aca="false">MAX(Q30-K30,0)</f>
        <v>#VALUE!</v>
      </c>
      <c r="N30" s="340" t="e">
        <f aca="false">SQRT(($AX30^2*($AH30/2)+$AW30^2*$AI30)/(($AH30/2)+$AI30))</f>
        <v>#VALUE!</v>
      </c>
      <c r="O30" s="340" t="e">
        <f aca="false">SQRT(($AY30^2*($AH30/2)+$AW30^2*$AI30)/(($AH30/2)+$AI30))</f>
        <v>#VALUE!</v>
      </c>
      <c r="P30" s="209" t="e">
        <f aca="false">(VLOOKUP(AI30,CorrelationTwo,2)*(AW30^2)*AI30+VLOOKUP(D30,CorrelationOne,$AK$9)*AX30*AY30*(AH30/2))/((AI30+(AH30/2))*O30*N30)*AF30</f>
        <v>#VALUE!</v>
      </c>
      <c r="Q30" s="339" t="e">
        <f aca="false">xSPRDOPT(I30,H30,AQ30,0,O30,N30,P30,D30-$G$5,1,0)*AH30*AU30</f>
        <v>#VALUE!</v>
      </c>
      <c r="R30" s="339"/>
      <c r="S30" s="203" t="e">
        <f aca="false">xSPRDOPT(I30,H30,AQ30,AT30,O30,N30,P30,D30-$G$5,1,2)*AF30*(F30/(1-AR30))*AH30</f>
        <v>#VALUE!</v>
      </c>
      <c r="T30" s="203" t="e">
        <f aca="false">xSPRDOPT(I30,H30,AQ30,AT30,O30,N30,P30,D30-$G$5,1,1)*AF30*F30*AH30</f>
        <v>#VALUE!</v>
      </c>
      <c r="U30" s="339"/>
      <c r="V30" s="341" t="e">
        <f aca="false">VLOOKUP($AG30,$AL$4:$AS$15,8)*AH30*AU30</f>
        <v>#VALUE!</v>
      </c>
      <c r="W30" s="341"/>
      <c r="X30" s="342" t="e">
        <f aca="false">((BM30*BC30)+(BL30*BB30))*AH30*F30</f>
        <v>#VALUE!</v>
      </c>
      <c r="Y30" s="342" t="e">
        <f aca="false">($F30*$AH30)*((($BG30/2)*($BC30)^2)+(($BF30/2)*($BB30)^2)+($BH30*$BC30*$BB30))</f>
        <v>#VALUE!</v>
      </c>
      <c r="Z30" s="342" t="e">
        <f aca="false">($BI30*$F30*$AH30*($G$5-$BV$5))/365.25</f>
        <v>#VALUE!</v>
      </c>
      <c r="AA30" s="342" t="e">
        <f aca="false">(($BK30*$BE30)+($BJ30*$BD30))*$F30*$AH30*$AF30</f>
        <v>#VALUE!</v>
      </c>
      <c r="AB30" s="342" t="e">
        <f aca="false">BN30*(AT30-CA30)*F30*AH30</f>
        <v>#VALUE!</v>
      </c>
      <c r="AC30" s="342" t="e">
        <f aca="false">BO30*CB30*F30*AH30*CA30*($G$5-$BV$5)/365.25</f>
        <v>#NAME?</v>
      </c>
      <c r="AF30" s="216" t="e">
        <f aca="false">IF(AND(D30&gt;=$G$7,D30&lt;=$G$8),1,0)</f>
        <v>#VALUE!</v>
      </c>
      <c r="AG30" s="216" t="e">
        <f aca="false">MONTH(D30)</f>
        <v>#VALUE!</v>
      </c>
      <c r="AH30" s="216" t="e">
        <f aca="false">(EOMONTH(D30,0)-EOMONTH(D30-DAY(D30),0))*AF30</f>
        <v>#VALUE!</v>
      </c>
      <c r="AI30" s="216" t="e">
        <f aca="false">AI29+AH29</f>
        <v>#VALUE!</v>
      </c>
      <c r="AJ30" s="216" t="e">
        <f aca="false">D30-$BV$5</f>
        <v>#VALUE!</v>
      </c>
      <c r="AL30" s="207" t="e">
        <f aca="false">VLOOKUP($D30,CurveTbl,$AK$4)</f>
        <v>#VALUE!</v>
      </c>
      <c r="AM30" s="343" t="e">
        <f aca="false">VLOOKUP($D30,CurveTbl,$AH$3)</f>
        <v>#VALUE!</v>
      </c>
      <c r="AN30" s="343" t="e">
        <f aca="false">VLOOKUP($D30,CurveTbl,$AH$4)+VLOOKUP($AG30,$AL$3:$AS$15,6)</f>
        <v>#VALUE!</v>
      </c>
      <c r="AO30" s="343" t="e">
        <f aca="false">VLOOKUP($D30,CurveTbl,$AH$5)</f>
        <v>#VALUE!</v>
      </c>
      <c r="AP30" s="343" t="e">
        <f aca="false">VLOOKUP($D30,CurveTbl,$AH$6)+VLOOKUP($AG30,$AL$3:$AS$15,7)</f>
        <v>#VALUE!</v>
      </c>
      <c r="AQ30" s="207" t="e">
        <f aca="false">VLOOKUP($AG30,$AL$4:$AS$15,3)+VLOOKUP($AG30,$AL$4:$AS$15,5)+($AH$10*VLOOKUP(D30,GRITable,2))</f>
        <v>#VALUE!</v>
      </c>
      <c r="AR30" s="208" t="e">
        <f aca="false">VLOOKUP($AG30,$AL$4:$AS$15,4)</f>
        <v>#VALUE!</v>
      </c>
      <c r="AS30" s="207" t="e">
        <f aca="false">(AL30+AM30+AN30)</f>
        <v>#VALUE!</v>
      </c>
      <c r="AT30" s="208" t="e">
        <f aca="false">VLOOKUP(D30,CurveTbl,$AK$6)</f>
        <v>#VALUE!</v>
      </c>
      <c r="AU30" s="208" t="e">
        <f aca="false">(1+$AT30/2)^(-2*($D30-$G$5)/365.25)*$AF30</f>
        <v>#VALUE!</v>
      </c>
      <c r="AV30" s="344" t="e">
        <f aca="false">ROUND((F30/(1-AR30))-F30,0)*AF30*AH30*AU30</f>
        <v>#VALUE!</v>
      </c>
      <c r="AW30" s="208" t="e">
        <f aca="false">VLOOKUP($D30,CurveTbl,$AK$8)</f>
        <v>#VALUE!</v>
      </c>
      <c r="AX30" s="208" t="e">
        <f aca="false">VLOOKUP($D30,CurveTbl,$AH$7)</f>
        <v>#VALUE!</v>
      </c>
      <c r="AY30" s="208" t="e">
        <f aca="false">VLOOKUP($D30,CurveTbl,$AH$8)</f>
        <v>#VALUE!</v>
      </c>
      <c r="AZ30" s="208"/>
      <c r="BA30" s="345"/>
      <c r="BB30" s="343" t="e">
        <f aca="false">$H30-$BV30</f>
        <v>#VALUE!</v>
      </c>
      <c r="BC30" s="343" t="e">
        <f aca="false">I30-BW30</f>
        <v>#VALUE!</v>
      </c>
      <c r="BD30" s="208" t="e">
        <f aca="false">N30-BX30</f>
        <v>#VALUE!</v>
      </c>
      <c r="BE30" s="208" t="e">
        <f aca="false">O30-BY30</f>
        <v>#VALUE!</v>
      </c>
      <c r="BF30" s="208" t="e">
        <f aca="false">xSPRDOPT($BW30,$BV30,$CG30,0,$BY30,$BX30,$BZ30,$AJ30,1,4)*$CB30</f>
        <v>#NAME?</v>
      </c>
      <c r="BG30" s="208" t="e">
        <f aca="false">xSPRDOPT($BW30,$BV30,$CG30,0,$BY30,$BX30,$BZ30,$AJ30,1,3)*$CB30</f>
        <v>#NAME?</v>
      </c>
      <c r="BH30" s="208" t="e">
        <f aca="false">IF(OR(BF30&lt;&gt;0,BG30&lt;&gt;0),xSPRDOPT($BW30,$BV30,$CG30,0,$BY30,$BX30,$BZ30,$AJ30,1,12)*$CB30,0)</f>
        <v>#NAME?</v>
      </c>
      <c r="BI30" s="208" t="e">
        <f aca="false">xSPRDOPT($BW30,$BV30,$CG30,2*LN(1+CA30/2),$BY30,$BX30,$BZ30,$AJ30,1,9)</f>
        <v>#NAME?</v>
      </c>
      <c r="BJ30" s="208" t="e">
        <f aca="false">xSPRDOPT($BW30,$BV30,$CG30,0,$BY30,$BX30,$BZ30,$AJ30,1,6)*$CB30</f>
        <v>#NAME?</v>
      </c>
      <c r="BK30" s="208" t="e">
        <f aca="false">xSPRDOPT($BW30,$BV30,$CG30,0,$BY30,$BX30,$BZ30,$AJ30,1,5)*$CB30</f>
        <v>#NAME?</v>
      </c>
      <c r="BL30" s="208" t="e">
        <f aca="false">xSPRDOPT(BW30,BV30,CG30,0,BY30,BX30,BZ30,AJ30,1,2)*CB30</f>
        <v>#NAME?</v>
      </c>
      <c r="BM30" s="208" t="e">
        <f aca="false">xSPRDOPT(BW30,BV30,CG30,0,BY30,BX30,BZ30,AJ30,1,1)*CB30</f>
        <v>#NAME?</v>
      </c>
      <c r="BN30" s="208" t="e">
        <f aca="false">IF(AH30&lt;&gt;0,xSPRDOPT($BW30,$BV30,$CG30,2*LN(1+CA30/2),$BY30,$BX30,$BZ30,$AJ30,1,8)+(AJ30/365.25)*CH30/AH30,0)</f>
        <v>#VALUE!</v>
      </c>
      <c r="BO30" s="208" t="e">
        <f aca="false">xSPRDOPT($BW30,$BV30,$CG30,0,$BY30,$BX30,$BZ30,$AJ30,1,0)</f>
        <v>#NAME?</v>
      </c>
      <c r="BP30" s="208"/>
      <c r="BQ30" s="208"/>
      <c r="BR30" s="208"/>
      <c r="BS30" s="208"/>
      <c r="BV30" s="346" t="n">
        <v>3.15460560865455</v>
      </c>
      <c r="BW30" s="207" t="n">
        <v>3.256</v>
      </c>
      <c r="BX30" s="208" t="n">
        <v>0.500300544881486</v>
      </c>
      <c r="BY30" s="208" t="n">
        <v>0.512877986855635</v>
      </c>
      <c r="BZ30" s="208" t="n">
        <v>0.995985268232579</v>
      </c>
      <c r="CA30" s="208" t="n">
        <v>0.0213586774461065</v>
      </c>
      <c r="CB30" s="208" t="n">
        <v>0.984188621829674</v>
      </c>
      <c r="CC30" s="343" t="n">
        <v>-0.0825</v>
      </c>
      <c r="CD30" s="343" t="n">
        <v>0</v>
      </c>
      <c r="CE30" s="343" t="n">
        <v>0.17</v>
      </c>
      <c r="CF30" s="343" t="n">
        <v>0</v>
      </c>
      <c r="CG30" s="343" t="n">
        <v>0.0162</v>
      </c>
      <c r="CH30" s="343" t="n">
        <v>0</v>
      </c>
      <c r="CI30" s="343" t="n">
        <v>3.086</v>
      </c>
    </row>
    <row r="31" customFormat="false" ht="12.75" hidden="false" customHeight="false" outlineLevel="0" collapsed="false">
      <c r="A31" s="338"/>
      <c r="B31" s="338"/>
      <c r="D31" s="199" t="e">
        <f aca="false">D30+AH30</f>
        <v>#VALUE!</v>
      </c>
      <c r="F31" s="200" t="e">
        <f aca="false">VLOOKUP(AG31,$AL$4:$AS$15,2)</f>
        <v>#VALUE!</v>
      </c>
      <c r="G31" s="200" t="e">
        <f aca="false">F31*$AU31</f>
        <v>#VALUE!</v>
      </c>
      <c r="H31" s="201" t="e">
        <f aca="false">(AL31+AM31+AN31)/(1-(AR31))</f>
        <v>#VALUE!</v>
      </c>
      <c r="I31" s="201" t="e">
        <f aca="false">(AL31+AO31+AP31)</f>
        <v>#VALUE!</v>
      </c>
      <c r="K31" s="201" t="e">
        <f aca="false">MAX(((I31-H31)-AQ31)*AU31*AH31,0)</f>
        <v>#VALUE!</v>
      </c>
      <c r="L31" s="339" t="e">
        <f aca="false">MAX(Q31-K31,0)</f>
        <v>#VALUE!</v>
      </c>
      <c r="N31" s="340" t="e">
        <f aca="false">SQRT(($AX31^2*($AH31/2)+$AW31^2*$AI31)/(($AH31/2)+$AI31))</f>
        <v>#VALUE!</v>
      </c>
      <c r="O31" s="340" t="e">
        <f aca="false">SQRT(($AY31^2*($AH31/2)+$AW31^2*$AI31)/(($AH31/2)+$AI31))</f>
        <v>#VALUE!</v>
      </c>
      <c r="P31" s="209" t="e">
        <f aca="false">(VLOOKUP(AI31,CorrelationTwo,2)*(AW31^2)*AI31+VLOOKUP(D31,CorrelationOne,$AK$9)*AX31*AY31*(AH31/2))/((AI31+(AH31/2))*O31*N31)*AF31</f>
        <v>#VALUE!</v>
      </c>
      <c r="Q31" s="339" t="e">
        <f aca="false">xSPRDOPT(I31,H31,AQ31,0,O31,N31,P31,D31-$G$5,1,0)*AH31*AU31</f>
        <v>#VALUE!</v>
      </c>
      <c r="R31" s="339"/>
      <c r="S31" s="203" t="e">
        <f aca="false">xSPRDOPT(I31,H31,AQ31,AT31,O31,N31,P31,D31-$G$5,1,2)*AF31*(F31/(1-AR31))*AH31</f>
        <v>#VALUE!</v>
      </c>
      <c r="T31" s="203" t="e">
        <f aca="false">xSPRDOPT(I31,H31,AQ31,AT31,O31,N31,P31,D31-$G$5,1,1)*AF31*F31*AH31</f>
        <v>#VALUE!</v>
      </c>
      <c r="U31" s="339"/>
      <c r="V31" s="341" t="e">
        <f aca="false">VLOOKUP($AG31,$AL$4:$AS$15,8)*AH31*AU31</f>
        <v>#VALUE!</v>
      </c>
      <c r="W31" s="341"/>
      <c r="X31" s="342" t="e">
        <f aca="false">((BM31*BC31)+(BL31*BB31))*AH31*F31</f>
        <v>#VALUE!</v>
      </c>
      <c r="Y31" s="342" t="e">
        <f aca="false">($F31*$AH31)*((($BG31/2)*($BC31)^2)+(($BF31/2)*($BB31)^2)+($BH31*$BC31*$BB31))</f>
        <v>#VALUE!</v>
      </c>
      <c r="Z31" s="342" t="e">
        <f aca="false">($BI31*$F31*$AH31*($G$5-$BV$5))/365.25</f>
        <v>#VALUE!</v>
      </c>
      <c r="AA31" s="342" t="e">
        <f aca="false">(($BK31*$BE31)+($BJ31*$BD31))*$F31*$AH31*$AF31</f>
        <v>#VALUE!</v>
      </c>
      <c r="AB31" s="342" t="e">
        <f aca="false">BN31*(AT31-CA31)*F31*AH31</f>
        <v>#VALUE!</v>
      </c>
      <c r="AC31" s="342" t="e">
        <f aca="false">BO31*CB31*F31*AH31*CA31*($G$5-$BV$5)/365.25</f>
        <v>#NAME?</v>
      </c>
      <c r="AF31" s="216" t="e">
        <f aca="false">IF(AND(D31&gt;=$G$7,D31&lt;=$G$8),1,0)</f>
        <v>#VALUE!</v>
      </c>
      <c r="AG31" s="216" t="e">
        <f aca="false">MONTH(D31)</f>
        <v>#VALUE!</v>
      </c>
      <c r="AH31" s="216" t="e">
        <f aca="false">(EOMONTH(D31,0)-EOMONTH(D31-DAY(D31),0))*AF31</f>
        <v>#VALUE!</v>
      </c>
      <c r="AI31" s="216" t="e">
        <f aca="false">AI30+AH30</f>
        <v>#VALUE!</v>
      </c>
      <c r="AJ31" s="216" t="e">
        <f aca="false">D31-$BV$5</f>
        <v>#VALUE!</v>
      </c>
      <c r="AL31" s="207" t="e">
        <f aca="false">VLOOKUP($D31,CurveTbl,$AK$4)</f>
        <v>#VALUE!</v>
      </c>
      <c r="AM31" s="343" t="e">
        <f aca="false">VLOOKUP($D31,CurveTbl,$AH$3)</f>
        <v>#VALUE!</v>
      </c>
      <c r="AN31" s="343" t="e">
        <f aca="false">VLOOKUP($D31,CurveTbl,$AH$4)+VLOOKUP($AG31,$AL$3:$AS$15,6)</f>
        <v>#VALUE!</v>
      </c>
      <c r="AO31" s="343" t="e">
        <f aca="false">VLOOKUP($D31,CurveTbl,$AH$5)</f>
        <v>#VALUE!</v>
      </c>
      <c r="AP31" s="343" t="e">
        <f aca="false">VLOOKUP($D31,CurveTbl,$AH$6)+VLOOKUP($AG31,$AL$3:$AS$15,7)</f>
        <v>#VALUE!</v>
      </c>
      <c r="AQ31" s="207" t="e">
        <f aca="false">VLOOKUP($AG31,$AL$4:$AS$15,3)+VLOOKUP($AG31,$AL$4:$AS$15,5)+($AH$10*VLOOKUP(D31,GRITable,2))</f>
        <v>#VALUE!</v>
      </c>
      <c r="AR31" s="208" t="e">
        <f aca="false">VLOOKUP($AG31,$AL$4:$AS$15,4)</f>
        <v>#VALUE!</v>
      </c>
      <c r="AS31" s="207" t="e">
        <f aca="false">(AL31+AM31+AN31)</f>
        <v>#VALUE!</v>
      </c>
      <c r="AT31" s="208" t="e">
        <f aca="false">VLOOKUP(D31,CurveTbl,$AK$6)</f>
        <v>#VALUE!</v>
      </c>
      <c r="AU31" s="208" t="e">
        <f aca="false">(1+$AT31/2)^(-2*($D31-$G$5)/365.25)*$AF31</f>
        <v>#VALUE!</v>
      </c>
      <c r="AV31" s="344" t="e">
        <f aca="false">ROUND((F31/(1-AR31))-F31,0)*AF31*AH31*AU31</f>
        <v>#VALUE!</v>
      </c>
      <c r="AW31" s="208" t="e">
        <f aca="false">VLOOKUP($D31,CurveTbl,$AK$8)</f>
        <v>#VALUE!</v>
      </c>
      <c r="AX31" s="208" t="e">
        <f aca="false">VLOOKUP($D31,CurveTbl,$AH$7)</f>
        <v>#VALUE!</v>
      </c>
      <c r="AY31" s="208" t="e">
        <f aca="false">VLOOKUP($D31,CurveTbl,$AH$8)</f>
        <v>#VALUE!</v>
      </c>
      <c r="AZ31" s="208"/>
      <c r="BA31" s="345"/>
      <c r="BB31" s="343" t="e">
        <f aca="false">$H31-$BV31</f>
        <v>#VALUE!</v>
      </c>
      <c r="BC31" s="343" t="e">
        <f aca="false">I31-BW31</f>
        <v>#VALUE!</v>
      </c>
      <c r="BD31" s="208" t="e">
        <f aca="false">N31-BX31</f>
        <v>#VALUE!</v>
      </c>
      <c r="BE31" s="208" t="e">
        <f aca="false">O31-BY31</f>
        <v>#VALUE!</v>
      </c>
      <c r="BF31" s="208" t="e">
        <f aca="false">xSPRDOPT($BW31,$BV31,$CG31,0,$BY31,$BX31,$BZ31,$AJ31,1,4)*$CB31</f>
        <v>#NAME?</v>
      </c>
      <c r="BG31" s="208" t="e">
        <f aca="false">xSPRDOPT($BW31,$BV31,$CG31,0,$BY31,$BX31,$BZ31,$AJ31,1,3)*$CB31</f>
        <v>#NAME?</v>
      </c>
      <c r="BH31" s="208" t="e">
        <f aca="false">IF(OR(BF31&lt;&gt;0,BG31&lt;&gt;0),xSPRDOPT($BW31,$BV31,$CG31,0,$BY31,$BX31,$BZ31,$AJ31,1,12)*$CB31,0)</f>
        <v>#NAME?</v>
      </c>
      <c r="BI31" s="208" t="e">
        <f aca="false">xSPRDOPT($BW31,$BV31,$CG31,2*LN(1+CA31/2),$BY31,$BX31,$BZ31,$AJ31,1,9)</f>
        <v>#NAME?</v>
      </c>
      <c r="BJ31" s="208" t="e">
        <f aca="false">xSPRDOPT($BW31,$BV31,$CG31,0,$BY31,$BX31,$BZ31,$AJ31,1,6)*$CB31</f>
        <v>#NAME?</v>
      </c>
      <c r="BK31" s="208" t="e">
        <f aca="false">xSPRDOPT($BW31,$BV31,$CG31,0,$BY31,$BX31,$BZ31,$AJ31,1,5)*$CB31</f>
        <v>#NAME?</v>
      </c>
      <c r="BL31" s="208" t="e">
        <f aca="false">xSPRDOPT(BW31,BV31,CG31,0,BY31,BX31,BZ31,AJ31,1,2)*CB31</f>
        <v>#NAME?</v>
      </c>
      <c r="BM31" s="208" t="e">
        <f aca="false">xSPRDOPT(BW31,BV31,CG31,0,BY31,BX31,BZ31,AJ31,1,1)*CB31</f>
        <v>#NAME?</v>
      </c>
      <c r="BN31" s="208" t="e">
        <f aca="false">IF(AH31&lt;&gt;0,xSPRDOPT($BW31,$BV31,$CG31,2*LN(1+CA31/2),$BY31,$BX31,$BZ31,$AJ31,1,8)+(AJ31/365.25)*CH31/AH31,0)</f>
        <v>#VALUE!</v>
      </c>
      <c r="BO31" s="208" t="e">
        <f aca="false">xSPRDOPT($BW31,$BV31,$CG31,0,$BY31,$BX31,$BZ31,$AJ31,1,0)</f>
        <v>#NAME?</v>
      </c>
      <c r="BP31" s="208"/>
      <c r="BQ31" s="208"/>
      <c r="BR31" s="208"/>
      <c r="BS31" s="208"/>
      <c r="BV31" s="346" t="n">
        <v>3.1703602562756</v>
      </c>
      <c r="BW31" s="207" t="n">
        <v>3.271</v>
      </c>
      <c r="BX31" s="208" t="n">
        <v>0.496347690043748</v>
      </c>
      <c r="BY31" s="208" t="n">
        <v>0.507409076178418</v>
      </c>
      <c r="BZ31" s="208" t="n">
        <v>0.99640544490172</v>
      </c>
      <c r="CA31" s="208" t="n">
        <v>0.021740974755085</v>
      </c>
      <c r="CB31" s="208" t="n">
        <v>0.982105330302028</v>
      </c>
      <c r="CC31" s="343" t="n">
        <v>-0.0825</v>
      </c>
      <c r="CD31" s="343" t="n">
        <v>0</v>
      </c>
      <c r="CE31" s="343" t="n">
        <v>0.17</v>
      </c>
      <c r="CF31" s="343" t="n">
        <v>0</v>
      </c>
      <c r="CG31" s="343" t="n">
        <v>0.0162</v>
      </c>
      <c r="CH31" s="343" t="n">
        <v>0</v>
      </c>
      <c r="CI31" s="343" t="n">
        <v>3.101</v>
      </c>
    </row>
    <row r="32" customFormat="false" ht="12.75" hidden="false" customHeight="false" outlineLevel="0" collapsed="false">
      <c r="A32" s="338"/>
      <c r="B32" s="338"/>
      <c r="D32" s="199" t="e">
        <f aca="false">D31+AH31</f>
        <v>#VALUE!</v>
      </c>
      <c r="F32" s="200" t="e">
        <f aca="false">VLOOKUP(AG32,$AL$4:$AS$15,2)</f>
        <v>#VALUE!</v>
      </c>
      <c r="G32" s="200" t="e">
        <f aca="false">F32*$AU32</f>
        <v>#VALUE!</v>
      </c>
      <c r="H32" s="201" t="e">
        <f aca="false">(AL32+AM32+AN32)/(1-(AR32))</f>
        <v>#VALUE!</v>
      </c>
      <c r="I32" s="201" t="e">
        <f aca="false">(AL32+AO32+AP32)</f>
        <v>#VALUE!</v>
      </c>
      <c r="K32" s="201" t="e">
        <f aca="false">MAX(((I32-H32)-AQ32)*AU32*AH32,0)</f>
        <v>#VALUE!</v>
      </c>
      <c r="L32" s="339" t="e">
        <f aca="false">MAX(Q32-K32,0)</f>
        <v>#VALUE!</v>
      </c>
      <c r="N32" s="340" t="e">
        <f aca="false">SQRT(($AX32^2*($AH32/2)+$AW32^2*$AI32)/(($AH32/2)+$AI32))</f>
        <v>#VALUE!</v>
      </c>
      <c r="O32" s="340" t="e">
        <f aca="false">SQRT(($AY32^2*($AH32/2)+$AW32^2*$AI32)/(($AH32/2)+$AI32))</f>
        <v>#VALUE!</v>
      </c>
      <c r="P32" s="209" t="e">
        <f aca="false">(VLOOKUP(AI32,CorrelationTwo,2)*(AW32^2)*AI32+VLOOKUP(D32,CorrelationOne,$AK$9)*AX32*AY32*(AH32/2))/((AI32+(AH32/2))*O32*N32)*AF32</f>
        <v>#VALUE!</v>
      </c>
      <c r="Q32" s="339" t="e">
        <f aca="false">xSPRDOPT(I32,H32,AQ32,0,O32,N32,P32,D32-$G$5,1,0)*AH32*AU32</f>
        <v>#VALUE!</v>
      </c>
      <c r="R32" s="339"/>
      <c r="S32" s="203" t="e">
        <f aca="false">xSPRDOPT(I32,H32,AQ32,AT32,O32,N32,P32,D32-$G$5,1,2)*AF32*(F32/(1-AR32))*AH32</f>
        <v>#VALUE!</v>
      </c>
      <c r="T32" s="203" t="e">
        <f aca="false">xSPRDOPT(I32,H32,AQ32,AT32,O32,N32,P32,D32-$G$5,1,1)*AF32*F32*AH32</f>
        <v>#VALUE!</v>
      </c>
      <c r="U32" s="339"/>
      <c r="V32" s="341" t="e">
        <f aca="false">VLOOKUP($AG32,$AL$4:$AS$15,8)*AH32*AU32</f>
        <v>#VALUE!</v>
      </c>
      <c r="W32" s="341"/>
      <c r="X32" s="342" t="e">
        <f aca="false">((BM32*BC32)+(BL32*BB32))*AH32*F32</f>
        <v>#VALUE!</v>
      </c>
      <c r="Y32" s="342" t="e">
        <f aca="false">($F32*$AH32)*((($BG32/2)*($BC32)^2)+(($BF32/2)*($BB32)^2)+($BH32*$BC32*$BB32))</f>
        <v>#VALUE!</v>
      </c>
      <c r="Z32" s="342" t="e">
        <f aca="false">($BI32*$F32*$AH32*($G$5-$BV$5))/365.25</f>
        <v>#VALUE!</v>
      </c>
      <c r="AA32" s="342" t="e">
        <f aca="false">(($BK32*$BE32)+($BJ32*$BD32))*$F32*$AH32*$AF32</f>
        <v>#VALUE!</v>
      </c>
      <c r="AB32" s="342" t="e">
        <f aca="false">BN32*(AT32-CA32)*F32*AH32</f>
        <v>#VALUE!</v>
      </c>
      <c r="AC32" s="342" t="e">
        <f aca="false">BO32*CB32*F32*AH32*CA32*($G$5-$BV$5)/365.25</f>
        <v>#NAME?</v>
      </c>
      <c r="AF32" s="216" t="e">
        <f aca="false">IF(AND(D32&gt;=$G$7,D32&lt;=$G$8),1,0)</f>
        <v>#VALUE!</v>
      </c>
      <c r="AG32" s="216" t="e">
        <f aca="false">MONTH(D32)</f>
        <v>#VALUE!</v>
      </c>
      <c r="AH32" s="216" t="e">
        <f aca="false">(EOMONTH(D32,0)-EOMONTH(D32-DAY(D32),0))*AF32</f>
        <v>#VALUE!</v>
      </c>
      <c r="AI32" s="216" t="e">
        <f aca="false">AI31+AH31</f>
        <v>#VALUE!</v>
      </c>
      <c r="AJ32" s="216" t="e">
        <f aca="false">D32-$BV$5</f>
        <v>#VALUE!</v>
      </c>
      <c r="AL32" s="207" t="e">
        <f aca="false">VLOOKUP($D32,CurveTbl,$AK$4)</f>
        <v>#VALUE!</v>
      </c>
      <c r="AM32" s="343" t="e">
        <f aca="false">VLOOKUP($D32,CurveTbl,$AH$3)</f>
        <v>#VALUE!</v>
      </c>
      <c r="AN32" s="343" t="e">
        <f aca="false">VLOOKUP($D32,CurveTbl,$AH$4)+VLOOKUP($AG32,$AL$3:$AS$15,6)</f>
        <v>#VALUE!</v>
      </c>
      <c r="AO32" s="343" t="e">
        <f aca="false">VLOOKUP($D32,CurveTbl,$AH$5)</f>
        <v>#VALUE!</v>
      </c>
      <c r="AP32" s="343" t="e">
        <f aca="false">VLOOKUP($D32,CurveTbl,$AH$6)+VLOOKUP($AG32,$AL$3:$AS$15,7)</f>
        <v>#VALUE!</v>
      </c>
      <c r="AQ32" s="207" t="e">
        <f aca="false">VLOOKUP($AG32,$AL$4:$AS$15,3)+VLOOKUP($AG32,$AL$4:$AS$15,5)+($AH$10*VLOOKUP(D32,GRITable,2))</f>
        <v>#VALUE!</v>
      </c>
      <c r="AR32" s="208" t="e">
        <f aca="false">VLOOKUP($AG32,$AL$4:$AS$15,4)</f>
        <v>#VALUE!</v>
      </c>
      <c r="AS32" s="207" t="e">
        <f aca="false">(AL32+AM32+AN32)</f>
        <v>#VALUE!</v>
      </c>
      <c r="AT32" s="208" t="e">
        <f aca="false">VLOOKUP(D32,CurveTbl,$AK$6)</f>
        <v>#VALUE!</v>
      </c>
      <c r="AU32" s="208" t="e">
        <f aca="false">(1+$AT32/2)^(-2*($D32-$G$5)/365.25)*$AF32</f>
        <v>#VALUE!</v>
      </c>
      <c r="AV32" s="344" t="e">
        <f aca="false">ROUND((F32/(1-AR32))-F32,0)*AF32*AH32*AU32</f>
        <v>#VALUE!</v>
      </c>
      <c r="AW32" s="208" t="e">
        <f aca="false">VLOOKUP($D32,CurveTbl,$AK$8)</f>
        <v>#VALUE!</v>
      </c>
      <c r="AX32" s="208" t="e">
        <f aca="false">VLOOKUP($D32,CurveTbl,$AH$7)</f>
        <v>#VALUE!</v>
      </c>
      <c r="AY32" s="208" t="e">
        <f aca="false">VLOOKUP($D32,CurveTbl,$AH$8)</f>
        <v>#VALUE!</v>
      </c>
      <c r="AZ32" s="208"/>
      <c r="BA32" s="345"/>
      <c r="BB32" s="343" t="e">
        <f aca="false">$H32-$BV32</f>
        <v>#VALUE!</v>
      </c>
      <c r="BC32" s="343" t="e">
        <f aca="false">I32-BW32</f>
        <v>#VALUE!</v>
      </c>
      <c r="BD32" s="208" t="e">
        <f aca="false">N32-BX32</f>
        <v>#VALUE!</v>
      </c>
      <c r="BE32" s="208" t="e">
        <f aca="false">O32-BY32</f>
        <v>#VALUE!</v>
      </c>
      <c r="BF32" s="208" t="e">
        <f aca="false">xSPRDOPT($BW32,$BV32,$CG32,0,$BY32,$BX32,$BZ32,$AJ32,1,4)*$CB32</f>
        <v>#NAME?</v>
      </c>
      <c r="BG32" s="208" t="e">
        <f aca="false">xSPRDOPT($BW32,$BV32,$CG32,0,$BY32,$BX32,$BZ32,$AJ32,1,3)*$CB32</f>
        <v>#NAME?</v>
      </c>
      <c r="BH32" s="208" t="e">
        <f aca="false">IF(OR(BF32&lt;&gt;0,BG32&lt;&gt;0),xSPRDOPT($BW32,$BV32,$CG32,0,$BY32,$BX32,$BZ32,$AJ32,1,12)*$CB32,0)</f>
        <v>#NAME?</v>
      </c>
      <c r="BI32" s="208" t="e">
        <f aca="false">xSPRDOPT($BW32,$BV32,$CG32,2*LN(1+CA32/2),$BY32,$BX32,$BZ32,$AJ32,1,9)</f>
        <v>#NAME?</v>
      </c>
      <c r="BJ32" s="208" t="e">
        <f aca="false">xSPRDOPT($BW32,$BV32,$CG32,0,$BY32,$BX32,$BZ32,$AJ32,1,6)*$CB32</f>
        <v>#NAME?</v>
      </c>
      <c r="BK32" s="208" t="e">
        <f aca="false">xSPRDOPT($BW32,$BV32,$CG32,0,$BY32,$BX32,$BZ32,$AJ32,1,5)*$CB32</f>
        <v>#NAME?</v>
      </c>
      <c r="BL32" s="208" t="e">
        <f aca="false">xSPRDOPT(BW32,BV32,CG32,0,BY32,BX32,BZ32,AJ32,1,2)*CB32</f>
        <v>#NAME?</v>
      </c>
      <c r="BM32" s="208" t="e">
        <f aca="false">xSPRDOPT(BW32,BV32,CG32,0,BY32,BX32,BZ32,AJ32,1,1)*CB32</f>
        <v>#NAME?</v>
      </c>
      <c r="BN32" s="208" t="e">
        <f aca="false">IF(AH32&lt;&gt;0,xSPRDOPT($BW32,$BV32,$CG32,2*LN(1+CA32/2),$BY32,$BX32,$BZ32,$AJ32,1,8)+(AJ32/365.25)*CH32/AH32,0)</f>
        <v>#VALUE!</v>
      </c>
      <c r="BO32" s="208" t="e">
        <f aca="false">xSPRDOPT($BW32,$BV32,$CG32,0,$BY32,$BX32,$BZ32,$AJ32,1,0)</f>
        <v>#NAME?</v>
      </c>
      <c r="BP32" s="208"/>
      <c r="BQ32" s="208"/>
      <c r="BR32" s="208"/>
      <c r="BS32" s="208"/>
      <c r="BV32" s="346" t="n">
        <v>3.21237264993173</v>
      </c>
      <c r="BW32" s="207" t="n">
        <v>3.311</v>
      </c>
      <c r="BX32" s="208" t="n">
        <v>0.496617851562287</v>
      </c>
      <c r="BY32" s="208" t="n">
        <v>0.507694161688687</v>
      </c>
      <c r="BZ32" s="208" t="n">
        <v>0.996427568436412</v>
      </c>
      <c r="CA32" s="208" t="n">
        <v>0.0221903747957026</v>
      </c>
      <c r="CB32" s="208" t="n">
        <v>0.979962974899285</v>
      </c>
      <c r="CC32" s="343" t="n">
        <v>-0.0825</v>
      </c>
      <c r="CD32" s="343" t="n">
        <v>0</v>
      </c>
      <c r="CE32" s="343" t="n">
        <v>0.17</v>
      </c>
      <c r="CF32" s="343" t="n">
        <v>0</v>
      </c>
      <c r="CG32" s="343" t="n">
        <v>0.0162</v>
      </c>
      <c r="CH32" s="343" t="n">
        <v>0</v>
      </c>
      <c r="CI32" s="343" t="n">
        <v>3.141</v>
      </c>
    </row>
    <row r="33" customFormat="false" ht="12.75" hidden="false" customHeight="false" outlineLevel="0" collapsed="false">
      <c r="A33" s="338"/>
      <c r="B33" s="338"/>
      <c r="D33" s="199" t="e">
        <f aca="false">D32+AH32</f>
        <v>#VALUE!</v>
      </c>
      <c r="F33" s="200" t="e">
        <f aca="false">VLOOKUP(AG33,$AL$4:$AS$15,2)</f>
        <v>#VALUE!</v>
      </c>
      <c r="G33" s="200" t="e">
        <f aca="false">F33*$AU33</f>
        <v>#VALUE!</v>
      </c>
      <c r="H33" s="201" t="e">
        <f aca="false">(AL33+AM33+AN33)/(1-(AR33))</f>
        <v>#VALUE!</v>
      </c>
      <c r="I33" s="201" t="e">
        <f aca="false">(AL33+AO33+AP33)</f>
        <v>#VALUE!</v>
      </c>
      <c r="K33" s="201" t="e">
        <f aca="false">MAX(((I33-H33)-AQ33)*AU33*AH33,0)</f>
        <v>#VALUE!</v>
      </c>
      <c r="L33" s="339" t="e">
        <f aca="false">MAX(Q33-K33,0)</f>
        <v>#VALUE!</v>
      </c>
      <c r="N33" s="340" t="e">
        <f aca="false">SQRT(($AX33^2*($AH33/2)+$AW33^2*$AI33)/(($AH33/2)+$AI33))</f>
        <v>#VALUE!</v>
      </c>
      <c r="O33" s="340" t="e">
        <f aca="false">SQRT(($AY33^2*($AH33/2)+$AW33^2*$AI33)/(($AH33/2)+$AI33))</f>
        <v>#VALUE!</v>
      </c>
      <c r="P33" s="209" t="e">
        <f aca="false">(VLOOKUP(AI33,CorrelationTwo,2)*(AW33^2)*AI33+VLOOKUP(D33,CorrelationOne,$AK$9)*AX33*AY33*(AH33/2))/((AI33+(AH33/2))*O33*N33)*AF33</f>
        <v>#VALUE!</v>
      </c>
      <c r="Q33" s="339" t="e">
        <f aca="false">xSPRDOPT(I33,H33,AQ33,0,O33,N33,P33,D33-$G$5,1,0)*AH33*AU33</f>
        <v>#VALUE!</v>
      </c>
      <c r="R33" s="339"/>
      <c r="S33" s="203" t="e">
        <f aca="false">xSPRDOPT(I33,H33,AQ33,AT33,O33,N33,P33,D33-$G$5,1,2)*AF33*(F33/(1-AR33))*AH33</f>
        <v>#VALUE!</v>
      </c>
      <c r="T33" s="203" t="e">
        <f aca="false">xSPRDOPT(I33,H33,AQ33,AT33,O33,N33,P33,D33-$G$5,1,1)*AF33*F33*AH33</f>
        <v>#VALUE!</v>
      </c>
      <c r="U33" s="339"/>
      <c r="V33" s="341" t="e">
        <f aca="false">VLOOKUP($AG33,$AL$4:$AS$15,8)*AH33*AU33</f>
        <v>#VALUE!</v>
      </c>
      <c r="W33" s="341"/>
      <c r="X33" s="342" t="e">
        <f aca="false">((BM33*BC33)+(BL33*BB33))*AH33*F33</f>
        <v>#VALUE!</v>
      </c>
      <c r="Y33" s="342" t="e">
        <f aca="false">($F33*$AH33)*((($BG33/2)*($BC33)^2)+(($BF33/2)*($BB33)^2)+($BH33*$BC33*$BB33))</f>
        <v>#VALUE!</v>
      </c>
      <c r="Z33" s="342" t="e">
        <f aca="false">($BI33*$F33*$AH33*($G$5-$BV$5))/365.25</f>
        <v>#VALUE!</v>
      </c>
      <c r="AA33" s="342" t="e">
        <f aca="false">(($BK33*$BE33)+($BJ33*$BD33))*$F33*$AH33*$AF33</f>
        <v>#VALUE!</v>
      </c>
      <c r="AB33" s="342" t="e">
        <f aca="false">BN33*(AT33-CA33)*F33*AH33</f>
        <v>#VALUE!</v>
      </c>
      <c r="AC33" s="342" t="e">
        <f aca="false">BO33*CB33*F33*AH33*CA33*($G$5-$BV$5)/365.25</f>
        <v>#NAME?</v>
      </c>
      <c r="AF33" s="216" t="e">
        <f aca="false">IF(AND(D33&gt;=$G$7,D33&lt;=$G$8),1,0)</f>
        <v>#VALUE!</v>
      </c>
      <c r="AG33" s="216" t="e">
        <f aca="false">MONTH(D33)</f>
        <v>#VALUE!</v>
      </c>
      <c r="AH33" s="216" t="e">
        <f aca="false">(EOMONTH(D33,0)-EOMONTH(D33-DAY(D33),0))*AF33</f>
        <v>#VALUE!</v>
      </c>
      <c r="AI33" s="216" t="e">
        <f aca="false">AI32+AH32</f>
        <v>#VALUE!</v>
      </c>
      <c r="AJ33" s="216" t="e">
        <f aca="false">D33-$BV$5</f>
        <v>#VALUE!</v>
      </c>
      <c r="AL33" s="207" t="e">
        <f aca="false">VLOOKUP($D33,CurveTbl,$AK$4)</f>
        <v>#VALUE!</v>
      </c>
      <c r="AM33" s="343" t="e">
        <f aca="false">VLOOKUP($D33,CurveTbl,$AH$3)</f>
        <v>#VALUE!</v>
      </c>
      <c r="AN33" s="343" t="e">
        <f aca="false">VLOOKUP($D33,CurveTbl,$AH$4)+VLOOKUP($AG33,$AL$3:$AS$15,6)</f>
        <v>#VALUE!</v>
      </c>
      <c r="AO33" s="343" t="e">
        <f aca="false">VLOOKUP($D33,CurveTbl,$AH$5)</f>
        <v>#VALUE!</v>
      </c>
      <c r="AP33" s="343" t="e">
        <f aca="false">VLOOKUP($D33,CurveTbl,$AH$6)+VLOOKUP($AG33,$AL$3:$AS$15,7)</f>
        <v>#VALUE!</v>
      </c>
      <c r="AQ33" s="207" t="e">
        <f aca="false">VLOOKUP($AG33,$AL$4:$AS$15,3)+VLOOKUP($AG33,$AL$4:$AS$15,5)+($AH$10*VLOOKUP(D33,GRITable,2))</f>
        <v>#VALUE!</v>
      </c>
      <c r="AR33" s="208" t="e">
        <f aca="false">VLOOKUP($AG33,$AL$4:$AS$15,4)</f>
        <v>#VALUE!</v>
      </c>
      <c r="AS33" s="207" t="e">
        <f aca="false">(AL33+AM33+AN33)</f>
        <v>#VALUE!</v>
      </c>
      <c r="AT33" s="208" t="e">
        <f aca="false">VLOOKUP(D33,CurveTbl,$AK$6)</f>
        <v>#VALUE!</v>
      </c>
      <c r="AU33" s="208" t="e">
        <f aca="false">(1+$AT33/2)^(-2*($D33-$G$5)/365.25)*$AF33</f>
        <v>#VALUE!</v>
      </c>
      <c r="AV33" s="344" t="e">
        <f aca="false">ROUND((F33/(1-AR33))-F33,0)*AF33*AH33*AU33</f>
        <v>#VALUE!</v>
      </c>
      <c r="AW33" s="208" t="e">
        <f aca="false">VLOOKUP($D33,CurveTbl,$AK$8)</f>
        <v>#VALUE!</v>
      </c>
      <c r="AX33" s="208" t="e">
        <f aca="false">VLOOKUP($D33,CurveTbl,$AH$7)</f>
        <v>#VALUE!</v>
      </c>
      <c r="AY33" s="208" t="e">
        <f aca="false">VLOOKUP($D33,CurveTbl,$AH$8)</f>
        <v>#VALUE!</v>
      </c>
      <c r="AZ33" s="208"/>
      <c r="BA33" s="345"/>
      <c r="BB33" s="343" t="e">
        <f aca="false">$H33-$BV33</f>
        <v>#VALUE!</v>
      </c>
      <c r="BC33" s="343" t="e">
        <f aca="false">I33-BW33</f>
        <v>#VALUE!</v>
      </c>
      <c r="BD33" s="208" t="e">
        <f aca="false">N33-BX33</f>
        <v>#VALUE!</v>
      </c>
      <c r="BE33" s="208" t="e">
        <f aca="false">O33-BY33</f>
        <v>#VALUE!</v>
      </c>
      <c r="BF33" s="208" t="e">
        <f aca="false">xSPRDOPT($BW33,$BV33,$CG33,0,$BY33,$BX33,$BZ33,$AJ33,1,4)*$CB33</f>
        <v>#NAME?</v>
      </c>
      <c r="BG33" s="208" t="e">
        <f aca="false">xSPRDOPT($BW33,$BV33,$CG33,0,$BY33,$BX33,$BZ33,$AJ33,1,3)*$CB33</f>
        <v>#NAME?</v>
      </c>
      <c r="BH33" s="208" t="e">
        <f aca="false">IF(OR(BF33&lt;&gt;0,BG33&lt;&gt;0),xSPRDOPT($BW33,$BV33,$CG33,0,$BY33,$BX33,$BZ33,$AJ33,1,12)*$CB33,0)</f>
        <v>#NAME?</v>
      </c>
      <c r="BI33" s="208" t="e">
        <f aca="false">xSPRDOPT($BW33,$BV33,$CG33,2*LN(1+CA33/2),$BY33,$BX33,$BZ33,$AJ33,1,9)</f>
        <v>#NAME?</v>
      </c>
      <c r="BJ33" s="208" t="e">
        <f aca="false">xSPRDOPT($BW33,$BV33,$CG33,0,$BY33,$BX33,$BZ33,$AJ33,1,6)*$CB33</f>
        <v>#NAME?</v>
      </c>
      <c r="BK33" s="208" t="e">
        <f aca="false">xSPRDOPT($BW33,$BV33,$CG33,0,$BY33,$BX33,$BZ33,$AJ33,1,5)*$CB33</f>
        <v>#NAME?</v>
      </c>
      <c r="BL33" s="208" t="e">
        <f aca="false">xSPRDOPT(BW33,BV33,CG33,0,BY33,BX33,BZ33,AJ33,1,2)*CB33</f>
        <v>#NAME?</v>
      </c>
      <c r="BM33" s="208" t="e">
        <f aca="false">xSPRDOPT(BW33,BV33,CG33,0,BY33,BX33,BZ33,AJ33,1,1)*CB33</f>
        <v>#NAME?</v>
      </c>
      <c r="BN33" s="208" t="e">
        <f aca="false">IF(AH33&lt;&gt;0,xSPRDOPT($BW33,$BV33,$CG33,2*LN(1+CA33/2),$BY33,$BX33,$BZ33,$AJ33,1,8)+(AJ33/365.25)*CH33/AH33,0)</f>
        <v>#VALUE!</v>
      </c>
      <c r="BO33" s="208" t="e">
        <f aca="false">xSPRDOPT($BW33,$BV33,$CG33,0,$BY33,$BX33,$BZ33,$AJ33,1,0)</f>
        <v>#NAME?</v>
      </c>
      <c r="BP33" s="208"/>
      <c r="BQ33" s="208"/>
      <c r="BR33" s="208"/>
      <c r="BS33" s="208"/>
      <c r="BV33" s="346" t="n">
        <v>3.42768616741939</v>
      </c>
      <c r="BW33" s="207" t="n">
        <v>3.476</v>
      </c>
      <c r="BX33" s="208" t="n">
        <v>0.500512816038784</v>
      </c>
      <c r="BY33" s="208" t="n">
        <v>0.511717735545618</v>
      </c>
      <c r="BZ33" s="208" t="n">
        <v>0.994981419770611</v>
      </c>
      <c r="CA33" s="208" t="n">
        <v>0.0227673952339913</v>
      </c>
      <c r="CB33" s="208" t="n">
        <v>0.977570107945235</v>
      </c>
      <c r="CC33" s="343" t="n">
        <v>-0.0775</v>
      </c>
      <c r="CD33" s="343" t="n">
        <v>0.005</v>
      </c>
      <c r="CE33" s="343" t="n">
        <v>0.14</v>
      </c>
      <c r="CF33" s="343" t="n">
        <v>0</v>
      </c>
      <c r="CG33" s="343" t="n">
        <v>0.0162</v>
      </c>
      <c r="CH33" s="343" t="n">
        <v>0</v>
      </c>
      <c r="CI33" s="343" t="n">
        <v>3.336</v>
      </c>
    </row>
    <row r="34" customFormat="false" ht="12.75" hidden="false" customHeight="false" outlineLevel="0" collapsed="false">
      <c r="A34" s="338"/>
      <c r="B34" s="338"/>
      <c r="D34" s="199" t="e">
        <f aca="false">D33+AH33</f>
        <v>#VALUE!</v>
      </c>
      <c r="F34" s="200" t="e">
        <f aca="false">VLOOKUP(AG34,$AL$4:$AS$15,2)</f>
        <v>#VALUE!</v>
      </c>
      <c r="G34" s="200" t="e">
        <f aca="false">F34*$AU34</f>
        <v>#VALUE!</v>
      </c>
      <c r="H34" s="201" t="e">
        <f aca="false">(AL34+AM34+AN34)/(1-(AR34))</f>
        <v>#VALUE!</v>
      </c>
      <c r="I34" s="201" t="e">
        <f aca="false">(AL34+AO34+AP34)</f>
        <v>#VALUE!</v>
      </c>
      <c r="K34" s="201" t="e">
        <f aca="false">MAX(((I34-H34)-AQ34)*AU34*AH34,0)</f>
        <v>#VALUE!</v>
      </c>
      <c r="L34" s="339" t="e">
        <f aca="false">MAX(Q34-K34,0)</f>
        <v>#VALUE!</v>
      </c>
      <c r="N34" s="340" t="e">
        <f aca="false">SQRT(($AX34^2*($AH34/2)+$AW34^2*$AI34)/(($AH34/2)+$AI34))</f>
        <v>#VALUE!</v>
      </c>
      <c r="O34" s="340" t="e">
        <f aca="false">SQRT(($AY34^2*($AH34/2)+$AW34^2*$AI34)/(($AH34/2)+$AI34))</f>
        <v>#VALUE!</v>
      </c>
      <c r="P34" s="209" t="e">
        <f aca="false">(VLOOKUP(AI34,CorrelationTwo,2)*(AW34^2)*AI34+VLOOKUP(D34,CorrelationOne,$AK$9)*AX34*AY34*(AH34/2))/((AI34+(AH34/2))*O34*N34)*AF34</f>
        <v>#VALUE!</v>
      </c>
      <c r="Q34" s="339" t="e">
        <f aca="false">xSPRDOPT(I34,H34,AQ34,0,O34,N34,P34,D34-$G$5,1,0)*AH34*AU34</f>
        <v>#VALUE!</v>
      </c>
      <c r="R34" s="339"/>
      <c r="S34" s="203" t="e">
        <f aca="false">xSPRDOPT(I34,H34,AQ34,AT34,O34,N34,P34,D34-$G$5,1,2)*AF34*(F34/(1-AR34))*AH34</f>
        <v>#VALUE!</v>
      </c>
      <c r="T34" s="203" t="e">
        <f aca="false">xSPRDOPT(I34,H34,AQ34,AT34,O34,N34,P34,D34-$G$5,1,1)*AF34*F34*AH34</f>
        <v>#VALUE!</v>
      </c>
      <c r="U34" s="339"/>
      <c r="V34" s="341" t="e">
        <f aca="false">VLOOKUP($AG34,$AL$4:$AS$15,8)*AH34*AU34</f>
        <v>#VALUE!</v>
      </c>
      <c r="W34" s="341"/>
      <c r="X34" s="342" t="e">
        <f aca="false">((BM34*BC34)+(BL34*BB34))*AH34*F34</f>
        <v>#VALUE!</v>
      </c>
      <c r="Y34" s="342" t="e">
        <f aca="false">($F34*$AH34)*((($BG34/2)*($BC34)^2)+(($BF34/2)*($BB34)^2)+($BH34*$BC34*$BB34))</f>
        <v>#VALUE!</v>
      </c>
      <c r="Z34" s="342" t="e">
        <f aca="false">($BI34*$F34*$AH34*($G$5-$BV$5))/365.25</f>
        <v>#VALUE!</v>
      </c>
      <c r="AA34" s="342" t="e">
        <f aca="false">(($BK34*$BE34)+($BJ34*$BD34))*$F34*$AH34*$AF34</f>
        <v>#VALUE!</v>
      </c>
      <c r="AB34" s="342" t="e">
        <f aca="false">BN34*(AT34-CA34)*F34*AH34</f>
        <v>#VALUE!</v>
      </c>
      <c r="AC34" s="342" t="e">
        <f aca="false">BO34*CB34*F34*AH34*CA34*($G$5-$BV$5)/365.25</f>
        <v>#NAME?</v>
      </c>
      <c r="AF34" s="216" t="e">
        <f aca="false">IF(AND(D34&gt;=$G$7,D34&lt;=$G$8),1,0)</f>
        <v>#VALUE!</v>
      </c>
      <c r="AG34" s="216" t="e">
        <f aca="false">MONTH(D34)</f>
        <v>#VALUE!</v>
      </c>
      <c r="AH34" s="216" t="e">
        <f aca="false">(EOMONTH(D34,0)-EOMONTH(D34-DAY(D34),0))*AF34</f>
        <v>#VALUE!</v>
      </c>
      <c r="AI34" s="216" t="e">
        <f aca="false">AI33+AH33</f>
        <v>#VALUE!</v>
      </c>
      <c r="AJ34" s="216" t="e">
        <f aca="false">D34-$BV$5</f>
        <v>#VALUE!</v>
      </c>
      <c r="AL34" s="207" t="e">
        <f aca="false">VLOOKUP($D34,CurveTbl,$AK$4)</f>
        <v>#VALUE!</v>
      </c>
      <c r="AM34" s="343" t="e">
        <f aca="false">VLOOKUP($D34,CurveTbl,$AH$3)</f>
        <v>#VALUE!</v>
      </c>
      <c r="AN34" s="343" t="e">
        <f aca="false">VLOOKUP($D34,CurveTbl,$AH$4)+VLOOKUP($AG34,$AL$3:$AS$15,6)</f>
        <v>#VALUE!</v>
      </c>
      <c r="AO34" s="343" t="e">
        <f aca="false">VLOOKUP($D34,CurveTbl,$AH$5)</f>
        <v>#VALUE!</v>
      </c>
      <c r="AP34" s="343" t="e">
        <f aca="false">VLOOKUP($D34,CurveTbl,$AH$6)+VLOOKUP($AG34,$AL$3:$AS$15,7)</f>
        <v>#VALUE!</v>
      </c>
      <c r="AQ34" s="207" t="e">
        <f aca="false">VLOOKUP($AG34,$AL$4:$AS$15,3)+VLOOKUP($AG34,$AL$4:$AS$15,5)+($AH$10*VLOOKUP(D34,GRITable,2))</f>
        <v>#VALUE!</v>
      </c>
      <c r="AR34" s="208" t="e">
        <f aca="false">VLOOKUP($AG34,$AL$4:$AS$15,4)</f>
        <v>#VALUE!</v>
      </c>
      <c r="AS34" s="207" t="e">
        <f aca="false">(AL34+AM34+AN34)</f>
        <v>#VALUE!</v>
      </c>
      <c r="AT34" s="208" t="e">
        <f aca="false">VLOOKUP(D34,CurveTbl,$AK$6)</f>
        <v>#VALUE!</v>
      </c>
      <c r="AU34" s="208" t="e">
        <f aca="false">(1+$AT34/2)^(-2*($D34-$G$5)/365.25)*$AF34</f>
        <v>#VALUE!</v>
      </c>
      <c r="AV34" s="344" t="e">
        <f aca="false">ROUND((F34/(1-AR34))-F34,0)*AF34*AH34*AU34</f>
        <v>#VALUE!</v>
      </c>
      <c r="AW34" s="208" t="e">
        <f aca="false">VLOOKUP($D34,CurveTbl,$AK$8)</f>
        <v>#VALUE!</v>
      </c>
      <c r="AX34" s="208" t="e">
        <f aca="false">VLOOKUP($D34,CurveTbl,$AH$7)</f>
        <v>#VALUE!</v>
      </c>
      <c r="AY34" s="208" t="e">
        <f aca="false">VLOOKUP($D34,CurveTbl,$AH$8)</f>
        <v>#VALUE!</v>
      </c>
      <c r="AZ34" s="208"/>
      <c r="BA34" s="345"/>
      <c r="BB34" s="343" t="e">
        <f aca="false">$H34-$BV34</f>
        <v>#VALUE!</v>
      </c>
      <c r="BC34" s="343" t="e">
        <f aca="false">I34-BW34</f>
        <v>#VALUE!</v>
      </c>
      <c r="BD34" s="208" t="e">
        <f aca="false">N34-BX34</f>
        <v>#VALUE!</v>
      </c>
      <c r="BE34" s="208" t="e">
        <f aca="false">O34-BY34</f>
        <v>#VALUE!</v>
      </c>
      <c r="BF34" s="208" t="e">
        <f aca="false">xSPRDOPT($BW34,$BV34,$CG34,0,$BY34,$BX34,$BZ34,$AJ34,1,4)*$CB34</f>
        <v>#NAME?</v>
      </c>
      <c r="BG34" s="208" t="e">
        <f aca="false">xSPRDOPT($BW34,$BV34,$CG34,0,$BY34,$BX34,$BZ34,$AJ34,1,3)*$CB34</f>
        <v>#NAME?</v>
      </c>
      <c r="BH34" s="208" t="e">
        <f aca="false">IF(OR(BF34&lt;&gt;0,BG34&lt;&gt;0),xSPRDOPT($BW34,$BV34,$CG34,0,$BY34,$BX34,$BZ34,$AJ34,1,12)*$CB34,0)</f>
        <v>#NAME?</v>
      </c>
      <c r="BI34" s="208" t="e">
        <f aca="false">xSPRDOPT($BW34,$BV34,$CG34,2*LN(1+CA34/2),$BY34,$BX34,$BZ34,$AJ34,1,9)</f>
        <v>#NAME?</v>
      </c>
      <c r="BJ34" s="208" t="e">
        <f aca="false">xSPRDOPT($BW34,$BV34,$CG34,0,$BY34,$BX34,$BZ34,$AJ34,1,6)*$CB34</f>
        <v>#NAME?</v>
      </c>
      <c r="BK34" s="208" t="e">
        <f aca="false">xSPRDOPT($BW34,$BV34,$CG34,0,$BY34,$BX34,$BZ34,$AJ34,1,5)*$CB34</f>
        <v>#NAME?</v>
      </c>
      <c r="BL34" s="208" t="e">
        <f aca="false">xSPRDOPT(BW34,BV34,CG34,0,BY34,BX34,BZ34,AJ34,1,2)*CB34</f>
        <v>#NAME?</v>
      </c>
      <c r="BM34" s="208" t="e">
        <f aca="false">xSPRDOPT(BW34,BV34,CG34,0,BY34,BX34,BZ34,AJ34,1,1)*CB34</f>
        <v>#NAME?</v>
      </c>
      <c r="BN34" s="208" t="e">
        <f aca="false">IF(AH34&lt;&gt;0,xSPRDOPT($BW34,$BV34,$CG34,2*LN(1+CA34/2),$BY34,$BX34,$BZ34,$AJ34,1,8)+(AJ34/365.25)*CH34/AH34,0)</f>
        <v>#VALUE!</v>
      </c>
      <c r="BO34" s="208" t="e">
        <f aca="false">xSPRDOPT($BW34,$BV34,$CG34,0,$BY34,$BX34,$BZ34,$AJ34,1,0)</f>
        <v>#NAME?</v>
      </c>
      <c r="BP34" s="208"/>
      <c r="BQ34" s="208"/>
      <c r="BR34" s="208"/>
      <c r="BS34" s="208"/>
      <c r="BV34" s="346" t="n">
        <v>3.63774813570003</v>
      </c>
      <c r="BW34" s="207" t="n">
        <v>3.706</v>
      </c>
      <c r="BX34" s="208" t="n">
        <v>0.511962895422421</v>
      </c>
      <c r="BY34" s="208" t="n">
        <v>0.524658349450191</v>
      </c>
      <c r="BZ34" s="208" t="n">
        <v>0.990028856344864</v>
      </c>
      <c r="CA34" s="208" t="n">
        <v>0.0233258022170264</v>
      </c>
      <c r="CB34" s="208" t="n">
        <v>0.975170220662966</v>
      </c>
      <c r="CC34" s="343" t="n">
        <v>-0.0775</v>
      </c>
      <c r="CD34" s="343" t="n">
        <v>0.005</v>
      </c>
      <c r="CE34" s="343" t="n">
        <v>0.17</v>
      </c>
      <c r="CF34" s="343" t="n">
        <v>0</v>
      </c>
      <c r="CG34" s="343" t="n">
        <v>0.0162</v>
      </c>
      <c r="CH34" s="343" t="n">
        <v>0</v>
      </c>
      <c r="CI34" s="343" t="n">
        <v>3.536</v>
      </c>
    </row>
    <row r="35" customFormat="false" ht="12.75" hidden="false" customHeight="false" outlineLevel="0" collapsed="false">
      <c r="A35" s="338"/>
      <c r="B35" s="338"/>
      <c r="D35" s="199" t="e">
        <f aca="false">D34+AH34</f>
        <v>#VALUE!</v>
      </c>
      <c r="F35" s="200" t="e">
        <f aca="false">VLOOKUP(AG35,$AL$4:$AS$15,2)</f>
        <v>#VALUE!</v>
      </c>
      <c r="G35" s="200" t="e">
        <f aca="false">F35*$AU35</f>
        <v>#VALUE!</v>
      </c>
      <c r="H35" s="201" t="e">
        <f aca="false">(AL35+AM35+AN35)/(1-(AR35))</f>
        <v>#VALUE!</v>
      </c>
      <c r="I35" s="201" t="e">
        <f aca="false">(AL35+AO35+AP35)</f>
        <v>#VALUE!</v>
      </c>
      <c r="K35" s="201" t="e">
        <f aca="false">MAX(((I35-H35)-AQ35)*AU35*AH35,0)</f>
        <v>#VALUE!</v>
      </c>
      <c r="L35" s="339" t="e">
        <f aca="false">MAX(Q35-K35,0)</f>
        <v>#VALUE!</v>
      </c>
      <c r="N35" s="340" t="e">
        <f aca="false">SQRT(($AX35^2*($AH35/2)+$AW35^2*$AI35)/(($AH35/2)+$AI35))</f>
        <v>#VALUE!</v>
      </c>
      <c r="O35" s="340" t="e">
        <f aca="false">SQRT(($AY35^2*($AH35/2)+$AW35^2*$AI35)/(($AH35/2)+$AI35))</f>
        <v>#VALUE!</v>
      </c>
      <c r="P35" s="209" t="e">
        <f aca="false">(VLOOKUP(AI35,CorrelationTwo,2)*(AW35^2)*AI35+VLOOKUP(D35,CorrelationOne,$AK$9)*AX35*AY35*(AH35/2))/((AI35+(AH35/2))*O35*N35)*AF35</f>
        <v>#VALUE!</v>
      </c>
      <c r="Q35" s="339" t="e">
        <f aca="false">xSPRDOPT(I35,H35,AQ35,0,O35,N35,P35,D35-$G$5,1,0)*AH35*AU35</f>
        <v>#VALUE!</v>
      </c>
      <c r="R35" s="339"/>
      <c r="S35" s="203" t="e">
        <f aca="false">xSPRDOPT(I35,H35,AQ35,AT35,O35,N35,P35,D35-$G$5,1,2)*AF35*(F35/(1-AR35))*AH35</f>
        <v>#VALUE!</v>
      </c>
      <c r="T35" s="203" t="e">
        <f aca="false">xSPRDOPT(I35,H35,AQ35,AT35,O35,N35,P35,D35-$G$5,1,1)*AF35*F35*AH35</f>
        <v>#VALUE!</v>
      </c>
      <c r="U35" s="339"/>
      <c r="V35" s="341" t="e">
        <f aca="false">VLOOKUP($AG35,$AL$4:$AS$15,8)*AH35*AU35</f>
        <v>#VALUE!</v>
      </c>
      <c r="W35" s="341"/>
      <c r="X35" s="342" t="e">
        <f aca="false">((BM35*BC35)+(BL35*BB35))*AH35*F35</f>
        <v>#VALUE!</v>
      </c>
      <c r="Y35" s="342" t="e">
        <f aca="false">($F35*$AH35)*((($BG35/2)*($BC35)^2)+(($BF35/2)*($BB35)^2)+($BH35*$BC35*$BB35))</f>
        <v>#VALUE!</v>
      </c>
      <c r="Z35" s="342" t="e">
        <f aca="false">($BI35*$F35*$AH35*($G$5-$BV$5))/365.25</f>
        <v>#VALUE!</v>
      </c>
      <c r="AA35" s="342" t="e">
        <f aca="false">(($BK35*$BE35)+($BJ35*$BD35))*$F35*$AH35*$AF35</f>
        <v>#VALUE!</v>
      </c>
      <c r="AB35" s="342" t="e">
        <f aca="false">BN35*(AT35-CA35)*F35*AH35</f>
        <v>#VALUE!</v>
      </c>
      <c r="AC35" s="342" t="e">
        <f aca="false">BO35*CB35*F35*AH35*CA35*($G$5-$BV$5)/365.25</f>
        <v>#NAME?</v>
      </c>
      <c r="AF35" s="216" t="e">
        <f aca="false">IF(AND(D35&gt;=$G$7,D35&lt;=$G$8),1,0)</f>
        <v>#VALUE!</v>
      </c>
      <c r="AG35" s="216" t="e">
        <f aca="false">MONTH(D35)</f>
        <v>#VALUE!</v>
      </c>
      <c r="AH35" s="216" t="e">
        <f aca="false">(EOMONTH(D35,0)-EOMONTH(D35-DAY(D35),0))*AF35</f>
        <v>#VALUE!</v>
      </c>
      <c r="AI35" s="216" t="e">
        <f aca="false">AI34+AH34</f>
        <v>#VALUE!</v>
      </c>
      <c r="AJ35" s="216" t="e">
        <f aca="false">D35-$BV$5</f>
        <v>#VALUE!</v>
      </c>
      <c r="AL35" s="207" t="e">
        <f aca="false">VLOOKUP($D35,CurveTbl,$AK$4)</f>
        <v>#VALUE!</v>
      </c>
      <c r="AM35" s="343" t="e">
        <f aca="false">VLOOKUP($D35,CurveTbl,$AH$3)</f>
        <v>#VALUE!</v>
      </c>
      <c r="AN35" s="343" t="e">
        <f aca="false">VLOOKUP($D35,CurveTbl,$AH$4)+VLOOKUP($AG35,$AL$3:$AS$15,6)</f>
        <v>#VALUE!</v>
      </c>
      <c r="AO35" s="343" t="e">
        <f aca="false">VLOOKUP($D35,CurveTbl,$AH$5)</f>
        <v>#VALUE!</v>
      </c>
      <c r="AP35" s="343" t="e">
        <f aca="false">VLOOKUP($D35,CurveTbl,$AH$6)+VLOOKUP($AG35,$AL$3:$AS$15,7)</f>
        <v>#VALUE!</v>
      </c>
      <c r="AQ35" s="207" t="e">
        <f aca="false">VLOOKUP($AG35,$AL$4:$AS$15,3)+VLOOKUP($AG35,$AL$4:$AS$15,5)+($AH$10*VLOOKUP(D35,GRITable,2))</f>
        <v>#VALUE!</v>
      </c>
      <c r="AR35" s="208" t="e">
        <f aca="false">VLOOKUP($AG35,$AL$4:$AS$15,4)</f>
        <v>#VALUE!</v>
      </c>
      <c r="AS35" s="207" t="e">
        <f aca="false">(AL35+AM35+AN35)</f>
        <v>#VALUE!</v>
      </c>
      <c r="AT35" s="208" t="e">
        <f aca="false">VLOOKUP(D35,CurveTbl,$AK$6)</f>
        <v>#VALUE!</v>
      </c>
      <c r="AU35" s="208" t="e">
        <f aca="false">(1+$AT35/2)^(-2*($D35-$G$5)/365.25)*$AF35</f>
        <v>#VALUE!</v>
      </c>
      <c r="AV35" s="344" t="e">
        <f aca="false">ROUND((F35/(1-AR35))-F35,0)*AF35*AH35*AU35</f>
        <v>#VALUE!</v>
      </c>
      <c r="AW35" s="208" t="e">
        <f aca="false">VLOOKUP($D35,CurveTbl,$AK$8)</f>
        <v>#VALUE!</v>
      </c>
      <c r="AX35" s="208" t="e">
        <f aca="false">VLOOKUP($D35,CurveTbl,$AH$7)</f>
        <v>#VALUE!</v>
      </c>
      <c r="AY35" s="208" t="e">
        <f aca="false">VLOOKUP($D35,CurveTbl,$AH$8)</f>
        <v>#VALUE!</v>
      </c>
      <c r="AZ35" s="208"/>
      <c r="BA35" s="345"/>
      <c r="BB35" s="343" t="e">
        <f aca="false">$H35-$BV35</f>
        <v>#VALUE!</v>
      </c>
      <c r="BC35" s="343" t="e">
        <f aca="false">I35-BW35</f>
        <v>#VALUE!</v>
      </c>
      <c r="BD35" s="208" t="e">
        <f aca="false">N35-BX35</f>
        <v>#VALUE!</v>
      </c>
      <c r="BE35" s="208" t="e">
        <f aca="false">O35-BY35</f>
        <v>#VALUE!</v>
      </c>
      <c r="BF35" s="208" t="e">
        <f aca="false">xSPRDOPT($BW35,$BV35,$CG35,0,$BY35,$BX35,$BZ35,$AJ35,1,4)*$CB35</f>
        <v>#NAME?</v>
      </c>
      <c r="BG35" s="208" t="e">
        <f aca="false">xSPRDOPT($BW35,$BV35,$CG35,0,$BY35,$BX35,$BZ35,$AJ35,1,3)*$CB35</f>
        <v>#NAME?</v>
      </c>
      <c r="BH35" s="208" t="e">
        <f aca="false">IF(OR(BF35&lt;&gt;0,BG35&lt;&gt;0),xSPRDOPT($BW35,$BV35,$CG35,0,$BY35,$BX35,$BZ35,$AJ35,1,12)*$CB35,0)</f>
        <v>#NAME?</v>
      </c>
      <c r="BI35" s="208" t="e">
        <f aca="false">xSPRDOPT($BW35,$BV35,$CG35,2*LN(1+CA35/2),$BY35,$BX35,$BZ35,$AJ35,1,9)</f>
        <v>#NAME?</v>
      </c>
      <c r="BJ35" s="208" t="e">
        <f aca="false">xSPRDOPT($BW35,$BV35,$CG35,0,$BY35,$BX35,$BZ35,$AJ35,1,6)*$CB35</f>
        <v>#NAME?</v>
      </c>
      <c r="BK35" s="208" t="e">
        <f aca="false">xSPRDOPT($BW35,$BV35,$CG35,0,$BY35,$BX35,$BZ35,$AJ35,1,5)*$CB35</f>
        <v>#NAME?</v>
      </c>
      <c r="BL35" s="208" t="e">
        <f aca="false">xSPRDOPT(BW35,BV35,CG35,0,BY35,BX35,BZ35,AJ35,1,2)*CB35</f>
        <v>#NAME?</v>
      </c>
      <c r="BM35" s="208" t="e">
        <f aca="false">xSPRDOPT(BW35,BV35,CG35,0,BY35,BX35,BZ35,AJ35,1,1)*CB35</f>
        <v>#NAME?</v>
      </c>
      <c r="BN35" s="208" t="e">
        <f aca="false">IF(AH35&lt;&gt;0,xSPRDOPT($BW35,$BV35,$CG35,2*LN(1+CA35/2),$BY35,$BX35,$BZ35,$AJ35,1,8)+(AJ35/365.25)*CH35/AH35,0)</f>
        <v>#VALUE!</v>
      </c>
      <c r="BO35" s="208" t="e">
        <f aca="false">xSPRDOPT($BW35,$BV35,$CG35,0,$BY35,$BX35,$BZ35,$AJ35,1,0)</f>
        <v>#NAME?</v>
      </c>
      <c r="BP35" s="208"/>
      <c r="BQ35" s="208"/>
      <c r="BR35" s="208"/>
      <c r="BS35" s="208"/>
      <c r="BV35" s="346" t="n">
        <v>3.77428841508245</v>
      </c>
      <c r="BW35" s="207" t="n">
        <v>3.856</v>
      </c>
      <c r="BX35" s="208" t="n">
        <v>0.511810982033623</v>
      </c>
      <c r="BY35" s="208" t="n">
        <v>0.523912512069891</v>
      </c>
      <c r="BZ35" s="208" t="n">
        <v>0.988352628486383</v>
      </c>
      <c r="CA35" s="208" t="n">
        <v>0.0239586353057462</v>
      </c>
      <c r="CB35" s="208" t="n">
        <v>0.972541335840028</v>
      </c>
      <c r="CC35" s="343" t="n">
        <v>-0.0775</v>
      </c>
      <c r="CD35" s="343" t="n">
        <v>0.005</v>
      </c>
      <c r="CE35" s="343" t="n">
        <v>0.19</v>
      </c>
      <c r="CF35" s="343" t="n">
        <v>0</v>
      </c>
      <c r="CG35" s="343" t="n">
        <v>0.0162</v>
      </c>
      <c r="CH35" s="343" t="n">
        <v>0</v>
      </c>
      <c r="CI35" s="343" t="n">
        <v>3.666</v>
      </c>
    </row>
    <row r="36" customFormat="false" ht="12.75" hidden="false" customHeight="false" outlineLevel="0" collapsed="false">
      <c r="A36" s="338"/>
      <c r="B36" s="338"/>
      <c r="D36" s="199" t="e">
        <f aca="false">D35+AH35</f>
        <v>#VALUE!</v>
      </c>
      <c r="F36" s="200" t="e">
        <f aca="false">VLOOKUP(AG36,$AL$4:$AS$15,2)</f>
        <v>#VALUE!</v>
      </c>
      <c r="G36" s="200" t="e">
        <f aca="false">F36*$AU36</f>
        <v>#VALUE!</v>
      </c>
      <c r="H36" s="201" t="e">
        <f aca="false">(AL36+AM36+AN36)/(1-(AR36))</f>
        <v>#VALUE!</v>
      </c>
      <c r="I36" s="201" t="e">
        <f aca="false">(AL36+AO36+AP36)</f>
        <v>#VALUE!</v>
      </c>
      <c r="K36" s="201" t="e">
        <f aca="false">MAX(((I36-H36)-AQ36)*AU36*AH36,0)</f>
        <v>#VALUE!</v>
      </c>
      <c r="L36" s="339" t="e">
        <f aca="false">MAX(Q36-K36,0)</f>
        <v>#VALUE!</v>
      </c>
      <c r="N36" s="340" t="e">
        <f aca="false">SQRT(($AX36^2*($AH36/2)+$AW36^2*$AI36)/(($AH36/2)+$AI36))</f>
        <v>#VALUE!</v>
      </c>
      <c r="O36" s="340" t="e">
        <f aca="false">SQRT(($AY36^2*($AH36/2)+$AW36^2*$AI36)/(($AH36/2)+$AI36))</f>
        <v>#VALUE!</v>
      </c>
      <c r="P36" s="209" t="e">
        <f aca="false">(VLOOKUP(AI36,CorrelationTwo,2)*(AW36^2)*AI36+VLOOKUP(D36,CorrelationOne,$AK$9)*AX36*AY36*(AH36/2))/((AI36+(AH36/2))*O36*N36)*AF36</f>
        <v>#VALUE!</v>
      </c>
      <c r="Q36" s="339" t="e">
        <f aca="false">xSPRDOPT(I36,H36,AQ36,0,O36,N36,P36,D36-$G$5,1,0)*AH36*AU36</f>
        <v>#VALUE!</v>
      </c>
      <c r="R36" s="339"/>
      <c r="S36" s="203" t="e">
        <f aca="false">xSPRDOPT(I36,H36,AQ36,AT36,O36,N36,P36,D36-$G$5,1,2)*AF36*(F36/(1-AR36))*AH36</f>
        <v>#VALUE!</v>
      </c>
      <c r="T36" s="203" t="e">
        <f aca="false">xSPRDOPT(I36,H36,AQ36,AT36,O36,N36,P36,D36-$G$5,1,1)*AF36*F36*AH36</f>
        <v>#VALUE!</v>
      </c>
      <c r="U36" s="339"/>
      <c r="V36" s="341" t="e">
        <f aca="false">VLOOKUP($AG36,$AL$4:$AS$15,8)*AH36*AU36</f>
        <v>#VALUE!</v>
      </c>
      <c r="W36" s="341"/>
      <c r="X36" s="342" t="e">
        <f aca="false">((BM36*BC36)+(BL36*BB36))*AH36*F36</f>
        <v>#VALUE!</v>
      </c>
      <c r="Y36" s="342" t="e">
        <f aca="false">($F36*$AH36)*((($BG36/2)*($BC36)^2)+(($BF36/2)*($BB36)^2)+($BH36*$BC36*$BB36))</f>
        <v>#VALUE!</v>
      </c>
      <c r="Z36" s="342" t="e">
        <f aca="false">($BI36*$F36*$AH36*($G$5-$BV$5))/365.25</f>
        <v>#VALUE!</v>
      </c>
      <c r="AA36" s="342" t="e">
        <f aca="false">(($BK36*$BE36)+($BJ36*$BD36))*$F36*$AH36*$AF36</f>
        <v>#VALUE!</v>
      </c>
      <c r="AB36" s="342" t="e">
        <f aca="false">BN36*(AT36-CA36)*F36*AH36</f>
        <v>#VALUE!</v>
      </c>
      <c r="AC36" s="342" t="e">
        <f aca="false">BO36*CB36*F36*AH36*CA36*($G$5-$BV$5)/365.25</f>
        <v>#NAME?</v>
      </c>
      <c r="AF36" s="216" t="e">
        <f aca="false">IF(AND(D36&gt;=$G$7,D36&lt;=$G$8),1,0)</f>
        <v>#VALUE!</v>
      </c>
      <c r="AG36" s="216" t="e">
        <f aca="false">MONTH(D36)</f>
        <v>#VALUE!</v>
      </c>
      <c r="AH36" s="216" t="e">
        <f aca="false">(EOMONTH(D36,0)-EOMONTH(D36-DAY(D36),0))*AF36</f>
        <v>#VALUE!</v>
      </c>
      <c r="AI36" s="216" t="e">
        <f aca="false">AI35+AH35</f>
        <v>#VALUE!</v>
      </c>
      <c r="AJ36" s="216" t="e">
        <f aca="false">D36-$BV$5</f>
        <v>#VALUE!</v>
      </c>
      <c r="AL36" s="207" t="e">
        <f aca="false">VLOOKUP($D36,CurveTbl,$AK$4)</f>
        <v>#VALUE!</v>
      </c>
      <c r="AM36" s="343" t="e">
        <f aca="false">VLOOKUP($D36,CurveTbl,$AH$3)</f>
        <v>#VALUE!</v>
      </c>
      <c r="AN36" s="343" t="e">
        <f aca="false">VLOOKUP($D36,CurveTbl,$AH$4)+VLOOKUP($AG36,$AL$3:$AS$15,6)</f>
        <v>#VALUE!</v>
      </c>
      <c r="AO36" s="343" t="e">
        <f aca="false">VLOOKUP($D36,CurveTbl,$AH$5)</f>
        <v>#VALUE!</v>
      </c>
      <c r="AP36" s="343" t="e">
        <f aca="false">VLOOKUP($D36,CurveTbl,$AH$6)+VLOOKUP($AG36,$AL$3:$AS$15,7)</f>
        <v>#VALUE!</v>
      </c>
      <c r="AQ36" s="207" t="e">
        <f aca="false">VLOOKUP($AG36,$AL$4:$AS$15,3)+VLOOKUP($AG36,$AL$4:$AS$15,5)+($AH$10*VLOOKUP(D36,GRITable,2))</f>
        <v>#VALUE!</v>
      </c>
      <c r="AR36" s="208" t="e">
        <f aca="false">VLOOKUP($AG36,$AL$4:$AS$15,4)</f>
        <v>#VALUE!</v>
      </c>
      <c r="AS36" s="207" t="e">
        <f aca="false">(AL36+AM36+AN36)</f>
        <v>#VALUE!</v>
      </c>
      <c r="AT36" s="208" t="e">
        <f aca="false">VLOOKUP(D36,CurveTbl,$AK$6)</f>
        <v>#VALUE!</v>
      </c>
      <c r="AU36" s="208" t="e">
        <f aca="false">(1+$AT36/2)^(-2*($D36-$G$5)/365.25)*$AF36</f>
        <v>#VALUE!</v>
      </c>
      <c r="AV36" s="344" t="e">
        <f aca="false">ROUND((F36/(1-AR36))-F36,0)*AF36*AH36*AU36</f>
        <v>#VALUE!</v>
      </c>
      <c r="AW36" s="208" t="e">
        <f aca="false">VLOOKUP($D36,CurveTbl,$AK$8)</f>
        <v>#VALUE!</v>
      </c>
      <c r="AX36" s="208" t="e">
        <f aca="false">VLOOKUP($D36,CurveTbl,$AH$7)</f>
        <v>#VALUE!</v>
      </c>
      <c r="AY36" s="208" t="e">
        <f aca="false">VLOOKUP($D36,CurveTbl,$AH$8)</f>
        <v>#VALUE!</v>
      </c>
      <c r="AZ36" s="208"/>
      <c r="BA36" s="345"/>
      <c r="BB36" s="343" t="e">
        <f aca="false">$H36-$BV36</f>
        <v>#VALUE!</v>
      </c>
      <c r="BC36" s="343" t="e">
        <f aca="false">I36-BW36</f>
        <v>#VALUE!</v>
      </c>
      <c r="BD36" s="208" t="e">
        <f aca="false">N36-BX36</f>
        <v>#VALUE!</v>
      </c>
      <c r="BE36" s="208" t="e">
        <f aca="false">O36-BY36</f>
        <v>#VALUE!</v>
      </c>
      <c r="BF36" s="208" t="e">
        <f aca="false">xSPRDOPT($BW36,$BV36,$CG36,0,$BY36,$BX36,$BZ36,$AJ36,1,4)*$CB36</f>
        <v>#NAME?</v>
      </c>
      <c r="BG36" s="208" t="e">
        <f aca="false">xSPRDOPT($BW36,$BV36,$CG36,0,$BY36,$BX36,$BZ36,$AJ36,1,3)*$CB36</f>
        <v>#NAME?</v>
      </c>
      <c r="BH36" s="208" t="e">
        <f aca="false">IF(OR(BF36&lt;&gt;0,BG36&lt;&gt;0),xSPRDOPT($BW36,$BV36,$CG36,0,$BY36,$BX36,$BZ36,$AJ36,1,12)*$CB36,0)</f>
        <v>#NAME?</v>
      </c>
      <c r="BI36" s="208" t="e">
        <f aca="false">xSPRDOPT($BW36,$BV36,$CG36,2*LN(1+CA36/2),$BY36,$BX36,$BZ36,$AJ36,1,9)</f>
        <v>#NAME?</v>
      </c>
      <c r="BJ36" s="208" t="e">
        <f aca="false">xSPRDOPT($BW36,$BV36,$CG36,0,$BY36,$BX36,$BZ36,$AJ36,1,6)*$CB36</f>
        <v>#NAME?</v>
      </c>
      <c r="BK36" s="208" t="e">
        <f aca="false">xSPRDOPT($BW36,$BV36,$CG36,0,$BY36,$BX36,$BZ36,$AJ36,1,5)*$CB36</f>
        <v>#NAME?</v>
      </c>
      <c r="BL36" s="208" t="e">
        <f aca="false">xSPRDOPT(BW36,BV36,CG36,0,BY36,BX36,BZ36,AJ36,1,2)*CB36</f>
        <v>#NAME?</v>
      </c>
      <c r="BM36" s="208" t="e">
        <f aca="false">xSPRDOPT(BW36,BV36,CG36,0,BY36,BX36,BZ36,AJ36,1,1)*CB36</f>
        <v>#NAME?</v>
      </c>
      <c r="BN36" s="208" t="e">
        <f aca="false">IF(AH36&lt;&gt;0,xSPRDOPT($BW36,$BV36,$CG36,2*LN(1+CA36/2),$BY36,$BX36,$BZ36,$AJ36,1,8)+(AJ36/365.25)*CH36/AH36,0)</f>
        <v>#VALUE!</v>
      </c>
      <c r="BO36" s="208" t="e">
        <f aca="false">xSPRDOPT($BW36,$BV36,$CG36,0,$BY36,$BX36,$BZ36,$AJ36,1,0)</f>
        <v>#NAME?</v>
      </c>
      <c r="BP36" s="208"/>
      <c r="BQ36" s="208"/>
      <c r="BR36" s="208"/>
      <c r="BS36" s="208"/>
      <c r="BV36" s="346" t="n">
        <v>3.70076672618422</v>
      </c>
      <c r="BW36" s="207" t="n">
        <v>3.776</v>
      </c>
      <c r="BX36" s="208" t="n">
        <v>0.499801707404938</v>
      </c>
      <c r="BY36" s="208" t="n">
        <v>0.510287614764124</v>
      </c>
      <c r="BZ36" s="208" t="n">
        <v>0.993072334173346</v>
      </c>
      <c r="CA36" s="208" t="n">
        <v>0.024659240780748</v>
      </c>
      <c r="CB36" s="208" t="n">
        <v>0.969735397114323</v>
      </c>
      <c r="CC36" s="343" t="n">
        <v>-0.0775</v>
      </c>
      <c r="CD36" s="343" t="n">
        <v>0.005</v>
      </c>
      <c r="CE36" s="343" t="n">
        <v>0.18</v>
      </c>
      <c r="CF36" s="343" t="n">
        <v>0</v>
      </c>
      <c r="CG36" s="343" t="n">
        <v>0.0162</v>
      </c>
      <c r="CH36" s="343" t="n">
        <v>0</v>
      </c>
      <c r="CI36" s="343" t="n">
        <v>3.596</v>
      </c>
    </row>
    <row r="37" customFormat="false" ht="12.75" hidden="false" customHeight="false" outlineLevel="0" collapsed="false">
      <c r="A37" s="338"/>
      <c r="B37" s="338"/>
      <c r="D37" s="199" t="e">
        <f aca="false">D36+AH36</f>
        <v>#VALUE!</v>
      </c>
      <c r="F37" s="200" t="e">
        <f aca="false">VLOOKUP(AG37,$AL$4:$AS$15,2)</f>
        <v>#VALUE!</v>
      </c>
      <c r="G37" s="200" t="e">
        <f aca="false">F37*$AU37</f>
        <v>#VALUE!</v>
      </c>
      <c r="H37" s="201" t="e">
        <f aca="false">(AL37+AM37+AN37)/(1-(AR37))</f>
        <v>#VALUE!</v>
      </c>
      <c r="I37" s="201" t="e">
        <f aca="false">(AL37+AO37+AP37)</f>
        <v>#VALUE!</v>
      </c>
      <c r="K37" s="201" t="e">
        <f aca="false">MAX(((I37-H37)-AQ37)*AU37*AH37,0)</f>
        <v>#VALUE!</v>
      </c>
      <c r="L37" s="339" t="e">
        <f aca="false">MAX(Q37-K37,0)</f>
        <v>#VALUE!</v>
      </c>
      <c r="N37" s="340" t="e">
        <f aca="false">SQRT(($AX37^2*($AH37/2)+$AW37^2*$AI37)/(($AH37/2)+$AI37))</f>
        <v>#VALUE!</v>
      </c>
      <c r="O37" s="340" t="e">
        <f aca="false">SQRT(($AY37^2*($AH37/2)+$AW37^2*$AI37)/(($AH37/2)+$AI37))</f>
        <v>#VALUE!</v>
      </c>
      <c r="P37" s="209" t="e">
        <f aca="false">(VLOOKUP(AI37,CorrelationTwo,2)*(AW37^2)*AI37+VLOOKUP(D37,CorrelationOne,$AK$9)*AX37*AY37*(AH37/2))/((AI37+(AH37/2))*O37*N37)*AF37</f>
        <v>#VALUE!</v>
      </c>
      <c r="Q37" s="339" t="e">
        <f aca="false">xSPRDOPT(I37,H37,AQ37,0,O37,N37,P37,D37-$G$5,1,0)*AH37*AU37</f>
        <v>#VALUE!</v>
      </c>
      <c r="R37" s="339"/>
      <c r="S37" s="203" t="e">
        <f aca="false">xSPRDOPT(I37,H37,AQ37,AT37,O37,N37,P37,D37-$G$5,1,2)*AF37*(F37/(1-AR37))*AH37</f>
        <v>#VALUE!</v>
      </c>
      <c r="T37" s="203" t="e">
        <f aca="false">xSPRDOPT(I37,H37,AQ37,AT37,O37,N37,P37,D37-$G$5,1,1)*AF37*F37*AH37</f>
        <v>#VALUE!</v>
      </c>
      <c r="U37" s="339"/>
      <c r="V37" s="341" t="e">
        <f aca="false">VLOOKUP($AG37,$AL$4:$AS$15,8)*AH37*AU37</f>
        <v>#VALUE!</v>
      </c>
      <c r="W37" s="341"/>
      <c r="X37" s="342" t="e">
        <f aca="false">((BM37*BC37)+(BL37*BB37))*AH37*F37</f>
        <v>#VALUE!</v>
      </c>
      <c r="Y37" s="342" t="e">
        <f aca="false">($F37*$AH37)*((($BG37/2)*($BC37)^2)+(($BF37/2)*($BB37)^2)+($BH37*$BC37*$BB37))</f>
        <v>#VALUE!</v>
      </c>
      <c r="Z37" s="342" t="e">
        <f aca="false">($BI37*$F37*$AH37*($G$5-$BV$5))/365.25</f>
        <v>#VALUE!</v>
      </c>
      <c r="AA37" s="342" t="e">
        <f aca="false">(($BK37*$BE37)+($BJ37*$BD37))*$F37*$AH37*$AF37</f>
        <v>#VALUE!</v>
      </c>
      <c r="AB37" s="342" t="e">
        <f aca="false">BN37*(AT37-CA37)*F37*AH37</f>
        <v>#VALUE!</v>
      </c>
      <c r="AC37" s="342" t="e">
        <f aca="false">BO37*CB37*F37*AH37*CA37*($G$5-$BV$5)/365.25</f>
        <v>#NAME?</v>
      </c>
      <c r="AF37" s="216" t="e">
        <f aca="false">IF(AND(D37&gt;=$G$7,D37&lt;=$G$8),1,0)</f>
        <v>#VALUE!</v>
      </c>
      <c r="AG37" s="216" t="e">
        <f aca="false">MONTH(D37)</f>
        <v>#VALUE!</v>
      </c>
      <c r="AH37" s="216" t="e">
        <f aca="false">(EOMONTH(D37,0)-EOMONTH(D37-DAY(D37),0))*AF37</f>
        <v>#VALUE!</v>
      </c>
      <c r="AI37" s="216" t="e">
        <f aca="false">AI36+AH36</f>
        <v>#VALUE!</v>
      </c>
      <c r="AJ37" s="216" t="e">
        <f aca="false">D37-$BV$5</f>
        <v>#VALUE!</v>
      </c>
      <c r="AL37" s="207" t="e">
        <f aca="false">VLOOKUP($D37,CurveTbl,$AK$4)</f>
        <v>#VALUE!</v>
      </c>
      <c r="AM37" s="343" t="e">
        <f aca="false">VLOOKUP($D37,CurveTbl,$AH$3)</f>
        <v>#VALUE!</v>
      </c>
      <c r="AN37" s="343" t="e">
        <f aca="false">VLOOKUP($D37,CurveTbl,$AH$4)+VLOOKUP($AG37,$AL$3:$AS$15,6)</f>
        <v>#VALUE!</v>
      </c>
      <c r="AO37" s="343" t="e">
        <f aca="false">VLOOKUP($D37,CurveTbl,$AH$5)</f>
        <v>#VALUE!</v>
      </c>
      <c r="AP37" s="343" t="e">
        <f aca="false">VLOOKUP($D37,CurveTbl,$AH$6)+VLOOKUP($AG37,$AL$3:$AS$15,7)</f>
        <v>#VALUE!</v>
      </c>
      <c r="AQ37" s="207" t="e">
        <f aca="false">VLOOKUP($AG37,$AL$4:$AS$15,3)+VLOOKUP($AG37,$AL$4:$AS$15,5)+($AH$10*VLOOKUP(D37,GRITable,2))</f>
        <v>#VALUE!</v>
      </c>
      <c r="AR37" s="208" t="e">
        <f aca="false">VLOOKUP($AG37,$AL$4:$AS$15,4)</f>
        <v>#VALUE!</v>
      </c>
      <c r="AS37" s="207" t="e">
        <f aca="false">(AL37+AM37+AN37)</f>
        <v>#VALUE!</v>
      </c>
      <c r="AT37" s="208" t="e">
        <f aca="false">VLOOKUP(D37,CurveTbl,$AK$6)</f>
        <v>#VALUE!</v>
      </c>
      <c r="AU37" s="208" t="e">
        <f aca="false">(1+$AT37/2)^(-2*($D37-$G$5)/365.25)*$AF37</f>
        <v>#VALUE!</v>
      </c>
      <c r="AV37" s="344" t="e">
        <f aca="false">ROUND((F37/(1-AR37))-F37,0)*AF37*AH37*AU37</f>
        <v>#VALUE!</v>
      </c>
      <c r="AW37" s="208" t="e">
        <f aca="false">VLOOKUP($D37,CurveTbl,$AK$8)</f>
        <v>#VALUE!</v>
      </c>
      <c r="AX37" s="208" t="e">
        <f aca="false">VLOOKUP($D37,CurveTbl,$AH$7)</f>
        <v>#VALUE!</v>
      </c>
      <c r="AY37" s="208" t="e">
        <f aca="false">VLOOKUP($D37,CurveTbl,$AH$8)</f>
        <v>#VALUE!</v>
      </c>
      <c r="AZ37" s="208"/>
      <c r="BA37" s="345"/>
      <c r="BB37" s="343" t="e">
        <f aca="false">$H37-$BV37</f>
        <v>#VALUE!</v>
      </c>
      <c r="BC37" s="343" t="e">
        <f aca="false">I37-BW37</f>
        <v>#VALUE!</v>
      </c>
      <c r="BD37" s="208" t="e">
        <f aca="false">N37-BX37</f>
        <v>#VALUE!</v>
      </c>
      <c r="BE37" s="208" t="e">
        <f aca="false">O37-BY37</f>
        <v>#VALUE!</v>
      </c>
      <c r="BF37" s="208" t="e">
        <f aca="false">xSPRDOPT($BW37,$BV37,$CG37,0,$BY37,$BX37,$BZ37,$AJ37,1,4)*$CB37</f>
        <v>#NAME?</v>
      </c>
      <c r="BG37" s="208" t="e">
        <f aca="false">xSPRDOPT($BW37,$BV37,$CG37,0,$BY37,$BX37,$BZ37,$AJ37,1,3)*$CB37</f>
        <v>#NAME?</v>
      </c>
      <c r="BH37" s="208" t="e">
        <f aca="false">IF(OR(BF37&lt;&gt;0,BG37&lt;&gt;0),xSPRDOPT($BW37,$BV37,$CG37,0,$BY37,$BX37,$BZ37,$AJ37,1,12)*$CB37,0)</f>
        <v>#NAME?</v>
      </c>
      <c r="BI37" s="208" t="e">
        <f aca="false">xSPRDOPT($BW37,$BV37,$CG37,2*LN(1+CA37/2),$BY37,$BX37,$BZ37,$AJ37,1,9)</f>
        <v>#NAME?</v>
      </c>
      <c r="BJ37" s="208" t="e">
        <f aca="false">xSPRDOPT($BW37,$BV37,$CG37,0,$BY37,$BX37,$BZ37,$AJ37,1,6)*$CB37</f>
        <v>#NAME?</v>
      </c>
      <c r="BK37" s="208" t="e">
        <f aca="false">xSPRDOPT($BW37,$BV37,$CG37,0,$BY37,$BX37,$BZ37,$AJ37,1,5)*$CB37</f>
        <v>#NAME?</v>
      </c>
      <c r="BL37" s="208" t="e">
        <f aca="false">xSPRDOPT(BW37,BV37,CG37,0,BY37,BX37,BZ37,AJ37,1,2)*CB37</f>
        <v>#NAME?</v>
      </c>
      <c r="BM37" s="208" t="e">
        <f aca="false">xSPRDOPT(BW37,BV37,CG37,0,BY37,BX37,BZ37,AJ37,1,1)*CB37</f>
        <v>#NAME?</v>
      </c>
      <c r="BN37" s="208" t="e">
        <f aca="false">IF(AH37&lt;&gt;0,xSPRDOPT($BW37,$BV37,$CG37,2*LN(1+CA37/2),$BY37,$BX37,$BZ37,$AJ37,1,8)+(AJ37/365.25)*CH37/AH37,0)</f>
        <v>#VALUE!</v>
      </c>
      <c r="BO37" s="208" t="e">
        <f aca="false">xSPRDOPT($BW37,$BV37,$CG37,0,$BY37,$BX37,$BZ37,$AJ37,1,0)</f>
        <v>#NAME?</v>
      </c>
      <c r="BP37" s="208"/>
      <c r="BQ37" s="208"/>
      <c r="BR37" s="208"/>
      <c r="BS37" s="208"/>
      <c r="BV37" s="346" t="n">
        <v>3.60623884045793</v>
      </c>
      <c r="BW37" s="207" t="n">
        <v>3.681</v>
      </c>
      <c r="BX37" s="208" t="n">
        <v>0.464534837643653</v>
      </c>
      <c r="BY37" s="208" t="n">
        <v>0.473735076891001</v>
      </c>
      <c r="BZ37" s="208" t="n">
        <v>0.996804150078987</v>
      </c>
      <c r="CA37" s="208" t="n">
        <v>0.0252920458685404</v>
      </c>
      <c r="CB37" s="208" t="n">
        <v>0.967110549670867</v>
      </c>
      <c r="CC37" s="343" t="n">
        <v>-0.0775</v>
      </c>
      <c r="CD37" s="343" t="n">
        <v>0.005</v>
      </c>
      <c r="CE37" s="343" t="n">
        <v>0.175</v>
      </c>
      <c r="CF37" s="343" t="n">
        <v>0</v>
      </c>
      <c r="CG37" s="343" t="n">
        <v>0.0162</v>
      </c>
      <c r="CH37" s="343" t="n">
        <v>0</v>
      </c>
      <c r="CI37" s="343" t="n">
        <v>3.506</v>
      </c>
    </row>
    <row r="38" customFormat="false" ht="12.75" hidden="false" customHeight="false" outlineLevel="0" collapsed="false">
      <c r="A38" s="338"/>
      <c r="B38" s="338"/>
      <c r="D38" s="199" t="e">
        <f aca="false">D37+AH37</f>
        <v>#VALUE!</v>
      </c>
      <c r="F38" s="200" t="e">
        <f aca="false">VLOOKUP(AG38,$AL$4:$AS$15,2)</f>
        <v>#VALUE!</v>
      </c>
      <c r="G38" s="200" t="e">
        <f aca="false">F38*$AU38</f>
        <v>#VALUE!</v>
      </c>
      <c r="H38" s="201" t="e">
        <f aca="false">(AL38+AM38+AN38)/(1-(AR38))</f>
        <v>#VALUE!</v>
      </c>
      <c r="I38" s="201" t="e">
        <f aca="false">(AL38+AO38+AP38)</f>
        <v>#VALUE!</v>
      </c>
      <c r="K38" s="201" t="e">
        <f aca="false">MAX(((I38-H38)-AQ38)*AU38*AH38,0)</f>
        <v>#VALUE!</v>
      </c>
      <c r="L38" s="339" t="e">
        <f aca="false">MAX(Q38-K38,0)</f>
        <v>#VALUE!</v>
      </c>
      <c r="N38" s="340" t="e">
        <f aca="false">SQRT(($AX38^2*($AH38/2)+$AW38^2*$AI38)/(($AH38/2)+$AI38))</f>
        <v>#VALUE!</v>
      </c>
      <c r="O38" s="340" t="e">
        <f aca="false">SQRT(($AY38^2*($AH38/2)+$AW38^2*$AI38)/(($AH38/2)+$AI38))</f>
        <v>#VALUE!</v>
      </c>
      <c r="P38" s="209" t="e">
        <f aca="false">(VLOOKUP(AI38,CorrelationTwo,2)*(AW38^2)*AI38+VLOOKUP(D38,CorrelationOne,$AK$9)*AX38*AY38*(AH38/2))/((AI38+(AH38/2))*O38*N38)*AF38</f>
        <v>#VALUE!</v>
      </c>
      <c r="Q38" s="339" t="e">
        <f aca="false">xSPRDOPT(I38,H38,AQ38,0,O38,N38,P38,D38-$G$5,1,0)*AH38*AU38</f>
        <v>#VALUE!</v>
      </c>
      <c r="R38" s="339"/>
      <c r="S38" s="203" t="e">
        <f aca="false">xSPRDOPT(I38,H38,AQ38,AT38,O38,N38,P38,D38-$G$5,1,2)*AF38*(F38/(1-AR38))*AH38</f>
        <v>#VALUE!</v>
      </c>
      <c r="T38" s="203" t="e">
        <f aca="false">xSPRDOPT(I38,H38,AQ38,AT38,O38,N38,P38,D38-$G$5,1,1)*AF38*F38*AH38</f>
        <v>#VALUE!</v>
      </c>
      <c r="U38" s="339"/>
      <c r="V38" s="341" t="e">
        <f aca="false">VLOOKUP($AG38,$AL$4:$AS$15,8)*AH38*AU38</f>
        <v>#VALUE!</v>
      </c>
      <c r="W38" s="341"/>
      <c r="X38" s="342" t="e">
        <f aca="false">((BM38*BC38)+(BL38*BB38))*AH38*F38</f>
        <v>#VALUE!</v>
      </c>
      <c r="Y38" s="342" t="e">
        <f aca="false">($F38*$AH38)*((($BG38/2)*($BC38)^2)+(($BF38/2)*($BB38)^2)+($BH38*$BC38*$BB38))</f>
        <v>#VALUE!</v>
      </c>
      <c r="Z38" s="342" t="e">
        <f aca="false">($BI38*$F38*$AH38*($G$5-$BV$5))/365.25</f>
        <v>#VALUE!</v>
      </c>
      <c r="AA38" s="342" t="e">
        <f aca="false">(($BK38*$BE38)+($BJ38*$BD38))*$F38*$AH38*$AF38</f>
        <v>#VALUE!</v>
      </c>
      <c r="AB38" s="342" t="e">
        <f aca="false">BN38*(AT38-CA38)*F38*AH38</f>
        <v>#VALUE!</v>
      </c>
      <c r="AC38" s="342" t="e">
        <f aca="false">BO38*CB38*F38*AH38*CA38*($G$5-$BV$5)/365.25</f>
        <v>#NAME?</v>
      </c>
      <c r="AF38" s="216" t="e">
        <f aca="false">IF(AND(D38&gt;=$G$7,D38&lt;=$G$8),1,0)</f>
        <v>#VALUE!</v>
      </c>
      <c r="AG38" s="216" t="e">
        <f aca="false">MONTH(D38)</f>
        <v>#VALUE!</v>
      </c>
      <c r="AH38" s="216" t="e">
        <f aca="false">(EOMONTH(D38,0)-EOMONTH(D38-DAY(D38),0))*AF38</f>
        <v>#VALUE!</v>
      </c>
      <c r="AI38" s="216" t="e">
        <f aca="false">AI37+AH37</f>
        <v>#VALUE!</v>
      </c>
      <c r="AJ38" s="216" t="e">
        <f aca="false">D38-$BV$5</f>
        <v>#VALUE!</v>
      </c>
      <c r="AL38" s="207" t="e">
        <f aca="false">VLOOKUP($D38,CurveTbl,$AK$4)</f>
        <v>#VALUE!</v>
      </c>
      <c r="AM38" s="343" t="e">
        <f aca="false">VLOOKUP($D38,CurveTbl,$AH$3)</f>
        <v>#VALUE!</v>
      </c>
      <c r="AN38" s="343" t="e">
        <f aca="false">VLOOKUP($D38,CurveTbl,$AH$4)+VLOOKUP($AG38,$AL$3:$AS$15,6)</f>
        <v>#VALUE!</v>
      </c>
      <c r="AO38" s="343" t="e">
        <f aca="false">VLOOKUP($D38,CurveTbl,$AH$5)</f>
        <v>#VALUE!</v>
      </c>
      <c r="AP38" s="343" t="e">
        <f aca="false">VLOOKUP($D38,CurveTbl,$AH$6)+VLOOKUP($AG38,$AL$3:$AS$15,7)</f>
        <v>#VALUE!</v>
      </c>
      <c r="AQ38" s="207" t="e">
        <f aca="false">VLOOKUP($AG38,$AL$4:$AS$15,3)+VLOOKUP($AG38,$AL$4:$AS$15,5)+($AH$10*VLOOKUP(D38,GRITable,2))</f>
        <v>#VALUE!</v>
      </c>
      <c r="AR38" s="208" t="e">
        <f aca="false">VLOOKUP($AG38,$AL$4:$AS$15,4)</f>
        <v>#VALUE!</v>
      </c>
      <c r="AS38" s="207" t="e">
        <f aca="false">(AL38+AM38+AN38)</f>
        <v>#VALUE!</v>
      </c>
      <c r="AT38" s="208" t="e">
        <f aca="false">VLOOKUP(D38,CurveTbl,$AK$6)</f>
        <v>#VALUE!</v>
      </c>
      <c r="AU38" s="208" t="e">
        <f aca="false">(1+$AT38/2)^(-2*($D38-$G$5)/365.25)*$AF38</f>
        <v>#VALUE!</v>
      </c>
      <c r="AV38" s="344" t="e">
        <f aca="false">ROUND((F38/(1-AR38))-F38,0)*AF38*AH38*AU38</f>
        <v>#VALUE!</v>
      </c>
      <c r="AW38" s="208" t="e">
        <f aca="false">VLOOKUP($D38,CurveTbl,$AK$8)</f>
        <v>#VALUE!</v>
      </c>
      <c r="AX38" s="208" t="e">
        <f aca="false">VLOOKUP($D38,CurveTbl,$AH$7)</f>
        <v>#VALUE!</v>
      </c>
      <c r="AY38" s="208" t="e">
        <f aca="false">VLOOKUP($D38,CurveTbl,$AH$8)</f>
        <v>#VALUE!</v>
      </c>
      <c r="AZ38" s="208"/>
      <c r="BA38" s="345"/>
      <c r="BB38" s="343" t="e">
        <f aca="false">$H38-$BV38</f>
        <v>#VALUE!</v>
      </c>
      <c r="BC38" s="343" t="e">
        <f aca="false">I38-BW38</f>
        <v>#VALUE!</v>
      </c>
      <c r="BD38" s="208" t="e">
        <f aca="false">N38-BX38</f>
        <v>#VALUE!</v>
      </c>
      <c r="BE38" s="208" t="e">
        <f aca="false">O38-BY38</f>
        <v>#VALUE!</v>
      </c>
      <c r="BF38" s="208" t="e">
        <f aca="false">xSPRDOPT($BW38,$BV38,$CG38,0,$BY38,$BX38,$BZ38,$AJ38,1,4)*$CB38</f>
        <v>#NAME?</v>
      </c>
      <c r="BG38" s="208" t="e">
        <f aca="false">xSPRDOPT($BW38,$BV38,$CG38,0,$BY38,$BX38,$BZ38,$AJ38,1,3)*$CB38</f>
        <v>#NAME?</v>
      </c>
      <c r="BH38" s="208" t="e">
        <f aca="false">IF(OR(BF38&lt;&gt;0,BG38&lt;&gt;0),xSPRDOPT($BW38,$BV38,$CG38,0,$BY38,$BX38,$BZ38,$AJ38,1,12)*$CB38,0)</f>
        <v>#NAME?</v>
      </c>
      <c r="BI38" s="208" t="e">
        <f aca="false">xSPRDOPT($BW38,$BV38,$CG38,2*LN(1+CA38/2),$BY38,$BX38,$BZ38,$AJ38,1,9)</f>
        <v>#NAME?</v>
      </c>
      <c r="BJ38" s="208" t="e">
        <f aca="false">xSPRDOPT($BW38,$BV38,$CG38,0,$BY38,$BX38,$BZ38,$AJ38,1,6)*$CB38</f>
        <v>#NAME?</v>
      </c>
      <c r="BK38" s="208" t="e">
        <f aca="false">xSPRDOPT($BW38,$BV38,$CG38,0,$BY38,$BX38,$BZ38,$AJ38,1,5)*$CB38</f>
        <v>#NAME?</v>
      </c>
      <c r="BL38" s="208" t="e">
        <f aca="false">xSPRDOPT(BW38,BV38,CG38,0,BY38,BX38,BZ38,AJ38,1,2)*CB38</f>
        <v>#NAME?</v>
      </c>
      <c r="BM38" s="208" t="e">
        <f aca="false">xSPRDOPT(BW38,BV38,CG38,0,BY38,BX38,BZ38,AJ38,1,1)*CB38</f>
        <v>#NAME?</v>
      </c>
      <c r="BN38" s="208" t="e">
        <f aca="false">IF(AH38&lt;&gt;0,xSPRDOPT($BW38,$BV38,$CG38,2*LN(1+CA38/2),$BY38,$BX38,$BZ38,$AJ38,1,8)+(AJ38/365.25)*CH38/AH38,0)</f>
        <v>#VALUE!</v>
      </c>
      <c r="BO38" s="208" t="e">
        <f aca="false">xSPRDOPT($BW38,$BV38,$CG38,0,$BY38,$BX38,$BZ38,$AJ38,1,0)</f>
        <v>#NAME?</v>
      </c>
      <c r="BP38" s="208"/>
      <c r="BQ38" s="208"/>
      <c r="BR38" s="208"/>
      <c r="BS38" s="208"/>
      <c r="BV38" s="346" t="n">
        <v>3.49858208171411</v>
      </c>
      <c r="BW38" s="207" t="n">
        <v>3.556</v>
      </c>
      <c r="BX38" s="208" t="n">
        <v>0.403322695156833</v>
      </c>
      <c r="BY38" s="208" t="n">
        <v>0.408725166910036</v>
      </c>
      <c r="BZ38" s="208" t="n">
        <v>0.997455179193877</v>
      </c>
      <c r="CA38" s="208" t="n">
        <v>0.0259933166299384</v>
      </c>
      <c r="CB38" s="208" t="n">
        <v>0.964104400931869</v>
      </c>
      <c r="CC38" s="343" t="n">
        <v>-0.07</v>
      </c>
      <c r="CD38" s="343" t="n">
        <v>0</v>
      </c>
      <c r="CE38" s="343" t="n">
        <v>0.155</v>
      </c>
      <c r="CF38" s="343" t="n">
        <v>0</v>
      </c>
      <c r="CG38" s="343" t="n">
        <v>0.0162</v>
      </c>
      <c r="CH38" s="343" t="n">
        <v>0</v>
      </c>
      <c r="CI38" s="343" t="n">
        <v>3.401</v>
      </c>
    </row>
    <row r="39" customFormat="false" ht="12.75" hidden="false" customHeight="false" outlineLevel="0" collapsed="false">
      <c r="A39" s="338"/>
      <c r="B39" s="338"/>
      <c r="D39" s="199" t="e">
        <f aca="false">D38+AH38</f>
        <v>#VALUE!</v>
      </c>
      <c r="F39" s="200" t="e">
        <f aca="false">VLOOKUP(AG39,$AL$4:$AS$15,2)</f>
        <v>#VALUE!</v>
      </c>
      <c r="G39" s="200" t="e">
        <f aca="false">F39*$AU39</f>
        <v>#VALUE!</v>
      </c>
      <c r="H39" s="201" t="e">
        <f aca="false">(AL39+AM39+AN39)/(1-(AR39))</f>
        <v>#VALUE!</v>
      </c>
      <c r="I39" s="201" t="e">
        <f aca="false">(AL39+AO39+AP39)</f>
        <v>#VALUE!</v>
      </c>
      <c r="K39" s="201" t="e">
        <f aca="false">MAX(((I39-H39)-AQ39)*AU39*AH39,0)</f>
        <v>#VALUE!</v>
      </c>
      <c r="L39" s="339" t="e">
        <f aca="false">MAX(Q39-K39,0)</f>
        <v>#VALUE!</v>
      </c>
      <c r="N39" s="340" t="e">
        <f aca="false">SQRT(($AX39^2*($AH39/2)+$AW39^2*$AI39)/(($AH39/2)+$AI39))</f>
        <v>#VALUE!</v>
      </c>
      <c r="O39" s="340" t="e">
        <f aca="false">SQRT(($AY39^2*($AH39/2)+$AW39^2*$AI39)/(($AH39/2)+$AI39))</f>
        <v>#VALUE!</v>
      </c>
      <c r="P39" s="209" t="e">
        <f aca="false">(VLOOKUP(AI39,CorrelationTwo,2)*(AW39^2)*AI39+VLOOKUP(D39,CorrelationOne,$AK$9)*AX39*AY39*(AH39/2))/((AI39+(AH39/2))*O39*N39)*AF39</f>
        <v>#VALUE!</v>
      </c>
      <c r="Q39" s="339" t="e">
        <f aca="false">xSPRDOPT(I39,H39,AQ39,0,O39,N39,P39,D39-$G$5,1,0)*AH39*AU39</f>
        <v>#VALUE!</v>
      </c>
      <c r="R39" s="339"/>
      <c r="S39" s="203" t="e">
        <f aca="false">xSPRDOPT(I39,H39,AQ39,AT39,O39,N39,P39,D39-$G$5,1,2)*AF39*(F39/(1-AR39))*AH39</f>
        <v>#VALUE!</v>
      </c>
      <c r="T39" s="203" t="e">
        <f aca="false">xSPRDOPT(I39,H39,AQ39,AT39,O39,N39,P39,D39-$G$5,1,1)*AF39*F39*AH39</f>
        <v>#VALUE!</v>
      </c>
      <c r="U39" s="339"/>
      <c r="V39" s="341" t="e">
        <f aca="false">VLOOKUP($AG39,$AL$4:$AS$15,8)*AH39*AU39</f>
        <v>#VALUE!</v>
      </c>
      <c r="W39" s="341"/>
      <c r="X39" s="342" t="e">
        <f aca="false">((BM39*BC39)+(BL39*BB39))*AH39*F39</f>
        <v>#VALUE!</v>
      </c>
      <c r="Y39" s="342" t="e">
        <f aca="false">($F39*$AH39)*((($BG39/2)*($BC39)^2)+(($BF39/2)*($BB39)^2)+($BH39*$BC39*$BB39))</f>
        <v>#VALUE!</v>
      </c>
      <c r="Z39" s="342" t="e">
        <f aca="false">($BI39*$F39*$AH39*($G$5-$BV$5))/365.25</f>
        <v>#VALUE!</v>
      </c>
      <c r="AA39" s="342" t="e">
        <f aca="false">(($BK39*$BE39)+($BJ39*$BD39))*$F39*$AH39*$AF39</f>
        <v>#VALUE!</v>
      </c>
      <c r="AB39" s="342" t="e">
        <f aca="false">BN39*(AT39-CA39)*F39*AH39</f>
        <v>#VALUE!</v>
      </c>
      <c r="AC39" s="342" t="e">
        <f aca="false">BO39*CB39*F39*AH39*CA39*($G$5-$BV$5)/365.25</f>
        <v>#NAME?</v>
      </c>
      <c r="AF39" s="216" t="e">
        <f aca="false">IF(AND(D39&gt;=$G$7,D39&lt;=$G$8),1,0)</f>
        <v>#VALUE!</v>
      </c>
      <c r="AG39" s="216" t="e">
        <f aca="false">MONTH(D39)</f>
        <v>#VALUE!</v>
      </c>
      <c r="AH39" s="216" t="e">
        <f aca="false">(EOMONTH(D39,0)-EOMONTH(D39-DAY(D39),0))*AF39</f>
        <v>#VALUE!</v>
      </c>
      <c r="AI39" s="216" t="e">
        <f aca="false">AI38+AH38</f>
        <v>#VALUE!</v>
      </c>
      <c r="AJ39" s="216" t="e">
        <f aca="false">D39-$BV$5</f>
        <v>#VALUE!</v>
      </c>
      <c r="AL39" s="207" t="e">
        <f aca="false">VLOOKUP($D39,CurveTbl,$AK$4)</f>
        <v>#VALUE!</v>
      </c>
      <c r="AM39" s="343" t="e">
        <f aca="false">VLOOKUP($D39,CurveTbl,$AH$3)</f>
        <v>#VALUE!</v>
      </c>
      <c r="AN39" s="343" t="e">
        <f aca="false">VLOOKUP($D39,CurveTbl,$AH$4)+VLOOKUP($AG39,$AL$3:$AS$15,6)</f>
        <v>#VALUE!</v>
      </c>
      <c r="AO39" s="343" t="e">
        <f aca="false">VLOOKUP($D39,CurveTbl,$AH$5)</f>
        <v>#VALUE!</v>
      </c>
      <c r="AP39" s="343" t="e">
        <f aca="false">VLOOKUP($D39,CurveTbl,$AH$6)+VLOOKUP($AG39,$AL$3:$AS$15,7)</f>
        <v>#VALUE!</v>
      </c>
      <c r="AQ39" s="207" t="e">
        <f aca="false">VLOOKUP($AG39,$AL$4:$AS$15,3)+VLOOKUP($AG39,$AL$4:$AS$15,5)+($AH$10*VLOOKUP(D39,GRITable,2))</f>
        <v>#VALUE!</v>
      </c>
      <c r="AR39" s="208" t="e">
        <f aca="false">VLOOKUP($AG39,$AL$4:$AS$15,4)</f>
        <v>#VALUE!</v>
      </c>
      <c r="AS39" s="207" t="e">
        <f aca="false">(AL39+AM39+AN39)</f>
        <v>#VALUE!</v>
      </c>
      <c r="AT39" s="208" t="e">
        <f aca="false">VLOOKUP(D39,CurveTbl,$AK$6)</f>
        <v>#VALUE!</v>
      </c>
      <c r="AU39" s="208" t="e">
        <f aca="false">(1+$AT39/2)^(-2*($D39-$G$5)/365.25)*$AF39</f>
        <v>#VALUE!</v>
      </c>
      <c r="AV39" s="344" t="e">
        <f aca="false">ROUND((F39/(1-AR39))-F39,0)*AF39*AH39*AU39</f>
        <v>#VALUE!</v>
      </c>
      <c r="AW39" s="208" t="e">
        <f aca="false">VLOOKUP($D39,CurveTbl,$AK$8)</f>
        <v>#VALUE!</v>
      </c>
      <c r="AX39" s="208" t="e">
        <f aca="false">VLOOKUP($D39,CurveTbl,$AH$7)</f>
        <v>#VALUE!</v>
      </c>
      <c r="AY39" s="208" t="e">
        <f aca="false">VLOOKUP($D39,CurveTbl,$AH$8)</f>
        <v>#VALUE!</v>
      </c>
      <c r="AZ39" s="208"/>
      <c r="BA39" s="345"/>
      <c r="BB39" s="343" t="e">
        <f aca="false">$H39-$BV39</f>
        <v>#VALUE!</v>
      </c>
      <c r="BC39" s="343" t="e">
        <f aca="false">I39-BW39</f>
        <v>#VALUE!</v>
      </c>
      <c r="BD39" s="208" t="e">
        <f aca="false">N39-BX39</f>
        <v>#VALUE!</v>
      </c>
      <c r="BE39" s="208" t="e">
        <f aca="false">O39-BY39</f>
        <v>#VALUE!</v>
      </c>
      <c r="BF39" s="208" t="e">
        <f aca="false">xSPRDOPT($BW39,$BV39,$CG39,0,$BY39,$BX39,$BZ39,$AJ39,1,4)*$CB39</f>
        <v>#NAME?</v>
      </c>
      <c r="BG39" s="208" t="e">
        <f aca="false">xSPRDOPT($BW39,$BV39,$CG39,0,$BY39,$BX39,$BZ39,$AJ39,1,3)*$CB39</f>
        <v>#NAME?</v>
      </c>
      <c r="BH39" s="208" t="e">
        <f aca="false">IF(OR(BF39&lt;&gt;0,BG39&lt;&gt;0),xSPRDOPT($BW39,$BV39,$CG39,0,$BY39,$BX39,$BZ39,$AJ39,1,12)*$CB39,0)</f>
        <v>#NAME?</v>
      </c>
      <c r="BI39" s="208" t="e">
        <f aca="false">xSPRDOPT($BW39,$BV39,$CG39,2*LN(1+CA39/2),$BY39,$BX39,$BZ39,$AJ39,1,9)</f>
        <v>#NAME?</v>
      </c>
      <c r="BJ39" s="208" t="e">
        <f aca="false">xSPRDOPT($BW39,$BV39,$CG39,0,$BY39,$BX39,$BZ39,$AJ39,1,6)*$CB39</f>
        <v>#NAME?</v>
      </c>
      <c r="BK39" s="208" t="e">
        <f aca="false">xSPRDOPT($BW39,$BV39,$CG39,0,$BY39,$BX39,$BZ39,$AJ39,1,5)*$CB39</f>
        <v>#NAME?</v>
      </c>
      <c r="BL39" s="208" t="e">
        <f aca="false">xSPRDOPT(BW39,BV39,CG39,0,BY39,BX39,BZ39,AJ39,1,2)*CB39</f>
        <v>#NAME?</v>
      </c>
      <c r="BM39" s="208" t="e">
        <f aca="false">xSPRDOPT(BW39,BV39,CG39,0,BY39,BX39,BZ39,AJ39,1,1)*CB39</f>
        <v>#NAME?</v>
      </c>
      <c r="BN39" s="208" t="e">
        <f aca="false">IF(AH39&lt;&gt;0,xSPRDOPT($BW39,$BV39,$CG39,2*LN(1+CA39/2),$BY39,$BX39,$BZ39,$AJ39,1,8)+(AJ39/365.25)*CH39/AH39,0)</f>
        <v>#VALUE!</v>
      </c>
      <c r="BO39" s="208" t="e">
        <f aca="false">xSPRDOPT($BW39,$BV39,$CG39,0,$BY39,$BX39,$BZ39,$AJ39,1,0)</f>
        <v>#NAME?</v>
      </c>
      <c r="BP39" s="208"/>
      <c r="BQ39" s="208"/>
      <c r="BR39" s="208"/>
      <c r="BS39" s="208"/>
      <c r="BV39" s="346" t="n">
        <v>3.50908518012814</v>
      </c>
      <c r="BW39" s="207" t="n">
        <v>3.566</v>
      </c>
      <c r="BX39" s="208" t="n">
        <v>0.390414970427623</v>
      </c>
      <c r="BY39" s="208" t="n">
        <v>0.396394946947309</v>
      </c>
      <c r="BZ39" s="208" t="n">
        <v>0.997233013469631</v>
      </c>
      <c r="CA39" s="208" t="n">
        <v>0.0266629708010755</v>
      </c>
      <c r="CB39" s="208" t="n">
        <v>0.961109668781378</v>
      </c>
      <c r="CC39" s="343" t="n">
        <v>-0.07</v>
      </c>
      <c r="CD39" s="343" t="n">
        <v>0</v>
      </c>
      <c r="CE39" s="343" t="n">
        <v>0.155</v>
      </c>
      <c r="CF39" s="343" t="n">
        <v>0</v>
      </c>
      <c r="CG39" s="343" t="n">
        <v>0.0162</v>
      </c>
      <c r="CH39" s="343" t="n">
        <v>0</v>
      </c>
      <c r="CI39" s="343" t="n">
        <v>3.411</v>
      </c>
    </row>
    <row r="40" customFormat="false" ht="12.75" hidden="false" customHeight="false" outlineLevel="0" collapsed="false">
      <c r="A40" s="338"/>
      <c r="B40" s="338"/>
      <c r="D40" s="199" t="e">
        <f aca="false">D39+AH39</f>
        <v>#VALUE!</v>
      </c>
      <c r="F40" s="200" t="e">
        <f aca="false">VLOOKUP(AG40,$AL$4:$AS$15,2)</f>
        <v>#VALUE!</v>
      </c>
      <c r="G40" s="200" t="e">
        <f aca="false">F40*$AU40</f>
        <v>#VALUE!</v>
      </c>
      <c r="H40" s="201" t="e">
        <f aca="false">(AL40+AM40+AN40)/(1-(AR40))</f>
        <v>#VALUE!</v>
      </c>
      <c r="I40" s="201" t="e">
        <f aca="false">(AL40+AO40+AP40)</f>
        <v>#VALUE!</v>
      </c>
      <c r="K40" s="201" t="e">
        <f aca="false">MAX(((I40-H40)-AQ40)*AU40*AH40,0)</f>
        <v>#VALUE!</v>
      </c>
      <c r="L40" s="339" t="e">
        <f aca="false">MAX(Q40-K40,0)</f>
        <v>#VALUE!</v>
      </c>
      <c r="N40" s="340" t="e">
        <f aca="false">SQRT(($AX40^2*($AH40/2)+$AW40^2*$AI40)/(($AH40/2)+$AI40))</f>
        <v>#VALUE!</v>
      </c>
      <c r="O40" s="340" t="e">
        <f aca="false">SQRT(($AY40^2*($AH40/2)+$AW40^2*$AI40)/(($AH40/2)+$AI40))</f>
        <v>#VALUE!</v>
      </c>
      <c r="P40" s="209" t="e">
        <f aca="false">(VLOOKUP(AI40,CorrelationTwo,2)*(AW40^2)*AI40+VLOOKUP(D40,CorrelationOne,$AK$9)*AX40*AY40*(AH40/2))/((AI40+(AH40/2))*O40*N40)*AF40</f>
        <v>#VALUE!</v>
      </c>
      <c r="Q40" s="339" t="e">
        <f aca="false">xSPRDOPT(I40,H40,AQ40,0,O40,N40,P40,D40-$G$5,1,0)*AH40*AU40</f>
        <v>#VALUE!</v>
      </c>
      <c r="R40" s="339"/>
      <c r="S40" s="203" t="e">
        <f aca="false">xSPRDOPT(I40,H40,AQ40,AT40,O40,N40,P40,D40-$G$5,1,2)*AF40*(F40/(1-AR40))*AH40</f>
        <v>#VALUE!</v>
      </c>
      <c r="T40" s="203" t="e">
        <f aca="false">xSPRDOPT(I40,H40,AQ40,AT40,O40,N40,P40,D40-$G$5,1,1)*AF40*F40*AH40</f>
        <v>#VALUE!</v>
      </c>
      <c r="U40" s="339"/>
      <c r="V40" s="341" t="e">
        <f aca="false">VLOOKUP($AG40,$AL$4:$AS$15,8)*AH40*AU40</f>
        <v>#VALUE!</v>
      </c>
      <c r="W40" s="341"/>
      <c r="X40" s="342" t="e">
        <f aca="false">((BM40*BC40)+(BL40*BB40))*AH40*F40</f>
        <v>#VALUE!</v>
      </c>
      <c r="Y40" s="342" t="e">
        <f aca="false">($F40*$AH40)*((($BG40/2)*($BC40)^2)+(($BF40/2)*($BB40)^2)+($BH40*$BC40*$BB40))</f>
        <v>#VALUE!</v>
      </c>
      <c r="Z40" s="342" t="e">
        <f aca="false">($BI40*$F40*$AH40*($G$5-$BV$5))/365.25</f>
        <v>#VALUE!</v>
      </c>
      <c r="AA40" s="342" t="e">
        <f aca="false">(($BK40*$BE40)+($BJ40*$BD40))*$F40*$AH40*$AF40</f>
        <v>#VALUE!</v>
      </c>
      <c r="AB40" s="342" t="e">
        <f aca="false">BN40*(AT40-CA40)*F40*AH40</f>
        <v>#VALUE!</v>
      </c>
      <c r="AC40" s="342" t="e">
        <f aca="false">BO40*CB40*F40*AH40*CA40*($G$5-$BV$5)/365.25</f>
        <v>#NAME?</v>
      </c>
      <c r="AF40" s="216" t="e">
        <f aca="false">IF(AND(D40&gt;=$G$7,D40&lt;=$G$8),1,0)</f>
        <v>#VALUE!</v>
      </c>
      <c r="AG40" s="216" t="e">
        <f aca="false">MONTH(D40)</f>
        <v>#VALUE!</v>
      </c>
      <c r="AH40" s="216" t="e">
        <f aca="false">(EOMONTH(D40,0)-EOMONTH(D40-DAY(D40),0))*AF40</f>
        <v>#VALUE!</v>
      </c>
      <c r="AI40" s="216" t="e">
        <f aca="false">AI39+AH39</f>
        <v>#VALUE!</v>
      </c>
      <c r="AJ40" s="216" t="e">
        <f aca="false">D40-$BV$5</f>
        <v>#VALUE!</v>
      </c>
      <c r="AL40" s="207" t="e">
        <f aca="false">VLOOKUP($D40,CurveTbl,$AK$4)</f>
        <v>#VALUE!</v>
      </c>
      <c r="AM40" s="343" t="e">
        <f aca="false">VLOOKUP($D40,CurveTbl,$AH$3)</f>
        <v>#VALUE!</v>
      </c>
      <c r="AN40" s="343" t="e">
        <f aca="false">VLOOKUP($D40,CurveTbl,$AH$4)+VLOOKUP($AG40,$AL$3:$AS$15,6)</f>
        <v>#VALUE!</v>
      </c>
      <c r="AO40" s="343" t="e">
        <f aca="false">VLOOKUP($D40,CurveTbl,$AH$5)</f>
        <v>#VALUE!</v>
      </c>
      <c r="AP40" s="343" t="e">
        <f aca="false">VLOOKUP($D40,CurveTbl,$AH$6)+VLOOKUP($AG40,$AL$3:$AS$15,7)</f>
        <v>#VALUE!</v>
      </c>
      <c r="AQ40" s="207" t="e">
        <f aca="false">VLOOKUP($AG40,$AL$4:$AS$15,3)+VLOOKUP($AG40,$AL$4:$AS$15,5)+($AH$10*VLOOKUP(D40,GRITable,2))</f>
        <v>#VALUE!</v>
      </c>
      <c r="AR40" s="208" t="e">
        <f aca="false">VLOOKUP($AG40,$AL$4:$AS$15,4)</f>
        <v>#VALUE!</v>
      </c>
      <c r="AS40" s="207" t="e">
        <f aca="false">(AL40+AM40+AN40)</f>
        <v>#VALUE!</v>
      </c>
      <c r="AT40" s="208" t="e">
        <f aca="false">VLOOKUP(D40,CurveTbl,$AK$6)</f>
        <v>#VALUE!</v>
      </c>
      <c r="AU40" s="208" t="e">
        <f aca="false">(1+$AT40/2)^(-2*($D40-$G$5)/365.25)*$AF40</f>
        <v>#VALUE!</v>
      </c>
      <c r="AV40" s="344" t="e">
        <f aca="false">ROUND((F40/(1-AR40))-F40,0)*AF40*AH40*AU40</f>
        <v>#VALUE!</v>
      </c>
      <c r="AW40" s="208" t="e">
        <f aca="false">VLOOKUP($D40,CurveTbl,$AK$8)</f>
        <v>#VALUE!</v>
      </c>
      <c r="AX40" s="208" t="e">
        <f aca="false">VLOOKUP($D40,CurveTbl,$AH$7)</f>
        <v>#VALUE!</v>
      </c>
      <c r="AY40" s="208" t="e">
        <f aca="false">VLOOKUP($D40,CurveTbl,$AH$8)</f>
        <v>#VALUE!</v>
      </c>
      <c r="AZ40" s="208"/>
      <c r="BA40" s="345"/>
      <c r="BB40" s="343" t="e">
        <f aca="false">$H40-$BV40</f>
        <v>#VALUE!</v>
      </c>
      <c r="BC40" s="343" t="e">
        <f aca="false">I40-BW40</f>
        <v>#VALUE!</v>
      </c>
      <c r="BD40" s="208" t="e">
        <f aca="false">N40-BX40</f>
        <v>#VALUE!</v>
      </c>
      <c r="BE40" s="208" t="e">
        <f aca="false">O40-BY40</f>
        <v>#VALUE!</v>
      </c>
      <c r="BF40" s="208" t="e">
        <f aca="false">xSPRDOPT($BW40,$BV40,$CG40,0,$BY40,$BX40,$BZ40,$AJ40,1,4)*$CB40</f>
        <v>#NAME?</v>
      </c>
      <c r="BG40" s="208" t="e">
        <f aca="false">xSPRDOPT($BW40,$BV40,$CG40,0,$BY40,$BX40,$BZ40,$AJ40,1,3)*$CB40</f>
        <v>#NAME?</v>
      </c>
      <c r="BH40" s="208" t="e">
        <f aca="false">IF(OR(BF40&lt;&gt;0,BG40&lt;&gt;0),xSPRDOPT($BW40,$BV40,$CG40,0,$BY40,$BX40,$BZ40,$AJ40,1,12)*$CB40,0)</f>
        <v>#NAME?</v>
      </c>
      <c r="BI40" s="208" t="e">
        <f aca="false">xSPRDOPT($BW40,$BV40,$CG40,2*LN(1+CA40/2),$BY40,$BX40,$BZ40,$AJ40,1,9)</f>
        <v>#NAME?</v>
      </c>
      <c r="BJ40" s="208" t="e">
        <f aca="false">xSPRDOPT($BW40,$BV40,$CG40,0,$BY40,$BX40,$BZ40,$AJ40,1,6)*$CB40</f>
        <v>#NAME?</v>
      </c>
      <c r="BK40" s="208" t="e">
        <f aca="false">xSPRDOPT($BW40,$BV40,$CG40,0,$BY40,$BX40,$BZ40,$AJ40,1,5)*$CB40</f>
        <v>#NAME?</v>
      </c>
      <c r="BL40" s="208" t="e">
        <f aca="false">xSPRDOPT(BW40,BV40,CG40,0,BY40,BX40,BZ40,AJ40,1,2)*CB40</f>
        <v>#NAME?</v>
      </c>
      <c r="BM40" s="208" t="e">
        <f aca="false">xSPRDOPT(BW40,BV40,CG40,0,BY40,BX40,BZ40,AJ40,1,1)*CB40</f>
        <v>#NAME?</v>
      </c>
      <c r="BN40" s="208" t="e">
        <f aca="false">IF(AH40&lt;&gt;0,xSPRDOPT($BW40,$BV40,$CG40,2*LN(1+CA40/2),$BY40,$BX40,$BZ40,$AJ40,1,8)+(AJ40/365.25)*CH40/AH40,0)</f>
        <v>#VALUE!</v>
      </c>
      <c r="BO40" s="208" t="e">
        <f aca="false">xSPRDOPT($BW40,$BV40,$CG40,0,$BY40,$BX40,$BZ40,$AJ40,1,0)</f>
        <v>#NAME?</v>
      </c>
      <c r="BP40" s="208"/>
      <c r="BQ40" s="208"/>
      <c r="BR40" s="208"/>
      <c r="BS40" s="208"/>
      <c r="BV40" s="346" t="n">
        <v>3.54584602457725</v>
      </c>
      <c r="BW40" s="207" t="n">
        <v>3.601</v>
      </c>
      <c r="BX40" s="208" t="n">
        <v>0.385337312700945</v>
      </c>
      <c r="BY40" s="208" t="n">
        <v>0.39089425176405</v>
      </c>
      <c r="BZ40" s="208" t="n">
        <v>0.997387412680675</v>
      </c>
      <c r="CA40" s="208" t="n">
        <v>0.0273549469370229</v>
      </c>
      <c r="CB40" s="208" t="n">
        <v>0.957915961518482</v>
      </c>
      <c r="CC40" s="343" t="n">
        <v>-0.07</v>
      </c>
      <c r="CD40" s="343" t="n">
        <v>0</v>
      </c>
      <c r="CE40" s="343" t="n">
        <v>0.155</v>
      </c>
      <c r="CF40" s="343" t="n">
        <v>0</v>
      </c>
      <c r="CG40" s="343" t="n">
        <v>0.0162</v>
      </c>
      <c r="CH40" s="343" t="n">
        <v>0</v>
      </c>
      <c r="CI40" s="343" t="n">
        <v>3.446</v>
      </c>
    </row>
    <row r="41" customFormat="false" ht="12.75" hidden="false" customHeight="false" outlineLevel="0" collapsed="false">
      <c r="A41" s="338"/>
      <c r="B41" s="338"/>
      <c r="D41" s="199" t="e">
        <f aca="false">D40+AH40</f>
        <v>#VALUE!</v>
      </c>
      <c r="F41" s="200" t="e">
        <f aca="false">VLOOKUP(AG41,$AL$4:$AS$15,2)</f>
        <v>#VALUE!</v>
      </c>
      <c r="G41" s="200" t="e">
        <f aca="false">F41*$AU41</f>
        <v>#VALUE!</v>
      </c>
      <c r="H41" s="201" t="e">
        <f aca="false">(AL41+AM41+AN41)/(1-(AR41))</f>
        <v>#VALUE!</v>
      </c>
      <c r="I41" s="201" t="e">
        <f aca="false">(AL41+AO41+AP41)</f>
        <v>#VALUE!</v>
      </c>
      <c r="K41" s="201" t="e">
        <f aca="false">MAX(((I41-H41)-AQ41)*AU41*AH41,0)</f>
        <v>#VALUE!</v>
      </c>
      <c r="L41" s="339" t="e">
        <f aca="false">MAX(Q41-K41,0)</f>
        <v>#VALUE!</v>
      </c>
      <c r="N41" s="340" t="e">
        <f aca="false">SQRT(($AX41^2*($AH41/2)+$AW41^2*$AI41)/(($AH41/2)+$AI41))</f>
        <v>#VALUE!</v>
      </c>
      <c r="O41" s="340" t="e">
        <f aca="false">SQRT(($AY41^2*($AH41/2)+$AW41^2*$AI41)/(($AH41/2)+$AI41))</f>
        <v>#VALUE!</v>
      </c>
      <c r="P41" s="209" t="e">
        <f aca="false">(VLOOKUP(AI41,CorrelationTwo,2)*(AW41^2)*AI41+VLOOKUP(D41,CorrelationOne,$AK$9)*AX41*AY41*(AH41/2))/((AI41+(AH41/2))*O41*N41)*AF41</f>
        <v>#VALUE!</v>
      </c>
      <c r="Q41" s="339" t="e">
        <f aca="false">xSPRDOPT(I41,H41,AQ41,0,O41,N41,P41,D41-$G$5,1,0)*AH41*AU41</f>
        <v>#VALUE!</v>
      </c>
      <c r="R41" s="339"/>
      <c r="S41" s="203" t="e">
        <f aca="false">xSPRDOPT(I41,H41,AQ41,AT41,O41,N41,P41,D41-$G$5,1,2)*AF41*(F41/(1-AR41))*AH41</f>
        <v>#VALUE!</v>
      </c>
      <c r="T41" s="203" t="e">
        <f aca="false">xSPRDOPT(I41,H41,AQ41,AT41,O41,N41,P41,D41-$G$5,1,1)*AF41*F41*AH41</f>
        <v>#VALUE!</v>
      </c>
      <c r="U41" s="339"/>
      <c r="V41" s="341" t="e">
        <f aca="false">VLOOKUP($AG41,$AL$4:$AS$15,8)*AH41*AU41</f>
        <v>#VALUE!</v>
      </c>
      <c r="W41" s="341"/>
      <c r="X41" s="342" t="e">
        <f aca="false">((BM41*BC41)+(BL41*BB41))*AH41*F41</f>
        <v>#VALUE!</v>
      </c>
      <c r="Y41" s="342" t="e">
        <f aca="false">($F41*$AH41)*((($BG41/2)*($BC41)^2)+(($BF41/2)*($BB41)^2)+($BH41*$BC41*$BB41))</f>
        <v>#VALUE!</v>
      </c>
      <c r="Z41" s="342" t="e">
        <f aca="false">($BI41*$F41*$AH41*($G$5-$BV$5))/365.25</f>
        <v>#VALUE!</v>
      </c>
      <c r="AA41" s="342" t="e">
        <f aca="false">(($BK41*$BE41)+($BJ41*$BD41))*$F41*$AH41*$AF41</f>
        <v>#VALUE!</v>
      </c>
      <c r="AB41" s="342" t="e">
        <f aca="false">BN41*(AT41-CA41)*F41*AH41</f>
        <v>#VALUE!</v>
      </c>
      <c r="AC41" s="342" t="e">
        <f aca="false">BO41*CB41*F41*AH41*CA41*($G$5-$BV$5)/365.25</f>
        <v>#NAME?</v>
      </c>
      <c r="AF41" s="216" t="e">
        <f aca="false">IF(AND(D41&gt;=$G$7,D41&lt;=$G$8),1,0)</f>
        <v>#VALUE!</v>
      </c>
      <c r="AG41" s="216" t="e">
        <f aca="false">MONTH(D41)</f>
        <v>#VALUE!</v>
      </c>
      <c r="AH41" s="216" t="e">
        <f aca="false">(EOMONTH(D41,0)-EOMONTH(D41-DAY(D41),0))*AF41</f>
        <v>#VALUE!</v>
      </c>
      <c r="AI41" s="216" t="e">
        <f aca="false">AI40+AH40</f>
        <v>#VALUE!</v>
      </c>
      <c r="AJ41" s="216" t="e">
        <f aca="false">D41-$BV$5</f>
        <v>#VALUE!</v>
      </c>
      <c r="AL41" s="207" t="e">
        <f aca="false">VLOOKUP($D41,CurveTbl,$AK$4)</f>
        <v>#VALUE!</v>
      </c>
      <c r="AM41" s="343" t="e">
        <f aca="false">VLOOKUP($D41,CurveTbl,$AH$3)</f>
        <v>#VALUE!</v>
      </c>
      <c r="AN41" s="343" t="e">
        <f aca="false">VLOOKUP($D41,CurveTbl,$AH$4)+VLOOKUP($AG41,$AL$3:$AS$15,6)</f>
        <v>#VALUE!</v>
      </c>
      <c r="AO41" s="343" t="e">
        <f aca="false">VLOOKUP($D41,CurveTbl,$AH$5)</f>
        <v>#VALUE!</v>
      </c>
      <c r="AP41" s="343" t="e">
        <f aca="false">VLOOKUP($D41,CurveTbl,$AH$6)+VLOOKUP($AG41,$AL$3:$AS$15,7)</f>
        <v>#VALUE!</v>
      </c>
      <c r="AQ41" s="207" t="e">
        <f aca="false">VLOOKUP($AG41,$AL$4:$AS$15,3)+VLOOKUP($AG41,$AL$4:$AS$15,5)+($AH$10*VLOOKUP(D41,GRITable,2))</f>
        <v>#VALUE!</v>
      </c>
      <c r="AR41" s="208" t="e">
        <f aca="false">VLOOKUP($AG41,$AL$4:$AS$15,4)</f>
        <v>#VALUE!</v>
      </c>
      <c r="AS41" s="207" t="e">
        <f aca="false">(AL41+AM41+AN41)</f>
        <v>#VALUE!</v>
      </c>
      <c r="AT41" s="208" t="e">
        <f aca="false">VLOOKUP(D41,CurveTbl,$AK$6)</f>
        <v>#VALUE!</v>
      </c>
      <c r="AU41" s="208" t="e">
        <f aca="false">(1+$AT41/2)^(-2*($D41-$G$5)/365.25)*$AF41</f>
        <v>#VALUE!</v>
      </c>
      <c r="AV41" s="344" t="e">
        <f aca="false">ROUND((F41/(1-AR41))-F41,0)*AF41*AH41*AU41</f>
        <v>#VALUE!</v>
      </c>
      <c r="AW41" s="208" t="e">
        <f aca="false">VLOOKUP($D41,CurveTbl,$AK$8)</f>
        <v>#VALUE!</v>
      </c>
      <c r="AX41" s="208" t="e">
        <f aca="false">VLOOKUP($D41,CurveTbl,$AH$7)</f>
        <v>#VALUE!</v>
      </c>
      <c r="AY41" s="208" t="e">
        <f aca="false">VLOOKUP($D41,CurveTbl,$AH$8)</f>
        <v>#VALUE!</v>
      </c>
      <c r="AZ41" s="208"/>
      <c r="BA41" s="345"/>
      <c r="BB41" s="343" t="e">
        <f aca="false">$H41-$BV41</f>
        <v>#VALUE!</v>
      </c>
      <c r="BC41" s="343" t="e">
        <f aca="false">I41-BW41</f>
        <v>#VALUE!</v>
      </c>
      <c r="BD41" s="208" t="e">
        <f aca="false">N41-BX41</f>
        <v>#VALUE!</v>
      </c>
      <c r="BE41" s="208" t="e">
        <f aca="false">O41-BY41</f>
        <v>#VALUE!</v>
      </c>
      <c r="BF41" s="208" t="e">
        <f aca="false">xSPRDOPT($BW41,$BV41,$CG41,0,$BY41,$BX41,$BZ41,$AJ41,1,4)*$CB41</f>
        <v>#NAME?</v>
      </c>
      <c r="BG41" s="208" t="e">
        <f aca="false">xSPRDOPT($BW41,$BV41,$CG41,0,$BY41,$BX41,$BZ41,$AJ41,1,3)*$CB41</f>
        <v>#NAME?</v>
      </c>
      <c r="BH41" s="208" t="e">
        <f aca="false">IF(OR(BF41&lt;&gt;0,BG41&lt;&gt;0),xSPRDOPT($BW41,$BV41,$CG41,0,$BY41,$BX41,$BZ41,$AJ41,1,12)*$CB41,0)</f>
        <v>#NAME?</v>
      </c>
      <c r="BI41" s="208" t="e">
        <f aca="false">xSPRDOPT($BW41,$BV41,$CG41,2*LN(1+CA41/2),$BY41,$BX41,$BZ41,$AJ41,1,9)</f>
        <v>#NAME?</v>
      </c>
      <c r="BJ41" s="208" t="e">
        <f aca="false">xSPRDOPT($BW41,$BV41,$CG41,0,$BY41,$BX41,$BZ41,$AJ41,1,6)*$CB41</f>
        <v>#NAME?</v>
      </c>
      <c r="BK41" s="208" t="e">
        <f aca="false">xSPRDOPT($BW41,$BV41,$CG41,0,$BY41,$BX41,$BZ41,$AJ41,1,5)*$CB41</f>
        <v>#NAME?</v>
      </c>
      <c r="BL41" s="208" t="e">
        <f aca="false">xSPRDOPT(BW41,BV41,CG41,0,BY41,BX41,BZ41,AJ41,1,2)*CB41</f>
        <v>#NAME?</v>
      </c>
      <c r="BM41" s="208" t="e">
        <f aca="false">xSPRDOPT(BW41,BV41,CG41,0,BY41,BX41,BZ41,AJ41,1,1)*CB41</f>
        <v>#NAME?</v>
      </c>
      <c r="BN41" s="208" t="e">
        <f aca="false">IF(AH41&lt;&gt;0,xSPRDOPT($BW41,$BV41,$CG41,2*LN(1+CA41/2),$BY41,$BX41,$BZ41,$AJ41,1,8)+(AJ41/365.25)*CH41/AH41,0)</f>
        <v>#VALUE!</v>
      </c>
      <c r="BO41" s="208" t="e">
        <f aca="false">xSPRDOPT($BW41,$BV41,$CG41,0,$BY41,$BX41,$BZ41,$AJ41,1,0)</f>
        <v>#NAME?</v>
      </c>
      <c r="BP41" s="208"/>
      <c r="BQ41" s="208"/>
      <c r="BR41" s="208"/>
      <c r="BS41" s="208"/>
      <c r="BV41" s="346" t="n">
        <v>3.58260686902636</v>
      </c>
      <c r="BW41" s="207" t="n">
        <v>3.636</v>
      </c>
      <c r="BX41" s="208" t="n">
        <v>0.386948395403698</v>
      </c>
      <c r="BY41" s="208" t="n">
        <v>0.392867317661192</v>
      </c>
      <c r="BZ41" s="208" t="n">
        <v>0.997328915527975</v>
      </c>
      <c r="CA41" s="208" t="n">
        <v>0.0280205165850624</v>
      </c>
      <c r="CB41" s="208" t="n">
        <v>0.95473677803175</v>
      </c>
      <c r="CC41" s="343" t="n">
        <v>-0.07</v>
      </c>
      <c r="CD41" s="343" t="n">
        <v>0</v>
      </c>
      <c r="CE41" s="343" t="n">
        <v>0.155</v>
      </c>
      <c r="CF41" s="343" t="n">
        <v>0</v>
      </c>
      <c r="CG41" s="343" t="n">
        <v>0.0162</v>
      </c>
      <c r="CH41" s="343" t="n">
        <v>0</v>
      </c>
      <c r="CI41" s="343" t="n">
        <v>3.481</v>
      </c>
    </row>
    <row r="42" customFormat="false" ht="12.75" hidden="false" customHeight="false" outlineLevel="0" collapsed="false">
      <c r="A42" s="338"/>
      <c r="B42" s="338"/>
      <c r="D42" s="199" t="e">
        <f aca="false">D41+AH41</f>
        <v>#VALUE!</v>
      </c>
      <c r="F42" s="200" t="e">
        <f aca="false">VLOOKUP(AG42,$AL$4:$AS$15,2)</f>
        <v>#VALUE!</v>
      </c>
      <c r="G42" s="200" t="e">
        <f aca="false">F42*$AU42</f>
        <v>#VALUE!</v>
      </c>
      <c r="H42" s="201" t="e">
        <f aca="false">(AL42+AM42+AN42)/(1-(AR42))</f>
        <v>#VALUE!</v>
      </c>
      <c r="I42" s="201" t="e">
        <f aca="false">(AL42+AO42+AP42)</f>
        <v>#VALUE!</v>
      </c>
      <c r="K42" s="201" t="e">
        <f aca="false">MAX(((I42-H42)-AQ42)*AU42*AH42,0)</f>
        <v>#VALUE!</v>
      </c>
      <c r="L42" s="339" t="e">
        <f aca="false">MAX(Q42-K42,0)</f>
        <v>#VALUE!</v>
      </c>
      <c r="N42" s="340" t="e">
        <f aca="false">SQRT(($AX42^2*($AH42/2)+$AW42^2*$AI42)/(($AH42/2)+$AI42))</f>
        <v>#VALUE!</v>
      </c>
      <c r="O42" s="340" t="e">
        <f aca="false">SQRT(($AY42^2*($AH42/2)+$AW42^2*$AI42)/(($AH42/2)+$AI42))</f>
        <v>#VALUE!</v>
      </c>
      <c r="P42" s="209" t="e">
        <f aca="false">(VLOOKUP(AI42,CorrelationTwo,2)*(AW42^2)*AI42+VLOOKUP(D42,CorrelationOne,$AK$9)*AX42*AY42*(AH42/2))/((AI42+(AH42/2))*O42*N42)*AF42</f>
        <v>#VALUE!</v>
      </c>
      <c r="Q42" s="339" t="e">
        <f aca="false">xSPRDOPT(I42,H42,AQ42,0,O42,N42,P42,D42-$G$5,1,0)*AH42*AU42</f>
        <v>#VALUE!</v>
      </c>
      <c r="R42" s="339"/>
      <c r="S42" s="203" t="e">
        <f aca="false">xSPRDOPT(I42,H42,AQ42,AT42,O42,N42,P42,D42-$G$5,1,2)*AF42*(F42/(1-AR42))*AH42</f>
        <v>#VALUE!</v>
      </c>
      <c r="T42" s="203" t="e">
        <f aca="false">xSPRDOPT(I42,H42,AQ42,AT42,O42,N42,P42,D42-$G$5,1,1)*AF42*F42*AH42</f>
        <v>#VALUE!</v>
      </c>
      <c r="U42" s="339"/>
      <c r="V42" s="341" t="e">
        <f aca="false">VLOOKUP($AG42,$AL$4:$AS$15,8)*AH42*AU42</f>
        <v>#VALUE!</v>
      </c>
      <c r="W42" s="341"/>
      <c r="X42" s="342" t="e">
        <f aca="false">((BM42*BC42)+(BL42*BB42))*AH42*F42</f>
        <v>#VALUE!</v>
      </c>
      <c r="Y42" s="342" t="e">
        <f aca="false">($F42*$AH42)*((($BG42/2)*($BC42)^2)+(($BF42/2)*($BB42)^2)+($BH42*$BC42*$BB42))</f>
        <v>#VALUE!</v>
      </c>
      <c r="Z42" s="342" t="e">
        <f aca="false">($BI42*$F42*$AH42*($G$5-$BV$5))/365.25</f>
        <v>#VALUE!</v>
      </c>
      <c r="AA42" s="342" t="e">
        <f aca="false">(($BK42*$BE42)+($BJ42*$BD42))*$F42*$AH42*$AF42</f>
        <v>#VALUE!</v>
      </c>
      <c r="AB42" s="342" t="e">
        <f aca="false">BN42*(AT42-CA42)*F42*AH42</f>
        <v>#VALUE!</v>
      </c>
      <c r="AC42" s="342" t="e">
        <f aca="false">BO42*CB42*F42*AH42*CA42*($G$5-$BV$5)/365.25</f>
        <v>#NAME?</v>
      </c>
      <c r="AF42" s="216" t="e">
        <f aca="false">IF(AND(D42&gt;=$G$7,D42&lt;=$G$8),1,0)</f>
        <v>#VALUE!</v>
      </c>
      <c r="AG42" s="216" t="e">
        <f aca="false">MONTH(D42)</f>
        <v>#VALUE!</v>
      </c>
      <c r="AH42" s="216" t="e">
        <f aca="false">(EOMONTH(D42,0)-EOMONTH(D42-DAY(D42),0))*AF42</f>
        <v>#VALUE!</v>
      </c>
      <c r="AI42" s="216" t="e">
        <f aca="false">AI41+AH41</f>
        <v>#VALUE!</v>
      </c>
      <c r="AJ42" s="216" t="e">
        <f aca="false">D42-$BV$5</f>
        <v>#VALUE!</v>
      </c>
      <c r="AL42" s="207" t="e">
        <f aca="false">VLOOKUP($D42,CurveTbl,$AK$4)</f>
        <v>#VALUE!</v>
      </c>
      <c r="AM42" s="343" t="e">
        <f aca="false">VLOOKUP($D42,CurveTbl,$AH$3)</f>
        <v>#VALUE!</v>
      </c>
      <c r="AN42" s="343" t="e">
        <f aca="false">VLOOKUP($D42,CurveTbl,$AH$4)+VLOOKUP($AG42,$AL$3:$AS$15,6)</f>
        <v>#VALUE!</v>
      </c>
      <c r="AO42" s="343" t="e">
        <f aca="false">VLOOKUP($D42,CurveTbl,$AH$5)</f>
        <v>#VALUE!</v>
      </c>
      <c r="AP42" s="343" t="e">
        <f aca="false">VLOOKUP($D42,CurveTbl,$AH$6)+VLOOKUP($AG42,$AL$3:$AS$15,7)</f>
        <v>#VALUE!</v>
      </c>
      <c r="AQ42" s="207" t="e">
        <f aca="false">VLOOKUP($AG42,$AL$4:$AS$15,3)+VLOOKUP($AG42,$AL$4:$AS$15,5)+($AH$10*VLOOKUP(D42,GRITable,2))</f>
        <v>#VALUE!</v>
      </c>
      <c r="AR42" s="208" t="e">
        <f aca="false">VLOOKUP($AG42,$AL$4:$AS$15,4)</f>
        <v>#VALUE!</v>
      </c>
      <c r="AS42" s="207" t="e">
        <f aca="false">(AL42+AM42+AN42)</f>
        <v>#VALUE!</v>
      </c>
      <c r="AT42" s="208" t="e">
        <f aca="false">VLOOKUP(D42,CurveTbl,$AK$6)</f>
        <v>#VALUE!</v>
      </c>
      <c r="AU42" s="208" t="e">
        <f aca="false">(1+$AT42/2)^(-2*($D42-$G$5)/365.25)*$AF42</f>
        <v>#VALUE!</v>
      </c>
      <c r="AV42" s="344" t="e">
        <f aca="false">ROUND((F42/(1-AR42))-F42,0)*AF42*AH42*AU42</f>
        <v>#VALUE!</v>
      </c>
      <c r="AW42" s="208" t="e">
        <f aca="false">VLOOKUP($D42,CurveTbl,$AK$8)</f>
        <v>#VALUE!</v>
      </c>
      <c r="AX42" s="208" t="e">
        <f aca="false">VLOOKUP($D42,CurveTbl,$AH$7)</f>
        <v>#VALUE!</v>
      </c>
      <c r="AY42" s="208" t="e">
        <f aca="false">VLOOKUP($D42,CurveTbl,$AH$8)</f>
        <v>#VALUE!</v>
      </c>
      <c r="AZ42" s="208"/>
      <c r="BA42" s="345"/>
      <c r="BB42" s="343" t="e">
        <f aca="false">$H42-$BV42</f>
        <v>#VALUE!</v>
      </c>
      <c r="BC42" s="343" t="e">
        <f aca="false">I42-BW42</f>
        <v>#VALUE!</v>
      </c>
      <c r="BD42" s="208" t="e">
        <f aca="false">N42-BX42</f>
        <v>#VALUE!</v>
      </c>
      <c r="BE42" s="208" t="e">
        <f aca="false">O42-BY42</f>
        <v>#VALUE!</v>
      </c>
      <c r="BF42" s="208" t="e">
        <f aca="false">xSPRDOPT($BW42,$BV42,$CG42,0,$BY42,$BX42,$BZ42,$AJ42,1,4)*$CB42</f>
        <v>#NAME?</v>
      </c>
      <c r="BG42" s="208" t="e">
        <f aca="false">xSPRDOPT($BW42,$BV42,$CG42,0,$BY42,$BX42,$BZ42,$AJ42,1,3)*$CB42</f>
        <v>#NAME?</v>
      </c>
      <c r="BH42" s="208" t="e">
        <f aca="false">IF(OR(BF42&lt;&gt;0,BG42&lt;&gt;0),xSPRDOPT($BW42,$BV42,$CG42,0,$BY42,$BX42,$BZ42,$AJ42,1,12)*$CB42,0)</f>
        <v>#NAME?</v>
      </c>
      <c r="BI42" s="208" t="e">
        <f aca="false">xSPRDOPT($BW42,$BV42,$CG42,2*LN(1+CA42/2),$BY42,$BX42,$BZ42,$AJ42,1,9)</f>
        <v>#NAME?</v>
      </c>
      <c r="BJ42" s="208" t="e">
        <f aca="false">xSPRDOPT($BW42,$BV42,$CG42,0,$BY42,$BX42,$BZ42,$AJ42,1,6)*$CB42</f>
        <v>#NAME?</v>
      </c>
      <c r="BK42" s="208" t="e">
        <f aca="false">xSPRDOPT($BW42,$BV42,$CG42,0,$BY42,$BX42,$BZ42,$AJ42,1,5)*$CB42</f>
        <v>#NAME?</v>
      </c>
      <c r="BL42" s="208" t="e">
        <f aca="false">xSPRDOPT(BW42,BV42,CG42,0,BY42,BX42,BZ42,AJ42,1,2)*CB42</f>
        <v>#NAME?</v>
      </c>
      <c r="BM42" s="208" t="e">
        <f aca="false">xSPRDOPT(BW42,BV42,CG42,0,BY42,BX42,BZ42,AJ42,1,1)*CB42</f>
        <v>#NAME?</v>
      </c>
      <c r="BN42" s="208" t="e">
        <f aca="false">IF(AH42&lt;&gt;0,xSPRDOPT($BW42,$BV42,$CG42,2*LN(1+CA42/2),$BY42,$BX42,$BZ42,$AJ42,1,8)+(AJ42/365.25)*CH42/AH42,0)</f>
        <v>#VALUE!</v>
      </c>
      <c r="BO42" s="208" t="e">
        <f aca="false">xSPRDOPT($BW42,$BV42,$CG42,0,$BY42,$BX42,$BZ42,$AJ42,1,0)</f>
        <v>#NAME?</v>
      </c>
      <c r="BP42" s="208"/>
      <c r="BQ42" s="208"/>
      <c r="BR42" s="208"/>
      <c r="BS42" s="208"/>
      <c r="BV42" s="346" t="n">
        <v>3.61096523474425</v>
      </c>
      <c r="BW42" s="207" t="n">
        <v>3.663</v>
      </c>
      <c r="BX42" s="208" t="n">
        <v>0.388466844236465</v>
      </c>
      <c r="BY42" s="208" t="n">
        <v>0.394539932569419</v>
      </c>
      <c r="BZ42" s="208" t="n">
        <v>0.997341216609533</v>
      </c>
      <c r="CA42" s="208" t="n">
        <v>0.0287024406202163</v>
      </c>
      <c r="CB42" s="208" t="n">
        <v>0.951364863050699</v>
      </c>
      <c r="CC42" s="343" t="n">
        <v>-0.07</v>
      </c>
      <c r="CD42" s="343" t="n">
        <v>0</v>
      </c>
      <c r="CE42" s="343" t="n">
        <v>0.155</v>
      </c>
      <c r="CF42" s="343" t="n">
        <v>0</v>
      </c>
      <c r="CG42" s="343" t="n">
        <v>0.0162</v>
      </c>
      <c r="CH42" s="343" t="n">
        <v>0</v>
      </c>
      <c r="CI42" s="343" t="n">
        <v>3.508</v>
      </c>
    </row>
    <row r="43" customFormat="false" ht="12.75" hidden="false" customHeight="false" outlineLevel="0" collapsed="false">
      <c r="A43" s="338"/>
      <c r="B43" s="338"/>
      <c r="D43" s="199" t="e">
        <f aca="false">D42+AH42</f>
        <v>#VALUE!</v>
      </c>
      <c r="F43" s="200" t="e">
        <f aca="false">VLOOKUP(AG43,$AL$4:$AS$15,2)</f>
        <v>#VALUE!</v>
      </c>
      <c r="G43" s="200" t="e">
        <f aca="false">F43*$AU43</f>
        <v>#VALUE!</v>
      </c>
      <c r="H43" s="201" t="e">
        <f aca="false">(AL43+AM43+AN43)/(1-(AR43))</f>
        <v>#VALUE!</v>
      </c>
      <c r="I43" s="201" t="e">
        <f aca="false">(AL43+AO43+AP43)</f>
        <v>#VALUE!</v>
      </c>
      <c r="K43" s="201" t="e">
        <f aca="false">MAX(((I43-H43)-AQ43)*AU43*AH43,0)</f>
        <v>#VALUE!</v>
      </c>
      <c r="L43" s="339" t="e">
        <f aca="false">MAX(Q43-K43,0)</f>
        <v>#VALUE!</v>
      </c>
      <c r="N43" s="340" t="e">
        <f aca="false">SQRT(($AX43^2*($AH43/2)+$AW43^2*$AI43)/(($AH43/2)+$AI43))</f>
        <v>#VALUE!</v>
      </c>
      <c r="O43" s="340" t="e">
        <f aca="false">SQRT(($AY43^2*($AH43/2)+$AW43^2*$AI43)/(($AH43/2)+$AI43))</f>
        <v>#VALUE!</v>
      </c>
      <c r="P43" s="209" t="e">
        <f aca="false">(VLOOKUP(AI43,CorrelationTwo,2)*(AW43^2)*AI43+VLOOKUP(D43,CorrelationOne,$AK$9)*AX43*AY43*(AH43/2))/((AI43+(AH43/2))*O43*N43)*AF43</f>
        <v>#VALUE!</v>
      </c>
      <c r="Q43" s="339" t="e">
        <f aca="false">xSPRDOPT(I43,H43,AQ43,0,O43,N43,P43,D43-$G$5,1,0)*AH43*AU43</f>
        <v>#VALUE!</v>
      </c>
      <c r="R43" s="339"/>
      <c r="S43" s="203" t="e">
        <f aca="false">xSPRDOPT(I43,H43,AQ43,AT43,O43,N43,P43,D43-$G$5,1,2)*AF43*(F43/(1-AR43))*AH43</f>
        <v>#VALUE!</v>
      </c>
      <c r="T43" s="203" t="e">
        <f aca="false">xSPRDOPT(I43,H43,AQ43,AT43,O43,N43,P43,D43-$G$5,1,1)*AF43*F43*AH43</f>
        <v>#VALUE!</v>
      </c>
      <c r="U43" s="339"/>
      <c r="V43" s="341" t="e">
        <f aca="false">VLOOKUP($AG43,$AL$4:$AS$15,8)*AH43*AU43</f>
        <v>#VALUE!</v>
      </c>
      <c r="W43" s="341"/>
      <c r="X43" s="342" t="e">
        <f aca="false">((BM43*BC43)+(BL43*BB43))*AH43*F43</f>
        <v>#VALUE!</v>
      </c>
      <c r="Y43" s="342" t="e">
        <f aca="false">($F43*$AH43)*((($BG43/2)*($BC43)^2)+(($BF43/2)*($BB43)^2)+($BH43*$BC43*$BB43))</f>
        <v>#VALUE!</v>
      </c>
      <c r="Z43" s="342" t="e">
        <f aca="false">($BI43*$F43*$AH43*($G$5-$BV$5))/365.25</f>
        <v>#VALUE!</v>
      </c>
      <c r="AA43" s="342" t="e">
        <f aca="false">(($BK43*$BE43)+($BJ43*$BD43))*$F43*$AH43*$AF43</f>
        <v>#VALUE!</v>
      </c>
      <c r="AB43" s="342" t="e">
        <f aca="false">BN43*(AT43-CA43)*F43*AH43</f>
        <v>#VALUE!</v>
      </c>
      <c r="AC43" s="342" t="e">
        <f aca="false">BO43*CB43*F43*AH43*CA43*($G$5-$BV$5)/365.25</f>
        <v>#NAME?</v>
      </c>
      <c r="AF43" s="216" t="e">
        <f aca="false">IF(AND(D43&gt;=$G$7,D43&lt;=$G$8),1,0)</f>
        <v>#VALUE!</v>
      </c>
      <c r="AG43" s="216" t="e">
        <f aca="false">MONTH(D43)</f>
        <v>#VALUE!</v>
      </c>
      <c r="AH43" s="216" t="e">
        <f aca="false">(EOMONTH(D43,0)-EOMONTH(D43-DAY(D43),0))*AF43</f>
        <v>#VALUE!</v>
      </c>
      <c r="AI43" s="216" t="e">
        <f aca="false">AI42+AH42</f>
        <v>#VALUE!</v>
      </c>
      <c r="AJ43" s="216" t="e">
        <f aca="false">D43-$BV$5</f>
        <v>#VALUE!</v>
      </c>
      <c r="AL43" s="207" t="e">
        <f aca="false">VLOOKUP($D43,CurveTbl,$AK$4)</f>
        <v>#VALUE!</v>
      </c>
      <c r="AM43" s="343" t="e">
        <f aca="false">VLOOKUP($D43,CurveTbl,$AH$3)</f>
        <v>#VALUE!</v>
      </c>
      <c r="AN43" s="343" t="e">
        <f aca="false">VLOOKUP($D43,CurveTbl,$AH$4)+VLOOKUP($AG43,$AL$3:$AS$15,6)</f>
        <v>#VALUE!</v>
      </c>
      <c r="AO43" s="343" t="e">
        <f aca="false">VLOOKUP($D43,CurveTbl,$AH$5)</f>
        <v>#VALUE!</v>
      </c>
      <c r="AP43" s="343" t="e">
        <f aca="false">VLOOKUP($D43,CurveTbl,$AH$6)+VLOOKUP($AG43,$AL$3:$AS$15,7)</f>
        <v>#VALUE!</v>
      </c>
      <c r="AQ43" s="207" t="e">
        <f aca="false">VLOOKUP($AG43,$AL$4:$AS$15,3)+VLOOKUP($AG43,$AL$4:$AS$15,5)+($AH$10*VLOOKUP(D43,GRITable,2))</f>
        <v>#VALUE!</v>
      </c>
      <c r="AR43" s="208" t="e">
        <f aca="false">VLOOKUP($AG43,$AL$4:$AS$15,4)</f>
        <v>#VALUE!</v>
      </c>
      <c r="AS43" s="207" t="e">
        <f aca="false">(AL43+AM43+AN43)</f>
        <v>#VALUE!</v>
      </c>
      <c r="AT43" s="208" t="e">
        <f aca="false">VLOOKUP(D43,CurveTbl,$AK$6)</f>
        <v>#VALUE!</v>
      </c>
      <c r="AU43" s="208" t="e">
        <f aca="false">(1+$AT43/2)^(-2*($D43-$G$5)/365.25)*$AF43</f>
        <v>#VALUE!</v>
      </c>
      <c r="AV43" s="344" t="e">
        <f aca="false">ROUND((F43/(1-AR43))-F43,0)*AF43*AH43*AU43</f>
        <v>#VALUE!</v>
      </c>
      <c r="AW43" s="208" t="e">
        <f aca="false">VLOOKUP($D43,CurveTbl,$AK$8)</f>
        <v>#VALUE!</v>
      </c>
      <c r="AX43" s="208" t="e">
        <f aca="false">VLOOKUP($D43,CurveTbl,$AH$7)</f>
        <v>#VALUE!</v>
      </c>
      <c r="AY43" s="208" t="e">
        <f aca="false">VLOOKUP($D43,CurveTbl,$AH$8)</f>
        <v>#VALUE!</v>
      </c>
      <c r="AZ43" s="208"/>
      <c r="BA43" s="345"/>
      <c r="BB43" s="343" t="e">
        <f aca="false">$H43-$BV43</f>
        <v>#VALUE!</v>
      </c>
      <c r="BC43" s="343" t="e">
        <f aca="false">I43-BW43</f>
        <v>#VALUE!</v>
      </c>
      <c r="BD43" s="208" t="e">
        <f aca="false">N43-BX43</f>
        <v>#VALUE!</v>
      </c>
      <c r="BE43" s="208" t="e">
        <f aca="false">O43-BY43</f>
        <v>#VALUE!</v>
      </c>
      <c r="BF43" s="208" t="e">
        <f aca="false">xSPRDOPT($BW43,$BV43,$CG43,0,$BY43,$BX43,$BZ43,$AJ43,1,4)*$CB43</f>
        <v>#NAME?</v>
      </c>
      <c r="BG43" s="208" t="e">
        <f aca="false">xSPRDOPT($BW43,$BV43,$CG43,0,$BY43,$BX43,$BZ43,$AJ43,1,3)*$CB43</f>
        <v>#NAME?</v>
      </c>
      <c r="BH43" s="208" t="e">
        <f aca="false">IF(OR(BF43&lt;&gt;0,BG43&lt;&gt;0),xSPRDOPT($BW43,$BV43,$CG43,0,$BY43,$BX43,$BZ43,$AJ43,1,12)*$CB43,0)</f>
        <v>#NAME?</v>
      </c>
      <c r="BI43" s="208" t="e">
        <f aca="false">xSPRDOPT($BW43,$BV43,$CG43,2*LN(1+CA43/2),$BY43,$BX43,$BZ43,$AJ43,1,9)</f>
        <v>#NAME?</v>
      </c>
      <c r="BJ43" s="208" t="e">
        <f aca="false">xSPRDOPT($BW43,$BV43,$CG43,0,$BY43,$BX43,$BZ43,$AJ43,1,6)*$CB43</f>
        <v>#NAME?</v>
      </c>
      <c r="BK43" s="208" t="e">
        <f aca="false">xSPRDOPT($BW43,$BV43,$CG43,0,$BY43,$BX43,$BZ43,$AJ43,1,5)*$CB43</f>
        <v>#NAME?</v>
      </c>
      <c r="BL43" s="208" t="e">
        <f aca="false">xSPRDOPT(BW43,BV43,CG43,0,BY43,BX43,BZ43,AJ43,1,2)*CB43</f>
        <v>#NAME?</v>
      </c>
      <c r="BM43" s="208" t="e">
        <f aca="false">xSPRDOPT(BW43,BV43,CG43,0,BY43,BX43,BZ43,AJ43,1,1)*CB43</f>
        <v>#NAME?</v>
      </c>
      <c r="BN43" s="208" t="e">
        <f aca="false">IF(AH43&lt;&gt;0,xSPRDOPT($BW43,$BV43,$CG43,2*LN(1+CA43/2),$BY43,$BX43,$BZ43,$AJ43,1,8)+(AJ43/365.25)*CH43/AH43,0)</f>
        <v>#VALUE!</v>
      </c>
      <c r="BO43" s="208" t="e">
        <f aca="false">xSPRDOPT($BW43,$BV43,$CG43,0,$BY43,$BX43,$BZ43,$AJ43,1,0)</f>
        <v>#NAME?</v>
      </c>
      <c r="BP43" s="208"/>
      <c r="BQ43" s="208"/>
      <c r="BR43" s="208"/>
      <c r="BS43" s="208"/>
      <c r="BV43" s="346" t="n">
        <v>3.61936771347548</v>
      </c>
      <c r="BW43" s="207" t="n">
        <v>3.671</v>
      </c>
      <c r="BX43" s="208" t="n">
        <v>0.388015125613575</v>
      </c>
      <c r="BY43" s="208" t="n">
        <v>0.393634900855331</v>
      </c>
      <c r="BZ43" s="208" t="n">
        <v>0.997527280339477</v>
      </c>
      <c r="CA43" s="208" t="n">
        <v>0.0293843648122629</v>
      </c>
      <c r="CB43" s="208" t="n">
        <v>0.947897054396967</v>
      </c>
      <c r="CC43" s="343" t="n">
        <v>-0.07</v>
      </c>
      <c r="CD43" s="343" t="n">
        <v>0</v>
      </c>
      <c r="CE43" s="343" t="n">
        <v>0.155</v>
      </c>
      <c r="CF43" s="343" t="n">
        <v>0</v>
      </c>
      <c r="CG43" s="343" t="n">
        <v>0.0162</v>
      </c>
      <c r="CH43" s="343" t="n">
        <v>0</v>
      </c>
      <c r="CI43" s="343" t="n">
        <v>3.516</v>
      </c>
    </row>
    <row r="44" customFormat="false" ht="12.75" hidden="false" customHeight="false" outlineLevel="0" collapsed="false">
      <c r="A44" s="338"/>
      <c r="B44" s="338"/>
      <c r="D44" s="199" t="e">
        <f aca="false">D43+AH43</f>
        <v>#VALUE!</v>
      </c>
      <c r="F44" s="200" t="e">
        <f aca="false">VLOOKUP(AG44,$AL$4:$AS$15,2)</f>
        <v>#VALUE!</v>
      </c>
      <c r="G44" s="200" t="e">
        <f aca="false">F44*$AU44</f>
        <v>#VALUE!</v>
      </c>
      <c r="H44" s="201" t="e">
        <f aca="false">(AL44+AM44+AN44)/(1-(AR44))</f>
        <v>#VALUE!</v>
      </c>
      <c r="I44" s="201" t="e">
        <f aca="false">(AL44+AO44+AP44)</f>
        <v>#VALUE!</v>
      </c>
      <c r="K44" s="201" t="e">
        <f aca="false">MAX(((I44-H44)-AQ44)*AU44*AH44,0)</f>
        <v>#VALUE!</v>
      </c>
      <c r="L44" s="339" t="e">
        <f aca="false">MAX(Q44-K44,0)</f>
        <v>#VALUE!</v>
      </c>
      <c r="N44" s="340" t="e">
        <f aca="false">SQRT(($AX44^2*($AH44/2)+$AW44^2*$AI44)/(($AH44/2)+$AI44))</f>
        <v>#VALUE!</v>
      </c>
      <c r="O44" s="340" t="e">
        <f aca="false">SQRT(($AY44^2*($AH44/2)+$AW44^2*$AI44)/(($AH44/2)+$AI44))</f>
        <v>#VALUE!</v>
      </c>
      <c r="P44" s="209" t="e">
        <f aca="false">(VLOOKUP(AI44,CorrelationTwo,2)*(AW44^2)*AI44+VLOOKUP(D44,CorrelationOne,$AK$9)*AX44*AY44*(AH44/2))/((AI44+(AH44/2))*O44*N44)*AF44</f>
        <v>#VALUE!</v>
      </c>
      <c r="Q44" s="339" t="e">
        <f aca="false">xSPRDOPT(I44,H44,AQ44,0,O44,N44,P44,D44-$G$5,1,0)*AH44*AU44</f>
        <v>#VALUE!</v>
      </c>
      <c r="R44" s="339"/>
      <c r="S44" s="203" t="e">
        <f aca="false">xSPRDOPT(I44,H44,AQ44,AT44,O44,N44,P44,D44-$G$5,1,2)*AF44*(F44/(1-AR44))*AH44</f>
        <v>#VALUE!</v>
      </c>
      <c r="T44" s="203" t="e">
        <f aca="false">xSPRDOPT(I44,H44,AQ44,AT44,O44,N44,P44,D44-$G$5,1,1)*AF44*F44*AH44</f>
        <v>#VALUE!</v>
      </c>
      <c r="U44" s="339"/>
      <c r="V44" s="341" t="e">
        <f aca="false">VLOOKUP($AG44,$AL$4:$AS$15,8)*AH44*AU44</f>
        <v>#VALUE!</v>
      </c>
      <c r="W44" s="341"/>
      <c r="X44" s="342" t="e">
        <f aca="false">((BM44*BC44)+(BL44*BB44))*AH44*F44</f>
        <v>#VALUE!</v>
      </c>
      <c r="Y44" s="342" t="e">
        <f aca="false">($F44*$AH44)*((($BG44/2)*($BC44)^2)+(($BF44/2)*($BB44)^2)+($BH44*$BC44*$BB44))</f>
        <v>#VALUE!</v>
      </c>
      <c r="Z44" s="342" t="e">
        <f aca="false">($BI44*$F44*$AH44*($G$5-$BV$5))/365.25</f>
        <v>#VALUE!</v>
      </c>
      <c r="AA44" s="342" t="e">
        <f aca="false">(($BK44*$BE44)+($BJ44*$BD44))*$F44*$AH44*$AF44</f>
        <v>#VALUE!</v>
      </c>
      <c r="AB44" s="342" t="e">
        <f aca="false">BN44*(AT44-CA44)*F44*AH44</f>
        <v>#VALUE!</v>
      </c>
      <c r="AC44" s="342" t="e">
        <f aca="false">BO44*CB44*F44*AH44*CA44*($G$5-$BV$5)/365.25</f>
        <v>#NAME?</v>
      </c>
      <c r="AF44" s="216" t="e">
        <f aca="false">IF(AND(D44&gt;=$G$7,D44&lt;=$G$8),1,0)</f>
        <v>#VALUE!</v>
      </c>
      <c r="AG44" s="216" t="e">
        <f aca="false">MONTH(D44)</f>
        <v>#VALUE!</v>
      </c>
      <c r="AH44" s="216" t="e">
        <f aca="false">(EOMONTH(D44,0)-EOMONTH(D44-DAY(D44),0))*AF44</f>
        <v>#VALUE!</v>
      </c>
      <c r="AI44" s="216" t="e">
        <f aca="false">AI43+AH43</f>
        <v>#VALUE!</v>
      </c>
      <c r="AJ44" s="216" t="e">
        <f aca="false">D44-$BV$5</f>
        <v>#VALUE!</v>
      </c>
      <c r="AL44" s="207" t="e">
        <f aca="false">VLOOKUP($D44,CurveTbl,$AK$4)</f>
        <v>#VALUE!</v>
      </c>
      <c r="AM44" s="343" t="e">
        <f aca="false">VLOOKUP($D44,CurveTbl,$AH$3)</f>
        <v>#VALUE!</v>
      </c>
      <c r="AN44" s="343" t="e">
        <f aca="false">VLOOKUP($D44,CurveTbl,$AH$4)+VLOOKUP($AG44,$AL$3:$AS$15,6)</f>
        <v>#VALUE!</v>
      </c>
      <c r="AO44" s="343" t="e">
        <f aca="false">VLOOKUP($D44,CurveTbl,$AH$5)</f>
        <v>#VALUE!</v>
      </c>
      <c r="AP44" s="343" t="e">
        <f aca="false">VLOOKUP($D44,CurveTbl,$AH$6)+VLOOKUP($AG44,$AL$3:$AS$15,7)</f>
        <v>#VALUE!</v>
      </c>
      <c r="AQ44" s="207" t="e">
        <f aca="false">VLOOKUP($AG44,$AL$4:$AS$15,3)+VLOOKUP($AG44,$AL$4:$AS$15,5)+($AH$10*VLOOKUP(D44,GRITable,2))</f>
        <v>#VALUE!</v>
      </c>
      <c r="AR44" s="208" t="e">
        <f aca="false">VLOOKUP($AG44,$AL$4:$AS$15,4)</f>
        <v>#VALUE!</v>
      </c>
      <c r="AS44" s="207" t="e">
        <f aca="false">(AL44+AM44+AN44)</f>
        <v>#VALUE!</v>
      </c>
      <c r="AT44" s="208" t="e">
        <f aca="false">VLOOKUP(D44,CurveTbl,$AK$6)</f>
        <v>#VALUE!</v>
      </c>
      <c r="AU44" s="208" t="e">
        <f aca="false">(1+$AT44/2)^(-2*($D44-$G$5)/365.25)*$AF44</f>
        <v>#VALUE!</v>
      </c>
      <c r="AV44" s="344" t="e">
        <f aca="false">ROUND((F44/(1-AR44))-F44,0)*AF44*AH44*AU44</f>
        <v>#VALUE!</v>
      </c>
      <c r="AW44" s="208" t="e">
        <f aca="false">VLOOKUP($D44,CurveTbl,$AK$8)</f>
        <v>#VALUE!</v>
      </c>
      <c r="AX44" s="208" t="e">
        <f aca="false">VLOOKUP($D44,CurveTbl,$AH$7)</f>
        <v>#VALUE!</v>
      </c>
      <c r="AY44" s="208" t="e">
        <f aca="false">VLOOKUP($D44,CurveTbl,$AH$8)</f>
        <v>#VALUE!</v>
      </c>
      <c r="AZ44" s="208"/>
      <c r="BA44" s="345"/>
      <c r="BB44" s="343" t="e">
        <f aca="false">$H44-$BV44</f>
        <v>#VALUE!</v>
      </c>
      <c r="BC44" s="343" t="e">
        <f aca="false">I44-BW44</f>
        <v>#VALUE!</v>
      </c>
      <c r="BD44" s="208" t="e">
        <f aca="false">N44-BX44</f>
        <v>#VALUE!</v>
      </c>
      <c r="BE44" s="208" t="e">
        <f aca="false">O44-BY44</f>
        <v>#VALUE!</v>
      </c>
      <c r="BF44" s="208" t="e">
        <f aca="false">xSPRDOPT($BW44,$BV44,$CG44,0,$BY44,$BX44,$BZ44,$AJ44,1,4)*$CB44</f>
        <v>#NAME?</v>
      </c>
      <c r="BG44" s="208" t="e">
        <f aca="false">xSPRDOPT($BW44,$BV44,$CG44,0,$BY44,$BX44,$BZ44,$AJ44,1,3)*$CB44</f>
        <v>#NAME?</v>
      </c>
      <c r="BH44" s="208" t="e">
        <f aca="false">IF(OR(BF44&lt;&gt;0,BG44&lt;&gt;0),xSPRDOPT($BW44,$BV44,$CG44,0,$BY44,$BX44,$BZ44,$AJ44,1,12)*$CB44,0)</f>
        <v>#NAME?</v>
      </c>
      <c r="BI44" s="208" t="e">
        <f aca="false">xSPRDOPT($BW44,$BV44,$CG44,2*LN(1+CA44/2),$BY44,$BX44,$BZ44,$AJ44,1,9)</f>
        <v>#NAME?</v>
      </c>
      <c r="BJ44" s="208" t="e">
        <f aca="false">xSPRDOPT($BW44,$BV44,$CG44,0,$BY44,$BX44,$BZ44,$AJ44,1,6)*$CB44</f>
        <v>#NAME?</v>
      </c>
      <c r="BK44" s="208" t="e">
        <f aca="false">xSPRDOPT($BW44,$BV44,$CG44,0,$BY44,$BX44,$BZ44,$AJ44,1,5)*$CB44</f>
        <v>#NAME?</v>
      </c>
      <c r="BL44" s="208" t="e">
        <f aca="false">xSPRDOPT(BW44,BV44,CG44,0,BY44,BX44,BZ44,AJ44,1,2)*CB44</f>
        <v>#NAME?</v>
      </c>
      <c r="BM44" s="208" t="e">
        <f aca="false">xSPRDOPT(BW44,BV44,CG44,0,BY44,BX44,BZ44,AJ44,1,1)*CB44</f>
        <v>#NAME?</v>
      </c>
      <c r="BN44" s="208" t="e">
        <f aca="false">IF(AH44&lt;&gt;0,xSPRDOPT($BW44,$BV44,$CG44,2*LN(1+CA44/2),$BY44,$BX44,$BZ44,$AJ44,1,8)+(AJ44/365.25)*CH44/AH44,0)</f>
        <v>#VALUE!</v>
      </c>
      <c r="BO44" s="208" t="e">
        <f aca="false">xSPRDOPT($BW44,$BV44,$CG44,0,$BY44,$BX44,$BZ44,$AJ44,1,0)</f>
        <v>#NAME?</v>
      </c>
      <c r="BP44" s="208"/>
      <c r="BQ44" s="208"/>
      <c r="BR44" s="208"/>
      <c r="BS44" s="208"/>
      <c r="BV44" s="346" t="n">
        <v>3.66348072681441</v>
      </c>
      <c r="BW44" s="207" t="n">
        <v>3.713</v>
      </c>
      <c r="BX44" s="208" t="n">
        <v>0.389670689960636</v>
      </c>
      <c r="BY44" s="208" t="n">
        <v>0.395621595592937</v>
      </c>
      <c r="BZ44" s="208" t="n">
        <v>0.997445975740529</v>
      </c>
      <c r="CA44" s="208" t="n">
        <v>0.0300279600236952</v>
      </c>
      <c r="CB44" s="208" t="n">
        <v>0.944480052213945</v>
      </c>
      <c r="CC44" s="343" t="n">
        <v>-0.07</v>
      </c>
      <c r="CD44" s="343" t="n">
        <v>0</v>
      </c>
      <c r="CE44" s="343" t="n">
        <v>0.155</v>
      </c>
      <c r="CF44" s="343" t="n">
        <v>0</v>
      </c>
      <c r="CG44" s="343" t="n">
        <v>0.0162</v>
      </c>
      <c r="CH44" s="343" t="n">
        <v>0</v>
      </c>
      <c r="CI44" s="343" t="n">
        <v>3.558</v>
      </c>
    </row>
    <row r="45" customFormat="false" ht="12.75" hidden="false" customHeight="false" outlineLevel="0" collapsed="false">
      <c r="A45" s="338"/>
      <c r="B45" s="338"/>
      <c r="D45" s="199" t="e">
        <f aca="false">D44+AH44</f>
        <v>#VALUE!</v>
      </c>
      <c r="F45" s="200" t="e">
        <f aca="false">VLOOKUP(AG45,$AL$4:$AS$15,2)</f>
        <v>#VALUE!</v>
      </c>
      <c r="G45" s="200" t="e">
        <f aca="false">F45*$AU45</f>
        <v>#VALUE!</v>
      </c>
      <c r="H45" s="201" t="e">
        <f aca="false">(AL45+AM45+AN45)/(1-(AR45))</f>
        <v>#VALUE!</v>
      </c>
      <c r="I45" s="201" t="e">
        <f aca="false">(AL45+AO45+AP45)</f>
        <v>#VALUE!</v>
      </c>
      <c r="K45" s="201" t="e">
        <f aca="false">MAX(((I45-H45)-AQ45)*AU45*AH45,0)</f>
        <v>#VALUE!</v>
      </c>
      <c r="L45" s="339" t="e">
        <f aca="false">MAX(Q45-K45,0)</f>
        <v>#VALUE!</v>
      </c>
      <c r="N45" s="340" t="e">
        <f aca="false">SQRT(($AX45^2*($AH45/2)+$AW45^2*$AI45)/(($AH45/2)+$AI45))</f>
        <v>#VALUE!</v>
      </c>
      <c r="O45" s="340" t="e">
        <f aca="false">SQRT(($AY45^2*($AH45/2)+$AW45^2*$AI45)/(($AH45/2)+$AI45))</f>
        <v>#VALUE!</v>
      </c>
      <c r="P45" s="209" t="e">
        <f aca="false">(VLOOKUP(AI45,CorrelationTwo,2)*(AW45^2)*AI45+VLOOKUP(D45,CorrelationOne,$AK$9)*AX45*AY45*(AH45/2))/((AI45+(AH45/2))*O45*N45)*AF45</f>
        <v>#VALUE!</v>
      </c>
      <c r="Q45" s="339" t="e">
        <f aca="false">xSPRDOPT(I45,H45,AQ45,0,O45,N45,P45,D45-$G$5,1,0)*AH45*AU45</f>
        <v>#VALUE!</v>
      </c>
      <c r="R45" s="339"/>
      <c r="S45" s="203" t="e">
        <f aca="false">xSPRDOPT(I45,H45,AQ45,AT45,O45,N45,P45,D45-$G$5,1,2)*AF45*(F45/(1-AR45))*AH45</f>
        <v>#VALUE!</v>
      </c>
      <c r="T45" s="203" t="e">
        <f aca="false">xSPRDOPT(I45,H45,AQ45,AT45,O45,N45,P45,D45-$G$5,1,1)*AF45*F45*AH45</f>
        <v>#VALUE!</v>
      </c>
      <c r="U45" s="339"/>
      <c r="V45" s="341" t="e">
        <f aca="false">VLOOKUP($AG45,$AL$4:$AS$15,8)*AH45*AU45</f>
        <v>#VALUE!</v>
      </c>
      <c r="W45" s="341"/>
      <c r="X45" s="342" t="e">
        <f aca="false">((BM45*BC45)+(BL45*BB45))*AH45*F45</f>
        <v>#VALUE!</v>
      </c>
      <c r="Y45" s="342" t="e">
        <f aca="false">($F45*$AH45)*((($BG45/2)*($BC45)^2)+(($BF45/2)*($BB45)^2)+($BH45*$BC45*$BB45))</f>
        <v>#VALUE!</v>
      </c>
      <c r="Z45" s="342" t="e">
        <f aca="false">($BI45*$F45*$AH45*($G$5-$BV$5))/365.25</f>
        <v>#VALUE!</v>
      </c>
      <c r="AA45" s="342" t="e">
        <f aca="false">(($BK45*$BE45)+($BJ45*$BD45))*$F45*$AH45*$AF45</f>
        <v>#VALUE!</v>
      </c>
      <c r="AB45" s="342" t="e">
        <f aca="false">BN45*(AT45-CA45)*F45*AH45</f>
        <v>#VALUE!</v>
      </c>
      <c r="AC45" s="342" t="e">
        <f aca="false">BO45*CB45*F45*AH45*CA45*($G$5-$BV$5)/365.25</f>
        <v>#NAME?</v>
      </c>
      <c r="AF45" s="216" t="e">
        <f aca="false">IF(AND(D45&gt;=$G$7,D45&lt;=$G$8),1,0)</f>
        <v>#VALUE!</v>
      </c>
      <c r="AG45" s="216" t="e">
        <f aca="false">MONTH(D45)</f>
        <v>#VALUE!</v>
      </c>
      <c r="AH45" s="216" t="e">
        <f aca="false">(EOMONTH(D45,0)-EOMONTH(D45-DAY(D45),0))*AF45</f>
        <v>#VALUE!</v>
      </c>
      <c r="AI45" s="216" t="e">
        <f aca="false">AI44+AH44</f>
        <v>#VALUE!</v>
      </c>
      <c r="AJ45" s="216" t="e">
        <f aca="false">D45-$BV$5</f>
        <v>#VALUE!</v>
      </c>
      <c r="AL45" s="207" t="e">
        <f aca="false">VLOOKUP($D45,CurveTbl,$AK$4)</f>
        <v>#VALUE!</v>
      </c>
      <c r="AM45" s="343" t="e">
        <f aca="false">VLOOKUP($D45,CurveTbl,$AH$3)</f>
        <v>#VALUE!</v>
      </c>
      <c r="AN45" s="343" t="e">
        <f aca="false">VLOOKUP($D45,CurveTbl,$AH$4)+VLOOKUP($AG45,$AL$3:$AS$15,6)</f>
        <v>#VALUE!</v>
      </c>
      <c r="AO45" s="343" t="e">
        <f aca="false">VLOOKUP($D45,CurveTbl,$AH$5)</f>
        <v>#VALUE!</v>
      </c>
      <c r="AP45" s="343" t="e">
        <f aca="false">VLOOKUP($D45,CurveTbl,$AH$6)+VLOOKUP($AG45,$AL$3:$AS$15,7)</f>
        <v>#VALUE!</v>
      </c>
      <c r="AQ45" s="207" t="e">
        <f aca="false">VLOOKUP($AG45,$AL$4:$AS$15,3)+VLOOKUP($AG45,$AL$4:$AS$15,5)+($AH$10*VLOOKUP(D45,GRITable,2))</f>
        <v>#VALUE!</v>
      </c>
      <c r="AR45" s="208" t="e">
        <f aca="false">VLOOKUP($AG45,$AL$4:$AS$15,4)</f>
        <v>#VALUE!</v>
      </c>
      <c r="AS45" s="207" t="e">
        <f aca="false">(AL45+AM45+AN45)</f>
        <v>#VALUE!</v>
      </c>
      <c r="AT45" s="208" t="e">
        <f aca="false">VLOOKUP(D45,CurveTbl,$AK$6)</f>
        <v>#VALUE!</v>
      </c>
      <c r="AU45" s="208" t="e">
        <f aca="false">(1+$AT45/2)^(-2*($D45-$G$5)/365.25)*$AF45</f>
        <v>#VALUE!</v>
      </c>
      <c r="AV45" s="344" t="e">
        <f aca="false">ROUND((F45/(1-AR45))-F45,0)*AF45*AH45*AU45</f>
        <v>#VALUE!</v>
      </c>
      <c r="AW45" s="208" t="e">
        <f aca="false">VLOOKUP($D45,CurveTbl,$AK$8)</f>
        <v>#VALUE!</v>
      </c>
      <c r="AX45" s="208" t="e">
        <f aca="false">VLOOKUP($D45,CurveTbl,$AH$7)</f>
        <v>#VALUE!</v>
      </c>
      <c r="AY45" s="208" t="e">
        <f aca="false">VLOOKUP($D45,CurveTbl,$AH$8)</f>
        <v>#VALUE!</v>
      </c>
      <c r="AZ45" s="208"/>
      <c r="BA45" s="345"/>
      <c r="BB45" s="343" t="e">
        <f aca="false">$H45-$BV45</f>
        <v>#VALUE!</v>
      </c>
      <c r="BC45" s="343" t="e">
        <f aca="false">I45-BW45</f>
        <v>#VALUE!</v>
      </c>
      <c r="BD45" s="208" t="e">
        <f aca="false">N45-BX45</f>
        <v>#VALUE!</v>
      </c>
      <c r="BE45" s="208" t="e">
        <f aca="false">O45-BY45</f>
        <v>#VALUE!</v>
      </c>
      <c r="BF45" s="208" t="e">
        <f aca="false">xSPRDOPT($BW45,$BV45,$CG45,0,$BY45,$BX45,$BZ45,$AJ45,1,4)*$CB45</f>
        <v>#NAME?</v>
      </c>
      <c r="BG45" s="208" t="e">
        <f aca="false">xSPRDOPT($BW45,$BV45,$CG45,0,$BY45,$BX45,$BZ45,$AJ45,1,3)*$CB45</f>
        <v>#NAME?</v>
      </c>
      <c r="BH45" s="208" t="e">
        <f aca="false">IF(OR(BF45&lt;&gt;0,BG45&lt;&gt;0),xSPRDOPT($BW45,$BV45,$CG45,0,$BY45,$BX45,$BZ45,$AJ45,1,12)*$CB45,0)</f>
        <v>#NAME?</v>
      </c>
      <c r="BI45" s="208" t="e">
        <f aca="false">xSPRDOPT($BW45,$BV45,$CG45,2*LN(1+CA45/2),$BY45,$BX45,$BZ45,$AJ45,1,9)</f>
        <v>#NAME?</v>
      </c>
      <c r="BJ45" s="208" t="e">
        <f aca="false">xSPRDOPT($BW45,$BV45,$CG45,0,$BY45,$BX45,$BZ45,$AJ45,1,6)*$CB45</f>
        <v>#NAME?</v>
      </c>
      <c r="BK45" s="208" t="e">
        <f aca="false">xSPRDOPT($BW45,$BV45,$CG45,0,$BY45,$BX45,$BZ45,$AJ45,1,5)*$CB45</f>
        <v>#NAME?</v>
      </c>
      <c r="BL45" s="208" t="e">
        <f aca="false">xSPRDOPT(BW45,BV45,CG45,0,BY45,BX45,BZ45,AJ45,1,2)*CB45</f>
        <v>#NAME?</v>
      </c>
      <c r="BM45" s="208" t="e">
        <f aca="false">xSPRDOPT(BW45,BV45,CG45,0,BY45,BX45,BZ45,AJ45,1,1)*CB45</f>
        <v>#NAME?</v>
      </c>
      <c r="BN45" s="208" t="e">
        <f aca="false">IF(AH45&lt;&gt;0,xSPRDOPT($BW45,$BV45,$CG45,2*LN(1+CA45/2),$BY45,$BX45,$BZ45,$AJ45,1,8)+(AJ45/365.25)*CH45/AH45,0)</f>
        <v>#VALUE!</v>
      </c>
      <c r="BO45" s="208" t="e">
        <f aca="false">xSPRDOPT($BW45,$BV45,$CG45,0,$BY45,$BX45,$BZ45,$AJ45,1,0)</f>
        <v>#NAME?</v>
      </c>
      <c r="BP45" s="208"/>
      <c r="BQ45" s="208"/>
      <c r="BR45" s="208"/>
      <c r="BS45" s="208"/>
      <c r="BV45" s="346" t="n">
        <v>3.83993278017015</v>
      </c>
      <c r="BW45" s="207" t="n">
        <v>3.911</v>
      </c>
      <c r="BX45" s="208" t="n">
        <v>0.394408147589836</v>
      </c>
      <c r="BY45" s="208" t="n">
        <v>0.401399192170849</v>
      </c>
      <c r="BZ45" s="208" t="n">
        <v>0.996006085421805</v>
      </c>
      <c r="CA45" s="208" t="n">
        <v>0.0306725701960153</v>
      </c>
      <c r="CB45" s="208" t="n">
        <v>0.940897415609487</v>
      </c>
      <c r="CC45" s="343" t="n">
        <v>-0.065</v>
      </c>
      <c r="CD45" s="343" t="n">
        <v>0.005</v>
      </c>
      <c r="CE45" s="343" t="n">
        <v>0.195</v>
      </c>
      <c r="CF45" s="343" t="n">
        <v>0</v>
      </c>
      <c r="CG45" s="343" t="n">
        <v>0.0162</v>
      </c>
      <c r="CH45" s="343" t="n">
        <v>0</v>
      </c>
      <c r="CI45" s="343" t="n">
        <v>3.716</v>
      </c>
    </row>
    <row r="46" customFormat="false" ht="12.75" hidden="false" customHeight="false" outlineLevel="0" collapsed="false">
      <c r="A46" s="338"/>
      <c r="B46" s="338"/>
      <c r="D46" s="199" t="e">
        <f aca="false">D45+AH45</f>
        <v>#VALUE!</v>
      </c>
      <c r="F46" s="200" t="e">
        <f aca="false">VLOOKUP(AG46,$AL$4:$AS$15,2)</f>
        <v>#VALUE!</v>
      </c>
      <c r="G46" s="200" t="e">
        <f aca="false">F46*$AU46</f>
        <v>#VALUE!</v>
      </c>
      <c r="H46" s="201" t="e">
        <f aca="false">(AL46+AM46+AN46)/(1-(AR46))</f>
        <v>#VALUE!</v>
      </c>
      <c r="I46" s="201" t="e">
        <f aca="false">(AL46+AO46+AP46)</f>
        <v>#VALUE!</v>
      </c>
      <c r="K46" s="201" t="e">
        <f aca="false">MAX(((I46-H46)-AQ46)*AU46*AH46,0)</f>
        <v>#VALUE!</v>
      </c>
      <c r="L46" s="339" t="e">
        <f aca="false">MAX(Q46-K46,0)</f>
        <v>#VALUE!</v>
      </c>
      <c r="N46" s="340" t="e">
        <f aca="false">SQRT(($AX46^2*($AH46/2)+$AW46^2*$AI46)/(($AH46/2)+$AI46))</f>
        <v>#VALUE!</v>
      </c>
      <c r="O46" s="340" t="e">
        <f aca="false">SQRT(($AY46^2*($AH46/2)+$AW46^2*$AI46)/(($AH46/2)+$AI46))</f>
        <v>#VALUE!</v>
      </c>
      <c r="P46" s="209" t="e">
        <f aca="false">(VLOOKUP(AI46,CorrelationTwo,2)*(AW46^2)*AI46+VLOOKUP(D46,CorrelationOne,$AK$9)*AX46*AY46*(AH46/2))/((AI46+(AH46/2))*O46*N46)*AF46</f>
        <v>#VALUE!</v>
      </c>
      <c r="Q46" s="339" t="e">
        <f aca="false">xSPRDOPT(I46,H46,AQ46,0,O46,N46,P46,D46-$G$5,1,0)*AH46*AU46</f>
        <v>#VALUE!</v>
      </c>
      <c r="R46" s="339"/>
      <c r="S46" s="203" t="e">
        <f aca="false">xSPRDOPT(I46,H46,AQ46,AT46,O46,N46,P46,D46-$G$5,1,2)*AF46*(F46/(1-AR46))*AH46</f>
        <v>#VALUE!</v>
      </c>
      <c r="T46" s="203" t="e">
        <f aca="false">xSPRDOPT(I46,H46,AQ46,AT46,O46,N46,P46,D46-$G$5,1,1)*AF46*F46*AH46</f>
        <v>#VALUE!</v>
      </c>
      <c r="U46" s="339"/>
      <c r="V46" s="341" t="e">
        <f aca="false">VLOOKUP($AG46,$AL$4:$AS$15,8)*AH46*AU46</f>
        <v>#VALUE!</v>
      </c>
      <c r="W46" s="341"/>
      <c r="X46" s="342" t="e">
        <f aca="false">((BM46*BC46)+(BL46*BB46))*AH46*F46</f>
        <v>#VALUE!</v>
      </c>
      <c r="Y46" s="342" t="e">
        <f aca="false">($F46*$AH46)*((($BG46/2)*($BC46)^2)+(($BF46/2)*($BB46)^2)+($BH46*$BC46*$BB46))</f>
        <v>#VALUE!</v>
      </c>
      <c r="Z46" s="342" t="e">
        <f aca="false">($BI46*$F46*$AH46*($G$5-$BV$5))/365.25</f>
        <v>#VALUE!</v>
      </c>
      <c r="AA46" s="342" t="e">
        <f aca="false">(($BK46*$BE46)+($BJ46*$BD46))*$F46*$AH46*$AF46</f>
        <v>#VALUE!</v>
      </c>
      <c r="AB46" s="342" t="e">
        <f aca="false">BN46*(AT46-CA46)*F46*AH46</f>
        <v>#VALUE!</v>
      </c>
      <c r="AC46" s="342" t="e">
        <f aca="false">BO46*CB46*F46*AH46*CA46*($G$5-$BV$5)/365.25</f>
        <v>#NAME?</v>
      </c>
      <c r="AF46" s="216" t="e">
        <f aca="false">IF(AND(D46&gt;=$G$7,D46&lt;=$G$8),1,0)</f>
        <v>#VALUE!</v>
      </c>
      <c r="AG46" s="216" t="e">
        <f aca="false">MONTH(D46)</f>
        <v>#VALUE!</v>
      </c>
      <c r="AH46" s="216" t="e">
        <f aca="false">(EOMONTH(D46,0)-EOMONTH(D46-DAY(D46),0))*AF46</f>
        <v>#VALUE!</v>
      </c>
      <c r="AI46" s="216" t="e">
        <f aca="false">AI45+AH45</f>
        <v>#VALUE!</v>
      </c>
      <c r="AJ46" s="216" t="e">
        <f aca="false">D46-$BV$5</f>
        <v>#VALUE!</v>
      </c>
      <c r="AL46" s="207" t="e">
        <f aca="false">VLOOKUP($D46,CurveTbl,$AK$4)</f>
        <v>#VALUE!</v>
      </c>
      <c r="AM46" s="343" t="e">
        <f aca="false">VLOOKUP($D46,CurveTbl,$AH$3)</f>
        <v>#VALUE!</v>
      </c>
      <c r="AN46" s="343" t="e">
        <f aca="false">VLOOKUP($D46,CurveTbl,$AH$4)+VLOOKUP($AG46,$AL$3:$AS$15,6)</f>
        <v>#VALUE!</v>
      </c>
      <c r="AO46" s="343" t="e">
        <f aca="false">VLOOKUP($D46,CurveTbl,$AH$5)</f>
        <v>#VALUE!</v>
      </c>
      <c r="AP46" s="343" t="e">
        <f aca="false">VLOOKUP($D46,CurveTbl,$AH$6)+VLOOKUP($AG46,$AL$3:$AS$15,7)</f>
        <v>#VALUE!</v>
      </c>
      <c r="AQ46" s="207" t="e">
        <f aca="false">VLOOKUP($AG46,$AL$4:$AS$15,3)+VLOOKUP($AG46,$AL$4:$AS$15,5)+($AH$10*VLOOKUP(D46,GRITable,2))</f>
        <v>#VALUE!</v>
      </c>
      <c r="AR46" s="208" t="e">
        <f aca="false">VLOOKUP($AG46,$AL$4:$AS$15,4)</f>
        <v>#VALUE!</v>
      </c>
      <c r="AS46" s="207" t="e">
        <f aca="false">(AL46+AM46+AN46)</f>
        <v>#VALUE!</v>
      </c>
      <c r="AT46" s="208" t="e">
        <f aca="false">VLOOKUP(D46,CurveTbl,$AK$6)</f>
        <v>#VALUE!</v>
      </c>
      <c r="AU46" s="208" t="e">
        <f aca="false">(1+$AT46/2)^(-2*($D46-$G$5)/365.25)*$AF46</f>
        <v>#VALUE!</v>
      </c>
      <c r="AV46" s="344" t="e">
        <f aca="false">ROUND((F46/(1-AR46))-F46,0)*AF46*AH46*AU46</f>
        <v>#VALUE!</v>
      </c>
      <c r="AW46" s="208" t="e">
        <f aca="false">VLOOKUP($D46,CurveTbl,$AK$8)</f>
        <v>#VALUE!</v>
      </c>
      <c r="AX46" s="208" t="e">
        <f aca="false">VLOOKUP($D46,CurveTbl,$AH$7)</f>
        <v>#VALUE!</v>
      </c>
      <c r="AY46" s="208" t="e">
        <f aca="false">VLOOKUP($D46,CurveTbl,$AH$8)</f>
        <v>#VALUE!</v>
      </c>
      <c r="AZ46" s="208"/>
      <c r="BA46" s="345"/>
      <c r="BB46" s="343" t="e">
        <f aca="false">$H46-$BV46</f>
        <v>#VALUE!</v>
      </c>
      <c r="BC46" s="343" t="e">
        <f aca="false">I46-BW46</f>
        <v>#VALUE!</v>
      </c>
      <c r="BD46" s="208" t="e">
        <f aca="false">N46-BX46</f>
        <v>#VALUE!</v>
      </c>
      <c r="BE46" s="208" t="e">
        <f aca="false">O46-BY46</f>
        <v>#VALUE!</v>
      </c>
      <c r="BF46" s="208" t="e">
        <f aca="false">xSPRDOPT($BW46,$BV46,$CG46,0,$BY46,$BX46,$BZ46,$AJ46,1,4)*$CB46</f>
        <v>#NAME?</v>
      </c>
      <c r="BG46" s="208" t="e">
        <f aca="false">xSPRDOPT($BW46,$BV46,$CG46,0,$BY46,$BX46,$BZ46,$AJ46,1,3)*$CB46</f>
        <v>#NAME?</v>
      </c>
      <c r="BH46" s="208" t="e">
        <f aca="false">IF(OR(BF46&lt;&gt;0,BG46&lt;&gt;0),xSPRDOPT($BW46,$BV46,$CG46,0,$BY46,$BX46,$BZ46,$AJ46,1,12)*$CB46,0)</f>
        <v>#NAME?</v>
      </c>
      <c r="BI46" s="208" t="e">
        <f aca="false">xSPRDOPT($BW46,$BV46,$CG46,2*LN(1+CA46/2),$BY46,$BX46,$BZ46,$AJ46,1,9)</f>
        <v>#NAME?</v>
      </c>
      <c r="BJ46" s="208" t="e">
        <f aca="false">xSPRDOPT($BW46,$BV46,$CG46,0,$BY46,$BX46,$BZ46,$AJ46,1,6)*$CB46</f>
        <v>#NAME?</v>
      </c>
      <c r="BK46" s="208" t="e">
        <f aca="false">xSPRDOPT($BW46,$BV46,$CG46,0,$BY46,$BX46,$BZ46,$AJ46,1,5)*$CB46</f>
        <v>#NAME?</v>
      </c>
      <c r="BL46" s="208" t="e">
        <f aca="false">xSPRDOPT(BW46,BV46,CG46,0,BY46,BX46,BZ46,AJ46,1,2)*CB46</f>
        <v>#NAME?</v>
      </c>
      <c r="BM46" s="208" t="e">
        <f aca="false">xSPRDOPT(BW46,BV46,CG46,0,BY46,BX46,BZ46,AJ46,1,1)*CB46</f>
        <v>#NAME?</v>
      </c>
      <c r="BN46" s="208" t="e">
        <f aca="false">IF(AH46&lt;&gt;0,xSPRDOPT($BW46,$BV46,$CG46,2*LN(1+CA46/2),$BY46,$BX46,$BZ46,$AJ46,1,8)+(AJ46/365.25)*CH46/AH46,0)</f>
        <v>#VALUE!</v>
      </c>
      <c r="BO46" s="208" t="e">
        <f aca="false">xSPRDOPT($BW46,$BV46,$CG46,0,$BY46,$BX46,$BZ46,$AJ46,1,0)</f>
        <v>#NAME?</v>
      </c>
      <c r="BP46" s="208"/>
      <c r="BQ46" s="208"/>
      <c r="BR46" s="208"/>
      <c r="BS46" s="208"/>
      <c r="BV46" s="346" t="n">
        <v>4.03424010082975</v>
      </c>
      <c r="BW46" s="207" t="n">
        <v>4.096</v>
      </c>
      <c r="BX46" s="208" t="n">
        <v>0.403770345373801</v>
      </c>
      <c r="BY46" s="208" t="n">
        <v>0.41203055751712</v>
      </c>
      <c r="BZ46" s="208" t="n">
        <v>0.991817350731977</v>
      </c>
      <c r="CA46" s="208" t="n">
        <v>0.0312963866251628</v>
      </c>
      <c r="CB46" s="208" t="n">
        <v>0.937347461572133</v>
      </c>
      <c r="CC46" s="343" t="n">
        <v>-0.065</v>
      </c>
      <c r="CD46" s="343" t="n">
        <v>0.005</v>
      </c>
      <c r="CE46" s="343" t="n">
        <v>0.195</v>
      </c>
      <c r="CF46" s="343" t="n">
        <v>0</v>
      </c>
      <c r="CG46" s="343" t="n">
        <v>0.0162</v>
      </c>
      <c r="CH46" s="343" t="n">
        <v>0</v>
      </c>
      <c r="CI46" s="343" t="n">
        <v>3.901</v>
      </c>
    </row>
    <row r="47" customFormat="false" ht="12.75" hidden="false" customHeight="false" outlineLevel="0" collapsed="false">
      <c r="A47" s="338"/>
      <c r="B47" s="338"/>
      <c r="D47" s="199" t="e">
        <f aca="false">D46+AH46</f>
        <v>#VALUE!</v>
      </c>
      <c r="F47" s="200" t="e">
        <f aca="false">VLOOKUP(AG47,$AL$4:$AS$15,2)</f>
        <v>#VALUE!</v>
      </c>
      <c r="G47" s="200" t="e">
        <f aca="false">F47*$AU47</f>
        <v>#VALUE!</v>
      </c>
      <c r="H47" s="201" t="e">
        <f aca="false">(AL47+AM47+AN47)/(1-(AR47))</f>
        <v>#VALUE!</v>
      </c>
      <c r="I47" s="201" t="e">
        <f aca="false">(AL47+AO47+AP47)</f>
        <v>#VALUE!</v>
      </c>
      <c r="K47" s="201" t="e">
        <f aca="false">MAX(((I47-H47)-AQ47)*AU47*AH47,0)</f>
        <v>#VALUE!</v>
      </c>
      <c r="L47" s="339" t="e">
        <f aca="false">MAX(Q47-K47,0)</f>
        <v>#VALUE!</v>
      </c>
      <c r="N47" s="340" t="e">
        <f aca="false">SQRT(($AX47^2*($AH47/2)+$AW47^2*$AI47)/(($AH47/2)+$AI47))</f>
        <v>#VALUE!</v>
      </c>
      <c r="O47" s="340" t="e">
        <f aca="false">SQRT(($AY47^2*($AH47/2)+$AW47^2*$AI47)/(($AH47/2)+$AI47))</f>
        <v>#VALUE!</v>
      </c>
      <c r="P47" s="209" t="e">
        <f aca="false">(VLOOKUP(AI47,CorrelationTwo,2)*(AW47^2)*AI47+VLOOKUP(D47,CorrelationOne,$AK$9)*AX47*AY47*(AH47/2))/((AI47+(AH47/2))*O47*N47)*AF47</f>
        <v>#VALUE!</v>
      </c>
      <c r="Q47" s="339" t="e">
        <f aca="false">xSPRDOPT(I47,H47,AQ47,0,O47,N47,P47,D47-$G$5,1,0)*AH47*AU47</f>
        <v>#VALUE!</v>
      </c>
      <c r="R47" s="339"/>
      <c r="S47" s="203" t="e">
        <f aca="false">xSPRDOPT(I47,H47,AQ47,AT47,O47,N47,P47,D47-$G$5,1,2)*AF47*(F47/(1-AR47))*AH47</f>
        <v>#VALUE!</v>
      </c>
      <c r="T47" s="203" t="e">
        <f aca="false">xSPRDOPT(I47,H47,AQ47,AT47,O47,N47,P47,D47-$G$5,1,1)*AF47*F47*AH47</f>
        <v>#VALUE!</v>
      </c>
      <c r="U47" s="339"/>
      <c r="V47" s="341" t="e">
        <f aca="false">VLOOKUP($AG47,$AL$4:$AS$15,8)*AH47*AU47</f>
        <v>#VALUE!</v>
      </c>
      <c r="W47" s="341"/>
      <c r="X47" s="342" t="e">
        <f aca="false">((BM47*BC47)+(BL47*BB47))*AH47*F47</f>
        <v>#VALUE!</v>
      </c>
      <c r="Y47" s="342" t="e">
        <f aca="false">($F47*$AH47)*((($BG47/2)*($BC47)^2)+(($BF47/2)*($BB47)^2)+($BH47*$BC47*$BB47))</f>
        <v>#VALUE!</v>
      </c>
      <c r="Z47" s="342" t="e">
        <f aca="false">($BI47*$F47*$AH47*($G$5-$BV$5))/365.25</f>
        <v>#VALUE!</v>
      </c>
      <c r="AA47" s="342" t="e">
        <f aca="false">(($BK47*$BE47)+($BJ47*$BD47))*$F47*$AH47*$AF47</f>
        <v>#VALUE!</v>
      </c>
      <c r="AB47" s="342" t="e">
        <f aca="false">BN47*(AT47-CA47)*F47*AH47</f>
        <v>#VALUE!</v>
      </c>
      <c r="AC47" s="342" t="e">
        <f aca="false">BO47*CB47*F47*AH47*CA47*($G$5-$BV$5)/365.25</f>
        <v>#NAME?</v>
      </c>
      <c r="AF47" s="216" t="e">
        <f aca="false">IF(AND(D47&gt;=$G$7,D47&lt;=$G$8),1,0)</f>
        <v>#VALUE!</v>
      </c>
      <c r="AG47" s="216" t="e">
        <f aca="false">MONTH(D47)</f>
        <v>#VALUE!</v>
      </c>
      <c r="AH47" s="216" t="e">
        <f aca="false">(EOMONTH(D47,0)-EOMONTH(D47-DAY(D47),0))*AF47</f>
        <v>#VALUE!</v>
      </c>
      <c r="AI47" s="216" t="e">
        <f aca="false">AI46+AH46</f>
        <v>#VALUE!</v>
      </c>
      <c r="AJ47" s="216" t="e">
        <f aca="false">D47-$BV$5</f>
        <v>#VALUE!</v>
      </c>
      <c r="AL47" s="207" t="e">
        <f aca="false">VLOOKUP($D47,CurveTbl,$AK$4)</f>
        <v>#VALUE!</v>
      </c>
      <c r="AM47" s="343" t="e">
        <f aca="false">VLOOKUP($D47,CurveTbl,$AH$3)</f>
        <v>#VALUE!</v>
      </c>
      <c r="AN47" s="343" t="e">
        <f aca="false">VLOOKUP($D47,CurveTbl,$AH$4)+VLOOKUP($AG47,$AL$3:$AS$15,6)</f>
        <v>#VALUE!</v>
      </c>
      <c r="AO47" s="343" t="e">
        <f aca="false">VLOOKUP($D47,CurveTbl,$AH$5)</f>
        <v>#VALUE!</v>
      </c>
      <c r="AP47" s="343" t="e">
        <f aca="false">VLOOKUP($D47,CurveTbl,$AH$6)+VLOOKUP($AG47,$AL$3:$AS$15,7)</f>
        <v>#VALUE!</v>
      </c>
      <c r="AQ47" s="207" t="e">
        <f aca="false">VLOOKUP($AG47,$AL$4:$AS$15,3)+VLOOKUP($AG47,$AL$4:$AS$15,5)+($AH$10*VLOOKUP(D47,GRITable,2))</f>
        <v>#VALUE!</v>
      </c>
      <c r="AR47" s="208" t="e">
        <f aca="false">VLOOKUP($AG47,$AL$4:$AS$15,4)</f>
        <v>#VALUE!</v>
      </c>
      <c r="AS47" s="207" t="e">
        <f aca="false">(AL47+AM47+AN47)</f>
        <v>#VALUE!</v>
      </c>
      <c r="AT47" s="208" t="e">
        <f aca="false">VLOOKUP(D47,CurveTbl,$AK$6)</f>
        <v>#VALUE!</v>
      </c>
      <c r="AU47" s="208" t="e">
        <f aca="false">(1+$AT47/2)^(-2*($D47-$G$5)/365.25)*$AF47</f>
        <v>#VALUE!</v>
      </c>
      <c r="AV47" s="344" t="e">
        <f aca="false">ROUND((F47/(1-AR47))-F47,0)*AF47*AH47*AU47</f>
        <v>#VALUE!</v>
      </c>
      <c r="AW47" s="208" t="e">
        <f aca="false">VLOOKUP($D47,CurveTbl,$AK$8)</f>
        <v>#VALUE!</v>
      </c>
      <c r="AX47" s="208" t="e">
        <f aca="false">VLOOKUP($D47,CurveTbl,$AH$7)</f>
        <v>#VALUE!</v>
      </c>
      <c r="AY47" s="208" t="e">
        <f aca="false">VLOOKUP($D47,CurveTbl,$AH$8)</f>
        <v>#VALUE!</v>
      </c>
      <c r="AZ47" s="208"/>
      <c r="BA47" s="345"/>
      <c r="BB47" s="343" t="e">
        <f aca="false">$H47-$BV47</f>
        <v>#VALUE!</v>
      </c>
      <c r="BC47" s="343" t="e">
        <f aca="false">I47-BW47</f>
        <v>#VALUE!</v>
      </c>
      <c r="BD47" s="208" t="e">
        <f aca="false">N47-BX47</f>
        <v>#VALUE!</v>
      </c>
      <c r="BE47" s="208" t="e">
        <f aca="false">O47-BY47</f>
        <v>#VALUE!</v>
      </c>
      <c r="BF47" s="208" t="e">
        <f aca="false">xSPRDOPT($BW47,$BV47,$CG47,0,$BY47,$BX47,$BZ47,$AJ47,1,4)*$CB47</f>
        <v>#NAME?</v>
      </c>
      <c r="BG47" s="208" t="e">
        <f aca="false">xSPRDOPT($BW47,$BV47,$CG47,0,$BY47,$BX47,$BZ47,$AJ47,1,3)*$CB47</f>
        <v>#NAME?</v>
      </c>
      <c r="BH47" s="208" t="e">
        <f aca="false">IF(OR(BF47&lt;&gt;0,BG47&lt;&gt;0),xSPRDOPT($BW47,$BV47,$CG47,0,$BY47,$BX47,$BZ47,$AJ47,1,12)*$CB47,0)</f>
        <v>#NAME?</v>
      </c>
      <c r="BI47" s="208" t="e">
        <f aca="false">xSPRDOPT($BW47,$BV47,$CG47,2*LN(1+CA47/2),$BY47,$BX47,$BZ47,$AJ47,1,9)</f>
        <v>#NAME?</v>
      </c>
      <c r="BJ47" s="208" t="e">
        <f aca="false">xSPRDOPT($BW47,$BV47,$CG47,0,$BY47,$BX47,$BZ47,$AJ47,1,6)*$CB47</f>
        <v>#NAME?</v>
      </c>
      <c r="BK47" s="208" t="e">
        <f aca="false">xSPRDOPT($BW47,$BV47,$CG47,0,$BY47,$BX47,$BZ47,$AJ47,1,5)*$CB47</f>
        <v>#NAME?</v>
      </c>
      <c r="BL47" s="208" t="e">
        <f aca="false">xSPRDOPT(BW47,BV47,CG47,0,BY47,BX47,BZ47,AJ47,1,2)*CB47</f>
        <v>#NAME?</v>
      </c>
      <c r="BM47" s="208" t="e">
        <f aca="false">xSPRDOPT(BW47,BV47,CG47,0,BY47,BX47,BZ47,AJ47,1,1)*CB47</f>
        <v>#NAME?</v>
      </c>
      <c r="BN47" s="208" t="e">
        <f aca="false">IF(AH47&lt;&gt;0,xSPRDOPT($BW47,$BV47,$CG47,2*LN(1+CA47/2),$BY47,$BX47,$BZ47,$AJ47,1,8)+(AJ47/365.25)*CH47/AH47,0)</f>
        <v>#VALUE!</v>
      </c>
      <c r="BO47" s="208" t="e">
        <f aca="false">xSPRDOPT($BW47,$BV47,$CG47,0,$BY47,$BX47,$BZ47,$AJ47,1,0)</f>
        <v>#NAME?</v>
      </c>
      <c r="BP47" s="208"/>
      <c r="BQ47" s="208"/>
      <c r="BR47" s="208"/>
      <c r="BS47" s="208"/>
      <c r="BV47" s="346" t="n">
        <v>4.09620838147253</v>
      </c>
      <c r="BW47" s="207" t="n">
        <v>4.155</v>
      </c>
      <c r="BX47" s="208" t="n">
        <v>0.396751538420225</v>
      </c>
      <c r="BY47" s="208" t="n">
        <v>0.404612660660763</v>
      </c>
      <c r="BZ47" s="208" t="n">
        <v>0.990700221977118</v>
      </c>
      <c r="CA47" s="208" t="n">
        <v>0.0319303101055151</v>
      </c>
      <c r="CB47" s="208" t="n">
        <v>0.933615963059178</v>
      </c>
      <c r="CC47" s="343" t="n">
        <v>-0.065</v>
      </c>
      <c r="CD47" s="343" t="n">
        <v>0.005</v>
      </c>
      <c r="CE47" s="343" t="n">
        <v>0.195</v>
      </c>
      <c r="CF47" s="343" t="n">
        <v>0</v>
      </c>
      <c r="CG47" s="343" t="n">
        <v>0.0162</v>
      </c>
      <c r="CH47" s="343" t="n">
        <v>0</v>
      </c>
      <c r="CI47" s="343" t="n">
        <v>3.96</v>
      </c>
    </row>
    <row r="48" customFormat="false" ht="12.75" hidden="false" customHeight="false" outlineLevel="0" collapsed="false">
      <c r="A48" s="338"/>
      <c r="B48" s="338"/>
      <c r="D48" s="199" t="e">
        <f aca="false">D47+AH47</f>
        <v>#VALUE!</v>
      </c>
      <c r="F48" s="200" t="e">
        <f aca="false">VLOOKUP(AG48,$AL$4:$AS$15,2)</f>
        <v>#VALUE!</v>
      </c>
      <c r="G48" s="200" t="e">
        <f aca="false">F48*$AU48</f>
        <v>#VALUE!</v>
      </c>
      <c r="H48" s="201" t="e">
        <f aca="false">(AL48+AM48+AN48)/(1-(AR48))</f>
        <v>#VALUE!</v>
      </c>
      <c r="I48" s="201" t="e">
        <f aca="false">(AL48+AO48+AP48)</f>
        <v>#VALUE!</v>
      </c>
      <c r="K48" s="201" t="e">
        <f aca="false">MAX(((I48-H48)-AQ48)*AU48*AH48,0)</f>
        <v>#VALUE!</v>
      </c>
      <c r="L48" s="339" t="e">
        <f aca="false">MAX(Q48-K48,0)</f>
        <v>#VALUE!</v>
      </c>
      <c r="N48" s="340" t="e">
        <f aca="false">SQRT(($AX48^2*($AH48/2)+$AW48^2*$AI48)/(($AH48/2)+$AI48))</f>
        <v>#VALUE!</v>
      </c>
      <c r="O48" s="340" t="e">
        <f aca="false">SQRT(($AY48^2*($AH48/2)+$AW48^2*$AI48)/(($AH48/2)+$AI48))</f>
        <v>#VALUE!</v>
      </c>
      <c r="P48" s="209" t="e">
        <f aca="false">(VLOOKUP(AI48,CorrelationTwo,2)*(AW48^2)*AI48+VLOOKUP(D48,CorrelationOne,$AK$9)*AX48*AY48*(AH48/2))/((AI48+(AH48/2))*O48*N48)*AF48</f>
        <v>#VALUE!</v>
      </c>
      <c r="Q48" s="339" t="e">
        <f aca="false">xSPRDOPT(I48,H48,AQ48,0,O48,N48,P48,D48-$G$5,1,0)*AH48*AU48</f>
        <v>#VALUE!</v>
      </c>
      <c r="R48" s="339"/>
      <c r="S48" s="203" t="e">
        <f aca="false">xSPRDOPT(I48,H48,AQ48,AT48,O48,N48,P48,D48-$G$5,1,2)*AF48*(F48/(1-AR48))*AH48</f>
        <v>#VALUE!</v>
      </c>
      <c r="T48" s="203" t="e">
        <f aca="false">xSPRDOPT(I48,H48,AQ48,AT48,O48,N48,P48,D48-$G$5,1,1)*AF48*F48*AH48</f>
        <v>#VALUE!</v>
      </c>
      <c r="U48" s="339"/>
      <c r="V48" s="341" t="e">
        <f aca="false">VLOOKUP($AG48,$AL$4:$AS$15,8)*AH48*AU48</f>
        <v>#VALUE!</v>
      </c>
      <c r="W48" s="341"/>
      <c r="X48" s="342" t="e">
        <f aca="false">((BM48*BC48)+(BL48*BB48))*AH48*F48</f>
        <v>#VALUE!</v>
      </c>
      <c r="Y48" s="342" t="e">
        <f aca="false">($F48*$AH48)*((($BG48/2)*($BC48)^2)+(($BF48/2)*($BB48)^2)+($BH48*$BC48*$BB48))</f>
        <v>#VALUE!</v>
      </c>
      <c r="Z48" s="342" t="e">
        <f aca="false">($BI48*$F48*$AH48*($G$5-$BV$5))/365.25</f>
        <v>#VALUE!</v>
      </c>
      <c r="AA48" s="342" t="e">
        <f aca="false">(($BK48*$BE48)+($BJ48*$BD48))*$F48*$AH48*$AF48</f>
        <v>#VALUE!</v>
      </c>
      <c r="AB48" s="342" t="e">
        <f aca="false">BN48*(AT48-CA48)*F48*AH48</f>
        <v>#VALUE!</v>
      </c>
      <c r="AC48" s="342" t="e">
        <f aca="false">BO48*CB48*F48*AH48*CA48*($G$5-$BV$5)/365.25</f>
        <v>#NAME?</v>
      </c>
      <c r="AF48" s="216" t="e">
        <f aca="false">IF(AND(D48&gt;=$G$7,D48&lt;=$G$8),1,0)</f>
        <v>#VALUE!</v>
      </c>
      <c r="AG48" s="216" t="e">
        <f aca="false">MONTH(D48)</f>
        <v>#VALUE!</v>
      </c>
      <c r="AH48" s="216" t="e">
        <f aca="false">(EOMONTH(D48,0)-EOMONTH(D48-DAY(D48),0))*AF48</f>
        <v>#VALUE!</v>
      </c>
      <c r="AI48" s="216" t="e">
        <f aca="false">AI47+AH47</f>
        <v>#VALUE!</v>
      </c>
      <c r="AJ48" s="216" t="e">
        <f aca="false">D48-$BV$5</f>
        <v>#VALUE!</v>
      </c>
      <c r="AL48" s="207" t="e">
        <f aca="false">VLOOKUP($D48,CurveTbl,$AK$4)</f>
        <v>#VALUE!</v>
      </c>
      <c r="AM48" s="343" t="e">
        <f aca="false">VLOOKUP($D48,CurveTbl,$AH$3)</f>
        <v>#VALUE!</v>
      </c>
      <c r="AN48" s="343" t="e">
        <f aca="false">VLOOKUP($D48,CurveTbl,$AH$4)+VLOOKUP($AG48,$AL$3:$AS$15,6)</f>
        <v>#VALUE!</v>
      </c>
      <c r="AO48" s="343" t="e">
        <f aca="false">VLOOKUP($D48,CurveTbl,$AH$5)</f>
        <v>#VALUE!</v>
      </c>
      <c r="AP48" s="343" t="e">
        <f aca="false">VLOOKUP($D48,CurveTbl,$AH$6)+VLOOKUP($AG48,$AL$3:$AS$15,7)</f>
        <v>#VALUE!</v>
      </c>
      <c r="AQ48" s="207" t="e">
        <f aca="false">VLOOKUP($AG48,$AL$4:$AS$15,3)+VLOOKUP($AG48,$AL$4:$AS$15,5)+($AH$10*VLOOKUP(D48,GRITable,2))</f>
        <v>#VALUE!</v>
      </c>
      <c r="AR48" s="208" t="e">
        <f aca="false">VLOOKUP($AG48,$AL$4:$AS$15,4)</f>
        <v>#VALUE!</v>
      </c>
      <c r="AS48" s="207" t="e">
        <f aca="false">(AL48+AM48+AN48)</f>
        <v>#VALUE!</v>
      </c>
      <c r="AT48" s="208" t="e">
        <f aca="false">VLOOKUP(D48,CurveTbl,$AK$6)</f>
        <v>#VALUE!</v>
      </c>
      <c r="AU48" s="208" t="e">
        <f aca="false">(1+$AT48/2)^(-2*($D48-$G$5)/365.25)*$AF48</f>
        <v>#VALUE!</v>
      </c>
      <c r="AV48" s="344" t="e">
        <f aca="false">ROUND((F48/(1-AR48))-F48,0)*AF48*AH48*AU48</f>
        <v>#VALUE!</v>
      </c>
      <c r="AW48" s="208" t="e">
        <f aca="false">VLOOKUP($D48,CurveTbl,$AK$8)</f>
        <v>#VALUE!</v>
      </c>
      <c r="AX48" s="208" t="e">
        <f aca="false">VLOOKUP($D48,CurveTbl,$AH$7)</f>
        <v>#VALUE!</v>
      </c>
      <c r="AY48" s="208" t="e">
        <f aca="false">VLOOKUP($D48,CurveTbl,$AH$8)</f>
        <v>#VALUE!</v>
      </c>
      <c r="AZ48" s="208"/>
      <c r="BA48" s="345"/>
      <c r="BB48" s="343" t="e">
        <f aca="false">$H48-$BV48</f>
        <v>#VALUE!</v>
      </c>
      <c r="BC48" s="343" t="e">
        <f aca="false">I48-BW48</f>
        <v>#VALUE!</v>
      </c>
      <c r="BD48" s="208" t="e">
        <f aca="false">N48-BX48</f>
        <v>#VALUE!</v>
      </c>
      <c r="BE48" s="208" t="e">
        <f aca="false">O48-BY48</f>
        <v>#VALUE!</v>
      </c>
      <c r="BF48" s="208" t="e">
        <f aca="false">xSPRDOPT($BW48,$BV48,$CG48,0,$BY48,$BX48,$BZ48,$AJ48,1,4)*$CB48</f>
        <v>#NAME?</v>
      </c>
      <c r="BG48" s="208" t="e">
        <f aca="false">xSPRDOPT($BW48,$BV48,$CG48,0,$BY48,$BX48,$BZ48,$AJ48,1,3)*$CB48</f>
        <v>#NAME?</v>
      </c>
      <c r="BH48" s="208" t="e">
        <f aca="false">IF(OR(BF48&lt;&gt;0,BG48&lt;&gt;0),xSPRDOPT($BW48,$BV48,$CG48,0,$BY48,$BX48,$BZ48,$AJ48,1,12)*$CB48,0)</f>
        <v>#NAME?</v>
      </c>
      <c r="BI48" s="208" t="e">
        <f aca="false">xSPRDOPT($BW48,$BV48,$CG48,2*LN(1+CA48/2),$BY48,$BX48,$BZ48,$AJ48,1,9)</f>
        <v>#NAME?</v>
      </c>
      <c r="BJ48" s="208" t="e">
        <f aca="false">xSPRDOPT($BW48,$BV48,$CG48,0,$BY48,$BX48,$BZ48,$AJ48,1,6)*$CB48</f>
        <v>#NAME?</v>
      </c>
      <c r="BK48" s="208" t="e">
        <f aca="false">xSPRDOPT($BW48,$BV48,$CG48,0,$BY48,$BX48,$BZ48,$AJ48,1,5)*$CB48</f>
        <v>#NAME?</v>
      </c>
      <c r="BL48" s="208" t="e">
        <f aca="false">xSPRDOPT(BW48,BV48,CG48,0,BY48,BX48,BZ48,AJ48,1,2)*CB48</f>
        <v>#NAME?</v>
      </c>
      <c r="BM48" s="208" t="e">
        <f aca="false">xSPRDOPT(BW48,BV48,CG48,0,BY48,BX48,BZ48,AJ48,1,1)*CB48</f>
        <v>#NAME?</v>
      </c>
      <c r="BN48" s="208" t="e">
        <f aca="false">IF(AH48&lt;&gt;0,xSPRDOPT($BW48,$BV48,$CG48,2*LN(1+CA48/2),$BY48,$BX48,$BZ48,$AJ48,1,8)+(AJ48/365.25)*CH48/AH48,0)</f>
        <v>#VALUE!</v>
      </c>
      <c r="BO48" s="208" t="e">
        <f aca="false">xSPRDOPT($BW48,$BV48,$CG48,0,$BY48,$BX48,$BZ48,$AJ48,1,0)</f>
        <v>#NAME?</v>
      </c>
      <c r="BP48" s="208"/>
      <c r="BQ48" s="208"/>
      <c r="BR48" s="208"/>
      <c r="BS48" s="208"/>
      <c r="BV48" s="346" t="n">
        <v>3.99747925638063</v>
      </c>
      <c r="BW48" s="207" t="n">
        <v>4.071</v>
      </c>
      <c r="BX48" s="208" t="n">
        <v>0.389996497111914</v>
      </c>
      <c r="BY48" s="208" t="n">
        <v>0.397209987455994</v>
      </c>
      <c r="BZ48" s="208" t="n">
        <v>0.994131638816191</v>
      </c>
      <c r="CA48" s="208" t="n">
        <v>0.03255283428682</v>
      </c>
      <c r="CB48" s="208" t="n">
        <v>0.929824726390282</v>
      </c>
      <c r="CC48" s="343" t="n">
        <v>-0.075</v>
      </c>
      <c r="CD48" s="343" t="n">
        <v>0.005</v>
      </c>
      <c r="CE48" s="343" t="n">
        <v>0.195</v>
      </c>
      <c r="CF48" s="343" t="n">
        <v>0</v>
      </c>
      <c r="CG48" s="343" t="n">
        <v>0.0162</v>
      </c>
      <c r="CH48" s="343" t="n">
        <v>0</v>
      </c>
      <c r="CI48" s="343" t="n">
        <v>3.876</v>
      </c>
    </row>
    <row r="49" customFormat="false" ht="12.75" hidden="false" customHeight="false" outlineLevel="0" collapsed="false">
      <c r="A49" s="338"/>
      <c r="B49" s="338"/>
      <c r="D49" s="199" t="e">
        <f aca="false">D48+AH48</f>
        <v>#VALUE!</v>
      </c>
      <c r="F49" s="200" t="e">
        <f aca="false">VLOOKUP(AG49,$AL$4:$AS$15,2)</f>
        <v>#VALUE!</v>
      </c>
      <c r="G49" s="200" t="e">
        <f aca="false">F49*$AU49</f>
        <v>#VALUE!</v>
      </c>
      <c r="H49" s="201" t="e">
        <f aca="false">(AL49+AM49+AN49)/(1-(AR49))</f>
        <v>#VALUE!</v>
      </c>
      <c r="I49" s="201" t="e">
        <f aca="false">(AL49+AO49+AP49)</f>
        <v>#VALUE!</v>
      </c>
      <c r="K49" s="201" t="e">
        <f aca="false">MAX(((I49-H49)-AQ49)*AU49*AH49,0)</f>
        <v>#VALUE!</v>
      </c>
      <c r="L49" s="339" t="e">
        <f aca="false">MAX(Q49-K49,0)</f>
        <v>#VALUE!</v>
      </c>
      <c r="N49" s="340" t="e">
        <f aca="false">SQRT(($AX49^2*($AH49/2)+$AW49^2*$AI49)/(($AH49/2)+$AI49))</f>
        <v>#VALUE!</v>
      </c>
      <c r="O49" s="340" t="e">
        <f aca="false">SQRT(($AY49^2*($AH49/2)+$AW49^2*$AI49)/(($AH49/2)+$AI49))</f>
        <v>#VALUE!</v>
      </c>
      <c r="P49" s="209" t="e">
        <f aca="false">(VLOOKUP(AI49,CorrelationTwo,2)*(AW49^2)*AI49+VLOOKUP(D49,CorrelationOne,$AK$9)*AX49*AY49*(AH49/2))/((AI49+(AH49/2))*O49*N49)*AF49</f>
        <v>#VALUE!</v>
      </c>
      <c r="Q49" s="339" t="e">
        <f aca="false">xSPRDOPT(I49,H49,AQ49,0,O49,N49,P49,D49-$G$5,1,0)*AH49*AU49</f>
        <v>#VALUE!</v>
      </c>
      <c r="R49" s="339"/>
      <c r="S49" s="203" t="e">
        <f aca="false">xSPRDOPT(I49,H49,AQ49,AT49,O49,N49,P49,D49-$G$5,1,2)*AF49*(F49/(1-AR49))*AH49</f>
        <v>#VALUE!</v>
      </c>
      <c r="T49" s="203" t="e">
        <f aca="false">xSPRDOPT(I49,H49,AQ49,AT49,O49,N49,P49,D49-$G$5,1,1)*AF49*F49*AH49</f>
        <v>#VALUE!</v>
      </c>
      <c r="U49" s="339"/>
      <c r="V49" s="341" t="e">
        <f aca="false">VLOOKUP($AG49,$AL$4:$AS$15,8)*AH49*AU49</f>
        <v>#VALUE!</v>
      </c>
      <c r="W49" s="341"/>
      <c r="X49" s="342" t="e">
        <f aca="false">((BM49*BC49)+(BL49*BB49))*AH49*F49</f>
        <v>#VALUE!</v>
      </c>
      <c r="Y49" s="342" t="e">
        <f aca="false">($F49*$AH49)*((($BG49/2)*($BC49)^2)+(($BF49/2)*($BB49)^2)+($BH49*$BC49*$BB49))</f>
        <v>#VALUE!</v>
      </c>
      <c r="Z49" s="342" t="e">
        <f aca="false">($BI49*$F49*$AH49*($G$5-$BV$5))/365.25</f>
        <v>#VALUE!</v>
      </c>
      <c r="AA49" s="342" t="e">
        <f aca="false">(($BK49*$BE49)+($BJ49*$BD49))*$F49*$AH49*$AF49</f>
        <v>#VALUE!</v>
      </c>
      <c r="AB49" s="342" t="e">
        <f aca="false">BN49*(AT49-CA49)*F49*AH49</f>
        <v>#VALUE!</v>
      </c>
      <c r="AC49" s="342" t="e">
        <f aca="false">BO49*CB49*F49*AH49*CA49*($G$5-$BV$5)/365.25</f>
        <v>#NAME?</v>
      </c>
      <c r="AF49" s="216" t="e">
        <f aca="false">IF(AND(D49&gt;=$G$7,D49&lt;=$G$8),1,0)</f>
        <v>#VALUE!</v>
      </c>
      <c r="AG49" s="216" t="e">
        <f aca="false">MONTH(D49)</f>
        <v>#VALUE!</v>
      </c>
      <c r="AH49" s="216" t="e">
        <f aca="false">(EOMONTH(D49,0)-EOMONTH(D49-DAY(D49),0))*AF49</f>
        <v>#VALUE!</v>
      </c>
      <c r="AI49" s="216" t="e">
        <f aca="false">AI48+AH48</f>
        <v>#VALUE!</v>
      </c>
      <c r="AJ49" s="216" t="e">
        <f aca="false">D49-$BV$5</f>
        <v>#VALUE!</v>
      </c>
      <c r="AL49" s="207" t="e">
        <f aca="false">VLOOKUP($D49,CurveTbl,$AK$4)</f>
        <v>#VALUE!</v>
      </c>
      <c r="AM49" s="343" t="e">
        <f aca="false">VLOOKUP($D49,CurveTbl,$AH$3)</f>
        <v>#VALUE!</v>
      </c>
      <c r="AN49" s="343" t="e">
        <f aca="false">VLOOKUP($D49,CurveTbl,$AH$4)+VLOOKUP($AG49,$AL$3:$AS$15,6)</f>
        <v>#VALUE!</v>
      </c>
      <c r="AO49" s="343" t="e">
        <f aca="false">VLOOKUP($D49,CurveTbl,$AH$5)</f>
        <v>#VALUE!</v>
      </c>
      <c r="AP49" s="343" t="e">
        <f aca="false">VLOOKUP($D49,CurveTbl,$AH$6)+VLOOKUP($AG49,$AL$3:$AS$15,7)</f>
        <v>#VALUE!</v>
      </c>
      <c r="AQ49" s="207" t="e">
        <f aca="false">VLOOKUP($AG49,$AL$4:$AS$15,3)+VLOOKUP($AG49,$AL$4:$AS$15,5)+($AH$10*VLOOKUP(D49,GRITable,2))</f>
        <v>#VALUE!</v>
      </c>
      <c r="AR49" s="208" t="e">
        <f aca="false">VLOOKUP($AG49,$AL$4:$AS$15,4)</f>
        <v>#VALUE!</v>
      </c>
      <c r="AS49" s="207" t="e">
        <f aca="false">(AL49+AM49+AN49)</f>
        <v>#VALUE!</v>
      </c>
      <c r="AT49" s="208" t="e">
        <f aca="false">VLOOKUP(D49,CurveTbl,$AK$6)</f>
        <v>#VALUE!</v>
      </c>
      <c r="AU49" s="208" t="e">
        <f aca="false">(1+$AT49/2)^(-2*($D49-$G$5)/365.25)*$AF49</f>
        <v>#VALUE!</v>
      </c>
      <c r="AV49" s="344" t="e">
        <f aca="false">ROUND((F49/(1-AR49))-F49,0)*AF49*AH49*AU49</f>
        <v>#VALUE!</v>
      </c>
      <c r="AW49" s="208" t="e">
        <f aca="false">VLOOKUP($D49,CurveTbl,$AK$8)</f>
        <v>#VALUE!</v>
      </c>
      <c r="AX49" s="208" t="e">
        <f aca="false">VLOOKUP($D49,CurveTbl,$AH$7)</f>
        <v>#VALUE!</v>
      </c>
      <c r="AY49" s="208" t="e">
        <f aca="false">VLOOKUP($D49,CurveTbl,$AH$8)</f>
        <v>#VALUE!</v>
      </c>
      <c r="AZ49" s="208"/>
      <c r="BA49" s="345"/>
      <c r="BB49" s="343" t="e">
        <f aca="false">$H49-$BV49</f>
        <v>#VALUE!</v>
      </c>
      <c r="BC49" s="343" t="e">
        <f aca="false">I49-BW49</f>
        <v>#VALUE!</v>
      </c>
      <c r="BD49" s="208" t="e">
        <f aca="false">N49-BX49</f>
        <v>#VALUE!</v>
      </c>
      <c r="BE49" s="208" t="e">
        <f aca="false">O49-BY49</f>
        <v>#VALUE!</v>
      </c>
      <c r="BF49" s="208" t="e">
        <f aca="false">xSPRDOPT($BW49,$BV49,$CG49,0,$BY49,$BX49,$BZ49,$AJ49,1,4)*$CB49</f>
        <v>#NAME?</v>
      </c>
      <c r="BG49" s="208" t="e">
        <f aca="false">xSPRDOPT($BW49,$BV49,$CG49,0,$BY49,$BX49,$BZ49,$AJ49,1,3)*$CB49</f>
        <v>#NAME?</v>
      </c>
      <c r="BH49" s="208" t="e">
        <f aca="false">IF(OR(BF49&lt;&gt;0,BG49&lt;&gt;0),xSPRDOPT($BW49,$BV49,$CG49,0,$BY49,$BX49,$BZ49,$AJ49,1,12)*$CB49,0)</f>
        <v>#NAME?</v>
      </c>
      <c r="BI49" s="208" t="e">
        <f aca="false">xSPRDOPT($BW49,$BV49,$CG49,2*LN(1+CA49/2),$BY49,$BX49,$BZ49,$AJ49,1,9)</f>
        <v>#NAME?</v>
      </c>
      <c r="BJ49" s="208" t="e">
        <f aca="false">xSPRDOPT($BW49,$BV49,$CG49,0,$BY49,$BX49,$BZ49,$AJ49,1,6)*$CB49</f>
        <v>#NAME?</v>
      </c>
      <c r="BK49" s="208" t="e">
        <f aca="false">xSPRDOPT($BW49,$BV49,$CG49,0,$BY49,$BX49,$BZ49,$AJ49,1,5)*$CB49</f>
        <v>#NAME?</v>
      </c>
      <c r="BL49" s="208" t="e">
        <f aca="false">xSPRDOPT(BW49,BV49,CG49,0,BY49,BX49,BZ49,AJ49,1,2)*CB49</f>
        <v>#NAME?</v>
      </c>
      <c r="BM49" s="208" t="e">
        <f aca="false">xSPRDOPT(BW49,BV49,CG49,0,BY49,BX49,BZ49,AJ49,1,1)*CB49</f>
        <v>#NAME?</v>
      </c>
      <c r="BN49" s="208" t="e">
        <f aca="false">IF(AH49&lt;&gt;0,xSPRDOPT($BW49,$BV49,$CG49,2*LN(1+CA49/2),$BY49,$BX49,$BZ49,$AJ49,1,8)+(AJ49/365.25)*CH49/AH49,0)</f>
        <v>#VALUE!</v>
      </c>
      <c r="BO49" s="208" t="e">
        <f aca="false">xSPRDOPT($BW49,$BV49,$CG49,0,$BY49,$BX49,$BZ49,$AJ49,1,0)</f>
        <v>#NAME?</v>
      </c>
      <c r="BP49" s="208"/>
      <c r="BQ49" s="208"/>
      <c r="BR49" s="208"/>
      <c r="BS49" s="208"/>
      <c r="BV49" s="346" t="n">
        <v>3.8556874277912</v>
      </c>
      <c r="BW49" s="207" t="n">
        <v>3.936</v>
      </c>
      <c r="BX49" s="208" t="n">
        <v>0.365994004067654</v>
      </c>
      <c r="BY49" s="208" t="n">
        <v>0.37208377901454</v>
      </c>
      <c r="BZ49" s="208" t="n">
        <v>0.997285672147618</v>
      </c>
      <c r="CA49" s="208" t="n">
        <v>0.0331351957358641</v>
      </c>
      <c r="CB49" s="208" t="n">
        <v>0.926205187346886</v>
      </c>
      <c r="CC49" s="343" t="n">
        <v>-0.075</v>
      </c>
      <c r="CD49" s="343" t="n">
        <v>0.005</v>
      </c>
      <c r="CE49" s="343" t="n">
        <v>0.195</v>
      </c>
      <c r="CF49" s="343" t="n">
        <v>0</v>
      </c>
      <c r="CG49" s="343" t="n">
        <v>0.0162</v>
      </c>
      <c r="CH49" s="343" t="n">
        <v>0</v>
      </c>
      <c r="CI49" s="343" t="n">
        <v>3.741</v>
      </c>
    </row>
    <row r="50" customFormat="false" ht="12.75" hidden="false" customHeight="false" outlineLevel="0" collapsed="false">
      <c r="A50" s="338"/>
      <c r="B50" s="338"/>
      <c r="D50" s="199" t="e">
        <f aca="false">D49+AH49</f>
        <v>#VALUE!</v>
      </c>
      <c r="F50" s="200" t="e">
        <f aca="false">VLOOKUP(AG50,$AL$4:$AS$15,2)</f>
        <v>#VALUE!</v>
      </c>
      <c r="G50" s="200" t="e">
        <f aca="false">F50*$AU50</f>
        <v>#VALUE!</v>
      </c>
      <c r="H50" s="201" t="e">
        <f aca="false">(AL50+AM50+AN50)/(1-(AR50))</f>
        <v>#VALUE!</v>
      </c>
      <c r="I50" s="201" t="e">
        <f aca="false">(AL50+AO50+AP50)</f>
        <v>#VALUE!</v>
      </c>
      <c r="K50" s="201" t="e">
        <f aca="false">MAX(((I50-H50)-AQ50)*AU50*AH50,0)</f>
        <v>#VALUE!</v>
      </c>
      <c r="L50" s="339" t="e">
        <f aca="false">MAX(Q50-K50,0)</f>
        <v>#VALUE!</v>
      </c>
      <c r="N50" s="340" t="e">
        <f aca="false">SQRT(($AX50^2*($AH50/2)+$AW50^2*$AI50)/(($AH50/2)+$AI50))</f>
        <v>#VALUE!</v>
      </c>
      <c r="O50" s="340" t="e">
        <f aca="false">SQRT(($AY50^2*($AH50/2)+$AW50^2*$AI50)/(($AH50/2)+$AI50))</f>
        <v>#VALUE!</v>
      </c>
      <c r="P50" s="209" t="e">
        <f aca="false">(VLOOKUP(AI50,CorrelationTwo,2)*(AW50^2)*AI50+VLOOKUP(D50,CorrelationOne,$AK$9)*AX50*AY50*(AH50/2))/((AI50+(AH50/2))*O50*N50)*AF50</f>
        <v>#VALUE!</v>
      </c>
      <c r="Q50" s="339" t="e">
        <f aca="false">xSPRDOPT(I50,H50,AQ50,0,O50,N50,P50,D50-$G$5,1,0)*AH50*AU50</f>
        <v>#VALUE!</v>
      </c>
      <c r="R50" s="339"/>
      <c r="S50" s="203" t="e">
        <f aca="false">xSPRDOPT(I50,H50,AQ50,AT50,O50,N50,P50,D50-$G$5,1,2)*AF50*(F50/(1-AR50))*AH50</f>
        <v>#VALUE!</v>
      </c>
      <c r="T50" s="203" t="e">
        <f aca="false">xSPRDOPT(I50,H50,AQ50,AT50,O50,N50,P50,D50-$G$5,1,1)*AF50*F50*AH50</f>
        <v>#VALUE!</v>
      </c>
      <c r="U50" s="339"/>
      <c r="V50" s="341" t="e">
        <f aca="false">VLOOKUP($AG50,$AL$4:$AS$15,8)*AH50*AU50</f>
        <v>#VALUE!</v>
      </c>
      <c r="W50" s="341"/>
      <c r="X50" s="342" t="e">
        <f aca="false">((BM50*BC50)+(BL50*BB50))*AH50*F50</f>
        <v>#VALUE!</v>
      </c>
      <c r="Y50" s="342" t="e">
        <f aca="false">($F50*$AH50)*((($BG50/2)*($BC50)^2)+(($BF50/2)*($BB50)^2)+($BH50*$BC50*$BB50))</f>
        <v>#VALUE!</v>
      </c>
      <c r="Z50" s="342" t="e">
        <f aca="false">($BI50*$F50*$AH50*($G$5-$BV$5))/365.25</f>
        <v>#VALUE!</v>
      </c>
      <c r="AA50" s="342" t="e">
        <f aca="false">(($BK50*$BE50)+($BJ50*$BD50))*$F50*$AH50*$AF50</f>
        <v>#VALUE!</v>
      </c>
      <c r="AB50" s="342" t="e">
        <f aca="false">BN50*(AT50-CA50)*F50*AH50</f>
        <v>#VALUE!</v>
      </c>
      <c r="AC50" s="342" t="e">
        <f aca="false">BO50*CB50*F50*AH50*CA50*($G$5-$BV$5)/365.25</f>
        <v>#NAME?</v>
      </c>
      <c r="AF50" s="216" t="e">
        <f aca="false">IF(AND(D50&gt;=$G$7,D50&lt;=$G$8),1,0)</f>
        <v>#VALUE!</v>
      </c>
      <c r="AG50" s="216" t="e">
        <f aca="false">MONTH(D50)</f>
        <v>#VALUE!</v>
      </c>
      <c r="AH50" s="216" t="e">
        <f aca="false">(EOMONTH(D50,0)-EOMONTH(D50-DAY(D50),0))*AF50</f>
        <v>#VALUE!</v>
      </c>
      <c r="AI50" s="216" t="e">
        <f aca="false">AI49+AH49</f>
        <v>#VALUE!</v>
      </c>
      <c r="AJ50" s="216" t="e">
        <f aca="false">D50-$BV$5</f>
        <v>#VALUE!</v>
      </c>
      <c r="AL50" s="207" t="e">
        <f aca="false">VLOOKUP($D50,CurveTbl,$AK$4)</f>
        <v>#VALUE!</v>
      </c>
      <c r="AM50" s="343" t="e">
        <f aca="false">VLOOKUP($D50,CurveTbl,$AH$3)</f>
        <v>#VALUE!</v>
      </c>
      <c r="AN50" s="343" t="e">
        <f aca="false">VLOOKUP($D50,CurveTbl,$AH$4)+VLOOKUP($AG50,$AL$3:$AS$15,6)</f>
        <v>#VALUE!</v>
      </c>
      <c r="AO50" s="343" t="e">
        <f aca="false">VLOOKUP($D50,CurveTbl,$AH$5)</f>
        <v>#VALUE!</v>
      </c>
      <c r="AP50" s="343" t="e">
        <f aca="false">VLOOKUP($D50,CurveTbl,$AH$6)+VLOOKUP($AG50,$AL$3:$AS$15,7)</f>
        <v>#VALUE!</v>
      </c>
      <c r="AQ50" s="207" t="e">
        <f aca="false">VLOOKUP($AG50,$AL$4:$AS$15,3)+VLOOKUP($AG50,$AL$4:$AS$15,5)+($AH$10*VLOOKUP(D50,GRITable,2))</f>
        <v>#VALUE!</v>
      </c>
      <c r="AR50" s="208" t="e">
        <f aca="false">VLOOKUP($AG50,$AL$4:$AS$15,4)</f>
        <v>#VALUE!</v>
      </c>
      <c r="AS50" s="207" t="e">
        <f aca="false">(AL50+AM50+AN50)</f>
        <v>#VALUE!</v>
      </c>
      <c r="AT50" s="208" t="e">
        <f aca="false">VLOOKUP(D50,CurveTbl,$AK$6)</f>
        <v>#VALUE!</v>
      </c>
      <c r="AU50" s="208" t="e">
        <f aca="false">(1+$AT50/2)^(-2*($D50-$G$5)/365.25)*$AF50</f>
        <v>#VALUE!</v>
      </c>
      <c r="AV50" s="344" t="e">
        <f aca="false">ROUND((F50/(1-AR50))-F50,0)*AF50*AH50*AU50</f>
        <v>#VALUE!</v>
      </c>
      <c r="AW50" s="208" t="e">
        <f aca="false">VLOOKUP($D50,CurveTbl,$AK$8)</f>
        <v>#VALUE!</v>
      </c>
      <c r="AX50" s="208" t="e">
        <f aca="false">VLOOKUP($D50,CurveTbl,$AH$7)</f>
        <v>#VALUE!</v>
      </c>
      <c r="AY50" s="208" t="e">
        <f aca="false">VLOOKUP($D50,CurveTbl,$AH$8)</f>
        <v>#VALUE!</v>
      </c>
      <c r="AZ50" s="208"/>
      <c r="BA50" s="345"/>
      <c r="BB50" s="343" t="e">
        <f aca="false">$H50-$BV50</f>
        <v>#VALUE!</v>
      </c>
      <c r="BC50" s="343" t="e">
        <f aca="false">I50-BW50</f>
        <v>#VALUE!</v>
      </c>
      <c r="BD50" s="208" t="e">
        <f aca="false">N50-BX50</f>
        <v>#VALUE!</v>
      </c>
      <c r="BE50" s="208" t="e">
        <f aca="false">O50-BY50</f>
        <v>#VALUE!</v>
      </c>
      <c r="BF50" s="208" t="e">
        <f aca="false">xSPRDOPT($BW50,$BV50,$CG50,0,$BY50,$BX50,$BZ50,$AJ50,1,4)*$CB50</f>
        <v>#NAME?</v>
      </c>
      <c r="BG50" s="208" t="e">
        <f aca="false">xSPRDOPT($BW50,$BV50,$CG50,0,$BY50,$BX50,$BZ50,$AJ50,1,3)*$CB50</f>
        <v>#NAME?</v>
      </c>
      <c r="BH50" s="208" t="e">
        <f aca="false">IF(OR(BF50&lt;&gt;0,BG50&lt;&gt;0),xSPRDOPT($BW50,$BV50,$CG50,0,$BY50,$BX50,$BZ50,$AJ50,1,12)*$CB50,0)</f>
        <v>#NAME?</v>
      </c>
      <c r="BI50" s="208" t="e">
        <f aca="false">xSPRDOPT($BW50,$BV50,$CG50,2*LN(1+CA50/2),$BY50,$BX50,$BZ50,$AJ50,1,9)</f>
        <v>#NAME?</v>
      </c>
      <c r="BJ50" s="208" t="e">
        <f aca="false">xSPRDOPT($BW50,$BV50,$CG50,0,$BY50,$BX50,$BZ50,$AJ50,1,6)*$CB50</f>
        <v>#NAME?</v>
      </c>
      <c r="BK50" s="208" t="e">
        <f aca="false">xSPRDOPT($BW50,$BV50,$CG50,0,$BY50,$BX50,$BZ50,$AJ50,1,5)*$CB50</f>
        <v>#NAME?</v>
      </c>
      <c r="BL50" s="208" t="e">
        <f aca="false">xSPRDOPT(BW50,BV50,CG50,0,BY50,BX50,BZ50,AJ50,1,2)*CB50</f>
        <v>#NAME?</v>
      </c>
      <c r="BM50" s="208" t="e">
        <f aca="false">xSPRDOPT(BW50,BV50,CG50,0,BY50,BX50,BZ50,AJ50,1,1)*CB50</f>
        <v>#NAME?</v>
      </c>
      <c r="BN50" s="208" t="e">
        <f aca="false">IF(AH50&lt;&gt;0,xSPRDOPT($BW50,$BV50,$CG50,2*LN(1+CA50/2),$BY50,$BX50,$BZ50,$AJ50,1,8)+(AJ50/365.25)*CH50/AH50,0)</f>
        <v>#VALUE!</v>
      </c>
      <c r="BO50" s="208" t="e">
        <f aca="false">xSPRDOPT($BW50,$BV50,$CG50,0,$BY50,$BX50,$BZ50,$AJ50,1,0)</f>
        <v>#NAME?</v>
      </c>
      <c r="BP50" s="208"/>
      <c r="BQ50" s="208"/>
      <c r="BR50" s="208"/>
      <c r="BS50" s="208"/>
      <c r="BV50" s="346" t="n">
        <v>3.70339250078773</v>
      </c>
      <c r="BW50" s="207" t="n">
        <v>3.746</v>
      </c>
      <c r="BX50" s="208" t="n">
        <v>0.326416379360675</v>
      </c>
      <c r="BY50" s="208" t="n">
        <v>0.330099438261066</v>
      </c>
      <c r="BZ50" s="208" t="n">
        <v>0.997771628927261</v>
      </c>
      <c r="CA50" s="208" t="n">
        <v>0.0337228448295246</v>
      </c>
      <c r="CB50" s="208" t="n">
        <v>0.922335685715431</v>
      </c>
      <c r="CC50" s="343" t="n">
        <v>-0.065</v>
      </c>
      <c r="CD50" s="343" t="n">
        <v>0</v>
      </c>
      <c r="CE50" s="343" t="n">
        <v>0.155</v>
      </c>
      <c r="CF50" s="343" t="n">
        <v>0</v>
      </c>
      <c r="CG50" s="343" t="n">
        <v>0.0162</v>
      </c>
      <c r="CH50" s="343" t="n">
        <v>0</v>
      </c>
      <c r="CI50" s="343" t="n">
        <v>3.591</v>
      </c>
    </row>
    <row r="51" customFormat="false" ht="12.75" hidden="false" customHeight="false" outlineLevel="0" collapsed="false">
      <c r="A51" s="338"/>
      <c r="B51" s="338"/>
      <c r="D51" s="199" t="e">
        <f aca="false">D50+AH50</f>
        <v>#VALUE!</v>
      </c>
      <c r="F51" s="200" t="e">
        <f aca="false">VLOOKUP(AG51,$AL$4:$AS$15,2)</f>
        <v>#VALUE!</v>
      </c>
      <c r="G51" s="200" t="e">
        <f aca="false">F51*$AU51</f>
        <v>#VALUE!</v>
      </c>
      <c r="H51" s="201" t="e">
        <f aca="false">(AL51+AM51+AN51)/(1-(AR51))</f>
        <v>#VALUE!</v>
      </c>
      <c r="I51" s="201" t="e">
        <f aca="false">(AL51+AO51+AP51)</f>
        <v>#VALUE!</v>
      </c>
      <c r="K51" s="201" t="e">
        <f aca="false">MAX(((I51-H51)-AQ51)*AU51*AH51,0)</f>
        <v>#VALUE!</v>
      </c>
      <c r="L51" s="339" t="e">
        <f aca="false">MAX(Q51-K51,0)</f>
        <v>#VALUE!</v>
      </c>
      <c r="N51" s="340" t="e">
        <f aca="false">SQRT(($AX51^2*($AH51/2)+$AW51^2*$AI51)/(($AH51/2)+$AI51))</f>
        <v>#VALUE!</v>
      </c>
      <c r="O51" s="340" t="e">
        <f aca="false">SQRT(($AY51^2*($AH51/2)+$AW51^2*$AI51)/(($AH51/2)+$AI51))</f>
        <v>#VALUE!</v>
      </c>
      <c r="P51" s="209" t="e">
        <f aca="false">(VLOOKUP(AI51,CorrelationTwo,2)*(AW51^2)*AI51+VLOOKUP(D51,CorrelationOne,$AK$9)*AX51*AY51*(AH51/2))/((AI51+(AH51/2))*O51*N51)*AF51</f>
        <v>#VALUE!</v>
      </c>
      <c r="Q51" s="339" t="e">
        <f aca="false">xSPRDOPT(I51,H51,AQ51,0,O51,N51,P51,D51-$G$5,1,0)*AH51*AU51</f>
        <v>#VALUE!</v>
      </c>
      <c r="R51" s="339"/>
      <c r="S51" s="203" t="e">
        <f aca="false">xSPRDOPT(I51,H51,AQ51,AT51,O51,N51,P51,D51-$G$5,1,2)*AF51*(F51/(1-AR51))*AH51</f>
        <v>#VALUE!</v>
      </c>
      <c r="T51" s="203" t="e">
        <f aca="false">xSPRDOPT(I51,H51,AQ51,AT51,O51,N51,P51,D51-$G$5,1,1)*AF51*F51*AH51</f>
        <v>#VALUE!</v>
      </c>
      <c r="U51" s="339"/>
      <c r="V51" s="341" t="e">
        <f aca="false">VLOOKUP($AG51,$AL$4:$AS$15,8)*AH51*AU51</f>
        <v>#VALUE!</v>
      </c>
      <c r="W51" s="341"/>
      <c r="X51" s="342" t="e">
        <f aca="false">((BM51*BC51)+(BL51*BB51))*AH51*F51</f>
        <v>#VALUE!</v>
      </c>
      <c r="Y51" s="342" t="e">
        <f aca="false">($F51*$AH51)*((($BG51/2)*($BC51)^2)+(($BF51/2)*($BB51)^2)+($BH51*$BC51*$BB51))</f>
        <v>#VALUE!</v>
      </c>
      <c r="Z51" s="342" t="e">
        <f aca="false">($BI51*$F51*$AH51*($G$5-$BV$5))/365.25</f>
        <v>#VALUE!</v>
      </c>
      <c r="AA51" s="342" t="e">
        <f aca="false">(($BK51*$BE51)+($BJ51*$BD51))*$F51*$AH51*$AF51</f>
        <v>#VALUE!</v>
      </c>
      <c r="AB51" s="342" t="e">
        <f aca="false">BN51*(AT51-CA51)*F51*AH51</f>
        <v>#VALUE!</v>
      </c>
      <c r="AC51" s="342" t="e">
        <f aca="false">BO51*CB51*F51*AH51*CA51*($G$5-$BV$5)/365.25</f>
        <v>#NAME?</v>
      </c>
      <c r="AF51" s="216" t="e">
        <f aca="false">IF(AND(D51&gt;=$G$7,D51&lt;=$G$8),1,0)</f>
        <v>#VALUE!</v>
      </c>
      <c r="AG51" s="216" t="e">
        <f aca="false">MONTH(D51)</f>
        <v>#VALUE!</v>
      </c>
      <c r="AH51" s="216" t="e">
        <f aca="false">(EOMONTH(D51,0)-EOMONTH(D51-DAY(D51),0))*AF51</f>
        <v>#VALUE!</v>
      </c>
      <c r="AI51" s="216" t="e">
        <f aca="false">AI50+AH50</f>
        <v>#VALUE!</v>
      </c>
      <c r="AJ51" s="216" t="e">
        <f aca="false">D51-$BV$5</f>
        <v>#VALUE!</v>
      </c>
      <c r="AL51" s="207" t="e">
        <f aca="false">VLOOKUP($D51,CurveTbl,$AK$4)</f>
        <v>#VALUE!</v>
      </c>
      <c r="AM51" s="343" t="e">
        <f aca="false">VLOOKUP($D51,CurveTbl,$AH$3)</f>
        <v>#VALUE!</v>
      </c>
      <c r="AN51" s="343" t="e">
        <f aca="false">VLOOKUP($D51,CurveTbl,$AH$4)+VLOOKUP($AG51,$AL$3:$AS$15,6)</f>
        <v>#VALUE!</v>
      </c>
      <c r="AO51" s="343" t="e">
        <f aca="false">VLOOKUP($D51,CurveTbl,$AH$5)</f>
        <v>#VALUE!</v>
      </c>
      <c r="AP51" s="343" t="e">
        <f aca="false">VLOOKUP($D51,CurveTbl,$AH$6)+VLOOKUP($AG51,$AL$3:$AS$15,7)</f>
        <v>#VALUE!</v>
      </c>
      <c r="AQ51" s="207" t="e">
        <f aca="false">VLOOKUP($AG51,$AL$4:$AS$15,3)+VLOOKUP($AG51,$AL$4:$AS$15,5)+($AH$10*VLOOKUP(D51,GRITable,2))</f>
        <v>#VALUE!</v>
      </c>
      <c r="AR51" s="208" t="e">
        <f aca="false">VLOOKUP($AG51,$AL$4:$AS$15,4)</f>
        <v>#VALUE!</v>
      </c>
      <c r="AS51" s="207" t="e">
        <f aca="false">(AL51+AM51+AN51)</f>
        <v>#VALUE!</v>
      </c>
      <c r="AT51" s="208" t="e">
        <f aca="false">VLOOKUP(D51,CurveTbl,$AK$6)</f>
        <v>#VALUE!</v>
      </c>
      <c r="AU51" s="208" t="e">
        <f aca="false">(1+$AT51/2)^(-2*($D51-$G$5)/365.25)*$AF51</f>
        <v>#VALUE!</v>
      </c>
      <c r="AV51" s="344" t="e">
        <f aca="false">ROUND((F51/(1-AR51))-F51,0)*AF51*AH51*AU51</f>
        <v>#VALUE!</v>
      </c>
      <c r="AW51" s="208" t="e">
        <f aca="false">VLOOKUP($D51,CurveTbl,$AK$8)</f>
        <v>#VALUE!</v>
      </c>
      <c r="AX51" s="208" t="e">
        <f aca="false">VLOOKUP($D51,CurveTbl,$AH$7)</f>
        <v>#VALUE!</v>
      </c>
      <c r="AY51" s="208" t="e">
        <f aca="false">VLOOKUP($D51,CurveTbl,$AH$8)</f>
        <v>#VALUE!</v>
      </c>
      <c r="AZ51" s="208"/>
      <c r="BA51" s="345"/>
      <c r="BB51" s="343" t="e">
        <f aca="false">$H51-$BV51</f>
        <v>#VALUE!</v>
      </c>
      <c r="BC51" s="343" t="e">
        <f aca="false">I51-BW51</f>
        <v>#VALUE!</v>
      </c>
      <c r="BD51" s="208" t="e">
        <f aca="false">N51-BX51</f>
        <v>#VALUE!</v>
      </c>
      <c r="BE51" s="208" t="e">
        <f aca="false">O51-BY51</f>
        <v>#VALUE!</v>
      </c>
      <c r="BF51" s="208" t="e">
        <f aca="false">xSPRDOPT($BW51,$BV51,$CG51,0,$BY51,$BX51,$BZ51,$AJ51,1,4)*$CB51</f>
        <v>#NAME?</v>
      </c>
      <c r="BG51" s="208" t="e">
        <f aca="false">xSPRDOPT($BW51,$BV51,$CG51,0,$BY51,$BX51,$BZ51,$AJ51,1,3)*$CB51</f>
        <v>#NAME?</v>
      </c>
      <c r="BH51" s="208" t="e">
        <f aca="false">IF(OR(BF51&lt;&gt;0,BG51&lt;&gt;0),xSPRDOPT($BW51,$BV51,$CG51,0,$BY51,$BX51,$BZ51,$AJ51,1,12)*$CB51,0)</f>
        <v>#NAME?</v>
      </c>
      <c r="BI51" s="208" t="e">
        <f aca="false">xSPRDOPT($BW51,$BV51,$CG51,2*LN(1+CA51/2),$BY51,$BX51,$BZ51,$AJ51,1,9)</f>
        <v>#NAME?</v>
      </c>
      <c r="BJ51" s="208" t="e">
        <f aca="false">xSPRDOPT($BW51,$BV51,$CG51,0,$BY51,$BX51,$BZ51,$AJ51,1,6)*$CB51</f>
        <v>#NAME?</v>
      </c>
      <c r="BK51" s="208" t="e">
        <f aca="false">xSPRDOPT($BW51,$BV51,$CG51,0,$BY51,$BX51,$BZ51,$AJ51,1,5)*$CB51</f>
        <v>#NAME?</v>
      </c>
      <c r="BL51" s="208" t="e">
        <f aca="false">xSPRDOPT(BW51,BV51,CG51,0,BY51,BX51,BZ51,AJ51,1,2)*CB51</f>
        <v>#NAME?</v>
      </c>
      <c r="BM51" s="208" t="e">
        <f aca="false">xSPRDOPT(BW51,BV51,CG51,0,BY51,BX51,BZ51,AJ51,1,1)*CB51</f>
        <v>#NAME?</v>
      </c>
      <c r="BN51" s="208" t="e">
        <f aca="false">IF(AH51&lt;&gt;0,xSPRDOPT($BW51,$BV51,$CG51,2*LN(1+CA51/2),$BY51,$BX51,$BZ51,$AJ51,1,8)+(AJ51/365.25)*CH51/AH51,0)</f>
        <v>#VALUE!</v>
      </c>
      <c r="BO51" s="208" t="e">
        <f aca="false">xSPRDOPT($BW51,$BV51,$CG51,0,$BY51,$BX51,$BZ51,$AJ51,1,0)</f>
        <v>#NAME?</v>
      </c>
      <c r="BP51" s="208"/>
      <c r="BQ51" s="208"/>
      <c r="BR51" s="208"/>
      <c r="BS51" s="208"/>
      <c r="BV51" s="346" t="n">
        <v>3.70759374015335</v>
      </c>
      <c r="BW51" s="207" t="n">
        <v>3.75</v>
      </c>
      <c r="BX51" s="208" t="n">
        <v>0.322640062871137</v>
      </c>
      <c r="BY51" s="208" t="n">
        <v>0.326750825086816</v>
      </c>
      <c r="BZ51" s="208" t="n">
        <v>0.997620319353382</v>
      </c>
      <c r="CA51" s="208" t="n">
        <v>0.0342555372538396</v>
      </c>
      <c r="CB51" s="208" t="n">
        <v>0.918602223865942</v>
      </c>
      <c r="CC51" s="343" t="n">
        <v>-0.065</v>
      </c>
      <c r="CD51" s="343" t="n">
        <v>0</v>
      </c>
      <c r="CE51" s="343" t="n">
        <v>0.155</v>
      </c>
      <c r="CF51" s="343" t="n">
        <v>0</v>
      </c>
      <c r="CG51" s="343" t="n">
        <v>0.0162</v>
      </c>
      <c r="CH51" s="343" t="n">
        <v>0</v>
      </c>
      <c r="CI51" s="343" t="n">
        <v>3.595</v>
      </c>
    </row>
    <row r="52" customFormat="false" ht="12.75" hidden="false" customHeight="false" outlineLevel="0" collapsed="false">
      <c r="A52" s="338"/>
      <c r="B52" s="338"/>
      <c r="D52" s="199" t="e">
        <f aca="false">D51+AH51</f>
        <v>#VALUE!</v>
      </c>
      <c r="F52" s="200" t="e">
        <f aca="false">VLOOKUP(AG52,$AL$4:$AS$15,2)</f>
        <v>#VALUE!</v>
      </c>
      <c r="G52" s="200" t="e">
        <f aca="false">F52*$AU52</f>
        <v>#VALUE!</v>
      </c>
      <c r="H52" s="201" t="e">
        <f aca="false">(AL52+AM52+AN52)/(1-(AR52))</f>
        <v>#VALUE!</v>
      </c>
      <c r="I52" s="201" t="e">
        <f aca="false">(AL52+AO52+AP52)</f>
        <v>#VALUE!</v>
      </c>
      <c r="K52" s="201" t="e">
        <f aca="false">MAX(((I52-H52)-AQ52)*AU52*AH52,0)</f>
        <v>#VALUE!</v>
      </c>
      <c r="L52" s="339" t="e">
        <f aca="false">MAX(Q52-K52,0)</f>
        <v>#VALUE!</v>
      </c>
      <c r="N52" s="340" t="e">
        <f aca="false">SQRT(($AX52^2*($AH52/2)+$AW52^2*$AI52)/(($AH52/2)+$AI52))</f>
        <v>#VALUE!</v>
      </c>
      <c r="O52" s="340" t="e">
        <f aca="false">SQRT(($AY52^2*($AH52/2)+$AW52^2*$AI52)/(($AH52/2)+$AI52))</f>
        <v>#VALUE!</v>
      </c>
      <c r="P52" s="209" t="e">
        <f aca="false">(VLOOKUP(AI52,CorrelationTwo,2)*(AW52^2)*AI52+VLOOKUP(D52,CorrelationOne,$AK$9)*AX52*AY52*(AH52/2))/((AI52+(AH52/2))*O52*N52)*AF52</f>
        <v>#VALUE!</v>
      </c>
      <c r="Q52" s="339" t="e">
        <f aca="false">xSPRDOPT(I52,H52,AQ52,0,O52,N52,P52,D52-$G$5,1,0)*AH52*AU52</f>
        <v>#VALUE!</v>
      </c>
      <c r="R52" s="339"/>
      <c r="S52" s="203" t="e">
        <f aca="false">xSPRDOPT(I52,H52,AQ52,AT52,O52,N52,P52,D52-$G$5,1,2)*AF52*(F52/(1-AR52))*AH52</f>
        <v>#VALUE!</v>
      </c>
      <c r="T52" s="203" t="e">
        <f aca="false">xSPRDOPT(I52,H52,AQ52,AT52,O52,N52,P52,D52-$G$5,1,1)*AF52*F52*AH52</f>
        <v>#VALUE!</v>
      </c>
      <c r="U52" s="339"/>
      <c r="V52" s="341" t="e">
        <f aca="false">VLOOKUP($AG52,$AL$4:$AS$15,8)*AH52*AU52</f>
        <v>#VALUE!</v>
      </c>
      <c r="W52" s="341"/>
      <c r="X52" s="342" t="e">
        <f aca="false">((BM52*BC52)+(BL52*BB52))*AH52*F52</f>
        <v>#VALUE!</v>
      </c>
      <c r="Y52" s="342" t="e">
        <f aca="false">($F52*$AH52)*((($BG52/2)*($BC52)^2)+(($BF52/2)*($BB52)^2)+($BH52*$BC52*$BB52))</f>
        <v>#VALUE!</v>
      </c>
      <c r="Z52" s="342" t="e">
        <f aca="false">($BI52*$F52*$AH52*($G$5-$BV$5))/365.25</f>
        <v>#VALUE!</v>
      </c>
      <c r="AA52" s="342" t="e">
        <f aca="false">(($BK52*$BE52)+($BJ52*$BD52))*$F52*$AH52*$AF52</f>
        <v>#VALUE!</v>
      </c>
      <c r="AB52" s="342" t="e">
        <f aca="false">BN52*(AT52-CA52)*F52*AH52</f>
        <v>#VALUE!</v>
      </c>
      <c r="AC52" s="342" t="e">
        <f aca="false">BO52*CB52*F52*AH52*CA52*($G$5-$BV$5)/365.25</f>
        <v>#NAME?</v>
      </c>
      <c r="AF52" s="216" t="e">
        <f aca="false">IF(AND(D52&gt;=$G$7,D52&lt;=$G$8),1,0)</f>
        <v>#VALUE!</v>
      </c>
      <c r="AG52" s="216" t="e">
        <f aca="false">MONTH(D52)</f>
        <v>#VALUE!</v>
      </c>
      <c r="AH52" s="216" t="e">
        <f aca="false">(EOMONTH(D52,0)-EOMONTH(D52-DAY(D52),0))*AF52</f>
        <v>#VALUE!</v>
      </c>
      <c r="AI52" s="216" t="e">
        <f aca="false">AI51+AH51</f>
        <v>#VALUE!</v>
      </c>
      <c r="AJ52" s="216" t="e">
        <f aca="false">D52-$BV$5</f>
        <v>#VALUE!</v>
      </c>
      <c r="AL52" s="207" t="e">
        <f aca="false">VLOOKUP($D52,CurveTbl,$AK$4)</f>
        <v>#VALUE!</v>
      </c>
      <c r="AM52" s="343" t="e">
        <f aca="false">VLOOKUP($D52,CurveTbl,$AH$3)</f>
        <v>#VALUE!</v>
      </c>
      <c r="AN52" s="343" t="e">
        <f aca="false">VLOOKUP($D52,CurveTbl,$AH$4)+VLOOKUP($AG52,$AL$3:$AS$15,6)</f>
        <v>#VALUE!</v>
      </c>
      <c r="AO52" s="343" t="e">
        <f aca="false">VLOOKUP($D52,CurveTbl,$AH$5)</f>
        <v>#VALUE!</v>
      </c>
      <c r="AP52" s="343" t="e">
        <f aca="false">VLOOKUP($D52,CurveTbl,$AH$6)+VLOOKUP($AG52,$AL$3:$AS$15,7)</f>
        <v>#VALUE!</v>
      </c>
      <c r="AQ52" s="207" t="e">
        <f aca="false">VLOOKUP($AG52,$AL$4:$AS$15,3)+VLOOKUP($AG52,$AL$4:$AS$15,5)+($AH$10*VLOOKUP(D52,GRITable,2))</f>
        <v>#VALUE!</v>
      </c>
      <c r="AR52" s="208" t="e">
        <f aca="false">VLOOKUP($AG52,$AL$4:$AS$15,4)</f>
        <v>#VALUE!</v>
      </c>
      <c r="AS52" s="207" t="e">
        <f aca="false">(AL52+AM52+AN52)</f>
        <v>#VALUE!</v>
      </c>
      <c r="AT52" s="208" t="e">
        <f aca="false">VLOOKUP(D52,CurveTbl,$AK$6)</f>
        <v>#VALUE!</v>
      </c>
      <c r="AU52" s="208" t="e">
        <f aca="false">(1+$AT52/2)^(-2*($D52-$G$5)/365.25)*$AF52</f>
        <v>#VALUE!</v>
      </c>
      <c r="AV52" s="344" t="e">
        <f aca="false">ROUND((F52/(1-AR52))-F52,0)*AF52*AH52*AU52</f>
        <v>#VALUE!</v>
      </c>
      <c r="AW52" s="208" t="e">
        <f aca="false">VLOOKUP($D52,CurveTbl,$AK$8)</f>
        <v>#VALUE!</v>
      </c>
      <c r="AX52" s="208" t="e">
        <f aca="false">VLOOKUP($D52,CurveTbl,$AH$7)</f>
        <v>#VALUE!</v>
      </c>
      <c r="AY52" s="208" t="e">
        <f aca="false">VLOOKUP($D52,CurveTbl,$AH$8)</f>
        <v>#VALUE!</v>
      </c>
      <c r="AZ52" s="208"/>
      <c r="BA52" s="345"/>
      <c r="BB52" s="343" t="e">
        <f aca="false">$H52-$BV52</f>
        <v>#VALUE!</v>
      </c>
      <c r="BC52" s="343" t="e">
        <f aca="false">I52-BW52</f>
        <v>#VALUE!</v>
      </c>
      <c r="BD52" s="208" t="e">
        <f aca="false">N52-BX52</f>
        <v>#VALUE!</v>
      </c>
      <c r="BE52" s="208" t="e">
        <f aca="false">O52-BY52</f>
        <v>#VALUE!</v>
      </c>
      <c r="BF52" s="208" t="e">
        <f aca="false">xSPRDOPT($BW52,$BV52,$CG52,0,$BY52,$BX52,$BZ52,$AJ52,1,4)*$CB52</f>
        <v>#NAME?</v>
      </c>
      <c r="BG52" s="208" t="e">
        <f aca="false">xSPRDOPT($BW52,$BV52,$CG52,0,$BY52,$BX52,$BZ52,$AJ52,1,3)*$CB52</f>
        <v>#NAME?</v>
      </c>
      <c r="BH52" s="208" t="e">
        <f aca="false">IF(OR(BF52&lt;&gt;0,BG52&lt;&gt;0),xSPRDOPT($BW52,$BV52,$CG52,0,$BY52,$BX52,$BZ52,$AJ52,1,12)*$CB52,0)</f>
        <v>#NAME?</v>
      </c>
      <c r="BI52" s="208" t="e">
        <f aca="false">xSPRDOPT($BW52,$BV52,$CG52,2*LN(1+CA52/2),$BY52,$BX52,$BZ52,$AJ52,1,9)</f>
        <v>#NAME?</v>
      </c>
      <c r="BJ52" s="208" t="e">
        <f aca="false">xSPRDOPT($BW52,$BV52,$CG52,0,$BY52,$BX52,$BZ52,$AJ52,1,6)*$CB52</f>
        <v>#NAME?</v>
      </c>
      <c r="BK52" s="208" t="e">
        <f aca="false">xSPRDOPT($BW52,$BV52,$CG52,0,$BY52,$BX52,$BZ52,$AJ52,1,5)*$CB52</f>
        <v>#NAME?</v>
      </c>
      <c r="BL52" s="208" t="e">
        <f aca="false">xSPRDOPT(BW52,BV52,CG52,0,BY52,BX52,BZ52,AJ52,1,2)*CB52</f>
        <v>#NAME?</v>
      </c>
      <c r="BM52" s="208" t="e">
        <f aca="false">xSPRDOPT(BW52,BV52,CG52,0,BY52,BX52,BZ52,AJ52,1,1)*CB52</f>
        <v>#NAME?</v>
      </c>
      <c r="BN52" s="208" t="e">
        <f aca="false">IF(AH52&lt;&gt;0,xSPRDOPT($BW52,$BV52,$CG52,2*LN(1+CA52/2),$BY52,$BX52,$BZ52,$AJ52,1,8)+(AJ52/365.25)*CH52/AH52,0)</f>
        <v>#VALUE!</v>
      </c>
      <c r="BO52" s="208" t="e">
        <f aca="false">xSPRDOPT($BW52,$BV52,$CG52,0,$BY52,$BX52,$BZ52,$AJ52,1,0)</f>
        <v>#NAME?</v>
      </c>
      <c r="BP52" s="208"/>
      <c r="BQ52" s="208"/>
      <c r="BR52" s="208"/>
      <c r="BS52" s="208"/>
      <c r="BV52" s="346" t="n">
        <v>3.74960613380947</v>
      </c>
      <c r="BW52" s="207" t="n">
        <v>3.79</v>
      </c>
      <c r="BX52" s="208" t="n">
        <v>0.322473082425323</v>
      </c>
      <c r="BY52" s="208" t="n">
        <v>0.326326353347211</v>
      </c>
      <c r="BZ52" s="208" t="n">
        <v>0.997762710094668</v>
      </c>
      <c r="CA52" s="208" t="n">
        <v>0.0348059861926022</v>
      </c>
      <c r="CB52" s="208" t="n">
        <v>0.914677844611083</v>
      </c>
      <c r="CC52" s="343" t="n">
        <v>-0.065</v>
      </c>
      <c r="CD52" s="343" t="n">
        <v>0</v>
      </c>
      <c r="CE52" s="343" t="n">
        <v>0.155</v>
      </c>
      <c r="CF52" s="343" t="n">
        <v>0</v>
      </c>
      <c r="CG52" s="343" t="n">
        <v>0.0162</v>
      </c>
      <c r="CH52" s="343" t="n">
        <v>0</v>
      </c>
      <c r="CI52" s="343" t="n">
        <v>3.635</v>
      </c>
    </row>
    <row r="53" customFormat="false" ht="12.75" hidden="false" customHeight="false" outlineLevel="0" collapsed="false">
      <c r="A53" s="338"/>
      <c r="B53" s="338"/>
      <c r="D53" s="199" t="e">
        <f aca="false">D52+AH52</f>
        <v>#VALUE!</v>
      </c>
      <c r="F53" s="200" t="e">
        <f aca="false">VLOOKUP(AG53,$AL$4:$AS$15,2)</f>
        <v>#VALUE!</v>
      </c>
      <c r="G53" s="200" t="e">
        <f aca="false">F53*$AU53</f>
        <v>#VALUE!</v>
      </c>
      <c r="H53" s="201" t="e">
        <f aca="false">(AL53+AM53+AN53)/(1-(AR53))</f>
        <v>#VALUE!</v>
      </c>
      <c r="I53" s="201" t="e">
        <f aca="false">(AL53+AO53+AP53)</f>
        <v>#VALUE!</v>
      </c>
      <c r="K53" s="201" t="e">
        <f aca="false">MAX(((I53-H53)-AQ53)*AU53*AH53,0)</f>
        <v>#VALUE!</v>
      </c>
      <c r="L53" s="339" t="e">
        <f aca="false">MAX(Q53-K53,0)</f>
        <v>#VALUE!</v>
      </c>
      <c r="N53" s="340" t="e">
        <f aca="false">SQRT(($AX53^2*($AH53/2)+$AW53^2*$AI53)/(($AH53/2)+$AI53))</f>
        <v>#VALUE!</v>
      </c>
      <c r="O53" s="340" t="e">
        <f aca="false">SQRT(($AY53^2*($AH53/2)+$AW53^2*$AI53)/(($AH53/2)+$AI53))</f>
        <v>#VALUE!</v>
      </c>
      <c r="P53" s="209" t="e">
        <f aca="false">(VLOOKUP(AI53,CorrelationTwo,2)*(AW53^2)*AI53+VLOOKUP(D53,CorrelationOne,$AK$9)*AX53*AY53*(AH53/2))/((AI53+(AH53/2))*O53*N53)*AF53</f>
        <v>#VALUE!</v>
      </c>
      <c r="Q53" s="339" t="e">
        <f aca="false">xSPRDOPT(I53,H53,AQ53,0,O53,N53,P53,D53-$G$5,1,0)*AH53*AU53</f>
        <v>#VALUE!</v>
      </c>
      <c r="R53" s="339"/>
      <c r="S53" s="203" t="e">
        <f aca="false">xSPRDOPT(I53,H53,AQ53,AT53,O53,N53,P53,D53-$G$5,1,2)*AF53*(F53/(1-AR53))*AH53</f>
        <v>#VALUE!</v>
      </c>
      <c r="T53" s="203" t="e">
        <f aca="false">xSPRDOPT(I53,H53,AQ53,AT53,O53,N53,P53,D53-$G$5,1,1)*AF53*F53*AH53</f>
        <v>#VALUE!</v>
      </c>
      <c r="U53" s="339"/>
      <c r="V53" s="341" t="e">
        <f aca="false">VLOOKUP($AG53,$AL$4:$AS$15,8)*AH53*AU53</f>
        <v>#VALUE!</v>
      </c>
      <c r="W53" s="341"/>
      <c r="X53" s="342" t="e">
        <f aca="false">((BM53*BC53)+(BL53*BB53))*AH53*F53</f>
        <v>#VALUE!</v>
      </c>
      <c r="Y53" s="342" t="e">
        <f aca="false">($F53*$AH53)*((($BG53/2)*($BC53)^2)+(($BF53/2)*($BB53)^2)+($BH53*$BC53*$BB53))</f>
        <v>#VALUE!</v>
      </c>
      <c r="Z53" s="342" t="e">
        <f aca="false">($BI53*$F53*$AH53*($G$5-$BV$5))/365.25</f>
        <v>#VALUE!</v>
      </c>
      <c r="AA53" s="342" t="e">
        <f aca="false">(($BK53*$BE53)+($BJ53*$BD53))*$F53*$AH53*$AF53</f>
        <v>#VALUE!</v>
      </c>
      <c r="AB53" s="342" t="e">
        <f aca="false">BN53*(AT53-CA53)*F53*AH53</f>
        <v>#VALUE!</v>
      </c>
      <c r="AC53" s="342" t="e">
        <f aca="false">BO53*CB53*F53*AH53*CA53*($G$5-$BV$5)/365.25</f>
        <v>#NAME?</v>
      </c>
      <c r="AF53" s="216" t="e">
        <f aca="false">IF(AND(D53&gt;=$G$7,D53&lt;=$G$8),1,0)</f>
        <v>#VALUE!</v>
      </c>
      <c r="AG53" s="216" t="e">
        <f aca="false">MONTH(D53)</f>
        <v>#VALUE!</v>
      </c>
      <c r="AH53" s="216" t="e">
        <f aca="false">(EOMONTH(D53,0)-EOMONTH(D53-DAY(D53),0))*AF53</f>
        <v>#VALUE!</v>
      </c>
      <c r="AI53" s="216" t="e">
        <f aca="false">AI52+AH52</f>
        <v>#VALUE!</v>
      </c>
      <c r="AJ53" s="216" t="e">
        <f aca="false">D53-$BV$5</f>
        <v>#VALUE!</v>
      </c>
      <c r="AL53" s="207" t="e">
        <f aca="false">VLOOKUP($D53,CurveTbl,$AK$4)</f>
        <v>#VALUE!</v>
      </c>
      <c r="AM53" s="343" t="e">
        <f aca="false">VLOOKUP($D53,CurveTbl,$AH$3)</f>
        <v>#VALUE!</v>
      </c>
      <c r="AN53" s="343" t="e">
        <f aca="false">VLOOKUP($D53,CurveTbl,$AH$4)+VLOOKUP($AG53,$AL$3:$AS$15,6)</f>
        <v>#VALUE!</v>
      </c>
      <c r="AO53" s="343" t="e">
        <f aca="false">VLOOKUP($D53,CurveTbl,$AH$5)</f>
        <v>#VALUE!</v>
      </c>
      <c r="AP53" s="343" t="e">
        <f aca="false">VLOOKUP($D53,CurveTbl,$AH$6)+VLOOKUP($AG53,$AL$3:$AS$15,7)</f>
        <v>#VALUE!</v>
      </c>
      <c r="AQ53" s="207" t="e">
        <f aca="false">VLOOKUP($AG53,$AL$4:$AS$15,3)+VLOOKUP($AG53,$AL$4:$AS$15,5)+($AH$10*VLOOKUP(D53,GRITable,2))</f>
        <v>#VALUE!</v>
      </c>
      <c r="AR53" s="208" t="e">
        <f aca="false">VLOOKUP($AG53,$AL$4:$AS$15,4)</f>
        <v>#VALUE!</v>
      </c>
      <c r="AS53" s="207" t="e">
        <f aca="false">(AL53+AM53+AN53)</f>
        <v>#VALUE!</v>
      </c>
      <c r="AT53" s="208" t="e">
        <f aca="false">VLOOKUP(D53,CurveTbl,$AK$6)</f>
        <v>#VALUE!</v>
      </c>
      <c r="AU53" s="208" t="e">
        <f aca="false">(1+$AT53/2)^(-2*($D53-$G$5)/365.25)*$AF53</f>
        <v>#VALUE!</v>
      </c>
      <c r="AV53" s="344" t="e">
        <f aca="false">ROUND((F53/(1-AR53))-F53,0)*AF53*AH53*AU53</f>
        <v>#VALUE!</v>
      </c>
      <c r="AW53" s="208" t="e">
        <f aca="false">VLOOKUP($D53,CurveTbl,$AK$8)</f>
        <v>#VALUE!</v>
      </c>
      <c r="AX53" s="208" t="e">
        <f aca="false">VLOOKUP($D53,CurveTbl,$AH$7)</f>
        <v>#VALUE!</v>
      </c>
      <c r="AY53" s="208" t="e">
        <f aca="false">VLOOKUP($D53,CurveTbl,$AH$8)</f>
        <v>#VALUE!</v>
      </c>
      <c r="AZ53" s="208"/>
      <c r="BA53" s="345"/>
      <c r="BB53" s="343" t="e">
        <f aca="false">$H53-$BV53</f>
        <v>#VALUE!</v>
      </c>
      <c r="BC53" s="343" t="e">
        <f aca="false">I53-BW53</f>
        <v>#VALUE!</v>
      </c>
      <c r="BD53" s="208" t="e">
        <f aca="false">N53-BX53</f>
        <v>#VALUE!</v>
      </c>
      <c r="BE53" s="208" t="e">
        <f aca="false">O53-BY53</f>
        <v>#VALUE!</v>
      </c>
      <c r="BF53" s="208" t="e">
        <f aca="false">xSPRDOPT($BW53,$BV53,$CG53,0,$BY53,$BX53,$BZ53,$AJ53,1,4)*$CB53</f>
        <v>#NAME?</v>
      </c>
      <c r="BG53" s="208" t="e">
        <f aca="false">xSPRDOPT($BW53,$BV53,$CG53,0,$BY53,$BX53,$BZ53,$AJ53,1,3)*$CB53</f>
        <v>#NAME?</v>
      </c>
      <c r="BH53" s="208" t="e">
        <f aca="false">IF(OR(BF53&lt;&gt;0,BG53&lt;&gt;0),xSPRDOPT($BW53,$BV53,$CG53,0,$BY53,$BX53,$BZ53,$AJ53,1,12)*$CB53,0)</f>
        <v>#NAME?</v>
      </c>
      <c r="BI53" s="208" t="e">
        <f aca="false">xSPRDOPT($BW53,$BV53,$CG53,2*LN(1+CA53/2),$BY53,$BX53,$BZ53,$AJ53,1,9)</f>
        <v>#NAME?</v>
      </c>
      <c r="BJ53" s="208" t="e">
        <f aca="false">xSPRDOPT($BW53,$BV53,$CG53,0,$BY53,$BX53,$BZ53,$AJ53,1,6)*$CB53</f>
        <v>#NAME?</v>
      </c>
      <c r="BK53" s="208" t="e">
        <f aca="false">xSPRDOPT($BW53,$BV53,$CG53,0,$BY53,$BX53,$BZ53,$AJ53,1,5)*$CB53</f>
        <v>#NAME?</v>
      </c>
      <c r="BL53" s="208" t="e">
        <f aca="false">xSPRDOPT(BW53,BV53,CG53,0,BY53,BX53,BZ53,AJ53,1,2)*CB53</f>
        <v>#NAME?</v>
      </c>
      <c r="BM53" s="208" t="e">
        <f aca="false">xSPRDOPT(BW53,BV53,CG53,0,BY53,BX53,BZ53,AJ53,1,1)*CB53</f>
        <v>#NAME?</v>
      </c>
      <c r="BN53" s="208" t="e">
        <f aca="false">IF(AH53&lt;&gt;0,xSPRDOPT($BW53,$BV53,$CG53,2*LN(1+CA53/2),$BY53,$BX53,$BZ53,$AJ53,1,8)+(AJ53/365.25)*CH53/AH53,0)</f>
        <v>#VALUE!</v>
      </c>
      <c r="BO53" s="208" t="e">
        <f aca="false">xSPRDOPT($BW53,$BV53,$CG53,0,$BY53,$BX53,$BZ53,$AJ53,1,0)</f>
        <v>#NAME?</v>
      </c>
      <c r="BP53" s="208"/>
      <c r="BQ53" s="208"/>
      <c r="BR53" s="208"/>
      <c r="BS53" s="208"/>
      <c r="BV53" s="346" t="n">
        <v>3.79687007667262</v>
      </c>
      <c r="BW53" s="207" t="n">
        <v>3.835</v>
      </c>
      <c r="BX53" s="208" t="n">
        <v>0.323643722079727</v>
      </c>
      <c r="BY53" s="208" t="n">
        <v>0.327850821171926</v>
      </c>
      <c r="BZ53" s="208" t="n">
        <v>0.997668718873067</v>
      </c>
      <c r="CA53" s="208" t="n">
        <v>0.0353181533007789</v>
      </c>
      <c r="CB53" s="208" t="n">
        <v>0.910865690943532</v>
      </c>
      <c r="CC53" s="343" t="n">
        <v>-0.065</v>
      </c>
      <c r="CD53" s="343" t="n">
        <v>0</v>
      </c>
      <c r="CE53" s="343" t="n">
        <v>0.155</v>
      </c>
      <c r="CF53" s="343" t="n">
        <v>0</v>
      </c>
      <c r="CG53" s="343" t="n">
        <v>0.0162</v>
      </c>
      <c r="CH53" s="343" t="n">
        <v>0</v>
      </c>
      <c r="CI53" s="343" t="n">
        <v>3.68</v>
      </c>
    </row>
    <row r="54" customFormat="false" ht="12.75" hidden="false" customHeight="false" outlineLevel="0" collapsed="false">
      <c r="A54" s="338"/>
      <c r="B54" s="338"/>
      <c r="D54" s="199" t="e">
        <f aca="false">D53+AH53</f>
        <v>#VALUE!</v>
      </c>
      <c r="F54" s="200" t="e">
        <f aca="false">VLOOKUP(AG54,$AL$4:$AS$15,2)</f>
        <v>#VALUE!</v>
      </c>
      <c r="G54" s="200" t="e">
        <f aca="false">F54*$AU54</f>
        <v>#VALUE!</v>
      </c>
      <c r="H54" s="201" t="e">
        <f aca="false">(AL54+AM54+AN54)/(1-(AR54))</f>
        <v>#VALUE!</v>
      </c>
      <c r="I54" s="201" t="e">
        <f aca="false">(AL54+AO54+AP54)</f>
        <v>#VALUE!</v>
      </c>
      <c r="K54" s="201" t="e">
        <f aca="false">MAX(((I54-H54)-AQ54)*AU54*AH54,0)</f>
        <v>#VALUE!</v>
      </c>
      <c r="L54" s="339" t="e">
        <f aca="false">MAX(Q54-K54,0)</f>
        <v>#VALUE!</v>
      </c>
      <c r="N54" s="340" t="e">
        <f aca="false">SQRT(($AX54^2*($AH54/2)+$AW54^2*$AI54)/(($AH54/2)+$AI54))</f>
        <v>#VALUE!</v>
      </c>
      <c r="O54" s="340" t="e">
        <f aca="false">SQRT(($AY54^2*($AH54/2)+$AW54^2*$AI54)/(($AH54/2)+$AI54))</f>
        <v>#VALUE!</v>
      </c>
      <c r="P54" s="209" t="e">
        <f aca="false">(VLOOKUP(AI54,CorrelationTwo,2)*(AW54^2)*AI54+VLOOKUP(D54,CorrelationOne,$AK$9)*AX54*AY54*(AH54/2))/((AI54+(AH54/2))*O54*N54)*AF54</f>
        <v>#VALUE!</v>
      </c>
      <c r="Q54" s="339" t="e">
        <f aca="false">xSPRDOPT(I54,H54,AQ54,0,O54,N54,P54,D54-$G$5,1,0)*AH54*AU54</f>
        <v>#VALUE!</v>
      </c>
      <c r="R54" s="339"/>
      <c r="S54" s="203" t="e">
        <f aca="false">xSPRDOPT(I54,H54,AQ54,AT54,O54,N54,P54,D54-$G$5,1,2)*AF54*(F54/(1-AR54))*AH54</f>
        <v>#VALUE!</v>
      </c>
      <c r="T54" s="203" t="e">
        <f aca="false">xSPRDOPT(I54,H54,AQ54,AT54,O54,N54,P54,D54-$G$5,1,1)*AF54*F54*AH54</f>
        <v>#VALUE!</v>
      </c>
      <c r="U54" s="339"/>
      <c r="V54" s="341" t="e">
        <f aca="false">VLOOKUP($AG54,$AL$4:$AS$15,8)*AH54*AU54</f>
        <v>#VALUE!</v>
      </c>
      <c r="W54" s="341"/>
      <c r="X54" s="342" t="e">
        <f aca="false">((BM54*BC54)+(BL54*BB54))*AH54*F54</f>
        <v>#VALUE!</v>
      </c>
      <c r="Y54" s="342" t="e">
        <f aca="false">($F54*$AH54)*((($BG54/2)*($BC54)^2)+(($BF54/2)*($BB54)^2)+($BH54*$BC54*$BB54))</f>
        <v>#VALUE!</v>
      </c>
      <c r="Z54" s="342" t="e">
        <f aca="false">($BI54*$F54*$AH54*($G$5-$BV$5))/365.25</f>
        <v>#VALUE!</v>
      </c>
      <c r="AA54" s="342" t="e">
        <f aca="false">(($BK54*$BE54)+($BJ54*$BD54))*$F54*$AH54*$AF54</f>
        <v>#VALUE!</v>
      </c>
      <c r="AB54" s="342" t="e">
        <f aca="false">BN54*(AT54-CA54)*F54*AH54</f>
        <v>#VALUE!</v>
      </c>
      <c r="AC54" s="342" t="e">
        <f aca="false">BO54*CB54*F54*AH54*CA54*($G$5-$BV$5)/365.25</f>
        <v>#NAME?</v>
      </c>
      <c r="AF54" s="216" t="e">
        <f aca="false">IF(AND(D54&gt;=$G$7,D54&lt;=$G$8),1,0)</f>
        <v>#VALUE!</v>
      </c>
      <c r="AG54" s="216" t="e">
        <f aca="false">MONTH(D54)</f>
        <v>#VALUE!</v>
      </c>
      <c r="AH54" s="216" t="e">
        <f aca="false">(EOMONTH(D54,0)-EOMONTH(D54-DAY(D54),0))*AF54</f>
        <v>#VALUE!</v>
      </c>
      <c r="AI54" s="216" t="e">
        <f aca="false">AI53+AH53</f>
        <v>#VALUE!</v>
      </c>
      <c r="AJ54" s="216" t="e">
        <f aca="false">D54-$BV$5</f>
        <v>#VALUE!</v>
      </c>
      <c r="AL54" s="207" t="e">
        <f aca="false">VLOOKUP($D54,CurveTbl,$AK$4)</f>
        <v>#VALUE!</v>
      </c>
      <c r="AM54" s="343" t="e">
        <f aca="false">VLOOKUP($D54,CurveTbl,$AH$3)</f>
        <v>#VALUE!</v>
      </c>
      <c r="AN54" s="343" t="e">
        <f aca="false">VLOOKUP($D54,CurveTbl,$AH$4)+VLOOKUP($AG54,$AL$3:$AS$15,6)</f>
        <v>#VALUE!</v>
      </c>
      <c r="AO54" s="343" t="e">
        <f aca="false">VLOOKUP($D54,CurveTbl,$AH$5)</f>
        <v>#VALUE!</v>
      </c>
      <c r="AP54" s="343" t="e">
        <f aca="false">VLOOKUP($D54,CurveTbl,$AH$6)+VLOOKUP($AG54,$AL$3:$AS$15,7)</f>
        <v>#VALUE!</v>
      </c>
      <c r="AQ54" s="207" t="e">
        <f aca="false">VLOOKUP($AG54,$AL$4:$AS$15,3)+VLOOKUP($AG54,$AL$4:$AS$15,5)+($AH$10*VLOOKUP(D54,GRITable,2))</f>
        <v>#VALUE!</v>
      </c>
      <c r="AR54" s="208" t="e">
        <f aca="false">VLOOKUP($AG54,$AL$4:$AS$15,4)</f>
        <v>#VALUE!</v>
      </c>
      <c r="AS54" s="207" t="e">
        <f aca="false">(AL54+AM54+AN54)</f>
        <v>#VALUE!</v>
      </c>
      <c r="AT54" s="208" t="e">
        <f aca="false">VLOOKUP(D54,CurveTbl,$AK$6)</f>
        <v>#VALUE!</v>
      </c>
      <c r="AU54" s="208" t="e">
        <f aca="false">(1+$AT54/2)^(-2*($D54-$G$5)/365.25)*$AF54</f>
        <v>#VALUE!</v>
      </c>
      <c r="AV54" s="344" t="e">
        <f aca="false">ROUND((F54/(1-AR54))-F54,0)*AF54*AH54*AU54</f>
        <v>#VALUE!</v>
      </c>
      <c r="AW54" s="208" t="e">
        <f aca="false">VLOOKUP($D54,CurveTbl,$AK$8)</f>
        <v>#VALUE!</v>
      </c>
      <c r="AX54" s="208" t="e">
        <f aca="false">VLOOKUP($D54,CurveTbl,$AH$7)</f>
        <v>#VALUE!</v>
      </c>
      <c r="AY54" s="208" t="e">
        <f aca="false">VLOOKUP($D54,CurveTbl,$AH$8)</f>
        <v>#VALUE!</v>
      </c>
      <c r="AZ54" s="208"/>
      <c r="BA54" s="345"/>
      <c r="BB54" s="343" t="e">
        <f aca="false">$H54-$BV54</f>
        <v>#VALUE!</v>
      </c>
      <c r="BC54" s="343" t="e">
        <f aca="false">I54-BW54</f>
        <v>#VALUE!</v>
      </c>
      <c r="BD54" s="208" t="e">
        <f aca="false">N54-BX54</f>
        <v>#VALUE!</v>
      </c>
      <c r="BE54" s="208" t="e">
        <f aca="false">O54-BY54</f>
        <v>#VALUE!</v>
      </c>
      <c r="BF54" s="208" t="e">
        <f aca="false">xSPRDOPT($BW54,$BV54,$CG54,0,$BY54,$BX54,$BZ54,$AJ54,1,4)*$CB54</f>
        <v>#NAME?</v>
      </c>
      <c r="BG54" s="208" t="e">
        <f aca="false">xSPRDOPT($BW54,$BV54,$CG54,0,$BY54,$BX54,$BZ54,$AJ54,1,3)*$CB54</f>
        <v>#NAME?</v>
      </c>
      <c r="BH54" s="208" t="e">
        <f aca="false">IF(OR(BF54&lt;&gt;0,BG54&lt;&gt;0),xSPRDOPT($BW54,$BV54,$CG54,0,$BY54,$BX54,$BZ54,$AJ54,1,12)*$CB54,0)</f>
        <v>#NAME?</v>
      </c>
      <c r="BI54" s="208" t="e">
        <f aca="false">xSPRDOPT($BW54,$BV54,$CG54,2*LN(1+CA54/2),$BY54,$BX54,$BZ54,$AJ54,1,9)</f>
        <v>#NAME?</v>
      </c>
      <c r="BJ54" s="208" t="e">
        <f aca="false">xSPRDOPT($BW54,$BV54,$CG54,0,$BY54,$BX54,$BZ54,$AJ54,1,6)*$CB54</f>
        <v>#NAME?</v>
      </c>
      <c r="BK54" s="208" t="e">
        <f aca="false">xSPRDOPT($BW54,$BV54,$CG54,0,$BY54,$BX54,$BZ54,$AJ54,1,5)*$CB54</f>
        <v>#NAME?</v>
      </c>
      <c r="BL54" s="208" t="e">
        <f aca="false">xSPRDOPT(BW54,BV54,CG54,0,BY54,BX54,BZ54,AJ54,1,2)*CB54</f>
        <v>#NAME?</v>
      </c>
      <c r="BM54" s="208" t="e">
        <f aca="false">xSPRDOPT(BW54,BV54,CG54,0,BY54,BX54,BZ54,AJ54,1,1)*CB54</f>
        <v>#NAME?</v>
      </c>
      <c r="BN54" s="208" t="e">
        <f aca="false">IF(AH54&lt;&gt;0,xSPRDOPT($BW54,$BV54,$CG54,2*LN(1+CA54/2),$BY54,$BX54,$BZ54,$AJ54,1,8)+(AJ54/365.25)*CH54/AH54,0)</f>
        <v>#VALUE!</v>
      </c>
      <c r="BO54" s="208" t="e">
        <f aca="false">xSPRDOPT($BW54,$BV54,$CG54,0,$BY54,$BX54,$BZ54,$AJ54,1,0)</f>
        <v>#NAME?</v>
      </c>
      <c r="BP54" s="208"/>
      <c r="BQ54" s="208"/>
      <c r="BR54" s="208"/>
      <c r="BS54" s="208"/>
      <c r="BV54" s="346" t="n">
        <v>3.83783216048734</v>
      </c>
      <c r="BW54" s="207" t="n">
        <v>3.874</v>
      </c>
      <c r="BX54" s="208" t="n">
        <v>0.324779186708793</v>
      </c>
      <c r="BY54" s="208" t="n">
        <v>0.329194473663081</v>
      </c>
      <c r="BZ54" s="208" t="n">
        <v>0.997638921415958</v>
      </c>
      <c r="CA54" s="208" t="n">
        <v>0.0358248760842268</v>
      </c>
      <c r="CB54" s="208" t="n">
        <v>0.906919907678332</v>
      </c>
      <c r="CC54" s="343" t="n">
        <v>-0.065</v>
      </c>
      <c r="CD54" s="343" t="n">
        <v>0</v>
      </c>
      <c r="CE54" s="343" t="n">
        <v>0.155</v>
      </c>
      <c r="CF54" s="343" t="n">
        <v>0</v>
      </c>
      <c r="CG54" s="343" t="n">
        <v>0.0162</v>
      </c>
      <c r="CH54" s="343" t="n">
        <v>0</v>
      </c>
      <c r="CI54" s="343" t="n">
        <v>3.719</v>
      </c>
    </row>
    <row r="55" customFormat="false" ht="12.75" hidden="false" customHeight="false" outlineLevel="0" collapsed="false">
      <c r="A55" s="338"/>
      <c r="B55" s="338"/>
      <c r="D55" s="199" t="e">
        <f aca="false">D54+AH54</f>
        <v>#VALUE!</v>
      </c>
      <c r="F55" s="200" t="e">
        <f aca="false">VLOOKUP(AG55,$AL$4:$AS$15,2)</f>
        <v>#VALUE!</v>
      </c>
      <c r="G55" s="200" t="e">
        <f aca="false">F55*$AU55</f>
        <v>#VALUE!</v>
      </c>
      <c r="H55" s="201" t="e">
        <f aca="false">(AL55+AM55+AN55)/(1-(AR55))</f>
        <v>#VALUE!</v>
      </c>
      <c r="I55" s="201" t="e">
        <f aca="false">(AL55+AO55+AP55)</f>
        <v>#VALUE!</v>
      </c>
      <c r="K55" s="201" t="e">
        <f aca="false">MAX(((I55-H55)-AQ55)*AU55*AH55,0)</f>
        <v>#VALUE!</v>
      </c>
      <c r="L55" s="339" t="e">
        <f aca="false">MAX(Q55-K55,0)</f>
        <v>#VALUE!</v>
      </c>
      <c r="N55" s="340" t="e">
        <f aca="false">SQRT(($AX55^2*($AH55/2)+$AW55^2*$AI55)/(($AH55/2)+$AI55))</f>
        <v>#VALUE!</v>
      </c>
      <c r="O55" s="340" t="e">
        <f aca="false">SQRT(($AY55^2*($AH55/2)+$AW55^2*$AI55)/(($AH55/2)+$AI55))</f>
        <v>#VALUE!</v>
      </c>
      <c r="P55" s="209" t="e">
        <f aca="false">(VLOOKUP(AI55,CorrelationTwo,2)*(AW55^2)*AI55+VLOOKUP(D55,CorrelationOne,$AK$9)*AX55*AY55*(AH55/2))/((AI55+(AH55/2))*O55*N55)*AF55</f>
        <v>#VALUE!</v>
      </c>
      <c r="Q55" s="339" t="e">
        <f aca="false">xSPRDOPT(I55,H55,AQ55,0,O55,N55,P55,D55-$G$5,1,0)*AH55*AU55</f>
        <v>#VALUE!</v>
      </c>
      <c r="R55" s="339"/>
      <c r="S55" s="203" t="e">
        <f aca="false">xSPRDOPT(I55,H55,AQ55,AT55,O55,N55,P55,D55-$G$5,1,2)*AF55*(F55/(1-AR55))*AH55</f>
        <v>#VALUE!</v>
      </c>
      <c r="T55" s="203" t="e">
        <f aca="false">xSPRDOPT(I55,H55,AQ55,AT55,O55,N55,P55,D55-$G$5,1,1)*AF55*F55*AH55</f>
        <v>#VALUE!</v>
      </c>
      <c r="U55" s="339"/>
      <c r="V55" s="341" t="e">
        <f aca="false">VLOOKUP($AG55,$AL$4:$AS$15,8)*AH55*AU55</f>
        <v>#VALUE!</v>
      </c>
      <c r="W55" s="341"/>
      <c r="X55" s="342" t="e">
        <f aca="false">((BM55*BC55)+(BL55*BB55))*AH55*F55</f>
        <v>#VALUE!</v>
      </c>
      <c r="Y55" s="342" t="e">
        <f aca="false">($F55*$AH55)*((($BG55/2)*($BC55)^2)+(($BF55/2)*($BB55)^2)+($BH55*$BC55*$BB55))</f>
        <v>#VALUE!</v>
      </c>
      <c r="Z55" s="342" t="e">
        <f aca="false">($BI55*$F55*$AH55*($G$5-$BV$5))/365.25</f>
        <v>#VALUE!</v>
      </c>
      <c r="AA55" s="342" t="e">
        <f aca="false">(($BK55*$BE55)+($BJ55*$BD55))*$F55*$AH55*$AF55</f>
        <v>#VALUE!</v>
      </c>
      <c r="AB55" s="342" t="e">
        <f aca="false">BN55*(AT55-CA55)*F55*AH55</f>
        <v>#VALUE!</v>
      </c>
      <c r="AC55" s="342" t="e">
        <f aca="false">BO55*CB55*F55*AH55*CA55*($G$5-$BV$5)/365.25</f>
        <v>#NAME?</v>
      </c>
      <c r="AF55" s="216" t="e">
        <f aca="false">IF(AND(D55&gt;=$G$7,D55&lt;=$G$8),1,0)</f>
        <v>#VALUE!</v>
      </c>
      <c r="AG55" s="216" t="e">
        <f aca="false">MONTH(D55)</f>
        <v>#VALUE!</v>
      </c>
      <c r="AH55" s="216" t="e">
        <f aca="false">(EOMONTH(D55,0)-EOMONTH(D55-DAY(D55),0))*AF55</f>
        <v>#VALUE!</v>
      </c>
      <c r="AI55" s="216" t="e">
        <f aca="false">AI54+AH54</f>
        <v>#VALUE!</v>
      </c>
      <c r="AJ55" s="216" t="e">
        <f aca="false">D55-$BV$5</f>
        <v>#VALUE!</v>
      </c>
      <c r="AL55" s="207" t="e">
        <f aca="false">VLOOKUP($D55,CurveTbl,$AK$4)</f>
        <v>#VALUE!</v>
      </c>
      <c r="AM55" s="343" t="e">
        <f aca="false">VLOOKUP($D55,CurveTbl,$AH$3)</f>
        <v>#VALUE!</v>
      </c>
      <c r="AN55" s="343" t="e">
        <f aca="false">VLOOKUP($D55,CurveTbl,$AH$4)+VLOOKUP($AG55,$AL$3:$AS$15,6)</f>
        <v>#VALUE!</v>
      </c>
      <c r="AO55" s="343" t="e">
        <f aca="false">VLOOKUP($D55,CurveTbl,$AH$5)</f>
        <v>#VALUE!</v>
      </c>
      <c r="AP55" s="343" t="e">
        <f aca="false">VLOOKUP($D55,CurveTbl,$AH$6)+VLOOKUP($AG55,$AL$3:$AS$15,7)</f>
        <v>#VALUE!</v>
      </c>
      <c r="AQ55" s="207" t="e">
        <f aca="false">VLOOKUP($AG55,$AL$4:$AS$15,3)+VLOOKUP($AG55,$AL$4:$AS$15,5)+($AH$10*VLOOKUP(D55,GRITable,2))</f>
        <v>#VALUE!</v>
      </c>
      <c r="AR55" s="208" t="e">
        <f aca="false">VLOOKUP($AG55,$AL$4:$AS$15,4)</f>
        <v>#VALUE!</v>
      </c>
      <c r="AS55" s="207" t="e">
        <f aca="false">(AL55+AM55+AN55)</f>
        <v>#VALUE!</v>
      </c>
      <c r="AT55" s="208" t="e">
        <f aca="false">VLOOKUP(D55,CurveTbl,$AK$6)</f>
        <v>#VALUE!</v>
      </c>
      <c r="AU55" s="208" t="e">
        <f aca="false">(1+$AT55/2)^(-2*($D55-$G$5)/365.25)*$AF55</f>
        <v>#VALUE!</v>
      </c>
      <c r="AV55" s="344" t="e">
        <f aca="false">ROUND((F55/(1-AR55))-F55,0)*AF55*AH55*AU55</f>
        <v>#VALUE!</v>
      </c>
      <c r="AW55" s="208" t="e">
        <f aca="false">VLOOKUP($D55,CurveTbl,$AK$8)</f>
        <v>#VALUE!</v>
      </c>
      <c r="AX55" s="208" t="e">
        <f aca="false">VLOOKUP($D55,CurveTbl,$AH$7)</f>
        <v>#VALUE!</v>
      </c>
      <c r="AY55" s="208" t="e">
        <f aca="false">VLOOKUP($D55,CurveTbl,$AH$8)</f>
        <v>#VALUE!</v>
      </c>
      <c r="AZ55" s="208"/>
      <c r="BA55" s="345"/>
      <c r="BB55" s="343" t="e">
        <f aca="false">$H55-$BV55</f>
        <v>#VALUE!</v>
      </c>
      <c r="BC55" s="343" t="e">
        <f aca="false">I55-BW55</f>
        <v>#VALUE!</v>
      </c>
      <c r="BD55" s="208" t="e">
        <f aca="false">N55-BX55</f>
        <v>#VALUE!</v>
      </c>
      <c r="BE55" s="208" t="e">
        <f aca="false">O55-BY55</f>
        <v>#VALUE!</v>
      </c>
      <c r="BF55" s="208" t="e">
        <f aca="false">xSPRDOPT($BW55,$BV55,$CG55,0,$BY55,$BX55,$BZ55,$AJ55,1,4)*$CB55</f>
        <v>#NAME?</v>
      </c>
      <c r="BG55" s="208" t="e">
        <f aca="false">xSPRDOPT($BW55,$BV55,$CG55,0,$BY55,$BX55,$BZ55,$AJ55,1,3)*$CB55</f>
        <v>#NAME?</v>
      </c>
      <c r="BH55" s="208" t="e">
        <f aca="false">IF(OR(BF55&lt;&gt;0,BG55&lt;&gt;0),xSPRDOPT($BW55,$BV55,$CG55,0,$BY55,$BX55,$BZ55,$AJ55,1,12)*$CB55,0)</f>
        <v>#NAME?</v>
      </c>
      <c r="BI55" s="208" t="e">
        <f aca="false">xSPRDOPT($BW55,$BV55,$CG55,2*LN(1+CA55/2),$BY55,$BX55,$BZ55,$AJ55,1,9)</f>
        <v>#NAME?</v>
      </c>
      <c r="BJ55" s="208" t="e">
        <f aca="false">xSPRDOPT($BW55,$BV55,$CG55,0,$BY55,$BX55,$BZ55,$AJ55,1,6)*$CB55</f>
        <v>#NAME?</v>
      </c>
      <c r="BK55" s="208" t="e">
        <f aca="false">xSPRDOPT($BW55,$BV55,$CG55,0,$BY55,$BX55,$BZ55,$AJ55,1,5)*$CB55</f>
        <v>#NAME?</v>
      </c>
      <c r="BL55" s="208" t="e">
        <f aca="false">xSPRDOPT(BW55,BV55,CG55,0,BY55,BX55,BZ55,AJ55,1,2)*CB55</f>
        <v>#NAME?</v>
      </c>
      <c r="BM55" s="208" t="e">
        <f aca="false">xSPRDOPT(BW55,BV55,CG55,0,BY55,BX55,BZ55,AJ55,1,1)*CB55</f>
        <v>#NAME?</v>
      </c>
      <c r="BN55" s="208" t="e">
        <f aca="false">IF(AH55&lt;&gt;0,xSPRDOPT($BW55,$BV55,$CG55,2*LN(1+CA55/2),$BY55,$BX55,$BZ55,$AJ55,1,8)+(AJ55/365.25)*CH55/AH55,0)</f>
        <v>#VALUE!</v>
      </c>
      <c r="BO55" s="208" t="e">
        <f aca="false">xSPRDOPT($BW55,$BV55,$CG55,0,$BY55,$BX55,$BZ55,$AJ55,1,0)</f>
        <v>#NAME?</v>
      </c>
      <c r="BP55" s="208"/>
      <c r="BQ55" s="208"/>
      <c r="BR55" s="208"/>
      <c r="BS55" s="208"/>
      <c r="BV55" s="346" t="n">
        <v>3.82627875223191</v>
      </c>
      <c r="BW55" s="207" t="n">
        <v>3.863</v>
      </c>
      <c r="BX55" s="208" t="n">
        <v>0.324490996705772</v>
      </c>
      <c r="BY55" s="208" t="n">
        <v>0.328643511083133</v>
      </c>
      <c r="BZ55" s="208" t="n">
        <v>0.997771592032222</v>
      </c>
      <c r="CA55" s="208" t="n">
        <v>0.0363315989540016</v>
      </c>
      <c r="CB55" s="208" t="n">
        <v>0.902915224410823</v>
      </c>
      <c r="CC55" s="343" t="n">
        <v>-0.065</v>
      </c>
      <c r="CD55" s="343" t="n">
        <v>0</v>
      </c>
      <c r="CE55" s="343" t="n">
        <v>0.155</v>
      </c>
      <c r="CF55" s="343" t="n">
        <v>0</v>
      </c>
      <c r="CG55" s="343" t="n">
        <v>0.0162</v>
      </c>
      <c r="CH55" s="343" t="n">
        <v>0</v>
      </c>
      <c r="CI55" s="343" t="n">
        <v>3.708</v>
      </c>
    </row>
    <row r="56" customFormat="false" ht="12.75" hidden="false" customHeight="false" outlineLevel="0" collapsed="false">
      <c r="A56" s="338"/>
      <c r="B56" s="338"/>
      <c r="D56" s="199" t="e">
        <f aca="false">D55+AH55</f>
        <v>#VALUE!</v>
      </c>
      <c r="F56" s="200" t="e">
        <f aca="false">VLOOKUP(AG56,$AL$4:$AS$15,2)</f>
        <v>#VALUE!</v>
      </c>
      <c r="G56" s="200" t="e">
        <f aca="false">F56*$AU56</f>
        <v>#VALUE!</v>
      </c>
      <c r="H56" s="201" t="e">
        <f aca="false">(AL56+AM56+AN56)/(1-(AR56))</f>
        <v>#VALUE!</v>
      </c>
      <c r="I56" s="201" t="e">
        <f aca="false">(AL56+AO56+AP56)</f>
        <v>#VALUE!</v>
      </c>
      <c r="K56" s="201" t="e">
        <f aca="false">MAX(((I56-H56)-AQ56)*AU56*AH56,0)</f>
        <v>#VALUE!</v>
      </c>
      <c r="L56" s="339" t="e">
        <f aca="false">MAX(Q56-K56,0)</f>
        <v>#VALUE!</v>
      </c>
      <c r="N56" s="340" t="e">
        <f aca="false">SQRT(($AX56^2*($AH56/2)+$AW56^2*$AI56)/(($AH56/2)+$AI56))</f>
        <v>#VALUE!</v>
      </c>
      <c r="O56" s="340" t="e">
        <f aca="false">SQRT(($AY56^2*($AH56/2)+$AW56^2*$AI56)/(($AH56/2)+$AI56))</f>
        <v>#VALUE!</v>
      </c>
      <c r="P56" s="209" t="e">
        <f aca="false">(VLOOKUP(AI56,CorrelationTwo,2)*(AW56^2)*AI56+VLOOKUP(D56,CorrelationOne,$AK$9)*AX56*AY56*(AH56/2))/((AI56+(AH56/2))*O56*N56)*AF56</f>
        <v>#VALUE!</v>
      </c>
      <c r="Q56" s="339" t="e">
        <f aca="false">xSPRDOPT(I56,H56,AQ56,0,O56,N56,P56,D56-$G$5,1,0)*AH56*AU56</f>
        <v>#VALUE!</v>
      </c>
      <c r="R56" s="339"/>
      <c r="S56" s="203" t="e">
        <f aca="false">xSPRDOPT(I56,H56,AQ56,AT56,O56,N56,P56,D56-$G$5,1,2)*AF56*(F56/(1-AR56))*AH56</f>
        <v>#VALUE!</v>
      </c>
      <c r="T56" s="203" t="e">
        <f aca="false">xSPRDOPT(I56,H56,AQ56,AT56,O56,N56,P56,D56-$G$5,1,1)*AF56*F56*AH56</f>
        <v>#VALUE!</v>
      </c>
      <c r="U56" s="339"/>
      <c r="V56" s="341" t="e">
        <f aca="false">VLOOKUP($AG56,$AL$4:$AS$15,8)*AH56*AU56</f>
        <v>#VALUE!</v>
      </c>
      <c r="W56" s="341"/>
      <c r="X56" s="342" t="e">
        <f aca="false">((BM56*BC56)+(BL56*BB56))*AH56*F56</f>
        <v>#VALUE!</v>
      </c>
      <c r="Y56" s="342" t="e">
        <f aca="false">($F56*$AH56)*((($BG56/2)*($BC56)^2)+(($BF56/2)*($BB56)^2)+($BH56*$BC56*$BB56))</f>
        <v>#VALUE!</v>
      </c>
      <c r="Z56" s="342" t="e">
        <f aca="false">($BI56*$F56*$AH56*($G$5-$BV$5))/365.25</f>
        <v>#VALUE!</v>
      </c>
      <c r="AA56" s="342" t="e">
        <f aca="false">(($BK56*$BE56)+($BJ56*$BD56))*$F56*$AH56*$AF56</f>
        <v>#VALUE!</v>
      </c>
      <c r="AB56" s="342" t="e">
        <f aca="false">BN56*(AT56-CA56)*F56*AH56</f>
        <v>#VALUE!</v>
      </c>
      <c r="AC56" s="342" t="e">
        <f aca="false">BO56*CB56*F56*AH56*CA56*($G$5-$BV$5)/365.25</f>
        <v>#NAME?</v>
      </c>
      <c r="AF56" s="216" t="e">
        <f aca="false">IF(AND(D56&gt;=$G$7,D56&lt;=$G$8),1,0)</f>
        <v>#VALUE!</v>
      </c>
      <c r="AG56" s="216" t="e">
        <f aca="false">MONTH(D56)</f>
        <v>#VALUE!</v>
      </c>
      <c r="AH56" s="216" t="e">
        <f aca="false">(EOMONTH(D56,0)-EOMONTH(D56-DAY(D56),0))*AF56</f>
        <v>#VALUE!</v>
      </c>
      <c r="AI56" s="216" t="e">
        <f aca="false">AI55+AH55</f>
        <v>#VALUE!</v>
      </c>
      <c r="AJ56" s="216" t="e">
        <f aca="false">D56-$BV$5</f>
        <v>#VALUE!</v>
      </c>
      <c r="AL56" s="207" t="e">
        <f aca="false">VLOOKUP($D56,CurveTbl,$AK$4)</f>
        <v>#VALUE!</v>
      </c>
      <c r="AM56" s="343" t="e">
        <f aca="false">VLOOKUP($D56,CurveTbl,$AH$3)</f>
        <v>#VALUE!</v>
      </c>
      <c r="AN56" s="343" t="e">
        <f aca="false">VLOOKUP($D56,CurveTbl,$AH$4)+VLOOKUP($AG56,$AL$3:$AS$15,6)</f>
        <v>#VALUE!</v>
      </c>
      <c r="AO56" s="343" t="e">
        <f aca="false">VLOOKUP($D56,CurveTbl,$AH$5)</f>
        <v>#VALUE!</v>
      </c>
      <c r="AP56" s="343" t="e">
        <f aca="false">VLOOKUP($D56,CurveTbl,$AH$6)+VLOOKUP($AG56,$AL$3:$AS$15,7)</f>
        <v>#VALUE!</v>
      </c>
      <c r="AQ56" s="207" t="e">
        <f aca="false">VLOOKUP($AG56,$AL$4:$AS$15,3)+VLOOKUP($AG56,$AL$4:$AS$15,5)+($AH$10*VLOOKUP(D56,GRITable,2))</f>
        <v>#VALUE!</v>
      </c>
      <c r="AR56" s="208" t="e">
        <f aca="false">VLOOKUP($AG56,$AL$4:$AS$15,4)</f>
        <v>#VALUE!</v>
      </c>
      <c r="AS56" s="207" t="e">
        <f aca="false">(AL56+AM56+AN56)</f>
        <v>#VALUE!</v>
      </c>
      <c r="AT56" s="208" t="e">
        <f aca="false">VLOOKUP(D56,CurveTbl,$AK$6)</f>
        <v>#VALUE!</v>
      </c>
      <c r="AU56" s="208" t="e">
        <f aca="false">(1+$AT56/2)^(-2*($D56-$G$5)/365.25)*$AF56</f>
        <v>#VALUE!</v>
      </c>
      <c r="AV56" s="344" t="e">
        <f aca="false">ROUND((F56/(1-AR56))-F56,0)*AF56*AH56*AU56</f>
        <v>#VALUE!</v>
      </c>
      <c r="AW56" s="208" t="e">
        <f aca="false">VLOOKUP($D56,CurveTbl,$AK$8)</f>
        <v>#VALUE!</v>
      </c>
      <c r="AX56" s="208" t="e">
        <f aca="false">VLOOKUP($D56,CurveTbl,$AH$7)</f>
        <v>#VALUE!</v>
      </c>
      <c r="AY56" s="208" t="e">
        <f aca="false">VLOOKUP($D56,CurveTbl,$AH$8)</f>
        <v>#VALUE!</v>
      </c>
      <c r="AZ56" s="208"/>
      <c r="BA56" s="345"/>
      <c r="BB56" s="343" t="e">
        <f aca="false">$H56-$BV56</f>
        <v>#VALUE!</v>
      </c>
      <c r="BC56" s="343" t="e">
        <f aca="false">I56-BW56</f>
        <v>#VALUE!</v>
      </c>
      <c r="BD56" s="208" t="e">
        <f aca="false">N56-BX56</f>
        <v>#VALUE!</v>
      </c>
      <c r="BE56" s="208" t="e">
        <f aca="false">O56-BY56</f>
        <v>#VALUE!</v>
      </c>
      <c r="BF56" s="208" t="e">
        <f aca="false">xSPRDOPT($BW56,$BV56,$CG56,0,$BY56,$BX56,$BZ56,$AJ56,1,4)*$CB56</f>
        <v>#NAME?</v>
      </c>
      <c r="BG56" s="208" t="e">
        <f aca="false">xSPRDOPT($BW56,$BV56,$CG56,0,$BY56,$BX56,$BZ56,$AJ56,1,3)*$CB56</f>
        <v>#NAME?</v>
      </c>
      <c r="BH56" s="208" t="e">
        <f aca="false">IF(OR(BF56&lt;&gt;0,BG56&lt;&gt;0),xSPRDOPT($BW56,$BV56,$CG56,0,$BY56,$BX56,$BZ56,$AJ56,1,12)*$CB56,0)</f>
        <v>#NAME?</v>
      </c>
      <c r="BI56" s="208" t="e">
        <f aca="false">xSPRDOPT($BW56,$BV56,$CG56,2*LN(1+CA56/2),$BY56,$BX56,$BZ56,$AJ56,1,9)</f>
        <v>#NAME?</v>
      </c>
      <c r="BJ56" s="208" t="e">
        <f aca="false">xSPRDOPT($BW56,$BV56,$CG56,0,$BY56,$BX56,$BZ56,$AJ56,1,6)*$CB56</f>
        <v>#NAME?</v>
      </c>
      <c r="BK56" s="208" t="e">
        <f aca="false">xSPRDOPT($BW56,$BV56,$CG56,0,$BY56,$BX56,$BZ56,$AJ56,1,5)*$CB56</f>
        <v>#NAME?</v>
      </c>
      <c r="BL56" s="208" t="e">
        <f aca="false">xSPRDOPT(BW56,BV56,CG56,0,BY56,BX56,BZ56,AJ56,1,2)*CB56</f>
        <v>#NAME?</v>
      </c>
      <c r="BM56" s="208" t="e">
        <f aca="false">xSPRDOPT(BW56,BV56,CG56,0,BY56,BX56,BZ56,AJ56,1,1)*CB56</f>
        <v>#NAME?</v>
      </c>
      <c r="BN56" s="208" t="e">
        <f aca="false">IF(AH56&lt;&gt;0,xSPRDOPT($BW56,$BV56,$CG56,2*LN(1+CA56/2),$BY56,$BX56,$BZ56,$AJ56,1,8)+(AJ56/365.25)*CH56/AH56,0)</f>
        <v>#VALUE!</v>
      </c>
      <c r="BO56" s="208" t="e">
        <f aca="false">xSPRDOPT($BW56,$BV56,$CG56,0,$BY56,$BX56,$BZ56,$AJ56,1,0)</f>
        <v>#NAME?</v>
      </c>
      <c r="BP56" s="208"/>
      <c r="BQ56" s="208"/>
      <c r="BR56" s="208"/>
      <c r="BS56" s="208"/>
      <c r="BV56" s="346" t="n">
        <v>3.84203339985296</v>
      </c>
      <c r="BW56" s="207" t="n">
        <v>3.878</v>
      </c>
      <c r="BX56" s="208" t="n">
        <v>0.32579184745609</v>
      </c>
      <c r="BY56" s="208" t="n">
        <v>0.330273536480441</v>
      </c>
      <c r="BZ56" s="208" t="n">
        <v>0.997664362904482</v>
      </c>
      <c r="CA56" s="208" t="n">
        <v>0.0368005106227716</v>
      </c>
      <c r="CB56" s="208" t="n">
        <v>0.899039851961246</v>
      </c>
      <c r="CC56" s="343" t="n">
        <v>-0.065</v>
      </c>
      <c r="CD56" s="343" t="n">
        <v>0</v>
      </c>
      <c r="CE56" s="343" t="n">
        <v>0.155</v>
      </c>
      <c r="CF56" s="343" t="n">
        <v>0</v>
      </c>
      <c r="CG56" s="343" t="n">
        <v>0.0162</v>
      </c>
      <c r="CH56" s="343" t="n">
        <v>0</v>
      </c>
      <c r="CI56" s="343" t="n">
        <v>3.723</v>
      </c>
    </row>
    <row r="57" customFormat="false" ht="12.75" hidden="false" customHeight="false" outlineLevel="0" collapsed="false">
      <c r="A57" s="338"/>
      <c r="B57" s="338"/>
      <c r="D57" s="199" t="e">
        <f aca="false">D56+AH56</f>
        <v>#VALUE!</v>
      </c>
      <c r="F57" s="200" t="e">
        <f aca="false">VLOOKUP(AG57,$AL$4:$AS$15,2)</f>
        <v>#VALUE!</v>
      </c>
      <c r="G57" s="200" t="e">
        <f aca="false">F57*$AU57</f>
        <v>#VALUE!</v>
      </c>
      <c r="H57" s="201" t="e">
        <f aca="false">(AL57+AM57+AN57)/(1-(AR57))</f>
        <v>#VALUE!</v>
      </c>
      <c r="I57" s="201" t="e">
        <f aca="false">(AL57+AO57+AP57)</f>
        <v>#VALUE!</v>
      </c>
      <c r="K57" s="201" t="e">
        <f aca="false">MAX(((I57-H57)-AQ57)*AU57*AH57,0)</f>
        <v>#VALUE!</v>
      </c>
      <c r="L57" s="339" t="e">
        <f aca="false">MAX(Q57-K57,0)</f>
        <v>#VALUE!</v>
      </c>
      <c r="N57" s="340" t="e">
        <f aca="false">SQRT(($AX57^2*($AH57/2)+$AW57^2*$AI57)/(($AH57/2)+$AI57))</f>
        <v>#VALUE!</v>
      </c>
      <c r="O57" s="340" t="e">
        <f aca="false">SQRT(($AY57^2*($AH57/2)+$AW57^2*$AI57)/(($AH57/2)+$AI57))</f>
        <v>#VALUE!</v>
      </c>
      <c r="P57" s="209" t="e">
        <f aca="false">(VLOOKUP(AI57,CorrelationTwo,2)*(AW57^2)*AI57+VLOOKUP(D57,CorrelationOne,$AK$9)*AX57*AY57*(AH57/2))/((AI57+(AH57/2))*O57*N57)*AF57</f>
        <v>#VALUE!</v>
      </c>
      <c r="Q57" s="339" t="e">
        <f aca="false">xSPRDOPT(I57,H57,AQ57,0,O57,N57,P57,D57-$G$5,1,0)*AH57*AU57</f>
        <v>#VALUE!</v>
      </c>
      <c r="R57" s="339"/>
      <c r="S57" s="203" t="e">
        <f aca="false">xSPRDOPT(I57,H57,AQ57,AT57,O57,N57,P57,D57-$G$5,1,2)*AF57*(F57/(1-AR57))*AH57</f>
        <v>#VALUE!</v>
      </c>
      <c r="T57" s="203" t="e">
        <f aca="false">xSPRDOPT(I57,H57,AQ57,AT57,O57,N57,P57,D57-$G$5,1,1)*AF57*F57*AH57</f>
        <v>#VALUE!</v>
      </c>
      <c r="U57" s="339"/>
      <c r="V57" s="341" t="e">
        <f aca="false">VLOOKUP($AG57,$AL$4:$AS$15,8)*AH57*AU57</f>
        <v>#VALUE!</v>
      </c>
      <c r="W57" s="341"/>
      <c r="X57" s="342" t="e">
        <f aca="false">((BM57*BC57)+(BL57*BB57))*AH57*F57</f>
        <v>#VALUE!</v>
      </c>
      <c r="Y57" s="342" t="e">
        <f aca="false">($F57*$AH57)*((($BG57/2)*($BC57)^2)+(($BF57/2)*($BB57)^2)+($BH57*$BC57*$BB57))</f>
        <v>#VALUE!</v>
      </c>
      <c r="Z57" s="342" t="e">
        <f aca="false">($BI57*$F57*$AH57*($G$5-$BV$5))/365.25</f>
        <v>#VALUE!</v>
      </c>
      <c r="AA57" s="342" t="e">
        <f aca="false">(($BK57*$BE57)+($BJ57*$BD57))*$F57*$AH57*$AF57</f>
        <v>#VALUE!</v>
      </c>
      <c r="AB57" s="342" t="e">
        <f aca="false">BN57*(AT57-CA57)*F57*AH57</f>
        <v>#VALUE!</v>
      </c>
      <c r="AC57" s="342" t="e">
        <f aca="false">BO57*CB57*F57*AH57*CA57*($G$5-$BV$5)/365.25</f>
        <v>#NAME?</v>
      </c>
      <c r="AF57" s="216" t="e">
        <f aca="false">IF(AND(D57&gt;=$G$7,D57&lt;=$G$8),1,0)</f>
        <v>#VALUE!</v>
      </c>
      <c r="AG57" s="216" t="e">
        <f aca="false">MONTH(D57)</f>
        <v>#VALUE!</v>
      </c>
      <c r="AH57" s="216" t="e">
        <f aca="false">(EOMONTH(D57,0)-EOMONTH(D57-DAY(D57),0))*AF57</f>
        <v>#VALUE!</v>
      </c>
      <c r="AI57" s="216" t="e">
        <f aca="false">AI56+AH56</f>
        <v>#VALUE!</v>
      </c>
      <c r="AJ57" s="216" t="e">
        <f aca="false">D57-$BV$5</f>
        <v>#VALUE!</v>
      </c>
      <c r="AL57" s="207" t="e">
        <f aca="false">VLOOKUP($D57,CurveTbl,$AK$4)</f>
        <v>#VALUE!</v>
      </c>
      <c r="AM57" s="343" t="e">
        <f aca="false">VLOOKUP($D57,CurveTbl,$AH$3)</f>
        <v>#VALUE!</v>
      </c>
      <c r="AN57" s="343" t="e">
        <f aca="false">VLOOKUP($D57,CurveTbl,$AH$4)+VLOOKUP($AG57,$AL$3:$AS$15,6)</f>
        <v>#VALUE!</v>
      </c>
      <c r="AO57" s="343" t="e">
        <f aca="false">VLOOKUP($D57,CurveTbl,$AH$5)</f>
        <v>#VALUE!</v>
      </c>
      <c r="AP57" s="343" t="e">
        <f aca="false">VLOOKUP($D57,CurveTbl,$AH$6)+VLOOKUP($AG57,$AL$3:$AS$15,7)</f>
        <v>#VALUE!</v>
      </c>
      <c r="AQ57" s="207" t="e">
        <f aca="false">VLOOKUP($AG57,$AL$4:$AS$15,3)+VLOOKUP($AG57,$AL$4:$AS$15,5)+($AH$10*VLOOKUP(D57,GRITable,2))</f>
        <v>#VALUE!</v>
      </c>
      <c r="AR57" s="208" t="e">
        <f aca="false">VLOOKUP($AG57,$AL$4:$AS$15,4)</f>
        <v>#VALUE!</v>
      </c>
      <c r="AS57" s="207" t="e">
        <f aca="false">(AL57+AM57+AN57)</f>
        <v>#VALUE!</v>
      </c>
      <c r="AT57" s="208" t="e">
        <f aca="false">VLOOKUP(D57,CurveTbl,$AK$6)</f>
        <v>#VALUE!</v>
      </c>
      <c r="AU57" s="208" t="e">
        <f aca="false">(1+$AT57/2)^(-2*($D57-$G$5)/365.25)*$AF57</f>
        <v>#VALUE!</v>
      </c>
      <c r="AV57" s="344" t="e">
        <f aca="false">ROUND((F57/(1-AR57))-F57,0)*AF57*AH57*AU57</f>
        <v>#VALUE!</v>
      </c>
      <c r="AW57" s="208" t="e">
        <f aca="false">VLOOKUP($D57,CurveTbl,$AK$8)</f>
        <v>#VALUE!</v>
      </c>
      <c r="AX57" s="208" t="e">
        <f aca="false">VLOOKUP($D57,CurveTbl,$AH$7)</f>
        <v>#VALUE!</v>
      </c>
      <c r="AY57" s="208" t="e">
        <f aca="false">VLOOKUP($D57,CurveTbl,$AH$8)</f>
        <v>#VALUE!</v>
      </c>
      <c r="AZ57" s="208"/>
      <c r="BA57" s="345"/>
      <c r="BB57" s="343" t="e">
        <f aca="false">$H57-$BV57</f>
        <v>#VALUE!</v>
      </c>
      <c r="BC57" s="343" t="e">
        <f aca="false">I57-BW57</f>
        <v>#VALUE!</v>
      </c>
      <c r="BD57" s="208" t="e">
        <f aca="false">N57-BX57</f>
        <v>#VALUE!</v>
      </c>
      <c r="BE57" s="208" t="e">
        <f aca="false">O57-BY57</f>
        <v>#VALUE!</v>
      </c>
      <c r="BF57" s="208" t="e">
        <f aca="false">xSPRDOPT($BW57,$BV57,$CG57,0,$BY57,$BX57,$BZ57,$AJ57,1,4)*$CB57</f>
        <v>#NAME?</v>
      </c>
      <c r="BG57" s="208" t="e">
        <f aca="false">xSPRDOPT($BW57,$BV57,$CG57,0,$BY57,$BX57,$BZ57,$AJ57,1,3)*$CB57</f>
        <v>#NAME?</v>
      </c>
      <c r="BH57" s="208" t="e">
        <f aca="false">IF(OR(BF57&lt;&gt;0,BG57&lt;&gt;0),xSPRDOPT($BW57,$BV57,$CG57,0,$BY57,$BX57,$BZ57,$AJ57,1,12)*$CB57,0)</f>
        <v>#NAME?</v>
      </c>
      <c r="BI57" s="208" t="e">
        <f aca="false">xSPRDOPT($BW57,$BV57,$CG57,2*LN(1+CA57/2),$BY57,$BX57,$BZ57,$AJ57,1,9)</f>
        <v>#NAME?</v>
      </c>
      <c r="BJ57" s="208" t="e">
        <f aca="false">xSPRDOPT($BW57,$BV57,$CG57,0,$BY57,$BX57,$BZ57,$AJ57,1,6)*$CB57</f>
        <v>#NAME?</v>
      </c>
      <c r="BK57" s="208" t="e">
        <f aca="false">xSPRDOPT($BW57,$BV57,$CG57,0,$BY57,$BX57,$BZ57,$AJ57,1,5)*$CB57</f>
        <v>#NAME?</v>
      </c>
      <c r="BL57" s="208" t="e">
        <f aca="false">xSPRDOPT(BW57,BV57,CG57,0,BY57,BX57,BZ57,AJ57,1,2)*CB57</f>
        <v>#NAME?</v>
      </c>
      <c r="BM57" s="208" t="e">
        <f aca="false">xSPRDOPT(BW57,BV57,CG57,0,BY57,BX57,BZ57,AJ57,1,1)*CB57</f>
        <v>#NAME?</v>
      </c>
      <c r="BN57" s="208" t="e">
        <f aca="false">IF(AH57&lt;&gt;0,xSPRDOPT($BW57,$BV57,$CG57,2*LN(1+CA57/2),$BY57,$BX57,$BZ57,$AJ57,1,8)+(AJ57/365.25)*CH57/AH57,0)</f>
        <v>#VALUE!</v>
      </c>
      <c r="BO57" s="208" t="e">
        <f aca="false">xSPRDOPT($BW57,$BV57,$CG57,0,$BY57,$BX57,$BZ57,$AJ57,1,0)</f>
        <v>#NAME?</v>
      </c>
      <c r="BP57" s="208"/>
      <c r="BQ57" s="208"/>
      <c r="BR57" s="208"/>
      <c r="BS57" s="208"/>
      <c r="BV57" s="346" t="n">
        <v>4.02531246717782</v>
      </c>
      <c r="BW57" s="207" t="n">
        <v>4.075</v>
      </c>
      <c r="BX57" s="208" t="n">
        <v>0.3175</v>
      </c>
      <c r="BY57" s="208" t="n">
        <v>0.3175</v>
      </c>
      <c r="BZ57" s="208" t="n">
        <v>0</v>
      </c>
      <c r="CA57" s="208" t="n">
        <v>0.0372644234529158</v>
      </c>
      <c r="CB57" s="208" t="n">
        <v>0</v>
      </c>
      <c r="CC57" s="343" t="n">
        <v>-0.0525</v>
      </c>
      <c r="CD57" s="343" t="n">
        <v>0.005</v>
      </c>
      <c r="CE57" s="343" t="n">
        <v>0.195</v>
      </c>
      <c r="CF57" s="343" t="n">
        <v>0</v>
      </c>
      <c r="CG57" s="343" t="n">
        <v>0.0162</v>
      </c>
      <c r="CH57" s="343" t="n">
        <v>0</v>
      </c>
      <c r="CI57" s="343" t="n">
        <v>3.88</v>
      </c>
    </row>
    <row r="58" customFormat="false" ht="12.75" hidden="false" customHeight="false" outlineLevel="0" collapsed="false">
      <c r="A58" s="338"/>
      <c r="B58" s="338"/>
      <c r="K58" s="201"/>
      <c r="L58" s="339"/>
      <c r="N58" s="340"/>
      <c r="O58" s="340"/>
      <c r="P58" s="209"/>
      <c r="Q58" s="339"/>
      <c r="R58" s="339"/>
      <c r="U58" s="339"/>
      <c r="V58" s="341"/>
      <c r="W58" s="341"/>
      <c r="X58" s="342"/>
      <c r="Y58" s="342"/>
      <c r="Z58" s="342"/>
      <c r="AA58" s="342"/>
      <c r="AB58" s="342"/>
      <c r="AC58" s="342"/>
      <c r="AF58" s="216"/>
      <c r="AG58" s="216"/>
      <c r="AH58" s="216"/>
      <c r="AI58" s="216"/>
      <c r="AJ58" s="216"/>
      <c r="AM58" s="343"/>
      <c r="AN58" s="343"/>
      <c r="AO58" s="343"/>
      <c r="AP58" s="343"/>
      <c r="AR58" s="208"/>
      <c r="AT58" s="208"/>
      <c r="AV58" s="344"/>
      <c r="AW58" s="208"/>
      <c r="AX58" s="208"/>
      <c r="AY58" s="208"/>
      <c r="AZ58" s="208"/>
      <c r="BA58" s="345"/>
      <c r="BB58" s="343"/>
      <c r="BC58" s="343"/>
      <c r="BD58" s="208"/>
      <c r="BE58" s="208"/>
      <c r="BF58" s="208"/>
      <c r="BG58" s="208"/>
      <c r="BH58" s="208"/>
      <c r="BI58" s="208"/>
      <c r="BJ58" s="208"/>
      <c r="BK58" s="208"/>
      <c r="BL58" s="208"/>
      <c r="BM58" s="208"/>
      <c r="BN58" s="208"/>
      <c r="BO58" s="208"/>
      <c r="BP58" s="208"/>
      <c r="BQ58" s="208"/>
      <c r="BR58" s="208"/>
      <c r="BS58" s="208"/>
      <c r="BV58" s="346"/>
      <c r="BW58" s="207"/>
      <c r="BX58" s="208"/>
      <c r="BY58" s="208"/>
      <c r="BZ58" s="208"/>
      <c r="CA58" s="208"/>
      <c r="CB58" s="208"/>
      <c r="CC58" s="343"/>
      <c r="CD58" s="343"/>
      <c r="CE58" s="343"/>
      <c r="CF58" s="343"/>
      <c r="CG58" s="343"/>
      <c r="CH58" s="343"/>
      <c r="CI58" s="343"/>
    </row>
    <row r="59" customFormat="false" ht="12.75" hidden="false" customHeight="false" outlineLevel="0" collapsed="false">
      <c r="A59" s="338"/>
      <c r="B59" s="338"/>
      <c r="K59" s="201"/>
      <c r="L59" s="339"/>
      <c r="N59" s="340"/>
      <c r="O59" s="340"/>
      <c r="P59" s="209"/>
      <c r="Q59" s="339"/>
      <c r="R59" s="339"/>
      <c r="U59" s="339"/>
      <c r="V59" s="341"/>
      <c r="W59" s="341"/>
      <c r="X59" s="342"/>
      <c r="Y59" s="342"/>
      <c r="Z59" s="342"/>
      <c r="AA59" s="342"/>
      <c r="AB59" s="342"/>
      <c r="AC59" s="342"/>
      <c r="AF59" s="216"/>
      <c r="AG59" s="216"/>
      <c r="AH59" s="216"/>
      <c r="AI59" s="216"/>
      <c r="AJ59" s="216"/>
      <c r="AM59" s="343"/>
      <c r="AN59" s="343"/>
      <c r="AO59" s="343"/>
      <c r="AP59" s="343"/>
      <c r="AR59" s="208"/>
      <c r="AT59" s="208"/>
      <c r="AV59" s="344"/>
      <c r="AW59" s="208"/>
      <c r="AX59" s="208"/>
      <c r="AY59" s="208"/>
      <c r="AZ59" s="208"/>
      <c r="BA59" s="345"/>
      <c r="BB59" s="343"/>
      <c r="BC59" s="343"/>
      <c r="BD59" s="208"/>
      <c r="BE59" s="208"/>
      <c r="BF59" s="208"/>
      <c r="BG59" s="208"/>
      <c r="BH59" s="208"/>
      <c r="BI59" s="208"/>
      <c r="BJ59" s="208"/>
      <c r="BK59" s="208"/>
      <c r="BL59" s="208"/>
      <c r="BM59" s="208"/>
      <c r="BN59" s="208"/>
      <c r="BO59" s="208"/>
      <c r="BP59" s="208"/>
      <c r="BQ59" s="208"/>
      <c r="BR59" s="208"/>
      <c r="BS59" s="208"/>
      <c r="BV59" s="346"/>
      <c r="BW59" s="207"/>
      <c r="BX59" s="208"/>
      <c r="BY59" s="208"/>
      <c r="BZ59" s="208"/>
      <c r="CA59" s="208"/>
      <c r="CB59" s="208"/>
      <c r="CC59" s="343"/>
      <c r="CD59" s="343"/>
      <c r="CE59" s="343"/>
      <c r="CF59" s="343"/>
      <c r="CG59" s="343"/>
      <c r="CH59" s="343"/>
      <c r="CI59" s="343"/>
    </row>
    <row r="60" customFormat="false" ht="12.75" hidden="false" customHeight="false" outlineLevel="0" collapsed="false">
      <c r="A60" s="338"/>
      <c r="B60" s="338"/>
      <c r="K60" s="201"/>
      <c r="L60" s="339"/>
      <c r="N60" s="340"/>
      <c r="O60" s="340"/>
      <c r="P60" s="209"/>
      <c r="Q60" s="339"/>
      <c r="R60" s="339"/>
      <c r="U60" s="339"/>
      <c r="V60" s="341"/>
      <c r="W60" s="341"/>
      <c r="X60" s="342"/>
      <c r="Y60" s="342"/>
      <c r="Z60" s="342"/>
      <c r="AA60" s="342"/>
      <c r="AB60" s="342"/>
      <c r="AC60" s="342"/>
      <c r="AF60" s="216"/>
      <c r="AG60" s="216"/>
      <c r="AH60" s="216"/>
      <c r="AI60" s="216"/>
      <c r="AJ60" s="216"/>
      <c r="AM60" s="343"/>
      <c r="AN60" s="343"/>
      <c r="AO60" s="343"/>
      <c r="AP60" s="343"/>
      <c r="AR60" s="208"/>
      <c r="AT60" s="208"/>
      <c r="AV60" s="344"/>
      <c r="AW60" s="208"/>
      <c r="AX60" s="208"/>
      <c r="AY60" s="208"/>
      <c r="AZ60" s="208"/>
      <c r="BA60" s="345"/>
      <c r="BB60" s="343"/>
      <c r="BC60" s="343"/>
      <c r="BD60" s="208"/>
      <c r="BE60" s="208"/>
      <c r="BF60" s="208"/>
      <c r="BG60" s="208"/>
      <c r="BH60" s="208"/>
      <c r="BI60" s="208"/>
      <c r="BJ60" s="208"/>
      <c r="BK60" s="208"/>
      <c r="BL60" s="208"/>
      <c r="BM60" s="208"/>
      <c r="BN60" s="208"/>
      <c r="BO60" s="208"/>
      <c r="BP60" s="208"/>
      <c r="BQ60" s="208"/>
      <c r="BR60" s="208"/>
      <c r="BS60" s="208"/>
      <c r="BV60" s="346"/>
      <c r="BW60" s="207"/>
      <c r="BX60" s="208"/>
      <c r="BY60" s="208"/>
      <c r="BZ60" s="208"/>
      <c r="CA60" s="208"/>
      <c r="CB60" s="208"/>
      <c r="CC60" s="343"/>
      <c r="CD60" s="343"/>
      <c r="CE60" s="343"/>
      <c r="CF60" s="343"/>
      <c r="CG60" s="343"/>
      <c r="CH60" s="343"/>
      <c r="CI60" s="343"/>
    </row>
    <row r="61" customFormat="false" ht="12.75" hidden="false" customHeight="false" outlineLevel="0" collapsed="false">
      <c r="A61" s="338"/>
      <c r="B61" s="338"/>
      <c r="K61" s="201"/>
      <c r="L61" s="339"/>
      <c r="N61" s="340"/>
      <c r="O61" s="340"/>
      <c r="P61" s="209"/>
      <c r="Q61" s="339"/>
      <c r="R61" s="339"/>
      <c r="U61" s="339"/>
      <c r="V61" s="341"/>
      <c r="W61" s="341"/>
      <c r="X61" s="342"/>
      <c r="Y61" s="342"/>
      <c r="Z61" s="342"/>
      <c r="AA61" s="342"/>
      <c r="AB61" s="342"/>
      <c r="AC61" s="342"/>
      <c r="AF61" s="216"/>
      <c r="AG61" s="216"/>
      <c r="AH61" s="216"/>
      <c r="AI61" s="216"/>
      <c r="AJ61" s="216"/>
      <c r="AM61" s="343"/>
      <c r="AN61" s="343"/>
      <c r="AO61" s="343"/>
      <c r="AP61" s="343"/>
      <c r="AR61" s="208"/>
      <c r="AT61" s="208"/>
      <c r="AV61" s="344"/>
      <c r="AW61" s="208"/>
      <c r="AX61" s="208"/>
      <c r="AY61" s="208"/>
      <c r="AZ61" s="208"/>
      <c r="BA61" s="345"/>
      <c r="BB61" s="343"/>
      <c r="BC61" s="343"/>
      <c r="BD61" s="208"/>
      <c r="BE61" s="208"/>
      <c r="BF61" s="208"/>
      <c r="BG61" s="208"/>
      <c r="BH61" s="208"/>
      <c r="BI61" s="208"/>
      <c r="BJ61" s="208"/>
      <c r="BK61" s="208"/>
      <c r="BL61" s="208"/>
      <c r="BM61" s="208"/>
      <c r="BN61" s="208"/>
      <c r="BO61" s="208"/>
      <c r="BP61" s="208"/>
      <c r="BQ61" s="208"/>
      <c r="BR61" s="208"/>
      <c r="BS61" s="208"/>
      <c r="BV61" s="346"/>
      <c r="BW61" s="207"/>
      <c r="BX61" s="208"/>
      <c r="BY61" s="208"/>
      <c r="BZ61" s="208"/>
      <c r="CA61" s="208"/>
      <c r="CB61" s="208"/>
      <c r="CC61" s="343"/>
      <c r="CD61" s="343"/>
      <c r="CE61" s="343"/>
      <c r="CF61" s="343"/>
      <c r="CG61" s="343"/>
      <c r="CH61" s="343"/>
      <c r="CI61" s="343"/>
    </row>
    <row r="62" customFormat="false" ht="12.75" hidden="false" customHeight="false" outlineLevel="0" collapsed="false">
      <c r="A62" s="338"/>
      <c r="B62" s="338"/>
      <c r="K62" s="201"/>
      <c r="L62" s="339"/>
      <c r="N62" s="340"/>
      <c r="O62" s="340"/>
      <c r="P62" s="209"/>
      <c r="Q62" s="339"/>
      <c r="R62" s="339"/>
      <c r="U62" s="339"/>
      <c r="V62" s="341"/>
      <c r="W62" s="341"/>
      <c r="X62" s="342"/>
      <c r="Y62" s="342"/>
      <c r="Z62" s="342"/>
      <c r="AA62" s="342"/>
      <c r="AB62" s="342"/>
      <c r="AC62" s="342"/>
      <c r="AF62" s="216"/>
      <c r="AG62" s="216"/>
      <c r="AH62" s="216"/>
      <c r="AI62" s="216"/>
      <c r="AJ62" s="216"/>
      <c r="AM62" s="343"/>
      <c r="AN62" s="343"/>
      <c r="AO62" s="343"/>
      <c r="AP62" s="343"/>
      <c r="AR62" s="208"/>
      <c r="AT62" s="208"/>
      <c r="AV62" s="344"/>
      <c r="AW62" s="208"/>
      <c r="AX62" s="208"/>
      <c r="AY62" s="208"/>
      <c r="AZ62" s="208"/>
      <c r="BA62" s="345"/>
      <c r="BB62" s="343"/>
      <c r="BC62" s="343"/>
      <c r="BD62" s="208"/>
      <c r="BE62" s="208"/>
      <c r="BF62" s="208"/>
      <c r="BG62" s="208"/>
      <c r="BH62" s="208"/>
      <c r="BI62" s="208"/>
      <c r="BJ62" s="208"/>
      <c r="BK62" s="208"/>
      <c r="BL62" s="208"/>
      <c r="BM62" s="208"/>
      <c r="BN62" s="208"/>
      <c r="BO62" s="208"/>
      <c r="BP62" s="208"/>
      <c r="BQ62" s="208"/>
      <c r="BR62" s="208"/>
      <c r="BS62" s="208"/>
      <c r="BV62" s="346"/>
      <c r="BW62" s="207"/>
      <c r="BX62" s="208"/>
      <c r="BY62" s="208"/>
      <c r="BZ62" s="208"/>
      <c r="CA62" s="208"/>
      <c r="CB62" s="208"/>
      <c r="CC62" s="343"/>
      <c r="CD62" s="343"/>
      <c r="CE62" s="343"/>
      <c r="CF62" s="343"/>
      <c r="CG62" s="343"/>
      <c r="CH62" s="343"/>
      <c r="CI62" s="343"/>
    </row>
    <row r="63" customFormat="false" ht="12.75" hidden="false" customHeight="false" outlineLevel="0" collapsed="false">
      <c r="A63" s="338"/>
      <c r="B63" s="338"/>
      <c r="K63" s="201"/>
      <c r="L63" s="339"/>
      <c r="N63" s="340"/>
      <c r="O63" s="340"/>
      <c r="P63" s="209"/>
      <c r="Q63" s="339"/>
      <c r="R63" s="339"/>
      <c r="U63" s="339"/>
      <c r="V63" s="341"/>
      <c r="W63" s="341"/>
      <c r="X63" s="342"/>
      <c r="Y63" s="342"/>
      <c r="Z63" s="342"/>
      <c r="AA63" s="342"/>
      <c r="AB63" s="342"/>
      <c r="AC63" s="342"/>
      <c r="AF63" s="216"/>
      <c r="AG63" s="216"/>
      <c r="AH63" s="216"/>
      <c r="AI63" s="216"/>
      <c r="AJ63" s="216"/>
      <c r="AM63" s="343"/>
      <c r="AN63" s="343"/>
      <c r="AO63" s="343"/>
      <c r="AP63" s="343"/>
      <c r="AR63" s="208"/>
      <c r="AT63" s="208"/>
      <c r="AV63" s="344"/>
      <c r="AW63" s="208"/>
      <c r="AX63" s="208"/>
      <c r="AY63" s="208"/>
      <c r="AZ63" s="208"/>
      <c r="BA63" s="345"/>
      <c r="BB63" s="343"/>
      <c r="BC63" s="343"/>
      <c r="BD63" s="208"/>
      <c r="BE63" s="208"/>
      <c r="BF63" s="208"/>
      <c r="BG63" s="208"/>
      <c r="BH63" s="208"/>
      <c r="BI63" s="208"/>
      <c r="BJ63" s="208"/>
      <c r="BK63" s="208"/>
      <c r="BL63" s="208"/>
      <c r="BM63" s="208"/>
      <c r="BN63" s="208"/>
      <c r="BO63" s="208"/>
      <c r="BP63" s="208"/>
      <c r="BQ63" s="208"/>
      <c r="BR63" s="208"/>
      <c r="BS63" s="208"/>
      <c r="BV63" s="346"/>
      <c r="BW63" s="207"/>
      <c r="BX63" s="208"/>
      <c r="BY63" s="208"/>
      <c r="BZ63" s="208"/>
      <c r="CA63" s="208"/>
      <c r="CB63" s="208"/>
      <c r="CC63" s="343"/>
      <c r="CD63" s="343"/>
      <c r="CE63" s="343"/>
      <c r="CF63" s="343"/>
      <c r="CG63" s="343"/>
      <c r="CH63" s="343"/>
      <c r="CI63" s="343"/>
    </row>
    <row r="64" customFormat="false" ht="12.75" hidden="false" customHeight="false" outlineLevel="0" collapsed="false">
      <c r="A64" s="338"/>
      <c r="B64" s="338"/>
      <c r="K64" s="201"/>
      <c r="L64" s="339"/>
      <c r="N64" s="340"/>
      <c r="O64" s="340"/>
      <c r="P64" s="209"/>
      <c r="Q64" s="339"/>
      <c r="R64" s="339"/>
      <c r="U64" s="339"/>
      <c r="V64" s="341"/>
      <c r="W64" s="341"/>
      <c r="X64" s="342"/>
      <c r="Y64" s="342"/>
      <c r="Z64" s="342"/>
      <c r="AA64" s="342"/>
      <c r="AB64" s="342"/>
      <c r="AC64" s="342"/>
      <c r="AF64" s="216"/>
      <c r="AG64" s="216"/>
      <c r="AH64" s="216"/>
      <c r="AI64" s="216"/>
      <c r="AJ64" s="216"/>
      <c r="AM64" s="343"/>
      <c r="AN64" s="343"/>
      <c r="AO64" s="343"/>
      <c r="AP64" s="343"/>
      <c r="AR64" s="208"/>
      <c r="AT64" s="208"/>
      <c r="AV64" s="344"/>
      <c r="AW64" s="208"/>
      <c r="AX64" s="208"/>
      <c r="AY64" s="208"/>
      <c r="AZ64" s="208"/>
      <c r="BA64" s="345"/>
      <c r="BB64" s="343"/>
      <c r="BC64" s="343"/>
      <c r="BD64" s="208"/>
      <c r="BE64" s="208"/>
      <c r="BF64" s="208"/>
      <c r="BG64" s="208"/>
      <c r="BH64" s="208"/>
      <c r="BI64" s="208"/>
      <c r="BJ64" s="208"/>
      <c r="BK64" s="208"/>
      <c r="BL64" s="208"/>
      <c r="BM64" s="208"/>
      <c r="BN64" s="208"/>
      <c r="BO64" s="208"/>
      <c r="BP64" s="208"/>
      <c r="BQ64" s="208"/>
      <c r="BR64" s="208"/>
      <c r="BS64" s="208"/>
      <c r="BV64" s="346"/>
      <c r="BW64" s="207"/>
      <c r="BX64" s="208"/>
      <c r="BY64" s="208"/>
      <c r="BZ64" s="208"/>
      <c r="CA64" s="208"/>
      <c r="CB64" s="208"/>
      <c r="CC64" s="343"/>
      <c r="CD64" s="343"/>
      <c r="CE64" s="343"/>
      <c r="CF64" s="343"/>
      <c r="CG64" s="343"/>
      <c r="CH64" s="343"/>
      <c r="CI64" s="343"/>
    </row>
    <row r="65" customFormat="false" ht="12.75" hidden="false" customHeight="false" outlineLevel="0" collapsed="false">
      <c r="A65" s="338"/>
      <c r="B65" s="338"/>
      <c r="K65" s="201"/>
      <c r="L65" s="339"/>
      <c r="N65" s="340"/>
      <c r="O65" s="340"/>
      <c r="P65" s="209"/>
      <c r="Q65" s="339"/>
      <c r="R65" s="339"/>
      <c r="U65" s="339"/>
      <c r="V65" s="341"/>
      <c r="W65" s="341"/>
      <c r="X65" s="342"/>
      <c r="Y65" s="342"/>
      <c r="Z65" s="342"/>
      <c r="AA65" s="342"/>
      <c r="AB65" s="342"/>
      <c r="AC65" s="342"/>
      <c r="AF65" s="216"/>
      <c r="AG65" s="216"/>
      <c r="AH65" s="216"/>
      <c r="AI65" s="216"/>
      <c r="AJ65" s="216"/>
      <c r="AM65" s="343"/>
      <c r="AN65" s="343"/>
      <c r="AO65" s="343"/>
      <c r="AP65" s="343"/>
      <c r="AR65" s="208"/>
      <c r="AT65" s="208"/>
      <c r="AV65" s="344"/>
      <c r="AW65" s="208"/>
      <c r="AX65" s="208"/>
      <c r="AY65" s="208"/>
      <c r="AZ65" s="208"/>
      <c r="BA65" s="345"/>
      <c r="BB65" s="343"/>
      <c r="BC65" s="343"/>
      <c r="BD65" s="208"/>
      <c r="BE65" s="208"/>
      <c r="BF65" s="208"/>
      <c r="BG65" s="208"/>
      <c r="BH65" s="208"/>
      <c r="BI65" s="208"/>
      <c r="BJ65" s="208"/>
      <c r="BK65" s="208"/>
      <c r="BL65" s="208"/>
      <c r="BM65" s="208"/>
      <c r="BN65" s="208"/>
      <c r="BO65" s="208"/>
      <c r="BP65" s="208"/>
      <c r="BQ65" s="208"/>
      <c r="BR65" s="208"/>
      <c r="BS65" s="208"/>
      <c r="BV65" s="346"/>
      <c r="BW65" s="207"/>
      <c r="BX65" s="208"/>
      <c r="BY65" s="208"/>
      <c r="BZ65" s="208"/>
      <c r="CA65" s="208"/>
      <c r="CB65" s="208"/>
      <c r="CC65" s="343"/>
      <c r="CD65" s="343"/>
      <c r="CE65" s="343"/>
      <c r="CF65" s="343"/>
      <c r="CG65" s="343"/>
      <c r="CH65" s="343"/>
      <c r="CI65" s="343"/>
    </row>
    <row r="66" customFormat="false" ht="12.75" hidden="false" customHeight="false" outlineLevel="0" collapsed="false">
      <c r="A66" s="338"/>
      <c r="B66" s="338"/>
      <c r="K66" s="201"/>
      <c r="L66" s="339"/>
      <c r="N66" s="340"/>
      <c r="O66" s="340"/>
      <c r="P66" s="209"/>
      <c r="Q66" s="339"/>
      <c r="R66" s="339"/>
      <c r="U66" s="339"/>
      <c r="V66" s="341"/>
      <c r="W66" s="341"/>
      <c r="X66" s="342"/>
      <c r="Y66" s="342"/>
      <c r="Z66" s="342"/>
      <c r="AA66" s="342"/>
      <c r="AB66" s="342"/>
      <c r="AC66" s="342"/>
      <c r="AF66" s="216"/>
      <c r="AG66" s="216"/>
      <c r="AH66" s="216"/>
      <c r="AI66" s="216"/>
      <c r="AJ66" s="216"/>
      <c r="AM66" s="343"/>
      <c r="AN66" s="343"/>
      <c r="AO66" s="343"/>
      <c r="AP66" s="343"/>
      <c r="AR66" s="208"/>
      <c r="AT66" s="208"/>
      <c r="AV66" s="344"/>
      <c r="AW66" s="208"/>
      <c r="AX66" s="208"/>
      <c r="AY66" s="208"/>
      <c r="AZ66" s="208"/>
      <c r="BA66" s="345"/>
      <c r="BB66" s="343"/>
      <c r="BC66" s="343"/>
      <c r="BD66" s="208"/>
      <c r="BE66" s="208"/>
      <c r="BF66" s="208"/>
      <c r="BG66" s="208"/>
      <c r="BH66" s="208"/>
      <c r="BI66" s="208"/>
      <c r="BJ66" s="208"/>
      <c r="BK66" s="208"/>
      <c r="BL66" s="208"/>
      <c r="BM66" s="208"/>
      <c r="BN66" s="208"/>
      <c r="BO66" s="208"/>
      <c r="BP66" s="208"/>
      <c r="BQ66" s="208"/>
      <c r="BR66" s="208"/>
      <c r="BS66" s="208"/>
      <c r="BV66" s="346"/>
      <c r="BW66" s="207"/>
      <c r="BX66" s="208"/>
      <c r="BY66" s="208"/>
      <c r="BZ66" s="208"/>
      <c r="CA66" s="208"/>
      <c r="CB66" s="208"/>
      <c r="CC66" s="343"/>
      <c r="CD66" s="343"/>
      <c r="CE66" s="343"/>
      <c r="CF66" s="343"/>
      <c r="CG66" s="343"/>
      <c r="CH66" s="343"/>
      <c r="CI66" s="343"/>
    </row>
    <row r="67" customFormat="false" ht="12.75" hidden="false" customHeight="false" outlineLevel="0" collapsed="false">
      <c r="A67" s="338"/>
      <c r="B67" s="338"/>
      <c r="K67" s="201"/>
      <c r="L67" s="339"/>
      <c r="N67" s="340"/>
      <c r="O67" s="340"/>
      <c r="P67" s="209"/>
      <c r="Q67" s="339"/>
      <c r="R67" s="339"/>
      <c r="U67" s="339"/>
      <c r="V67" s="341"/>
      <c r="W67" s="341"/>
      <c r="X67" s="342"/>
      <c r="Y67" s="342"/>
      <c r="Z67" s="342"/>
      <c r="AA67" s="342"/>
      <c r="AB67" s="342"/>
      <c r="AC67" s="342"/>
      <c r="AF67" s="216"/>
      <c r="AG67" s="216"/>
      <c r="AH67" s="216"/>
      <c r="AI67" s="216"/>
      <c r="AJ67" s="216"/>
      <c r="AM67" s="343"/>
      <c r="AN67" s="343"/>
      <c r="AO67" s="343"/>
      <c r="AP67" s="343"/>
      <c r="AR67" s="208"/>
      <c r="AT67" s="208"/>
      <c r="AV67" s="344"/>
      <c r="AW67" s="208"/>
      <c r="AX67" s="208"/>
      <c r="AY67" s="208"/>
      <c r="AZ67" s="208"/>
      <c r="BA67" s="345"/>
      <c r="BB67" s="343"/>
      <c r="BC67" s="343"/>
      <c r="BD67" s="208"/>
      <c r="BE67" s="208"/>
      <c r="BF67" s="208"/>
      <c r="BG67" s="208"/>
      <c r="BH67" s="208"/>
      <c r="BI67" s="208"/>
      <c r="BJ67" s="208"/>
      <c r="BK67" s="208"/>
      <c r="BL67" s="208"/>
      <c r="BM67" s="208"/>
      <c r="BN67" s="208"/>
      <c r="BO67" s="208"/>
      <c r="BP67" s="208"/>
      <c r="BQ67" s="208"/>
      <c r="BR67" s="208"/>
      <c r="BS67" s="208"/>
      <c r="BV67" s="346"/>
      <c r="BW67" s="207"/>
      <c r="BX67" s="208"/>
      <c r="BY67" s="208"/>
      <c r="BZ67" s="208"/>
      <c r="CA67" s="208"/>
      <c r="CB67" s="208"/>
      <c r="CC67" s="343"/>
      <c r="CD67" s="343"/>
      <c r="CE67" s="343"/>
      <c r="CF67" s="343"/>
      <c r="CG67" s="343"/>
      <c r="CH67" s="343"/>
      <c r="CI67" s="343"/>
    </row>
    <row r="68" customFormat="false" ht="12.75" hidden="false" customHeight="false" outlineLevel="0" collapsed="false">
      <c r="A68" s="338"/>
      <c r="B68" s="338"/>
      <c r="K68" s="201"/>
      <c r="L68" s="339"/>
      <c r="N68" s="340"/>
      <c r="O68" s="340"/>
      <c r="P68" s="209"/>
      <c r="Q68" s="339"/>
      <c r="R68" s="339"/>
      <c r="U68" s="339"/>
      <c r="V68" s="341"/>
      <c r="W68" s="341"/>
      <c r="X68" s="342"/>
      <c r="Y68" s="342"/>
      <c r="Z68" s="342"/>
      <c r="AA68" s="342"/>
      <c r="AB68" s="342"/>
      <c r="AC68" s="342"/>
      <c r="AF68" s="216"/>
      <c r="AG68" s="216"/>
      <c r="AH68" s="216"/>
      <c r="AI68" s="216"/>
      <c r="AJ68" s="216"/>
      <c r="AM68" s="343"/>
      <c r="AN68" s="343"/>
      <c r="AO68" s="343"/>
      <c r="AP68" s="343"/>
      <c r="AR68" s="208"/>
      <c r="AT68" s="208"/>
      <c r="AV68" s="344"/>
      <c r="AW68" s="208"/>
      <c r="AX68" s="208"/>
      <c r="AY68" s="208"/>
      <c r="AZ68" s="208"/>
      <c r="BA68" s="345"/>
      <c r="BB68" s="343"/>
      <c r="BC68" s="343"/>
      <c r="BD68" s="208"/>
      <c r="BE68" s="208"/>
      <c r="BF68" s="208"/>
      <c r="BG68" s="208"/>
      <c r="BH68" s="208"/>
      <c r="BI68" s="208"/>
      <c r="BJ68" s="208"/>
      <c r="BK68" s="208"/>
      <c r="BL68" s="208"/>
      <c r="BM68" s="208"/>
      <c r="BN68" s="208"/>
      <c r="BO68" s="208"/>
      <c r="BP68" s="208"/>
      <c r="BQ68" s="208"/>
      <c r="BR68" s="208"/>
      <c r="BS68" s="208"/>
      <c r="BV68" s="346"/>
      <c r="BW68" s="207"/>
      <c r="BX68" s="208"/>
      <c r="BY68" s="208"/>
      <c r="BZ68" s="208"/>
      <c r="CA68" s="208"/>
      <c r="CB68" s="208"/>
      <c r="CC68" s="343"/>
      <c r="CD68" s="343"/>
      <c r="CE68" s="343"/>
      <c r="CF68" s="343"/>
      <c r="CG68" s="343"/>
      <c r="CH68" s="343"/>
      <c r="CI68" s="343"/>
    </row>
    <row r="69" customFormat="false" ht="12.75" hidden="false" customHeight="false" outlineLevel="0" collapsed="false">
      <c r="A69" s="338"/>
      <c r="B69" s="338"/>
      <c r="K69" s="201"/>
      <c r="L69" s="339"/>
      <c r="N69" s="340"/>
      <c r="O69" s="340"/>
      <c r="P69" s="209"/>
      <c r="Q69" s="339"/>
      <c r="R69" s="339"/>
      <c r="U69" s="339"/>
      <c r="V69" s="341"/>
      <c r="W69" s="341"/>
      <c r="X69" s="342"/>
      <c r="Y69" s="342"/>
      <c r="Z69" s="342"/>
      <c r="AA69" s="342"/>
      <c r="AB69" s="342"/>
      <c r="AC69" s="342"/>
      <c r="AF69" s="216"/>
      <c r="AG69" s="216"/>
      <c r="AH69" s="216"/>
      <c r="AI69" s="216"/>
      <c r="AJ69" s="216"/>
      <c r="AM69" s="343"/>
      <c r="AN69" s="343"/>
      <c r="AO69" s="343"/>
      <c r="AP69" s="343"/>
      <c r="AR69" s="208"/>
      <c r="AT69" s="208"/>
      <c r="AV69" s="344"/>
      <c r="AW69" s="208"/>
      <c r="AX69" s="208"/>
      <c r="AY69" s="208"/>
      <c r="AZ69" s="208"/>
      <c r="BA69" s="345"/>
      <c r="BB69" s="343"/>
      <c r="BC69" s="343"/>
      <c r="BD69" s="208"/>
      <c r="BE69" s="208"/>
      <c r="BF69" s="208"/>
      <c r="BG69" s="208"/>
      <c r="BH69" s="208"/>
      <c r="BI69" s="208"/>
      <c r="BJ69" s="208"/>
      <c r="BK69" s="208"/>
      <c r="BL69" s="208"/>
      <c r="BM69" s="208"/>
      <c r="BN69" s="208"/>
      <c r="BO69" s="208"/>
      <c r="BP69" s="208"/>
      <c r="BQ69" s="208"/>
      <c r="BR69" s="208"/>
      <c r="BS69" s="208"/>
      <c r="BV69" s="346"/>
      <c r="BW69" s="207"/>
      <c r="BX69" s="208"/>
      <c r="BY69" s="208"/>
      <c r="BZ69" s="208"/>
      <c r="CA69" s="208"/>
      <c r="CB69" s="208"/>
      <c r="CC69" s="343"/>
      <c r="CD69" s="343"/>
      <c r="CE69" s="343"/>
      <c r="CF69" s="343"/>
      <c r="CG69" s="343"/>
      <c r="CH69" s="343"/>
      <c r="CI69" s="343"/>
    </row>
    <row r="70" customFormat="false" ht="12.75" hidden="false" customHeight="false" outlineLevel="0" collapsed="false">
      <c r="A70" s="338"/>
      <c r="B70" s="338"/>
      <c r="K70" s="201"/>
      <c r="L70" s="339"/>
      <c r="N70" s="340"/>
      <c r="O70" s="340"/>
      <c r="P70" s="209"/>
      <c r="Q70" s="339"/>
      <c r="R70" s="339"/>
      <c r="U70" s="339"/>
      <c r="V70" s="341"/>
      <c r="W70" s="341"/>
      <c r="X70" s="342"/>
      <c r="Y70" s="342"/>
      <c r="Z70" s="342"/>
      <c r="AA70" s="342"/>
      <c r="AB70" s="342"/>
      <c r="AC70" s="342"/>
      <c r="AF70" s="216"/>
      <c r="AG70" s="216"/>
      <c r="AH70" s="216"/>
      <c r="AI70" s="216"/>
      <c r="AJ70" s="216"/>
      <c r="AM70" s="343"/>
      <c r="AN70" s="343"/>
      <c r="AO70" s="343"/>
      <c r="AP70" s="343"/>
      <c r="AR70" s="208"/>
      <c r="AT70" s="208"/>
      <c r="AV70" s="344"/>
      <c r="AW70" s="208"/>
      <c r="AX70" s="208"/>
      <c r="AY70" s="208"/>
      <c r="AZ70" s="208"/>
      <c r="BA70" s="345"/>
      <c r="BB70" s="343"/>
      <c r="BC70" s="343"/>
      <c r="BD70" s="208"/>
      <c r="BE70" s="208"/>
      <c r="BF70" s="208"/>
      <c r="BG70" s="208"/>
      <c r="BH70" s="208"/>
      <c r="BI70" s="208"/>
      <c r="BJ70" s="208"/>
      <c r="BK70" s="208"/>
      <c r="BL70" s="208"/>
      <c r="BM70" s="208"/>
      <c r="BN70" s="208"/>
      <c r="BO70" s="208"/>
      <c r="BP70" s="208"/>
      <c r="BQ70" s="208"/>
      <c r="BR70" s="208"/>
      <c r="BS70" s="208"/>
      <c r="BV70" s="346"/>
      <c r="BW70" s="207"/>
      <c r="BX70" s="208"/>
      <c r="BY70" s="208"/>
      <c r="BZ70" s="208"/>
      <c r="CA70" s="208"/>
      <c r="CB70" s="208"/>
      <c r="CC70" s="343"/>
      <c r="CD70" s="343"/>
      <c r="CE70" s="343"/>
      <c r="CF70" s="343"/>
      <c r="CG70" s="343"/>
      <c r="CH70" s="343"/>
      <c r="CI70" s="343"/>
    </row>
    <row r="71" customFormat="false" ht="12.75" hidden="false" customHeight="false" outlineLevel="0" collapsed="false">
      <c r="A71" s="338"/>
      <c r="B71" s="338"/>
      <c r="K71" s="201"/>
      <c r="L71" s="339"/>
      <c r="N71" s="340"/>
      <c r="O71" s="340"/>
      <c r="P71" s="209"/>
      <c r="Q71" s="339"/>
      <c r="R71" s="339"/>
      <c r="U71" s="339"/>
      <c r="V71" s="341"/>
      <c r="W71" s="341"/>
      <c r="X71" s="342"/>
      <c r="Y71" s="342"/>
      <c r="Z71" s="342"/>
      <c r="AA71" s="342"/>
      <c r="AB71" s="342"/>
      <c r="AC71" s="342"/>
      <c r="AF71" s="216"/>
      <c r="AG71" s="216"/>
      <c r="AH71" s="216"/>
      <c r="AI71" s="216"/>
      <c r="AJ71" s="216"/>
      <c r="AM71" s="343"/>
      <c r="AN71" s="343"/>
      <c r="AO71" s="343"/>
      <c r="AP71" s="343"/>
      <c r="AR71" s="208"/>
      <c r="AT71" s="208"/>
      <c r="AV71" s="344"/>
      <c r="AW71" s="208"/>
      <c r="AX71" s="208"/>
      <c r="AY71" s="208"/>
      <c r="AZ71" s="208"/>
      <c r="BA71" s="345"/>
      <c r="BB71" s="343"/>
      <c r="BC71" s="343"/>
      <c r="BD71" s="208"/>
      <c r="BE71" s="208"/>
      <c r="BF71" s="208"/>
      <c r="BG71" s="208"/>
      <c r="BH71" s="208"/>
      <c r="BI71" s="208"/>
      <c r="BJ71" s="208"/>
      <c r="BK71" s="208"/>
      <c r="BL71" s="208"/>
      <c r="BM71" s="208"/>
      <c r="BN71" s="208"/>
      <c r="BO71" s="208"/>
      <c r="BP71" s="208"/>
      <c r="BQ71" s="208"/>
      <c r="BR71" s="208"/>
      <c r="BS71" s="208"/>
      <c r="BV71" s="346"/>
      <c r="BW71" s="207"/>
      <c r="BX71" s="208"/>
      <c r="BY71" s="208"/>
      <c r="BZ71" s="208"/>
      <c r="CA71" s="208"/>
      <c r="CB71" s="208"/>
      <c r="CC71" s="343"/>
      <c r="CD71" s="343"/>
      <c r="CE71" s="343"/>
      <c r="CF71" s="343"/>
      <c r="CG71" s="343"/>
      <c r="CH71" s="343"/>
      <c r="CI71" s="343"/>
    </row>
    <row r="72" customFormat="false" ht="12.75" hidden="false" customHeight="false" outlineLevel="0" collapsed="false">
      <c r="A72" s="338"/>
      <c r="B72" s="338"/>
      <c r="K72" s="201"/>
      <c r="L72" s="339"/>
      <c r="N72" s="340"/>
      <c r="O72" s="340"/>
      <c r="P72" s="209"/>
      <c r="Q72" s="339"/>
      <c r="R72" s="339"/>
      <c r="U72" s="339"/>
      <c r="V72" s="341"/>
      <c r="W72" s="341"/>
      <c r="X72" s="342"/>
      <c r="Y72" s="342"/>
      <c r="Z72" s="342"/>
      <c r="AA72" s="342"/>
      <c r="AB72" s="342"/>
      <c r="AC72" s="342"/>
      <c r="AF72" s="216"/>
      <c r="AG72" s="216"/>
      <c r="AH72" s="216"/>
      <c r="AI72" s="216"/>
      <c r="AJ72" s="216"/>
      <c r="AM72" s="343"/>
      <c r="AN72" s="343"/>
      <c r="AO72" s="343"/>
      <c r="AP72" s="343"/>
      <c r="AR72" s="208"/>
      <c r="AT72" s="208"/>
      <c r="AV72" s="344"/>
      <c r="AW72" s="208"/>
      <c r="AX72" s="208"/>
      <c r="AY72" s="208"/>
      <c r="AZ72" s="208"/>
      <c r="BA72" s="345"/>
      <c r="BB72" s="343"/>
      <c r="BC72" s="343"/>
      <c r="BD72" s="208"/>
      <c r="BE72" s="208"/>
      <c r="BF72" s="208"/>
      <c r="BG72" s="208"/>
      <c r="BH72" s="208"/>
      <c r="BI72" s="208"/>
      <c r="BJ72" s="208"/>
      <c r="BK72" s="208"/>
      <c r="BL72" s="208"/>
      <c r="BM72" s="208"/>
      <c r="BN72" s="208"/>
      <c r="BO72" s="208"/>
      <c r="BP72" s="208"/>
      <c r="BQ72" s="208"/>
      <c r="BR72" s="208"/>
      <c r="BS72" s="208"/>
      <c r="BV72" s="346"/>
      <c r="BW72" s="207"/>
      <c r="BX72" s="208"/>
      <c r="BY72" s="208"/>
      <c r="BZ72" s="208"/>
      <c r="CA72" s="208"/>
      <c r="CB72" s="208"/>
      <c r="CC72" s="343"/>
      <c r="CD72" s="343"/>
      <c r="CE72" s="343"/>
      <c r="CF72" s="343"/>
      <c r="CG72" s="343"/>
      <c r="CH72" s="343"/>
      <c r="CI72" s="343"/>
    </row>
    <row r="73" customFormat="false" ht="12.75" hidden="false" customHeight="false" outlineLevel="0" collapsed="false">
      <c r="A73" s="338"/>
      <c r="B73" s="338"/>
      <c r="K73" s="201"/>
      <c r="L73" s="339"/>
      <c r="N73" s="340"/>
      <c r="O73" s="340"/>
      <c r="P73" s="209"/>
      <c r="Q73" s="339"/>
      <c r="R73" s="339"/>
      <c r="U73" s="339"/>
      <c r="V73" s="341"/>
      <c r="W73" s="341"/>
      <c r="X73" s="342"/>
      <c r="Y73" s="342"/>
      <c r="Z73" s="342"/>
      <c r="AA73" s="342"/>
      <c r="AB73" s="342"/>
      <c r="AC73" s="342"/>
      <c r="AF73" s="216"/>
      <c r="AG73" s="216"/>
      <c r="AH73" s="216"/>
      <c r="AI73" s="216"/>
      <c r="AJ73" s="216"/>
      <c r="AM73" s="343"/>
      <c r="AN73" s="343"/>
      <c r="AO73" s="343"/>
      <c r="AP73" s="343"/>
      <c r="AR73" s="208"/>
      <c r="AT73" s="208"/>
      <c r="AV73" s="344"/>
      <c r="AW73" s="208"/>
      <c r="AX73" s="208"/>
      <c r="AY73" s="208"/>
      <c r="AZ73" s="208"/>
      <c r="BA73" s="345"/>
      <c r="BB73" s="343"/>
      <c r="BC73" s="343"/>
      <c r="BD73" s="208"/>
      <c r="BE73" s="208"/>
      <c r="BF73" s="208"/>
      <c r="BG73" s="208"/>
      <c r="BH73" s="208"/>
      <c r="BI73" s="208"/>
      <c r="BJ73" s="208"/>
      <c r="BK73" s="208"/>
      <c r="BL73" s="208"/>
      <c r="BM73" s="208"/>
      <c r="BN73" s="208"/>
      <c r="BO73" s="208"/>
      <c r="BP73" s="208"/>
      <c r="BQ73" s="208"/>
      <c r="BR73" s="208"/>
      <c r="BS73" s="208"/>
      <c r="BV73" s="346"/>
      <c r="BW73" s="207"/>
      <c r="BX73" s="208"/>
      <c r="BY73" s="208"/>
      <c r="BZ73" s="208"/>
      <c r="CA73" s="208"/>
      <c r="CB73" s="208"/>
      <c r="CC73" s="343"/>
      <c r="CD73" s="343"/>
      <c r="CE73" s="343"/>
      <c r="CF73" s="343"/>
      <c r="CG73" s="343"/>
      <c r="CH73" s="343"/>
      <c r="CI73" s="343"/>
    </row>
    <row r="74" customFormat="false" ht="12.75" hidden="false" customHeight="false" outlineLevel="0" collapsed="false">
      <c r="A74" s="338"/>
      <c r="B74" s="338"/>
      <c r="K74" s="201"/>
      <c r="L74" s="339"/>
      <c r="N74" s="340"/>
      <c r="O74" s="340"/>
      <c r="P74" s="209"/>
      <c r="Q74" s="339"/>
      <c r="R74" s="339"/>
      <c r="U74" s="339"/>
      <c r="V74" s="341"/>
      <c r="W74" s="341"/>
      <c r="X74" s="342"/>
      <c r="Y74" s="342"/>
      <c r="Z74" s="342"/>
      <c r="AA74" s="342"/>
      <c r="AB74" s="342"/>
      <c r="AC74" s="342"/>
      <c r="AF74" s="216"/>
      <c r="AG74" s="216"/>
      <c r="AH74" s="216"/>
      <c r="AI74" s="216"/>
      <c r="AJ74" s="216"/>
      <c r="AM74" s="343"/>
      <c r="AN74" s="343"/>
      <c r="AO74" s="343"/>
      <c r="AP74" s="343"/>
      <c r="AR74" s="208"/>
      <c r="AT74" s="208"/>
      <c r="AV74" s="344"/>
      <c r="AW74" s="208"/>
      <c r="AX74" s="208"/>
      <c r="AY74" s="208"/>
      <c r="AZ74" s="208"/>
      <c r="BA74" s="345"/>
      <c r="BB74" s="343"/>
      <c r="BC74" s="343"/>
      <c r="BD74" s="208"/>
      <c r="BE74" s="208"/>
      <c r="BF74" s="208"/>
      <c r="BG74" s="208"/>
      <c r="BH74" s="208"/>
      <c r="BI74" s="208"/>
      <c r="BJ74" s="208"/>
      <c r="BK74" s="208"/>
      <c r="BL74" s="208"/>
      <c r="BM74" s="208"/>
      <c r="BN74" s="208"/>
      <c r="BO74" s="208"/>
      <c r="BP74" s="208"/>
      <c r="BQ74" s="208"/>
      <c r="BR74" s="208"/>
      <c r="BS74" s="208"/>
      <c r="BV74" s="346"/>
      <c r="BW74" s="207"/>
      <c r="BX74" s="208"/>
      <c r="BY74" s="208"/>
      <c r="BZ74" s="208"/>
      <c r="CA74" s="208"/>
      <c r="CB74" s="208"/>
      <c r="CC74" s="343"/>
      <c r="CD74" s="343"/>
      <c r="CE74" s="343"/>
      <c r="CF74" s="343"/>
      <c r="CG74" s="343"/>
      <c r="CH74" s="343"/>
      <c r="CI74" s="343"/>
    </row>
    <row r="75" customFormat="false" ht="12.75" hidden="false" customHeight="false" outlineLevel="0" collapsed="false">
      <c r="A75" s="338"/>
      <c r="B75" s="338"/>
      <c r="K75" s="201"/>
      <c r="L75" s="339"/>
      <c r="N75" s="340"/>
      <c r="O75" s="340"/>
      <c r="P75" s="209"/>
      <c r="Q75" s="339"/>
      <c r="R75" s="339"/>
      <c r="U75" s="339"/>
      <c r="V75" s="341"/>
      <c r="W75" s="341"/>
      <c r="X75" s="342"/>
      <c r="Y75" s="342"/>
      <c r="Z75" s="342"/>
      <c r="AA75" s="342"/>
      <c r="AB75" s="342"/>
      <c r="AC75" s="342"/>
      <c r="AF75" s="216"/>
      <c r="AG75" s="216"/>
      <c r="AH75" s="216"/>
      <c r="AI75" s="216"/>
      <c r="AJ75" s="216"/>
      <c r="AM75" s="343"/>
      <c r="AN75" s="343"/>
      <c r="AO75" s="343"/>
      <c r="AP75" s="343"/>
      <c r="AR75" s="208"/>
      <c r="AT75" s="208"/>
      <c r="AV75" s="344"/>
      <c r="AW75" s="208"/>
      <c r="AX75" s="208"/>
      <c r="AY75" s="208"/>
      <c r="AZ75" s="208"/>
      <c r="BA75" s="345"/>
      <c r="BB75" s="343"/>
      <c r="BC75" s="343"/>
      <c r="BD75" s="208"/>
      <c r="BE75" s="208"/>
      <c r="BF75" s="208"/>
      <c r="BG75" s="208"/>
      <c r="BH75" s="208"/>
      <c r="BI75" s="208"/>
      <c r="BJ75" s="208"/>
      <c r="BK75" s="208"/>
      <c r="BL75" s="208"/>
      <c r="BM75" s="208"/>
      <c r="BN75" s="208"/>
      <c r="BO75" s="208"/>
      <c r="BP75" s="208"/>
      <c r="BQ75" s="208"/>
      <c r="BR75" s="208"/>
      <c r="BS75" s="208"/>
      <c r="BV75" s="346"/>
      <c r="BW75" s="207"/>
      <c r="BX75" s="208"/>
      <c r="BY75" s="208"/>
      <c r="BZ75" s="208"/>
      <c r="CA75" s="208"/>
      <c r="CB75" s="208"/>
      <c r="CC75" s="343"/>
      <c r="CD75" s="343"/>
      <c r="CE75" s="343"/>
      <c r="CF75" s="343"/>
      <c r="CG75" s="343"/>
      <c r="CH75" s="343"/>
      <c r="CI75" s="343"/>
    </row>
    <row r="76" customFormat="false" ht="12.75" hidden="false" customHeight="false" outlineLevel="0" collapsed="false">
      <c r="A76" s="338"/>
      <c r="B76" s="338"/>
      <c r="K76" s="201"/>
      <c r="L76" s="339"/>
      <c r="N76" s="340"/>
      <c r="O76" s="340"/>
      <c r="P76" s="209"/>
      <c r="Q76" s="339"/>
      <c r="R76" s="339"/>
      <c r="U76" s="339"/>
      <c r="V76" s="341"/>
      <c r="W76" s="341"/>
      <c r="X76" s="342"/>
      <c r="Y76" s="342"/>
      <c r="Z76" s="342"/>
      <c r="AA76" s="342"/>
      <c r="AB76" s="342"/>
      <c r="AC76" s="342"/>
      <c r="AF76" s="216"/>
      <c r="AG76" s="216"/>
      <c r="AH76" s="216"/>
      <c r="AI76" s="216"/>
      <c r="AJ76" s="216"/>
      <c r="AM76" s="343"/>
      <c r="AN76" s="343"/>
      <c r="AO76" s="343"/>
      <c r="AP76" s="343"/>
      <c r="AR76" s="208"/>
      <c r="AT76" s="208"/>
      <c r="AV76" s="344"/>
      <c r="AW76" s="208"/>
      <c r="AX76" s="208"/>
      <c r="AY76" s="208"/>
      <c r="AZ76" s="208"/>
      <c r="BA76" s="345"/>
      <c r="BB76" s="343"/>
      <c r="BC76" s="343"/>
      <c r="BD76" s="208"/>
      <c r="BE76" s="208"/>
      <c r="BF76" s="208"/>
      <c r="BG76" s="208"/>
      <c r="BH76" s="208"/>
      <c r="BI76" s="208"/>
      <c r="BJ76" s="208"/>
      <c r="BK76" s="208"/>
      <c r="BL76" s="208"/>
      <c r="BM76" s="208"/>
      <c r="BN76" s="208"/>
      <c r="BO76" s="208"/>
      <c r="BP76" s="208"/>
      <c r="BQ76" s="208"/>
      <c r="BR76" s="208"/>
      <c r="BS76" s="208"/>
      <c r="BV76" s="346"/>
      <c r="BW76" s="207"/>
      <c r="BX76" s="208"/>
      <c r="BY76" s="208"/>
      <c r="BZ76" s="208"/>
      <c r="CA76" s="208"/>
      <c r="CB76" s="208"/>
      <c r="CC76" s="343"/>
      <c r="CD76" s="343"/>
      <c r="CE76" s="343"/>
      <c r="CF76" s="343"/>
      <c r="CG76" s="343"/>
      <c r="CH76" s="343"/>
      <c r="CI76" s="343"/>
    </row>
    <row r="77" customFormat="false" ht="12.75" hidden="false" customHeight="false" outlineLevel="0" collapsed="false">
      <c r="A77" s="338"/>
      <c r="B77" s="338"/>
      <c r="K77" s="201"/>
      <c r="L77" s="339"/>
      <c r="N77" s="340"/>
      <c r="O77" s="340"/>
      <c r="P77" s="209"/>
      <c r="Q77" s="339"/>
      <c r="R77" s="339"/>
      <c r="U77" s="339"/>
      <c r="V77" s="341"/>
      <c r="W77" s="341"/>
      <c r="X77" s="342"/>
      <c r="Y77" s="342"/>
      <c r="Z77" s="342"/>
      <c r="AA77" s="342"/>
      <c r="AB77" s="342"/>
      <c r="AC77" s="342"/>
      <c r="AF77" s="216"/>
      <c r="AG77" s="216"/>
      <c r="AH77" s="216"/>
      <c r="AI77" s="216"/>
      <c r="AJ77" s="216"/>
      <c r="AM77" s="343"/>
      <c r="AN77" s="343"/>
      <c r="AO77" s="343"/>
      <c r="AP77" s="343"/>
      <c r="AR77" s="208"/>
      <c r="AT77" s="208"/>
      <c r="AV77" s="344"/>
      <c r="AW77" s="208"/>
      <c r="AX77" s="208"/>
      <c r="AY77" s="208"/>
      <c r="AZ77" s="208"/>
      <c r="BA77" s="345"/>
      <c r="BB77" s="343"/>
      <c r="BC77" s="343"/>
      <c r="BD77" s="208"/>
      <c r="BE77" s="208"/>
      <c r="BF77" s="208"/>
      <c r="BG77" s="208"/>
      <c r="BH77" s="208"/>
      <c r="BI77" s="208"/>
      <c r="BJ77" s="208"/>
      <c r="BK77" s="208"/>
      <c r="BL77" s="208"/>
      <c r="BM77" s="208"/>
      <c r="BN77" s="208"/>
      <c r="BO77" s="208"/>
      <c r="BP77" s="208"/>
      <c r="BQ77" s="208"/>
      <c r="BR77" s="208"/>
      <c r="BS77" s="208"/>
      <c r="BV77" s="346"/>
      <c r="BW77" s="207"/>
      <c r="BX77" s="208"/>
      <c r="BY77" s="208"/>
      <c r="BZ77" s="208"/>
      <c r="CA77" s="208"/>
      <c r="CB77" s="208"/>
      <c r="CC77" s="343"/>
      <c r="CD77" s="343"/>
      <c r="CE77" s="343"/>
      <c r="CF77" s="343"/>
      <c r="CG77" s="343"/>
      <c r="CH77" s="343"/>
      <c r="CI77" s="343"/>
    </row>
    <row r="78" customFormat="false" ht="12.75" hidden="false" customHeight="false" outlineLevel="0" collapsed="false">
      <c r="A78" s="338"/>
      <c r="B78" s="338"/>
      <c r="K78" s="201"/>
      <c r="L78" s="339"/>
      <c r="N78" s="340"/>
      <c r="O78" s="340"/>
      <c r="P78" s="209"/>
      <c r="Q78" s="339"/>
      <c r="R78" s="339"/>
      <c r="U78" s="339"/>
      <c r="V78" s="341"/>
      <c r="W78" s="341"/>
      <c r="X78" s="342"/>
      <c r="Y78" s="342"/>
      <c r="Z78" s="342"/>
      <c r="AA78" s="342"/>
      <c r="AB78" s="342"/>
      <c r="AC78" s="342"/>
      <c r="AF78" s="216"/>
      <c r="AG78" s="216"/>
      <c r="AH78" s="216"/>
      <c r="AI78" s="216"/>
      <c r="AJ78" s="216"/>
      <c r="AM78" s="343"/>
      <c r="AN78" s="343"/>
      <c r="AO78" s="343"/>
      <c r="AP78" s="343"/>
      <c r="AR78" s="208"/>
      <c r="AT78" s="208"/>
      <c r="AV78" s="344"/>
      <c r="AW78" s="208"/>
      <c r="AX78" s="208"/>
      <c r="AY78" s="208"/>
      <c r="AZ78" s="208"/>
      <c r="BA78" s="345"/>
      <c r="BB78" s="343"/>
      <c r="BC78" s="343"/>
      <c r="BD78" s="208"/>
      <c r="BE78" s="208"/>
      <c r="BF78" s="208"/>
      <c r="BG78" s="208"/>
      <c r="BH78" s="208"/>
      <c r="BI78" s="208"/>
      <c r="BJ78" s="208"/>
      <c r="BK78" s="208"/>
      <c r="BL78" s="208"/>
      <c r="BM78" s="208"/>
      <c r="BN78" s="208"/>
      <c r="BO78" s="208"/>
      <c r="BP78" s="208"/>
      <c r="BQ78" s="208"/>
      <c r="BR78" s="208"/>
      <c r="BS78" s="208"/>
      <c r="BV78" s="346"/>
      <c r="BW78" s="207"/>
      <c r="BX78" s="208"/>
      <c r="BY78" s="208"/>
      <c r="BZ78" s="208"/>
      <c r="CA78" s="208"/>
      <c r="CB78" s="208"/>
      <c r="CC78" s="343"/>
      <c r="CD78" s="343"/>
      <c r="CE78" s="343"/>
      <c r="CF78" s="343"/>
      <c r="CG78" s="343"/>
      <c r="CH78" s="343"/>
      <c r="CI78" s="343"/>
    </row>
    <row r="79" customFormat="false" ht="12.75" hidden="false" customHeight="false" outlineLevel="0" collapsed="false">
      <c r="A79" s="338"/>
      <c r="B79" s="338"/>
      <c r="P79" s="209"/>
      <c r="Q79" s="209"/>
      <c r="R79" s="209"/>
      <c r="U79" s="209"/>
      <c r="V79" s="209"/>
      <c r="W79" s="209"/>
      <c r="X79" s="209"/>
    </row>
    <row r="80" customFormat="false" ht="12.75" hidden="false" customHeight="false" outlineLevel="0" collapsed="false">
      <c r="A80" s="338"/>
      <c r="B80" s="338"/>
      <c r="P80" s="209"/>
      <c r="Q80" s="209"/>
      <c r="R80" s="209"/>
      <c r="U80" s="209"/>
      <c r="V80" s="209"/>
      <c r="W80" s="209"/>
      <c r="X80" s="209"/>
    </row>
    <row r="81" customFormat="false" ht="12.75" hidden="false" customHeight="false" outlineLevel="0" collapsed="false">
      <c r="A81" s="338"/>
      <c r="B81" s="338"/>
      <c r="P81" s="209"/>
      <c r="Q81" s="209"/>
      <c r="R81" s="209"/>
      <c r="U81" s="209"/>
      <c r="V81" s="209"/>
      <c r="W81" s="209"/>
      <c r="X81" s="209"/>
    </row>
    <row r="82" customFormat="false" ht="12.75" hidden="false" customHeight="false" outlineLevel="0" collapsed="false">
      <c r="A82" s="338"/>
      <c r="B82" s="338"/>
      <c r="P82" s="209"/>
      <c r="Q82" s="209"/>
      <c r="R82" s="209"/>
      <c r="U82" s="209"/>
      <c r="V82" s="209"/>
      <c r="W82" s="209"/>
      <c r="X82" s="209"/>
    </row>
    <row r="83" customFormat="false" ht="12.75" hidden="false" customHeight="false" outlineLevel="0" collapsed="false">
      <c r="A83" s="338"/>
      <c r="B83" s="338"/>
      <c r="P83" s="209"/>
      <c r="Q83" s="209"/>
      <c r="R83" s="209"/>
      <c r="U83" s="209"/>
      <c r="V83" s="209"/>
      <c r="W83" s="209"/>
      <c r="X83" s="209"/>
    </row>
    <row r="84" customFormat="false" ht="12.75" hidden="false" customHeight="false" outlineLevel="0" collapsed="false">
      <c r="A84" s="338"/>
      <c r="B84" s="338"/>
      <c r="P84" s="209"/>
      <c r="Q84" s="209"/>
      <c r="R84" s="209"/>
      <c r="U84" s="209"/>
      <c r="V84" s="209"/>
      <c r="W84" s="209"/>
      <c r="X84" s="209"/>
    </row>
    <row r="85" customFormat="false" ht="12.75" hidden="false" customHeight="false" outlineLevel="0" collapsed="false">
      <c r="A85" s="338"/>
      <c r="B85" s="338"/>
      <c r="P85" s="209"/>
      <c r="Q85" s="209"/>
      <c r="R85" s="209"/>
      <c r="U85" s="209"/>
      <c r="V85" s="209"/>
      <c r="W85" s="209"/>
      <c r="X85" s="209"/>
    </row>
    <row r="86" customFormat="false" ht="12.75" hidden="false" customHeight="false" outlineLevel="0" collapsed="false">
      <c r="A86" s="338"/>
      <c r="B86" s="338"/>
      <c r="P86" s="209"/>
      <c r="Q86" s="209"/>
      <c r="R86" s="209"/>
      <c r="U86" s="209"/>
      <c r="V86" s="209"/>
      <c r="W86" s="209"/>
      <c r="X86" s="209"/>
    </row>
    <row r="87" customFormat="false" ht="12.75" hidden="false" customHeight="false" outlineLevel="0" collapsed="false">
      <c r="A87" s="338"/>
      <c r="B87" s="338"/>
      <c r="P87" s="209"/>
      <c r="Q87" s="209"/>
      <c r="R87" s="209"/>
      <c r="U87" s="209"/>
      <c r="V87" s="209"/>
      <c r="W87" s="209"/>
      <c r="X87" s="209"/>
    </row>
    <row r="88" customFormat="false" ht="12.75" hidden="false" customHeight="false" outlineLevel="0" collapsed="false">
      <c r="A88" s="338"/>
      <c r="B88" s="338"/>
      <c r="P88" s="209"/>
      <c r="Q88" s="209"/>
      <c r="R88" s="209"/>
      <c r="U88" s="209"/>
      <c r="V88" s="209"/>
      <c r="W88" s="209"/>
      <c r="X88" s="209"/>
    </row>
    <row r="89" customFormat="false" ht="12.75" hidden="false" customHeight="false" outlineLevel="0" collapsed="false">
      <c r="P89" s="209"/>
      <c r="Q89" s="209"/>
      <c r="R89" s="209"/>
      <c r="U89" s="209"/>
      <c r="V89" s="209"/>
      <c r="W89" s="209"/>
      <c r="X89" s="209"/>
    </row>
    <row r="90" customFormat="false" ht="12.75" hidden="false" customHeight="false" outlineLevel="0" collapsed="false">
      <c r="P90" s="209"/>
      <c r="Q90" s="209"/>
      <c r="R90" s="209"/>
      <c r="U90" s="209"/>
      <c r="V90" s="209"/>
      <c r="W90" s="209"/>
      <c r="X90" s="209"/>
    </row>
    <row r="91" customFormat="false" ht="12.75" hidden="false" customHeight="false" outlineLevel="0" collapsed="false">
      <c r="P91" s="209"/>
      <c r="Q91" s="209"/>
      <c r="R91" s="209"/>
      <c r="U91" s="209"/>
      <c r="V91" s="209"/>
      <c r="W91" s="209"/>
      <c r="X91" s="209"/>
    </row>
    <row r="92" customFormat="false" ht="12.75" hidden="false" customHeight="false" outlineLevel="0" collapsed="false">
      <c r="P92" s="209"/>
      <c r="Q92" s="209"/>
      <c r="R92" s="209"/>
      <c r="U92" s="209"/>
      <c r="V92" s="209"/>
      <c r="W92" s="209"/>
      <c r="X92" s="209"/>
    </row>
    <row r="93" customFormat="false" ht="12.75" hidden="false" customHeight="false" outlineLevel="0" collapsed="false">
      <c r="P93" s="209"/>
      <c r="Q93" s="209"/>
      <c r="R93" s="209"/>
      <c r="U93" s="209"/>
      <c r="V93" s="209"/>
      <c r="W93" s="209"/>
      <c r="X93" s="209"/>
    </row>
    <row r="94" customFormat="false" ht="12.75" hidden="false" customHeight="false" outlineLevel="0" collapsed="false">
      <c r="P94" s="209"/>
      <c r="Q94" s="209"/>
      <c r="R94" s="209"/>
      <c r="U94" s="209"/>
      <c r="V94" s="209"/>
      <c r="W94" s="209"/>
      <c r="X94" s="209"/>
    </row>
    <row r="95" customFormat="false" ht="12.75" hidden="false" customHeight="false" outlineLevel="0" collapsed="false">
      <c r="P95" s="209"/>
      <c r="Q95" s="209"/>
      <c r="R95" s="209"/>
      <c r="U95" s="209"/>
      <c r="V95" s="209"/>
      <c r="W95" s="209"/>
      <c r="X95" s="209"/>
    </row>
    <row r="96" customFormat="false" ht="12.75" hidden="false" customHeight="false" outlineLevel="0" collapsed="false">
      <c r="P96" s="209"/>
      <c r="Q96" s="209"/>
      <c r="R96" s="209"/>
      <c r="U96" s="209"/>
      <c r="V96" s="209"/>
      <c r="W96" s="209"/>
      <c r="X96" s="209"/>
    </row>
    <row r="97" customFormat="false" ht="12.75" hidden="false" customHeight="false" outlineLevel="0" collapsed="false">
      <c r="P97" s="209"/>
      <c r="Q97" s="209"/>
      <c r="R97" s="209"/>
      <c r="U97" s="209"/>
      <c r="V97" s="209"/>
      <c r="W97" s="209"/>
      <c r="X97" s="209"/>
    </row>
    <row r="98" customFormat="false" ht="12.75" hidden="false" customHeight="false" outlineLevel="0" collapsed="false">
      <c r="P98" s="209"/>
      <c r="Q98" s="209"/>
      <c r="R98" s="209"/>
      <c r="U98" s="209"/>
      <c r="V98" s="209"/>
      <c r="W98" s="209"/>
      <c r="X98" s="209"/>
    </row>
    <row r="99" customFormat="false" ht="12.75" hidden="false" customHeight="false" outlineLevel="0" collapsed="false">
      <c r="P99" s="209"/>
      <c r="Q99" s="209"/>
      <c r="R99" s="209"/>
      <c r="U99" s="209"/>
      <c r="V99" s="209"/>
      <c r="W99" s="209"/>
      <c r="X99" s="209"/>
    </row>
    <row r="100" customFormat="false" ht="12.75" hidden="false" customHeight="false" outlineLevel="0" collapsed="false">
      <c r="P100" s="209"/>
      <c r="Q100" s="209"/>
      <c r="R100" s="209"/>
      <c r="U100" s="209"/>
      <c r="V100" s="209"/>
      <c r="W100" s="209"/>
      <c r="X100" s="209"/>
    </row>
    <row r="101" customFormat="false" ht="12.75" hidden="false" customHeight="false" outlineLevel="0" collapsed="false">
      <c r="P101" s="209"/>
      <c r="Q101" s="209"/>
      <c r="R101" s="209"/>
      <c r="U101" s="209"/>
      <c r="V101" s="209"/>
      <c r="W101" s="209"/>
      <c r="X101" s="209"/>
    </row>
    <row r="102" customFormat="false" ht="12.75" hidden="false" customHeight="false" outlineLevel="0" collapsed="false">
      <c r="P102" s="209"/>
      <c r="Q102" s="209"/>
      <c r="R102" s="209"/>
      <c r="U102" s="209"/>
      <c r="V102" s="209"/>
      <c r="W102" s="209"/>
      <c r="X102" s="209"/>
    </row>
    <row r="103" customFormat="false" ht="12.75" hidden="false" customHeight="false" outlineLevel="0" collapsed="false">
      <c r="P103" s="209"/>
      <c r="Q103" s="209"/>
      <c r="R103" s="209"/>
      <c r="U103" s="209"/>
      <c r="V103" s="209"/>
      <c r="W103" s="209"/>
      <c r="X103" s="209"/>
    </row>
    <row r="104" customFormat="false" ht="12.75" hidden="false" customHeight="false" outlineLevel="0" collapsed="false">
      <c r="P104" s="209"/>
      <c r="Q104" s="209"/>
      <c r="R104" s="209"/>
      <c r="U104" s="209"/>
      <c r="V104" s="209"/>
      <c r="W104" s="209"/>
      <c r="X104" s="209"/>
    </row>
    <row r="105" customFormat="false" ht="12.75" hidden="false" customHeight="false" outlineLevel="0" collapsed="false">
      <c r="P105" s="209"/>
      <c r="Q105" s="209"/>
      <c r="R105" s="209"/>
      <c r="U105" s="209"/>
      <c r="V105" s="209"/>
      <c r="W105" s="209"/>
      <c r="X105" s="209"/>
    </row>
    <row r="106" customFormat="false" ht="12.75" hidden="false" customHeight="false" outlineLevel="0" collapsed="false">
      <c r="P106" s="209"/>
      <c r="Q106" s="209"/>
      <c r="R106" s="209"/>
      <c r="U106" s="209"/>
      <c r="V106" s="209"/>
      <c r="W106" s="209"/>
      <c r="X106" s="209"/>
    </row>
    <row r="107" customFormat="false" ht="12.75" hidden="false" customHeight="false" outlineLevel="0" collapsed="false">
      <c r="P107" s="209"/>
      <c r="Q107" s="209"/>
      <c r="R107" s="209"/>
      <c r="U107" s="209"/>
      <c r="V107" s="209"/>
      <c r="W107" s="209"/>
      <c r="X107" s="209"/>
    </row>
    <row r="108" customFormat="false" ht="12.75" hidden="false" customHeight="false" outlineLevel="0" collapsed="false">
      <c r="P108" s="209"/>
      <c r="Q108" s="209"/>
      <c r="R108" s="209"/>
      <c r="U108" s="209"/>
      <c r="V108" s="209"/>
      <c r="W108" s="209"/>
      <c r="X108" s="209"/>
    </row>
    <row r="109" customFormat="false" ht="12.75" hidden="false" customHeight="false" outlineLevel="0" collapsed="false">
      <c r="P109" s="209"/>
      <c r="Q109" s="209"/>
      <c r="R109" s="209"/>
      <c r="U109" s="209"/>
      <c r="V109" s="209"/>
      <c r="W109" s="209"/>
      <c r="X109" s="209"/>
    </row>
    <row r="110" customFormat="false" ht="12.75" hidden="false" customHeight="false" outlineLevel="0" collapsed="false">
      <c r="P110" s="209"/>
      <c r="Q110" s="209"/>
      <c r="R110" s="209"/>
      <c r="U110" s="209"/>
      <c r="V110" s="209"/>
      <c r="W110" s="209"/>
      <c r="X110" s="209"/>
    </row>
    <row r="111" customFormat="false" ht="12.75" hidden="false" customHeight="false" outlineLevel="0" collapsed="false">
      <c r="P111" s="209"/>
      <c r="Q111" s="209"/>
      <c r="R111" s="209"/>
      <c r="U111" s="209"/>
      <c r="V111" s="209"/>
      <c r="W111" s="209"/>
      <c r="X111" s="209"/>
    </row>
    <row r="112" customFormat="false" ht="12.75" hidden="false" customHeight="false" outlineLevel="0" collapsed="false">
      <c r="P112" s="209"/>
      <c r="Q112" s="209"/>
      <c r="R112" s="209"/>
      <c r="U112" s="209"/>
      <c r="V112" s="209"/>
      <c r="W112" s="209"/>
      <c r="X112" s="209"/>
    </row>
    <row r="113" customFormat="false" ht="12.75" hidden="false" customHeight="false" outlineLevel="0" collapsed="false">
      <c r="P113" s="209"/>
      <c r="Q113" s="209"/>
      <c r="R113" s="209"/>
      <c r="U113" s="209"/>
      <c r="V113" s="209"/>
      <c r="W113" s="209"/>
      <c r="X113" s="209"/>
    </row>
    <row r="114" customFormat="false" ht="12.75" hidden="false" customHeight="false" outlineLevel="0" collapsed="false">
      <c r="P114" s="209"/>
      <c r="Q114" s="209"/>
      <c r="R114" s="209"/>
      <c r="U114" s="209"/>
      <c r="V114" s="209"/>
      <c r="W114" s="209"/>
      <c r="X114" s="209"/>
    </row>
    <row r="115" customFormat="false" ht="12.75" hidden="false" customHeight="false" outlineLevel="0" collapsed="false">
      <c r="P115" s="209"/>
      <c r="Q115" s="209"/>
      <c r="R115" s="209"/>
      <c r="U115" s="209"/>
      <c r="V115" s="209"/>
      <c r="W115" s="209"/>
      <c r="X115" s="209"/>
    </row>
    <row r="116" customFormat="false" ht="12.75" hidden="false" customHeight="false" outlineLevel="0" collapsed="false">
      <c r="P116" s="209"/>
      <c r="Q116" s="209"/>
      <c r="R116" s="209"/>
      <c r="U116" s="209"/>
      <c r="V116" s="209"/>
      <c r="W116" s="209"/>
      <c r="X116" s="209"/>
    </row>
    <row r="117" customFormat="false" ht="12.75" hidden="false" customHeight="false" outlineLevel="0" collapsed="false">
      <c r="P117" s="209"/>
      <c r="Q117" s="209"/>
      <c r="R117" s="209"/>
      <c r="U117" s="209"/>
      <c r="V117" s="209"/>
      <c r="W117" s="209"/>
      <c r="X117" s="209"/>
    </row>
    <row r="118" customFormat="false" ht="12.75" hidden="false" customHeight="false" outlineLevel="0" collapsed="false">
      <c r="P118" s="209"/>
      <c r="Q118" s="209"/>
      <c r="R118" s="209"/>
      <c r="U118" s="209"/>
      <c r="V118" s="209"/>
      <c r="W118" s="209"/>
      <c r="X118" s="209"/>
    </row>
    <row r="119" customFormat="false" ht="12.75" hidden="false" customHeight="false" outlineLevel="0" collapsed="false">
      <c r="P119" s="209"/>
      <c r="Q119" s="209"/>
      <c r="R119" s="209"/>
      <c r="U119" s="209"/>
      <c r="V119" s="209"/>
      <c r="W119" s="209"/>
      <c r="X119" s="209"/>
    </row>
    <row r="120" customFormat="false" ht="12.75" hidden="false" customHeight="false" outlineLevel="0" collapsed="false">
      <c r="P120" s="209"/>
      <c r="Q120" s="209"/>
      <c r="R120" s="209"/>
      <c r="U120" s="209"/>
      <c r="V120" s="209"/>
      <c r="W120" s="209"/>
      <c r="X120" s="209"/>
    </row>
    <row r="121" customFormat="false" ht="12.75" hidden="false" customHeight="false" outlineLevel="0" collapsed="false">
      <c r="P121" s="209"/>
      <c r="Q121" s="209"/>
      <c r="R121" s="209"/>
      <c r="U121" s="209"/>
      <c r="V121" s="209"/>
      <c r="W121" s="209"/>
      <c r="X121" s="209"/>
    </row>
    <row r="122" customFormat="false" ht="12.75" hidden="false" customHeight="false" outlineLevel="0" collapsed="false">
      <c r="P122" s="209"/>
      <c r="Q122" s="209"/>
      <c r="R122" s="209"/>
      <c r="U122" s="209"/>
      <c r="V122" s="209"/>
      <c r="W122" s="209"/>
      <c r="X122" s="209"/>
    </row>
    <row r="123" customFormat="false" ht="12.75" hidden="false" customHeight="false" outlineLevel="0" collapsed="false">
      <c r="P123" s="209"/>
      <c r="Q123" s="209"/>
      <c r="R123" s="209"/>
      <c r="U123" s="209"/>
      <c r="V123" s="209"/>
      <c r="W123" s="209"/>
      <c r="X123" s="209"/>
    </row>
    <row r="124" customFormat="false" ht="12.75" hidden="false" customHeight="false" outlineLevel="0" collapsed="false">
      <c r="P124" s="209"/>
      <c r="Q124" s="209"/>
      <c r="R124" s="209"/>
      <c r="U124" s="209"/>
      <c r="V124" s="209"/>
      <c r="W124" s="209"/>
      <c r="X124" s="209"/>
    </row>
    <row r="125" customFormat="false" ht="12.75" hidden="false" customHeight="false" outlineLevel="0" collapsed="false">
      <c r="P125" s="209"/>
      <c r="Q125" s="209"/>
      <c r="R125" s="209"/>
      <c r="U125" s="209"/>
      <c r="V125" s="209"/>
      <c r="W125" s="209"/>
      <c r="X125" s="209"/>
    </row>
    <row r="126" customFormat="false" ht="12.75" hidden="false" customHeight="false" outlineLevel="0" collapsed="false">
      <c r="P126" s="209"/>
      <c r="Q126" s="209"/>
      <c r="R126" s="209"/>
      <c r="U126" s="209"/>
      <c r="V126" s="209"/>
      <c r="W126" s="209"/>
      <c r="X126" s="209"/>
    </row>
    <row r="127" customFormat="false" ht="12.75" hidden="false" customHeight="false" outlineLevel="0" collapsed="false">
      <c r="P127" s="209"/>
      <c r="Q127" s="209"/>
      <c r="R127" s="209"/>
      <c r="U127" s="209"/>
      <c r="V127" s="209"/>
      <c r="W127" s="209"/>
      <c r="X127" s="209"/>
    </row>
    <row r="128" customFormat="false" ht="12.75" hidden="false" customHeight="false" outlineLevel="0" collapsed="false">
      <c r="P128" s="209"/>
      <c r="Q128" s="209"/>
      <c r="R128" s="209"/>
      <c r="U128" s="209"/>
      <c r="V128" s="209"/>
      <c r="W128" s="209"/>
      <c r="X128" s="209"/>
    </row>
    <row r="129" customFormat="false" ht="12.75" hidden="false" customHeight="false" outlineLevel="0" collapsed="false">
      <c r="P129" s="209"/>
      <c r="Q129" s="209"/>
      <c r="R129" s="209"/>
      <c r="U129" s="209"/>
      <c r="V129" s="209"/>
      <c r="W129" s="209"/>
      <c r="X129" s="209"/>
    </row>
    <row r="130" customFormat="false" ht="12.75" hidden="false" customHeight="false" outlineLevel="0" collapsed="false">
      <c r="P130" s="209"/>
      <c r="Q130" s="209"/>
      <c r="R130" s="209"/>
      <c r="U130" s="209"/>
      <c r="V130" s="209"/>
      <c r="W130" s="209"/>
      <c r="X130" s="209"/>
    </row>
    <row r="131" customFormat="false" ht="12.75" hidden="false" customHeight="false" outlineLevel="0" collapsed="false">
      <c r="P131" s="209"/>
      <c r="Q131" s="209"/>
      <c r="R131" s="209"/>
      <c r="U131" s="209"/>
      <c r="V131" s="209"/>
      <c r="W131" s="209"/>
      <c r="X131" s="209"/>
    </row>
    <row r="132" customFormat="false" ht="12.75" hidden="false" customHeight="false" outlineLevel="0" collapsed="false">
      <c r="P132" s="209"/>
      <c r="Q132" s="209"/>
      <c r="R132" s="209"/>
      <c r="U132" s="209"/>
      <c r="V132" s="209"/>
      <c r="W132" s="209"/>
      <c r="X132" s="209"/>
    </row>
    <row r="133" customFormat="false" ht="12.75" hidden="false" customHeight="false" outlineLevel="0" collapsed="false">
      <c r="P133" s="209"/>
      <c r="Q133" s="209"/>
      <c r="R133" s="209"/>
      <c r="U133" s="209"/>
      <c r="V133" s="209"/>
      <c r="W133" s="209"/>
      <c r="X133" s="209"/>
    </row>
    <row r="134" customFormat="false" ht="12.75" hidden="false" customHeight="false" outlineLevel="0" collapsed="false">
      <c r="P134" s="209"/>
      <c r="Q134" s="209"/>
      <c r="R134" s="209"/>
      <c r="U134" s="209"/>
      <c r="V134" s="209"/>
      <c r="W134" s="209"/>
      <c r="X134" s="209"/>
    </row>
    <row r="135" customFormat="false" ht="12.75" hidden="false" customHeight="false" outlineLevel="0" collapsed="false">
      <c r="P135" s="209"/>
      <c r="Q135" s="209"/>
      <c r="R135" s="209"/>
      <c r="U135" s="209"/>
      <c r="V135" s="209"/>
      <c r="W135" s="209"/>
      <c r="X135" s="209"/>
    </row>
    <row r="136" customFormat="false" ht="12.75" hidden="false" customHeight="false" outlineLevel="0" collapsed="false">
      <c r="P136" s="209"/>
      <c r="Q136" s="209"/>
      <c r="R136" s="209"/>
      <c r="U136" s="209"/>
      <c r="V136" s="209"/>
      <c r="W136" s="209"/>
      <c r="X136" s="209"/>
    </row>
    <row r="137" customFormat="false" ht="12.75" hidden="false" customHeight="false" outlineLevel="0" collapsed="false">
      <c r="P137" s="209"/>
      <c r="Q137" s="209"/>
      <c r="R137" s="209"/>
      <c r="U137" s="209"/>
      <c r="V137" s="209"/>
      <c r="W137" s="209"/>
      <c r="X137" s="209"/>
    </row>
    <row r="138" customFormat="false" ht="12.75" hidden="false" customHeight="false" outlineLevel="0" collapsed="false">
      <c r="P138" s="209"/>
      <c r="Q138" s="209"/>
      <c r="R138" s="209"/>
      <c r="U138" s="209"/>
      <c r="V138" s="209"/>
      <c r="W138" s="209"/>
      <c r="X138" s="209"/>
    </row>
    <row r="139" customFormat="false" ht="12.75" hidden="false" customHeight="false" outlineLevel="0" collapsed="false">
      <c r="P139" s="209"/>
      <c r="Q139" s="209"/>
      <c r="R139" s="209"/>
      <c r="U139" s="209"/>
      <c r="V139" s="209"/>
      <c r="W139" s="209"/>
      <c r="X139" s="209"/>
    </row>
    <row r="140" customFormat="false" ht="12.75" hidden="false" customHeight="false" outlineLevel="0" collapsed="false">
      <c r="P140" s="209"/>
      <c r="Q140" s="209"/>
      <c r="R140" s="209"/>
      <c r="U140" s="209"/>
      <c r="V140" s="209"/>
      <c r="W140" s="209"/>
      <c r="X140" s="209"/>
    </row>
    <row r="141" customFormat="false" ht="12.75" hidden="false" customHeight="false" outlineLevel="0" collapsed="false">
      <c r="P141" s="209"/>
      <c r="Q141" s="209"/>
      <c r="R141" s="209"/>
      <c r="U141" s="209"/>
      <c r="V141" s="209"/>
      <c r="W141" s="209"/>
      <c r="X141" s="209"/>
    </row>
    <row r="142" customFormat="false" ht="12.75" hidden="false" customHeight="false" outlineLevel="0" collapsed="false">
      <c r="P142" s="209"/>
      <c r="Q142" s="209"/>
      <c r="R142" s="209"/>
      <c r="U142" s="209"/>
      <c r="V142" s="209"/>
      <c r="W142" s="209"/>
      <c r="X142" s="209"/>
    </row>
    <row r="143" customFormat="false" ht="12.75" hidden="false" customHeight="false" outlineLevel="0" collapsed="false">
      <c r="P143" s="209"/>
      <c r="Q143" s="209"/>
      <c r="R143" s="209"/>
      <c r="U143" s="209"/>
      <c r="V143" s="209"/>
      <c r="W143" s="209"/>
      <c r="X143" s="209"/>
    </row>
    <row r="144" customFormat="false" ht="12.75" hidden="false" customHeight="false" outlineLevel="0" collapsed="false">
      <c r="P144" s="209"/>
      <c r="Q144" s="209"/>
      <c r="R144" s="209"/>
      <c r="U144" s="209"/>
      <c r="V144" s="209"/>
      <c r="W144" s="209"/>
      <c r="X144" s="209"/>
    </row>
    <row r="145" customFormat="false" ht="12.75" hidden="false" customHeight="false" outlineLevel="0" collapsed="false">
      <c r="P145" s="209"/>
      <c r="Q145" s="209"/>
      <c r="R145" s="209"/>
      <c r="U145" s="209"/>
      <c r="V145" s="209"/>
      <c r="W145" s="209"/>
      <c r="X145" s="209"/>
    </row>
    <row r="146" customFormat="false" ht="12.75" hidden="false" customHeight="false" outlineLevel="0" collapsed="false">
      <c r="P146" s="209"/>
      <c r="Q146" s="209"/>
      <c r="R146" s="209"/>
      <c r="U146" s="209"/>
      <c r="V146" s="209"/>
      <c r="W146" s="209"/>
      <c r="X146" s="209"/>
    </row>
    <row r="147" customFormat="false" ht="12.75" hidden="false" customHeight="false" outlineLevel="0" collapsed="false">
      <c r="P147" s="209"/>
      <c r="Q147" s="209"/>
      <c r="R147" s="209"/>
      <c r="U147" s="209"/>
      <c r="V147" s="209"/>
      <c r="W147" s="209"/>
      <c r="X147" s="209"/>
    </row>
    <row r="148" customFormat="false" ht="12.75" hidden="false" customHeight="false" outlineLevel="0" collapsed="false">
      <c r="P148" s="209"/>
      <c r="Q148" s="209"/>
      <c r="R148" s="209"/>
      <c r="U148" s="209"/>
      <c r="V148" s="209"/>
      <c r="W148" s="209"/>
      <c r="X148" s="209"/>
    </row>
    <row r="149" customFormat="false" ht="12.75" hidden="false" customHeight="false" outlineLevel="0" collapsed="false">
      <c r="P149" s="209"/>
      <c r="Q149" s="209"/>
      <c r="R149" s="209"/>
      <c r="U149" s="209"/>
      <c r="V149" s="209"/>
      <c r="W149" s="209"/>
      <c r="X149" s="209"/>
    </row>
    <row r="150" customFormat="false" ht="12.75" hidden="false" customHeight="false" outlineLevel="0" collapsed="false">
      <c r="P150" s="209"/>
      <c r="Q150" s="209"/>
      <c r="R150" s="209"/>
      <c r="U150" s="209"/>
      <c r="V150" s="209"/>
      <c r="W150" s="209"/>
      <c r="X150" s="209"/>
    </row>
    <row r="151" customFormat="false" ht="12.75" hidden="false" customHeight="false" outlineLevel="0" collapsed="false">
      <c r="P151" s="209"/>
      <c r="Q151" s="209"/>
      <c r="R151" s="209"/>
      <c r="U151" s="209"/>
      <c r="V151" s="209"/>
      <c r="W151" s="209"/>
      <c r="X151" s="209"/>
    </row>
    <row r="152" customFormat="false" ht="12.75" hidden="false" customHeight="false" outlineLevel="0" collapsed="false">
      <c r="P152" s="209"/>
      <c r="Q152" s="209"/>
      <c r="R152" s="209"/>
      <c r="U152" s="209"/>
      <c r="V152" s="209"/>
      <c r="W152" s="209"/>
      <c r="X152" s="209"/>
    </row>
    <row r="153" customFormat="false" ht="12.75" hidden="false" customHeight="false" outlineLevel="0" collapsed="false">
      <c r="P153" s="209"/>
      <c r="Q153" s="209"/>
      <c r="R153" s="209"/>
      <c r="U153" s="209"/>
      <c r="V153" s="209"/>
      <c r="W153" s="209"/>
      <c r="X153" s="209"/>
    </row>
    <row r="154" customFormat="false" ht="12.75" hidden="false" customHeight="false" outlineLevel="0" collapsed="false">
      <c r="P154" s="209"/>
      <c r="Q154" s="209"/>
      <c r="R154" s="209"/>
      <c r="U154" s="209"/>
      <c r="V154" s="209"/>
      <c r="W154" s="209"/>
      <c r="X154" s="209"/>
    </row>
    <row r="155" customFormat="false" ht="12.75" hidden="false" customHeight="false" outlineLevel="0" collapsed="false">
      <c r="P155" s="209"/>
      <c r="Q155" s="209"/>
      <c r="R155" s="209"/>
      <c r="U155" s="209"/>
      <c r="V155" s="209"/>
      <c r="W155" s="209"/>
      <c r="X155" s="209"/>
    </row>
    <row r="156" customFormat="false" ht="12.75" hidden="false" customHeight="false" outlineLevel="0" collapsed="false">
      <c r="P156" s="209"/>
      <c r="Q156" s="209"/>
      <c r="R156" s="209"/>
      <c r="U156" s="209"/>
      <c r="V156" s="209"/>
      <c r="W156" s="209"/>
      <c r="X156" s="209"/>
    </row>
    <row r="157" customFormat="false" ht="12.75" hidden="false" customHeight="false" outlineLevel="0" collapsed="false">
      <c r="P157" s="209"/>
      <c r="Q157" s="209"/>
      <c r="R157" s="209"/>
      <c r="U157" s="209"/>
      <c r="V157" s="209"/>
      <c r="W157" s="209"/>
      <c r="X157" s="209"/>
    </row>
    <row r="158" customFormat="false" ht="12.75" hidden="false" customHeight="false" outlineLevel="0" collapsed="false">
      <c r="P158" s="209"/>
      <c r="Q158" s="209"/>
      <c r="R158" s="209"/>
      <c r="U158" s="209"/>
      <c r="V158" s="209"/>
      <c r="W158" s="209"/>
      <c r="X158" s="209"/>
    </row>
    <row r="159" customFormat="false" ht="12.75" hidden="false" customHeight="false" outlineLevel="0" collapsed="false">
      <c r="P159" s="209"/>
      <c r="Q159" s="209"/>
      <c r="R159" s="209"/>
      <c r="U159" s="209"/>
      <c r="V159" s="209"/>
      <c r="W159" s="209"/>
      <c r="X159" s="209"/>
    </row>
    <row r="160" customFormat="false" ht="12.75" hidden="false" customHeight="false" outlineLevel="0" collapsed="false">
      <c r="P160" s="209"/>
      <c r="Q160" s="209"/>
      <c r="R160" s="209"/>
      <c r="U160" s="209"/>
      <c r="V160" s="209"/>
      <c r="W160" s="209"/>
      <c r="X160" s="209"/>
    </row>
    <row r="161" customFormat="false" ht="12.75" hidden="false" customHeight="false" outlineLevel="0" collapsed="false">
      <c r="P161" s="209"/>
      <c r="Q161" s="209"/>
      <c r="R161" s="209"/>
      <c r="U161" s="209"/>
      <c r="V161" s="209"/>
      <c r="W161" s="209"/>
      <c r="X161" s="209"/>
    </row>
    <row r="162" customFormat="false" ht="12.75" hidden="false" customHeight="false" outlineLevel="0" collapsed="false">
      <c r="P162" s="209"/>
      <c r="Q162" s="209"/>
      <c r="R162" s="209"/>
      <c r="U162" s="209"/>
      <c r="V162" s="209"/>
      <c r="W162" s="209"/>
      <c r="X162" s="209"/>
    </row>
    <row r="163" customFormat="false" ht="12.75" hidden="false" customHeight="false" outlineLevel="0" collapsed="false">
      <c r="P163" s="209"/>
      <c r="Q163" s="209"/>
      <c r="R163" s="209"/>
      <c r="U163" s="209"/>
      <c r="V163" s="209"/>
      <c r="W163" s="209"/>
      <c r="X163" s="209"/>
    </row>
    <row r="164" customFormat="false" ht="12.75" hidden="false" customHeight="false" outlineLevel="0" collapsed="false">
      <c r="P164" s="209"/>
      <c r="Q164" s="209"/>
      <c r="R164" s="209"/>
      <c r="U164" s="209"/>
      <c r="V164" s="209"/>
      <c r="W164" s="209"/>
      <c r="X164" s="209"/>
    </row>
    <row r="165" customFormat="false" ht="12.75" hidden="false" customHeight="false" outlineLevel="0" collapsed="false">
      <c r="P165" s="209"/>
      <c r="Q165" s="209"/>
      <c r="R165" s="209"/>
      <c r="U165" s="209"/>
      <c r="V165" s="209"/>
      <c r="W165" s="209"/>
      <c r="X165" s="209"/>
    </row>
    <row r="166" customFormat="false" ht="12.75" hidden="false" customHeight="false" outlineLevel="0" collapsed="false">
      <c r="P166" s="209"/>
      <c r="Q166" s="209"/>
      <c r="R166" s="209"/>
      <c r="U166" s="209"/>
      <c r="V166" s="209"/>
      <c r="W166" s="209"/>
      <c r="X166" s="209"/>
    </row>
    <row r="167" customFormat="false" ht="12.75" hidden="false" customHeight="false" outlineLevel="0" collapsed="false">
      <c r="P167" s="209"/>
      <c r="Q167" s="209"/>
      <c r="R167" s="209"/>
      <c r="U167" s="209"/>
      <c r="V167" s="209"/>
      <c r="W167" s="209"/>
      <c r="X167" s="209"/>
    </row>
    <row r="168" customFormat="false" ht="12.75" hidden="false" customHeight="false" outlineLevel="0" collapsed="false">
      <c r="P168" s="209"/>
      <c r="Q168" s="209"/>
      <c r="R168" s="209"/>
      <c r="U168" s="209"/>
      <c r="V168" s="209"/>
      <c r="W168" s="209"/>
      <c r="X168" s="209"/>
    </row>
    <row r="169" customFormat="false" ht="12.75" hidden="false" customHeight="false" outlineLevel="0" collapsed="false">
      <c r="P169" s="209"/>
      <c r="Q169" s="209"/>
      <c r="R169" s="209"/>
      <c r="U169" s="209"/>
      <c r="V169" s="209"/>
      <c r="W169" s="209"/>
      <c r="X169" s="209"/>
    </row>
    <row r="170" customFormat="false" ht="12.75" hidden="false" customHeight="false" outlineLevel="0" collapsed="false">
      <c r="P170" s="209"/>
      <c r="Q170" s="209"/>
      <c r="R170" s="209"/>
      <c r="U170" s="209"/>
      <c r="V170" s="209"/>
      <c r="W170" s="209"/>
      <c r="X170" s="209"/>
    </row>
    <row r="171" customFormat="false" ht="12.75" hidden="false" customHeight="false" outlineLevel="0" collapsed="false">
      <c r="P171" s="209"/>
      <c r="Q171" s="209"/>
      <c r="R171" s="209"/>
      <c r="U171" s="209"/>
      <c r="V171" s="209"/>
      <c r="W171" s="209"/>
      <c r="X171" s="209"/>
    </row>
    <row r="172" customFormat="false" ht="12.75" hidden="false" customHeight="false" outlineLevel="0" collapsed="false">
      <c r="P172" s="209"/>
      <c r="Q172" s="209"/>
      <c r="R172" s="209"/>
      <c r="U172" s="209"/>
      <c r="V172" s="209"/>
      <c r="W172" s="209"/>
      <c r="X172" s="209"/>
    </row>
    <row r="173" customFormat="false" ht="12.75" hidden="false" customHeight="false" outlineLevel="0" collapsed="false">
      <c r="P173" s="209"/>
      <c r="Q173" s="209"/>
      <c r="R173" s="209"/>
      <c r="U173" s="209"/>
      <c r="V173" s="209"/>
      <c r="W173" s="209"/>
      <c r="X173" s="209"/>
    </row>
    <row r="174" customFormat="false" ht="12.75" hidden="false" customHeight="false" outlineLevel="0" collapsed="false">
      <c r="P174" s="209"/>
      <c r="Q174" s="209"/>
      <c r="R174" s="209"/>
      <c r="U174" s="209"/>
      <c r="V174" s="209"/>
      <c r="W174" s="209"/>
      <c r="X174" s="209"/>
    </row>
    <row r="175" customFormat="false" ht="12.75" hidden="false" customHeight="false" outlineLevel="0" collapsed="false">
      <c r="P175" s="209"/>
      <c r="Q175" s="209"/>
      <c r="R175" s="209"/>
      <c r="U175" s="209"/>
      <c r="V175" s="209"/>
      <c r="W175" s="209"/>
      <c r="X175" s="209"/>
    </row>
    <row r="176" customFormat="false" ht="12.75" hidden="false" customHeight="false" outlineLevel="0" collapsed="false">
      <c r="P176" s="209"/>
      <c r="Q176" s="209"/>
      <c r="R176" s="209"/>
      <c r="U176" s="209"/>
      <c r="V176" s="209"/>
      <c r="W176" s="209"/>
      <c r="X176" s="209"/>
    </row>
    <row r="177" customFormat="false" ht="12.75" hidden="false" customHeight="false" outlineLevel="0" collapsed="false">
      <c r="P177" s="209"/>
      <c r="Q177" s="209"/>
      <c r="R177" s="209"/>
      <c r="U177" s="209"/>
      <c r="V177" s="209"/>
      <c r="W177" s="209"/>
      <c r="X177" s="209"/>
    </row>
    <row r="178" customFormat="false" ht="12.75" hidden="false" customHeight="false" outlineLevel="0" collapsed="false">
      <c r="P178" s="209"/>
      <c r="Q178" s="209"/>
      <c r="R178" s="209"/>
      <c r="U178" s="209"/>
      <c r="V178" s="209"/>
      <c r="W178" s="209"/>
      <c r="X178" s="209"/>
    </row>
    <row r="179" customFormat="false" ht="12.75" hidden="false" customHeight="false" outlineLevel="0" collapsed="false">
      <c r="P179" s="209"/>
      <c r="Q179" s="209"/>
      <c r="R179" s="209"/>
      <c r="U179" s="209"/>
      <c r="V179" s="209"/>
      <c r="W179" s="209"/>
      <c r="X179" s="209"/>
    </row>
    <row r="180" customFormat="false" ht="12.75" hidden="false" customHeight="false" outlineLevel="0" collapsed="false">
      <c r="P180" s="209"/>
      <c r="Q180" s="209"/>
      <c r="R180" s="209"/>
      <c r="U180" s="209"/>
      <c r="V180" s="209"/>
      <c r="W180" s="209"/>
      <c r="X180" s="209"/>
    </row>
    <row r="181" customFormat="false" ht="12.75" hidden="false" customHeight="false" outlineLevel="0" collapsed="false">
      <c r="P181" s="209"/>
      <c r="Q181" s="209"/>
      <c r="R181" s="209"/>
      <c r="U181" s="209"/>
      <c r="V181" s="209"/>
      <c r="W181" s="209"/>
      <c r="X181" s="209"/>
    </row>
    <row r="182" customFormat="false" ht="12.75" hidden="false" customHeight="false" outlineLevel="0" collapsed="false">
      <c r="P182" s="209"/>
      <c r="Q182" s="209"/>
      <c r="R182" s="209"/>
      <c r="U182" s="209"/>
      <c r="V182" s="209"/>
      <c r="W182" s="209"/>
      <c r="X182" s="209"/>
    </row>
    <row r="183" customFormat="false" ht="12.75" hidden="false" customHeight="false" outlineLevel="0" collapsed="false">
      <c r="P183" s="209"/>
      <c r="Q183" s="209"/>
      <c r="R183" s="209"/>
      <c r="U183" s="209"/>
      <c r="V183" s="209"/>
      <c r="W183" s="209"/>
      <c r="X183" s="209"/>
    </row>
    <row r="184" customFormat="false" ht="12.75" hidden="false" customHeight="false" outlineLevel="0" collapsed="false">
      <c r="P184" s="209"/>
      <c r="Q184" s="209"/>
      <c r="R184" s="209"/>
      <c r="U184" s="209"/>
      <c r="V184" s="209"/>
      <c r="W184" s="209"/>
      <c r="X184" s="209"/>
    </row>
    <row r="185" customFormat="false" ht="12.75" hidden="false" customHeight="false" outlineLevel="0" collapsed="false">
      <c r="P185" s="209"/>
      <c r="Q185" s="209"/>
      <c r="R185" s="209"/>
      <c r="U185" s="209"/>
      <c r="V185" s="209"/>
      <c r="W185" s="209"/>
      <c r="X185" s="209"/>
    </row>
    <row r="186" customFormat="false" ht="12.75" hidden="false" customHeight="false" outlineLevel="0" collapsed="false">
      <c r="P186" s="209"/>
      <c r="Q186" s="209"/>
      <c r="R186" s="209"/>
      <c r="U186" s="209"/>
      <c r="V186" s="209"/>
      <c r="W186" s="209"/>
      <c r="X186" s="209"/>
    </row>
    <row r="187" customFormat="false" ht="12.75" hidden="false" customHeight="false" outlineLevel="0" collapsed="false">
      <c r="P187" s="209"/>
      <c r="Q187" s="209"/>
      <c r="R187" s="209"/>
      <c r="U187" s="209"/>
      <c r="V187" s="209"/>
      <c r="W187" s="209"/>
      <c r="X187" s="209"/>
    </row>
    <row r="188" customFormat="false" ht="12.75" hidden="false" customHeight="false" outlineLevel="0" collapsed="false">
      <c r="P188" s="209"/>
      <c r="Q188" s="209"/>
      <c r="R188" s="209"/>
      <c r="U188" s="209"/>
      <c r="V188" s="209"/>
      <c r="W188" s="209"/>
      <c r="X188" s="209"/>
    </row>
    <row r="189" customFormat="false" ht="12.75" hidden="false" customHeight="false" outlineLevel="0" collapsed="false">
      <c r="P189" s="209"/>
      <c r="Q189" s="209"/>
      <c r="R189" s="209"/>
      <c r="U189" s="209"/>
      <c r="V189" s="209"/>
      <c r="W189" s="209"/>
      <c r="X189" s="209"/>
    </row>
    <row r="190" customFormat="false" ht="12.75" hidden="false" customHeight="false" outlineLevel="0" collapsed="false">
      <c r="P190" s="209"/>
      <c r="Q190" s="209"/>
      <c r="R190" s="209"/>
      <c r="U190" s="209"/>
      <c r="V190" s="209"/>
      <c r="W190" s="209"/>
      <c r="X190" s="209"/>
    </row>
    <row r="191" customFormat="false" ht="12.75" hidden="false" customHeight="false" outlineLevel="0" collapsed="false">
      <c r="P191" s="209"/>
      <c r="Q191" s="209"/>
      <c r="R191" s="209"/>
      <c r="U191" s="209"/>
      <c r="V191" s="209"/>
      <c r="W191" s="209"/>
      <c r="X191" s="209"/>
    </row>
    <row r="192" customFormat="false" ht="12.75" hidden="false" customHeight="false" outlineLevel="0" collapsed="false">
      <c r="P192" s="209"/>
      <c r="Q192" s="209"/>
      <c r="R192" s="209"/>
      <c r="U192" s="209"/>
      <c r="V192" s="209"/>
      <c r="W192" s="209"/>
      <c r="X192" s="209"/>
    </row>
    <row r="193" customFormat="false" ht="12.75" hidden="false" customHeight="false" outlineLevel="0" collapsed="false">
      <c r="P193" s="209"/>
      <c r="Q193" s="209"/>
      <c r="R193" s="209"/>
      <c r="U193" s="209"/>
      <c r="V193" s="209"/>
      <c r="W193" s="209"/>
      <c r="X193" s="209"/>
    </row>
    <row r="194" customFormat="false" ht="12.75" hidden="false" customHeight="false" outlineLevel="0" collapsed="false">
      <c r="P194" s="209"/>
      <c r="Q194" s="209"/>
      <c r="R194" s="209"/>
      <c r="U194" s="209"/>
      <c r="V194" s="209"/>
      <c r="W194" s="209"/>
      <c r="X194" s="209"/>
    </row>
    <row r="195" customFormat="false" ht="12.75" hidden="false" customHeight="false" outlineLevel="0" collapsed="false">
      <c r="P195" s="209"/>
      <c r="Q195" s="209"/>
      <c r="R195" s="209"/>
      <c r="U195" s="209"/>
      <c r="V195" s="209"/>
      <c r="W195" s="209"/>
      <c r="X195" s="209"/>
    </row>
    <row r="196" customFormat="false" ht="12.75" hidden="false" customHeight="false" outlineLevel="0" collapsed="false">
      <c r="P196" s="209"/>
      <c r="Q196" s="209"/>
      <c r="R196" s="209"/>
      <c r="U196" s="209"/>
      <c r="V196" s="209"/>
      <c r="W196" s="209"/>
      <c r="X196" s="209"/>
    </row>
    <row r="197" customFormat="false" ht="12.75" hidden="false" customHeight="false" outlineLevel="0" collapsed="false">
      <c r="P197" s="209"/>
      <c r="Q197" s="209"/>
      <c r="R197" s="209"/>
      <c r="U197" s="209"/>
      <c r="V197" s="209"/>
      <c r="W197" s="209"/>
      <c r="X197" s="209"/>
    </row>
    <row r="198" customFormat="false" ht="12.75" hidden="false" customHeight="false" outlineLevel="0" collapsed="false">
      <c r="P198" s="209"/>
      <c r="Q198" s="209"/>
      <c r="R198" s="209"/>
      <c r="U198" s="209"/>
      <c r="V198" s="209"/>
      <c r="W198" s="209"/>
      <c r="X198" s="209"/>
    </row>
    <row r="199" customFormat="false" ht="12.75" hidden="false" customHeight="false" outlineLevel="0" collapsed="false">
      <c r="P199" s="209"/>
      <c r="Q199" s="209"/>
      <c r="R199" s="209"/>
      <c r="U199" s="209"/>
      <c r="V199" s="209"/>
      <c r="W199" s="209"/>
      <c r="X199" s="209"/>
    </row>
    <row r="200" customFormat="false" ht="12.75" hidden="false" customHeight="false" outlineLevel="0" collapsed="false">
      <c r="P200" s="209"/>
      <c r="Q200" s="209"/>
      <c r="R200" s="209"/>
      <c r="U200" s="209"/>
      <c r="V200" s="209"/>
      <c r="W200" s="209"/>
      <c r="X200" s="209"/>
    </row>
    <row r="201" customFormat="false" ht="12.75" hidden="false" customHeight="false" outlineLevel="0" collapsed="false">
      <c r="P201" s="209"/>
      <c r="Q201" s="209"/>
      <c r="R201" s="209"/>
      <c r="U201" s="209"/>
      <c r="V201" s="209"/>
      <c r="W201" s="209"/>
      <c r="X201" s="209"/>
    </row>
    <row r="202" customFormat="false" ht="12.75" hidden="false" customHeight="false" outlineLevel="0" collapsed="false">
      <c r="P202" s="209"/>
      <c r="Q202" s="209"/>
      <c r="R202" s="209"/>
      <c r="U202" s="209"/>
      <c r="V202" s="209"/>
      <c r="W202" s="209"/>
      <c r="X202" s="209"/>
    </row>
    <row r="203" customFormat="false" ht="12.75" hidden="false" customHeight="false" outlineLevel="0" collapsed="false">
      <c r="P203" s="209"/>
      <c r="Q203" s="209"/>
      <c r="R203" s="209"/>
      <c r="U203" s="209"/>
      <c r="V203" s="209"/>
      <c r="W203" s="209"/>
      <c r="X203" s="209"/>
    </row>
    <row r="204" customFormat="false" ht="12.75" hidden="false" customHeight="false" outlineLevel="0" collapsed="false">
      <c r="P204" s="209"/>
      <c r="Q204" s="209"/>
      <c r="R204" s="209"/>
      <c r="U204" s="209"/>
      <c r="V204" s="209"/>
      <c r="W204" s="209"/>
      <c r="X204" s="209"/>
    </row>
    <row r="205" customFormat="false" ht="12.75" hidden="false" customHeight="false" outlineLevel="0" collapsed="false">
      <c r="P205" s="209"/>
      <c r="Q205" s="209"/>
      <c r="R205" s="209"/>
      <c r="U205" s="209"/>
      <c r="V205" s="209"/>
      <c r="W205" s="209"/>
      <c r="X205" s="209"/>
    </row>
    <row r="206" customFormat="false" ht="12.75" hidden="false" customHeight="false" outlineLevel="0" collapsed="false">
      <c r="P206" s="209"/>
      <c r="Q206" s="209"/>
      <c r="R206" s="209"/>
      <c r="U206" s="209"/>
      <c r="V206" s="209"/>
      <c r="W206" s="209"/>
      <c r="X206" s="209"/>
    </row>
    <row r="207" customFormat="false" ht="12.75" hidden="false" customHeight="false" outlineLevel="0" collapsed="false">
      <c r="P207" s="209"/>
      <c r="Q207" s="209"/>
      <c r="R207" s="209"/>
      <c r="U207" s="209"/>
      <c r="V207" s="209"/>
      <c r="W207" s="209"/>
      <c r="X207" s="209"/>
    </row>
    <row r="208" customFormat="false" ht="12.75" hidden="false" customHeight="false" outlineLevel="0" collapsed="false">
      <c r="P208" s="209"/>
      <c r="Q208" s="209"/>
      <c r="R208" s="209"/>
      <c r="U208" s="209"/>
      <c r="V208" s="209"/>
      <c r="W208" s="209"/>
      <c r="X208" s="209"/>
    </row>
    <row r="209" customFormat="false" ht="12.75" hidden="false" customHeight="false" outlineLevel="0" collapsed="false">
      <c r="P209" s="209"/>
      <c r="Q209" s="209"/>
      <c r="R209" s="209"/>
      <c r="U209" s="209"/>
      <c r="V209" s="209"/>
      <c r="W209" s="209"/>
      <c r="X209" s="209"/>
    </row>
    <row r="210" customFormat="false" ht="12.75" hidden="false" customHeight="false" outlineLevel="0" collapsed="false">
      <c r="P210" s="209"/>
      <c r="Q210" s="209"/>
      <c r="R210" s="209"/>
      <c r="U210" s="209"/>
      <c r="V210" s="209"/>
      <c r="W210" s="209"/>
      <c r="X210" s="209"/>
    </row>
    <row r="211" customFormat="false" ht="12.75" hidden="false" customHeight="false" outlineLevel="0" collapsed="false">
      <c r="P211" s="209"/>
      <c r="Q211" s="209"/>
      <c r="R211" s="209"/>
      <c r="U211" s="209"/>
      <c r="V211" s="209"/>
      <c r="W211" s="209"/>
      <c r="X211" s="209"/>
    </row>
    <row r="212" customFormat="false" ht="12.75" hidden="false" customHeight="false" outlineLevel="0" collapsed="false">
      <c r="P212" s="209"/>
      <c r="Q212" s="209"/>
      <c r="R212" s="209"/>
      <c r="U212" s="209"/>
      <c r="V212" s="209"/>
      <c r="W212" s="209"/>
      <c r="X212" s="209"/>
    </row>
    <row r="213" customFormat="false" ht="12.75" hidden="false" customHeight="false" outlineLevel="0" collapsed="false">
      <c r="P213" s="209"/>
      <c r="Q213" s="209"/>
      <c r="R213" s="209"/>
      <c r="U213" s="209"/>
      <c r="V213" s="209"/>
      <c r="W213" s="209"/>
      <c r="X213" s="209"/>
    </row>
    <row r="214" customFormat="false" ht="12.75" hidden="false" customHeight="false" outlineLevel="0" collapsed="false">
      <c r="P214" s="209"/>
      <c r="Q214" s="209"/>
      <c r="R214" s="209"/>
      <c r="U214" s="209"/>
      <c r="V214" s="209"/>
      <c r="W214" s="209"/>
      <c r="X214" s="209"/>
    </row>
    <row r="215" customFormat="false" ht="12.75" hidden="false" customHeight="false" outlineLevel="0" collapsed="false">
      <c r="P215" s="209"/>
      <c r="Q215" s="209"/>
      <c r="R215" s="209"/>
      <c r="U215" s="209"/>
      <c r="V215" s="209"/>
      <c r="W215" s="209"/>
      <c r="X215" s="209"/>
    </row>
    <row r="216" customFormat="false" ht="12.75" hidden="false" customHeight="false" outlineLevel="0" collapsed="false">
      <c r="P216" s="209"/>
      <c r="Q216" s="209"/>
      <c r="R216" s="209"/>
      <c r="U216" s="209"/>
      <c r="V216" s="209"/>
      <c r="W216" s="209"/>
      <c r="X216" s="209"/>
    </row>
    <row r="217" customFormat="false" ht="12.75" hidden="false" customHeight="false" outlineLevel="0" collapsed="false">
      <c r="P217" s="209"/>
      <c r="Q217" s="209"/>
      <c r="R217" s="209"/>
      <c r="U217" s="209"/>
      <c r="V217" s="209"/>
      <c r="W217" s="209"/>
      <c r="X217" s="209"/>
    </row>
    <row r="218" customFormat="false" ht="12.75" hidden="false" customHeight="false" outlineLevel="0" collapsed="false">
      <c r="P218" s="209"/>
      <c r="Q218" s="209"/>
      <c r="R218" s="209"/>
      <c r="U218" s="209"/>
      <c r="V218" s="209"/>
      <c r="W218" s="209"/>
      <c r="X218" s="209"/>
    </row>
    <row r="219" customFormat="false" ht="12.75" hidden="false" customHeight="false" outlineLevel="0" collapsed="false">
      <c r="P219" s="209"/>
      <c r="Q219" s="209"/>
      <c r="R219" s="209"/>
      <c r="U219" s="209"/>
      <c r="V219" s="209"/>
      <c r="W219" s="209"/>
      <c r="X219" s="209"/>
    </row>
    <row r="220" customFormat="false" ht="12.75" hidden="false" customHeight="false" outlineLevel="0" collapsed="false">
      <c r="P220" s="209"/>
      <c r="Q220" s="209"/>
      <c r="R220" s="209"/>
      <c r="U220" s="209"/>
      <c r="V220" s="209"/>
      <c r="W220" s="209"/>
      <c r="X220" s="209"/>
    </row>
    <row r="221" customFormat="false" ht="12.75" hidden="false" customHeight="false" outlineLevel="0" collapsed="false">
      <c r="P221" s="209"/>
      <c r="Q221" s="209"/>
      <c r="R221" s="209"/>
      <c r="U221" s="209"/>
      <c r="V221" s="209"/>
      <c r="W221" s="209"/>
      <c r="X221" s="209"/>
    </row>
    <row r="222" customFormat="false" ht="12.75" hidden="false" customHeight="false" outlineLevel="0" collapsed="false">
      <c r="P222" s="209"/>
      <c r="Q222" s="209"/>
      <c r="R222" s="209"/>
      <c r="U222" s="209"/>
      <c r="V222" s="209"/>
      <c r="W222" s="209"/>
      <c r="X222" s="209"/>
    </row>
    <row r="223" customFormat="false" ht="12.75" hidden="false" customHeight="false" outlineLevel="0" collapsed="false">
      <c r="P223" s="209"/>
      <c r="Q223" s="209"/>
      <c r="R223" s="209"/>
      <c r="U223" s="209"/>
      <c r="V223" s="209"/>
      <c r="W223" s="209"/>
      <c r="X223" s="209"/>
    </row>
    <row r="224" customFormat="false" ht="12.75" hidden="false" customHeight="false" outlineLevel="0" collapsed="false">
      <c r="P224" s="209"/>
      <c r="Q224" s="209"/>
      <c r="R224" s="209"/>
      <c r="U224" s="209"/>
      <c r="V224" s="209"/>
      <c r="W224" s="209"/>
      <c r="X224" s="209"/>
    </row>
    <row r="225" customFormat="false" ht="12.75" hidden="false" customHeight="false" outlineLevel="0" collapsed="false">
      <c r="P225" s="209"/>
      <c r="Q225" s="209"/>
      <c r="R225" s="209"/>
      <c r="U225" s="209"/>
      <c r="V225" s="209"/>
      <c r="W225" s="209"/>
      <c r="X225" s="209"/>
    </row>
    <row r="226" customFormat="false" ht="12.75" hidden="false" customHeight="false" outlineLevel="0" collapsed="false">
      <c r="P226" s="209"/>
      <c r="Q226" s="209"/>
      <c r="R226" s="209"/>
      <c r="U226" s="209"/>
      <c r="V226" s="209"/>
      <c r="W226" s="209"/>
      <c r="X226" s="209"/>
    </row>
    <row r="227" customFormat="false" ht="12.75" hidden="false" customHeight="false" outlineLevel="0" collapsed="false">
      <c r="P227" s="209"/>
      <c r="Q227" s="209"/>
      <c r="R227" s="209"/>
      <c r="U227" s="209"/>
      <c r="V227" s="209"/>
      <c r="W227" s="209"/>
      <c r="X227" s="209"/>
    </row>
    <row r="228" customFormat="false" ht="12.75" hidden="false" customHeight="false" outlineLevel="0" collapsed="false">
      <c r="P228" s="209"/>
      <c r="Q228" s="209"/>
      <c r="R228" s="209"/>
      <c r="U228" s="209"/>
      <c r="V228" s="209"/>
      <c r="W228" s="209"/>
      <c r="X228" s="209"/>
    </row>
    <row r="229" customFormat="false" ht="12.75" hidden="false" customHeight="false" outlineLevel="0" collapsed="false">
      <c r="P229" s="209"/>
      <c r="Q229" s="209"/>
      <c r="R229" s="209"/>
      <c r="U229" s="209"/>
      <c r="V229" s="209"/>
      <c r="W229" s="209"/>
      <c r="X229" s="209"/>
    </row>
    <row r="230" customFormat="false" ht="12.75" hidden="false" customHeight="false" outlineLevel="0" collapsed="false">
      <c r="P230" s="209"/>
      <c r="Q230" s="209"/>
      <c r="R230" s="209"/>
      <c r="U230" s="209"/>
      <c r="V230" s="209"/>
      <c r="W230" s="209"/>
      <c r="X230" s="209"/>
    </row>
    <row r="231" customFormat="false" ht="12.75" hidden="false" customHeight="false" outlineLevel="0" collapsed="false">
      <c r="P231" s="209"/>
      <c r="Q231" s="209"/>
      <c r="R231" s="209"/>
      <c r="U231" s="209"/>
      <c r="V231" s="209"/>
      <c r="W231" s="209"/>
      <c r="X231" s="209"/>
    </row>
    <row r="232" customFormat="false" ht="12.75" hidden="false" customHeight="false" outlineLevel="0" collapsed="false">
      <c r="P232" s="209"/>
      <c r="Q232" s="209"/>
      <c r="R232" s="209"/>
      <c r="U232" s="209"/>
      <c r="V232" s="209"/>
      <c r="W232" s="209"/>
      <c r="X232" s="209"/>
    </row>
    <row r="233" customFormat="false" ht="12.75" hidden="false" customHeight="false" outlineLevel="0" collapsed="false">
      <c r="P233" s="209"/>
      <c r="Q233" s="209"/>
      <c r="R233" s="209"/>
      <c r="U233" s="209"/>
      <c r="V233" s="209"/>
      <c r="W233" s="209"/>
      <c r="X233" s="209"/>
    </row>
    <row r="234" customFormat="false" ht="12.75" hidden="false" customHeight="false" outlineLevel="0" collapsed="false">
      <c r="P234" s="209"/>
      <c r="Q234" s="209"/>
      <c r="R234" s="209"/>
      <c r="U234" s="209"/>
      <c r="V234" s="209"/>
      <c r="W234" s="209"/>
      <c r="X234" s="209"/>
    </row>
    <row r="235" customFormat="false" ht="12.75" hidden="false" customHeight="false" outlineLevel="0" collapsed="false">
      <c r="P235" s="209"/>
      <c r="Q235" s="209"/>
      <c r="R235" s="209"/>
      <c r="U235" s="209"/>
      <c r="V235" s="209"/>
      <c r="W235" s="209"/>
      <c r="X235" s="209"/>
    </row>
    <row r="236" customFormat="false" ht="12.75" hidden="false" customHeight="false" outlineLevel="0" collapsed="false">
      <c r="P236" s="209"/>
      <c r="Q236" s="209"/>
      <c r="R236" s="209"/>
      <c r="U236" s="209"/>
      <c r="V236" s="209"/>
      <c r="W236" s="209"/>
      <c r="X236" s="209"/>
    </row>
    <row r="237" customFormat="false" ht="12.75" hidden="false" customHeight="false" outlineLevel="0" collapsed="false">
      <c r="P237" s="209"/>
      <c r="Q237" s="209"/>
      <c r="R237" s="209"/>
      <c r="U237" s="209"/>
      <c r="V237" s="209"/>
      <c r="W237" s="209"/>
      <c r="X237" s="209"/>
    </row>
    <row r="238" customFormat="false" ht="12.75" hidden="false" customHeight="false" outlineLevel="0" collapsed="false">
      <c r="P238" s="209"/>
      <c r="Q238" s="209"/>
      <c r="R238" s="209"/>
      <c r="U238" s="209"/>
      <c r="V238" s="209"/>
      <c r="W238" s="209"/>
      <c r="X238" s="209"/>
    </row>
    <row r="239" customFormat="false" ht="12.75" hidden="false" customHeight="false" outlineLevel="0" collapsed="false">
      <c r="P239" s="209"/>
      <c r="Q239" s="209"/>
      <c r="R239" s="209"/>
      <c r="U239" s="209"/>
      <c r="V239" s="209"/>
      <c r="W239" s="209"/>
      <c r="X239" s="209"/>
    </row>
    <row r="240" customFormat="false" ht="12.75" hidden="false" customHeight="false" outlineLevel="0" collapsed="false">
      <c r="P240" s="209"/>
      <c r="Q240" s="209"/>
      <c r="R240" s="209"/>
      <c r="U240" s="209"/>
      <c r="V240" s="209"/>
      <c r="W240" s="209"/>
      <c r="X240" s="209"/>
    </row>
    <row r="241" customFormat="false" ht="12.75" hidden="false" customHeight="false" outlineLevel="0" collapsed="false">
      <c r="P241" s="209"/>
      <c r="Q241" s="209"/>
      <c r="R241" s="209"/>
      <c r="U241" s="209"/>
      <c r="V241" s="209"/>
      <c r="W241" s="209"/>
      <c r="X241" s="209"/>
    </row>
    <row r="242" customFormat="false" ht="12.75" hidden="false" customHeight="false" outlineLevel="0" collapsed="false">
      <c r="P242" s="209"/>
      <c r="Q242" s="209"/>
      <c r="R242" s="209"/>
      <c r="U242" s="209"/>
      <c r="V242" s="209"/>
      <c r="W242" s="209"/>
      <c r="X242" s="209"/>
    </row>
    <row r="243" customFormat="false" ht="12.75" hidden="false" customHeight="false" outlineLevel="0" collapsed="false">
      <c r="P243" s="209"/>
      <c r="Q243" s="209"/>
      <c r="R243" s="209"/>
      <c r="U243" s="209"/>
      <c r="V243" s="209"/>
      <c r="W243" s="209"/>
      <c r="X243" s="209"/>
    </row>
    <row r="244" customFormat="false" ht="12.75" hidden="false" customHeight="false" outlineLevel="0" collapsed="false">
      <c r="P244" s="209"/>
      <c r="Q244" s="209"/>
      <c r="R244" s="209"/>
      <c r="U244" s="209"/>
      <c r="V244" s="209"/>
      <c r="W244" s="209"/>
      <c r="X244" s="209"/>
    </row>
    <row r="245" customFormat="false" ht="12.75" hidden="false" customHeight="false" outlineLevel="0" collapsed="false">
      <c r="P245" s="209"/>
      <c r="Q245" s="209"/>
      <c r="R245" s="209"/>
      <c r="U245" s="209"/>
      <c r="V245" s="209"/>
      <c r="W245" s="209"/>
      <c r="X245" s="209"/>
    </row>
    <row r="246" customFormat="false" ht="12.75" hidden="false" customHeight="false" outlineLevel="0" collapsed="false">
      <c r="P246" s="209"/>
      <c r="Q246" s="209"/>
      <c r="R246" s="209"/>
      <c r="U246" s="209"/>
      <c r="V246" s="209"/>
      <c r="W246" s="209"/>
      <c r="X246" s="209"/>
    </row>
    <row r="247" customFormat="false" ht="12.75" hidden="false" customHeight="false" outlineLevel="0" collapsed="false">
      <c r="P247" s="209"/>
      <c r="Q247" s="209"/>
      <c r="R247" s="209"/>
      <c r="U247" s="209"/>
      <c r="V247" s="209"/>
      <c r="W247" s="209"/>
      <c r="X247" s="209"/>
    </row>
    <row r="248" customFormat="false" ht="12.75" hidden="false" customHeight="false" outlineLevel="0" collapsed="false">
      <c r="P248" s="209"/>
      <c r="Q248" s="209"/>
      <c r="R248" s="209"/>
      <c r="U248" s="209"/>
      <c r="V248" s="209"/>
      <c r="W248" s="209"/>
      <c r="X248" s="209"/>
    </row>
    <row r="249" customFormat="false" ht="12.75" hidden="false" customHeight="false" outlineLevel="0" collapsed="false">
      <c r="P249" s="209"/>
      <c r="Q249" s="209"/>
      <c r="R249" s="209"/>
      <c r="U249" s="209"/>
      <c r="V249" s="209"/>
      <c r="W249" s="209"/>
      <c r="X249" s="209"/>
    </row>
    <row r="250" customFormat="false" ht="12.75" hidden="false" customHeight="false" outlineLevel="0" collapsed="false">
      <c r="P250" s="209"/>
      <c r="Q250" s="209"/>
      <c r="R250" s="209"/>
      <c r="U250" s="209"/>
      <c r="V250" s="209"/>
      <c r="W250" s="209"/>
      <c r="X250" s="209"/>
    </row>
    <row r="251" customFormat="false" ht="12.75" hidden="false" customHeight="false" outlineLevel="0" collapsed="false">
      <c r="P251" s="209"/>
      <c r="Q251" s="209"/>
      <c r="R251" s="209"/>
      <c r="U251" s="209"/>
      <c r="V251" s="209"/>
      <c r="W251" s="209"/>
      <c r="X251" s="209"/>
    </row>
    <row r="252" customFormat="false" ht="12.75" hidden="false" customHeight="false" outlineLevel="0" collapsed="false">
      <c r="P252" s="209"/>
      <c r="Q252" s="209"/>
      <c r="R252" s="209"/>
      <c r="U252" s="209"/>
      <c r="V252" s="209"/>
      <c r="W252" s="209"/>
      <c r="X252" s="209"/>
    </row>
    <row r="253" customFormat="false" ht="12.75" hidden="false" customHeight="false" outlineLevel="0" collapsed="false">
      <c r="P253" s="209"/>
      <c r="Q253" s="209"/>
      <c r="R253" s="209"/>
      <c r="U253" s="209"/>
      <c r="V253" s="209"/>
      <c r="W253" s="209"/>
      <c r="X253" s="209"/>
    </row>
    <row r="254" customFormat="false" ht="12.75" hidden="false" customHeight="false" outlineLevel="0" collapsed="false">
      <c r="P254" s="209"/>
      <c r="Q254" s="209"/>
      <c r="R254" s="209"/>
      <c r="U254" s="209"/>
      <c r="V254" s="209"/>
      <c r="W254" s="209"/>
      <c r="X254" s="209"/>
    </row>
    <row r="255" customFormat="false" ht="12.75" hidden="false" customHeight="false" outlineLevel="0" collapsed="false">
      <c r="P255" s="209"/>
      <c r="Q255" s="209"/>
      <c r="R255" s="209"/>
      <c r="U255" s="209"/>
      <c r="V255" s="209"/>
      <c r="W255" s="209"/>
      <c r="X255" s="209"/>
    </row>
    <row r="256" customFormat="false" ht="12.75" hidden="false" customHeight="false" outlineLevel="0" collapsed="false">
      <c r="P256" s="209"/>
      <c r="Q256" s="209"/>
      <c r="R256" s="209"/>
      <c r="U256" s="209"/>
      <c r="V256" s="209"/>
      <c r="W256" s="209"/>
      <c r="X256" s="209"/>
    </row>
    <row r="257" customFormat="false" ht="12.75" hidden="false" customHeight="false" outlineLevel="0" collapsed="false">
      <c r="P257" s="209"/>
      <c r="Q257" s="209"/>
      <c r="R257" s="209"/>
      <c r="U257" s="209"/>
      <c r="V257" s="209"/>
      <c r="W257" s="209"/>
      <c r="X257" s="209"/>
    </row>
    <row r="258" customFormat="false" ht="12.75" hidden="false" customHeight="false" outlineLevel="0" collapsed="false">
      <c r="P258" s="209"/>
      <c r="Q258" s="209"/>
      <c r="R258" s="209"/>
      <c r="U258" s="209"/>
      <c r="V258" s="209"/>
      <c r="W258" s="209"/>
      <c r="X258" s="209"/>
    </row>
    <row r="259" customFormat="false" ht="12.75" hidden="false" customHeight="false" outlineLevel="0" collapsed="false">
      <c r="P259" s="209"/>
      <c r="Q259" s="209"/>
      <c r="R259" s="209"/>
      <c r="U259" s="209"/>
      <c r="V259" s="209"/>
      <c r="W259" s="209"/>
      <c r="X259" s="209"/>
    </row>
    <row r="260" customFormat="false" ht="12.75" hidden="false" customHeight="false" outlineLevel="0" collapsed="false">
      <c r="P260" s="209"/>
      <c r="Q260" s="209"/>
      <c r="R260" s="209"/>
      <c r="U260" s="209"/>
      <c r="V260" s="209"/>
      <c r="W260" s="209"/>
      <c r="X260" s="209"/>
    </row>
    <row r="261" customFormat="false" ht="12.75" hidden="false" customHeight="false" outlineLevel="0" collapsed="false">
      <c r="P261" s="209"/>
      <c r="Q261" s="209"/>
      <c r="R261" s="209"/>
      <c r="U261" s="209"/>
      <c r="V261" s="209"/>
      <c r="W261" s="209"/>
      <c r="X261" s="209"/>
    </row>
    <row r="262" customFormat="false" ht="12.75" hidden="false" customHeight="false" outlineLevel="0" collapsed="false">
      <c r="P262" s="209"/>
      <c r="Q262" s="209"/>
      <c r="R262" s="209"/>
      <c r="U262" s="209"/>
      <c r="V262" s="209"/>
      <c r="W262" s="209"/>
      <c r="X262" s="209"/>
    </row>
    <row r="263" customFormat="false" ht="12.75" hidden="false" customHeight="false" outlineLevel="0" collapsed="false">
      <c r="P263" s="209"/>
      <c r="Q263" s="209"/>
      <c r="R263" s="209"/>
      <c r="U263" s="209"/>
      <c r="V263" s="209"/>
      <c r="W263" s="209"/>
      <c r="X263" s="209"/>
    </row>
    <row r="264" customFormat="false" ht="12.75" hidden="false" customHeight="false" outlineLevel="0" collapsed="false">
      <c r="P264" s="209"/>
      <c r="Q264" s="209"/>
      <c r="R264" s="209"/>
      <c r="U264" s="209"/>
      <c r="V264" s="209"/>
      <c r="W264" s="209"/>
      <c r="X264" s="209"/>
    </row>
    <row r="265" customFormat="false" ht="12.75" hidden="false" customHeight="false" outlineLevel="0" collapsed="false">
      <c r="P265" s="209"/>
      <c r="Q265" s="209"/>
      <c r="R265" s="209"/>
      <c r="U265" s="209"/>
      <c r="V265" s="209"/>
      <c r="W265" s="209"/>
      <c r="X265" s="209"/>
    </row>
    <row r="266" customFormat="false" ht="12.75" hidden="false" customHeight="false" outlineLevel="0" collapsed="false">
      <c r="P266" s="209"/>
      <c r="Q266" s="209"/>
      <c r="R266" s="209"/>
      <c r="U266" s="209"/>
      <c r="V266" s="209"/>
      <c r="W266" s="209"/>
      <c r="X266" s="209"/>
    </row>
    <row r="267" customFormat="false" ht="12.75" hidden="false" customHeight="false" outlineLevel="0" collapsed="false">
      <c r="P267" s="209"/>
      <c r="Q267" s="209"/>
      <c r="R267" s="209"/>
      <c r="U267" s="209"/>
      <c r="V267" s="209"/>
      <c r="W267" s="209"/>
      <c r="X267" s="209"/>
    </row>
    <row r="268" customFormat="false" ht="12.75" hidden="false" customHeight="false" outlineLevel="0" collapsed="false">
      <c r="P268" s="209"/>
      <c r="Q268" s="209"/>
      <c r="R268" s="209"/>
      <c r="U268" s="209"/>
      <c r="V268" s="209"/>
      <c r="W268" s="209"/>
      <c r="X268" s="209"/>
    </row>
    <row r="269" customFormat="false" ht="12.75" hidden="false" customHeight="false" outlineLevel="0" collapsed="false">
      <c r="P269" s="209"/>
      <c r="Q269" s="209"/>
      <c r="R269" s="209"/>
      <c r="U269" s="209"/>
      <c r="V269" s="209"/>
      <c r="W269" s="209"/>
      <c r="X269" s="209"/>
    </row>
    <row r="270" customFormat="false" ht="12.75" hidden="false" customHeight="false" outlineLevel="0" collapsed="false">
      <c r="P270" s="209"/>
      <c r="Q270" s="209"/>
      <c r="R270" s="209"/>
      <c r="U270" s="209"/>
      <c r="V270" s="209"/>
      <c r="W270" s="209"/>
      <c r="X270" s="209"/>
    </row>
    <row r="271" customFormat="false" ht="12.75" hidden="false" customHeight="false" outlineLevel="0" collapsed="false">
      <c r="P271" s="209"/>
      <c r="Q271" s="209"/>
      <c r="R271" s="209"/>
      <c r="U271" s="209"/>
      <c r="V271" s="209"/>
      <c r="W271" s="209"/>
      <c r="X271" s="209"/>
    </row>
    <row r="272" customFormat="false" ht="12.75" hidden="false" customHeight="false" outlineLevel="0" collapsed="false">
      <c r="P272" s="209"/>
      <c r="Q272" s="209"/>
      <c r="R272" s="209"/>
      <c r="U272" s="209"/>
      <c r="V272" s="209"/>
      <c r="W272" s="209"/>
      <c r="X272" s="209"/>
    </row>
    <row r="273" customFormat="false" ht="12.75" hidden="false" customHeight="false" outlineLevel="0" collapsed="false">
      <c r="P273" s="209"/>
      <c r="Q273" s="209"/>
      <c r="R273" s="209"/>
      <c r="U273" s="209"/>
      <c r="V273" s="209"/>
      <c r="W273" s="209"/>
      <c r="X273" s="209"/>
    </row>
    <row r="274" customFormat="false" ht="12.75" hidden="false" customHeight="false" outlineLevel="0" collapsed="false">
      <c r="P274" s="209"/>
      <c r="Q274" s="209"/>
      <c r="R274" s="209"/>
      <c r="U274" s="209"/>
      <c r="V274" s="209"/>
      <c r="W274" s="209"/>
      <c r="X274" s="209"/>
    </row>
    <row r="275" customFormat="false" ht="12.75" hidden="false" customHeight="false" outlineLevel="0" collapsed="false">
      <c r="P275" s="209"/>
      <c r="Q275" s="209"/>
      <c r="R275" s="209"/>
      <c r="U275" s="209"/>
      <c r="V275" s="209"/>
      <c r="W275" s="209"/>
      <c r="X275" s="209"/>
    </row>
    <row r="276" customFormat="false" ht="12.75" hidden="false" customHeight="false" outlineLevel="0" collapsed="false">
      <c r="P276" s="209"/>
      <c r="Q276" s="209"/>
      <c r="R276" s="209"/>
      <c r="U276" s="209"/>
      <c r="V276" s="209"/>
      <c r="W276" s="209"/>
      <c r="X276" s="209"/>
    </row>
    <row r="277" customFormat="false" ht="12.75" hidden="false" customHeight="false" outlineLevel="0" collapsed="false">
      <c r="P277" s="209"/>
      <c r="Q277" s="209"/>
      <c r="R277" s="209"/>
      <c r="U277" s="209"/>
      <c r="V277" s="209"/>
      <c r="W277" s="209"/>
      <c r="X277" s="209"/>
    </row>
    <row r="278" customFormat="false" ht="12.75" hidden="false" customHeight="false" outlineLevel="0" collapsed="false">
      <c r="P278" s="209"/>
      <c r="Q278" s="209"/>
      <c r="R278" s="209"/>
      <c r="U278" s="209"/>
      <c r="V278" s="209"/>
      <c r="W278" s="209"/>
      <c r="X278" s="209"/>
    </row>
    <row r="279" customFormat="false" ht="12.75" hidden="false" customHeight="false" outlineLevel="0" collapsed="false">
      <c r="P279" s="209"/>
      <c r="Q279" s="209"/>
      <c r="R279" s="209"/>
      <c r="U279" s="209"/>
      <c r="V279" s="209"/>
      <c r="W279" s="209"/>
      <c r="X279" s="209"/>
    </row>
    <row r="280" customFormat="false" ht="12.75" hidden="false" customHeight="false" outlineLevel="0" collapsed="false">
      <c r="P280" s="209"/>
      <c r="Q280" s="209"/>
      <c r="R280" s="209"/>
      <c r="U280" s="209"/>
      <c r="V280" s="209"/>
      <c r="W280" s="209"/>
      <c r="X280" s="209"/>
    </row>
    <row r="281" customFormat="false" ht="12.75" hidden="false" customHeight="false" outlineLevel="0" collapsed="false">
      <c r="P281" s="209"/>
      <c r="Q281" s="209"/>
      <c r="R281" s="209"/>
      <c r="U281" s="209"/>
      <c r="V281" s="209"/>
      <c r="W281" s="209"/>
      <c r="X281" s="209"/>
    </row>
    <row r="282" customFormat="false" ht="12.75" hidden="false" customHeight="false" outlineLevel="0" collapsed="false">
      <c r="P282" s="209"/>
      <c r="Q282" s="209"/>
      <c r="R282" s="209"/>
      <c r="U282" s="209"/>
      <c r="V282" s="209"/>
      <c r="W282" s="209"/>
      <c r="X282" s="209"/>
    </row>
    <row r="283" customFormat="false" ht="12.75" hidden="false" customHeight="false" outlineLevel="0" collapsed="false">
      <c r="P283" s="209"/>
      <c r="Q283" s="209"/>
      <c r="R283" s="209"/>
      <c r="U283" s="209"/>
      <c r="V283" s="209"/>
      <c r="W283" s="209"/>
      <c r="X283" s="209"/>
    </row>
    <row r="284" customFormat="false" ht="12.75" hidden="false" customHeight="false" outlineLevel="0" collapsed="false">
      <c r="P284" s="209"/>
      <c r="Q284" s="209"/>
      <c r="R284" s="209"/>
      <c r="U284" s="209"/>
      <c r="V284" s="209"/>
      <c r="W284" s="209"/>
      <c r="X284" s="209"/>
    </row>
    <row r="285" customFormat="false" ht="12.75" hidden="false" customHeight="false" outlineLevel="0" collapsed="false">
      <c r="P285" s="209"/>
      <c r="Q285" s="209"/>
      <c r="R285" s="209"/>
      <c r="U285" s="209"/>
      <c r="V285" s="209"/>
      <c r="W285" s="209"/>
      <c r="X285" s="209"/>
    </row>
    <row r="286" customFormat="false" ht="12.75" hidden="false" customHeight="false" outlineLevel="0" collapsed="false">
      <c r="P286" s="209"/>
      <c r="Q286" s="209"/>
      <c r="R286" s="209"/>
      <c r="U286" s="209"/>
      <c r="V286" s="209"/>
      <c r="W286" s="209"/>
      <c r="X286" s="209"/>
    </row>
    <row r="287" customFormat="false" ht="12.75" hidden="false" customHeight="false" outlineLevel="0" collapsed="false">
      <c r="P287" s="209"/>
      <c r="Q287" s="209"/>
      <c r="R287" s="209"/>
      <c r="U287" s="209"/>
      <c r="V287" s="209"/>
      <c r="W287" s="209"/>
      <c r="X287" s="209"/>
    </row>
    <row r="288" customFormat="false" ht="12.75" hidden="false" customHeight="false" outlineLevel="0" collapsed="false">
      <c r="P288" s="209"/>
      <c r="Q288" s="209"/>
      <c r="R288" s="209"/>
      <c r="U288" s="209"/>
      <c r="V288" s="209"/>
      <c r="W288" s="209"/>
      <c r="X288" s="209"/>
    </row>
    <row r="289" customFormat="false" ht="12.75" hidden="false" customHeight="false" outlineLevel="0" collapsed="false">
      <c r="P289" s="209"/>
      <c r="Q289" s="209"/>
      <c r="R289" s="209"/>
      <c r="U289" s="209"/>
      <c r="V289" s="209"/>
      <c r="W289" s="209"/>
      <c r="X289" s="209"/>
    </row>
    <row r="290" customFormat="false" ht="12.75" hidden="false" customHeight="false" outlineLevel="0" collapsed="false">
      <c r="P290" s="209"/>
      <c r="Q290" s="209"/>
      <c r="R290" s="209"/>
      <c r="U290" s="209"/>
      <c r="V290" s="209"/>
      <c r="W290" s="209"/>
      <c r="X290" s="209"/>
    </row>
    <row r="291" customFormat="false" ht="12.75" hidden="false" customHeight="false" outlineLevel="0" collapsed="false">
      <c r="P291" s="209"/>
      <c r="Q291" s="209"/>
      <c r="R291" s="209"/>
      <c r="U291" s="209"/>
      <c r="V291" s="209"/>
      <c r="W291" s="209"/>
      <c r="X291" s="209"/>
    </row>
    <row r="292" customFormat="false" ht="12.75" hidden="false" customHeight="false" outlineLevel="0" collapsed="false">
      <c r="P292" s="209"/>
      <c r="Q292" s="209"/>
      <c r="R292" s="209"/>
      <c r="U292" s="209"/>
      <c r="V292" s="209"/>
      <c r="W292" s="209"/>
      <c r="X292" s="209"/>
    </row>
    <row r="293" customFormat="false" ht="12.75" hidden="false" customHeight="false" outlineLevel="0" collapsed="false">
      <c r="P293" s="209"/>
      <c r="Q293" s="209"/>
      <c r="R293" s="209"/>
      <c r="U293" s="209"/>
      <c r="V293" s="209"/>
      <c r="W293" s="209"/>
      <c r="X293" s="209"/>
    </row>
    <row r="294" customFormat="false" ht="12.75" hidden="false" customHeight="false" outlineLevel="0" collapsed="false">
      <c r="P294" s="209"/>
      <c r="Q294" s="209"/>
      <c r="R294" s="209"/>
      <c r="U294" s="209"/>
      <c r="V294" s="209"/>
      <c r="W294" s="209"/>
      <c r="X294" s="209"/>
    </row>
    <row r="295" customFormat="false" ht="12.75" hidden="false" customHeight="false" outlineLevel="0" collapsed="false">
      <c r="P295" s="209"/>
      <c r="Q295" s="209"/>
      <c r="R295" s="209"/>
      <c r="U295" s="209"/>
      <c r="V295" s="209"/>
      <c r="W295" s="209"/>
      <c r="X295" s="209"/>
    </row>
    <row r="296" customFormat="false" ht="12.75" hidden="false" customHeight="false" outlineLevel="0" collapsed="false">
      <c r="P296" s="209"/>
      <c r="Q296" s="209"/>
      <c r="R296" s="209"/>
      <c r="U296" s="209"/>
      <c r="V296" s="209"/>
      <c r="W296" s="209"/>
      <c r="X296" s="209"/>
    </row>
    <row r="297" customFormat="false" ht="12.75" hidden="false" customHeight="false" outlineLevel="0" collapsed="false">
      <c r="P297" s="209"/>
      <c r="Q297" s="209"/>
      <c r="R297" s="209"/>
      <c r="U297" s="209"/>
      <c r="V297" s="209"/>
      <c r="W297" s="209"/>
      <c r="X297" s="209"/>
    </row>
    <row r="298" customFormat="false" ht="12.75" hidden="false" customHeight="false" outlineLevel="0" collapsed="false">
      <c r="P298" s="209"/>
      <c r="Q298" s="209"/>
      <c r="R298" s="209"/>
      <c r="U298" s="209"/>
      <c r="V298" s="209"/>
      <c r="W298" s="209"/>
      <c r="X298" s="209"/>
    </row>
    <row r="299" customFormat="false" ht="12.75" hidden="false" customHeight="false" outlineLevel="0" collapsed="false">
      <c r="P299" s="209"/>
      <c r="Q299" s="209"/>
      <c r="R299" s="209"/>
      <c r="U299" s="209"/>
      <c r="V299" s="209"/>
      <c r="W299" s="209"/>
      <c r="X299" s="209"/>
    </row>
    <row r="300" customFormat="false" ht="12.75" hidden="false" customHeight="false" outlineLevel="0" collapsed="false">
      <c r="P300" s="209"/>
      <c r="Q300" s="209"/>
      <c r="R300" s="209"/>
      <c r="U300" s="209"/>
      <c r="V300" s="209"/>
      <c r="W300" s="209"/>
      <c r="X300" s="209"/>
    </row>
    <row r="301" customFormat="false" ht="12.75" hidden="false" customHeight="false" outlineLevel="0" collapsed="false">
      <c r="P301" s="209"/>
      <c r="Q301" s="209"/>
      <c r="R301" s="209"/>
      <c r="U301" s="209"/>
      <c r="V301" s="209"/>
      <c r="W301" s="209"/>
      <c r="X301" s="209"/>
    </row>
    <row r="302" customFormat="false" ht="12.75" hidden="false" customHeight="false" outlineLevel="0" collapsed="false">
      <c r="P302" s="209"/>
      <c r="Q302" s="209"/>
      <c r="R302" s="209"/>
      <c r="U302" s="209"/>
      <c r="V302" s="209"/>
      <c r="W302" s="209"/>
      <c r="X302" s="209"/>
    </row>
    <row r="303" customFormat="false" ht="12.75" hidden="false" customHeight="false" outlineLevel="0" collapsed="false">
      <c r="P303" s="209"/>
      <c r="Q303" s="209"/>
      <c r="R303" s="209"/>
      <c r="U303" s="209"/>
      <c r="V303" s="209"/>
      <c r="W303" s="209"/>
      <c r="X303" s="209"/>
    </row>
    <row r="304" customFormat="false" ht="12.75" hidden="false" customHeight="false" outlineLevel="0" collapsed="false">
      <c r="P304" s="209"/>
      <c r="Q304" s="209"/>
      <c r="R304" s="209"/>
      <c r="U304" s="209"/>
      <c r="V304" s="209"/>
      <c r="W304" s="209"/>
      <c r="X304" s="209"/>
    </row>
    <row r="305" customFormat="false" ht="12.75" hidden="false" customHeight="false" outlineLevel="0" collapsed="false">
      <c r="P305" s="209"/>
      <c r="Q305" s="209"/>
      <c r="R305" s="209"/>
      <c r="U305" s="209"/>
      <c r="V305" s="209"/>
      <c r="W305" s="209"/>
      <c r="X305" s="209"/>
    </row>
    <row r="306" customFormat="false" ht="12.75" hidden="false" customHeight="false" outlineLevel="0" collapsed="false">
      <c r="P306" s="209"/>
      <c r="Q306" s="209"/>
      <c r="R306" s="209"/>
      <c r="U306" s="209"/>
      <c r="V306" s="209"/>
      <c r="W306" s="209"/>
      <c r="X306" s="209"/>
    </row>
    <row r="307" customFormat="false" ht="12.75" hidden="false" customHeight="false" outlineLevel="0" collapsed="false">
      <c r="P307" s="209"/>
      <c r="Q307" s="209"/>
      <c r="R307" s="209"/>
      <c r="U307" s="209"/>
      <c r="V307" s="209"/>
      <c r="W307" s="209"/>
      <c r="X307" s="209"/>
    </row>
    <row r="308" customFormat="false" ht="12.75" hidden="false" customHeight="false" outlineLevel="0" collapsed="false">
      <c r="P308" s="209"/>
      <c r="Q308" s="209"/>
      <c r="R308" s="209"/>
      <c r="U308" s="209"/>
      <c r="V308" s="209"/>
      <c r="W308" s="209"/>
      <c r="X308" s="209"/>
    </row>
    <row r="309" customFormat="false" ht="12.75" hidden="false" customHeight="false" outlineLevel="0" collapsed="false">
      <c r="P309" s="209"/>
      <c r="Q309" s="209"/>
      <c r="R309" s="209"/>
      <c r="U309" s="209"/>
      <c r="V309" s="209"/>
      <c r="W309" s="209"/>
      <c r="X309" s="209"/>
    </row>
    <row r="310" customFormat="false" ht="12.75" hidden="false" customHeight="false" outlineLevel="0" collapsed="false">
      <c r="P310" s="209"/>
      <c r="Q310" s="209"/>
      <c r="R310" s="209"/>
      <c r="U310" s="209"/>
      <c r="V310" s="209"/>
      <c r="W310" s="209"/>
      <c r="X310" s="209"/>
    </row>
    <row r="311" customFormat="false" ht="12.75" hidden="false" customHeight="false" outlineLevel="0" collapsed="false">
      <c r="P311" s="209"/>
      <c r="Q311" s="209"/>
      <c r="R311" s="209"/>
      <c r="U311" s="209"/>
      <c r="V311" s="209"/>
      <c r="W311" s="209"/>
      <c r="X311" s="209"/>
    </row>
    <row r="312" customFormat="false" ht="12.75" hidden="false" customHeight="false" outlineLevel="0" collapsed="false">
      <c r="P312" s="209"/>
      <c r="Q312" s="209"/>
      <c r="R312" s="209"/>
      <c r="U312" s="209"/>
      <c r="V312" s="209"/>
      <c r="W312" s="209"/>
      <c r="X312" s="209"/>
    </row>
    <row r="313" customFormat="false" ht="12.75" hidden="false" customHeight="false" outlineLevel="0" collapsed="false">
      <c r="P313" s="209"/>
      <c r="Q313" s="209"/>
      <c r="R313" s="209"/>
      <c r="U313" s="209"/>
      <c r="V313" s="209"/>
      <c r="W313" s="209"/>
      <c r="X313" s="209"/>
    </row>
    <row r="314" customFormat="false" ht="12.75" hidden="false" customHeight="false" outlineLevel="0" collapsed="false">
      <c r="P314" s="209"/>
      <c r="Q314" s="209"/>
      <c r="R314" s="209"/>
      <c r="U314" s="209"/>
      <c r="V314" s="209"/>
      <c r="W314" s="209"/>
      <c r="X314" s="209"/>
    </row>
    <row r="315" customFormat="false" ht="12.75" hidden="false" customHeight="false" outlineLevel="0" collapsed="false">
      <c r="P315" s="209"/>
      <c r="Q315" s="209"/>
      <c r="R315" s="209"/>
      <c r="U315" s="209"/>
      <c r="V315" s="209"/>
      <c r="W315" s="209"/>
      <c r="X315" s="209"/>
    </row>
    <row r="316" customFormat="false" ht="12.75" hidden="false" customHeight="false" outlineLevel="0" collapsed="false">
      <c r="P316" s="209"/>
      <c r="Q316" s="209"/>
      <c r="R316" s="209"/>
      <c r="U316" s="209"/>
      <c r="V316" s="209"/>
      <c r="W316" s="209"/>
      <c r="X316" s="209"/>
    </row>
    <row r="317" customFormat="false" ht="12.75" hidden="false" customHeight="false" outlineLevel="0" collapsed="false">
      <c r="P317" s="209"/>
      <c r="Q317" s="209"/>
      <c r="R317" s="209"/>
      <c r="U317" s="209"/>
      <c r="V317" s="209"/>
      <c r="W317" s="209"/>
      <c r="X317" s="209"/>
    </row>
    <row r="318" customFormat="false" ht="12.75" hidden="false" customHeight="false" outlineLevel="0" collapsed="false">
      <c r="P318" s="209"/>
      <c r="Q318" s="209"/>
      <c r="R318" s="209"/>
      <c r="U318" s="209"/>
      <c r="V318" s="209"/>
      <c r="W318" s="209"/>
      <c r="X318" s="209"/>
    </row>
    <row r="319" customFormat="false" ht="12.75" hidden="false" customHeight="false" outlineLevel="0" collapsed="false">
      <c r="P319" s="209"/>
      <c r="Q319" s="209"/>
      <c r="R319" s="209"/>
      <c r="U319" s="209"/>
      <c r="V319" s="209"/>
      <c r="W319" s="209"/>
      <c r="X319" s="209"/>
    </row>
    <row r="320" customFormat="false" ht="12.75" hidden="false" customHeight="false" outlineLevel="0" collapsed="false">
      <c r="P320" s="209"/>
      <c r="Q320" s="209"/>
      <c r="R320" s="209"/>
      <c r="U320" s="209"/>
      <c r="V320" s="209"/>
      <c r="W320" s="209"/>
      <c r="X320" s="209"/>
    </row>
    <row r="321" customFormat="false" ht="12.75" hidden="false" customHeight="false" outlineLevel="0" collapsed="false">
      <c r="P321" s="209"/>
      <c r="Q321" s="209"/>
      <c r="R321" s="209"/>
      <c r="U321" s="209"/>
      <c r="V321" s="209"/>
      <c r="W321" s="209"/>
      <c r="X321" s="209"/>
    </row>
    <row r="322" customFormat="false" ht="12.75" hidden="false" customHeight="false" outlineLevel="0" collapsed="false">
      <c r="P322" s="209"/>
      <c r="Q322" s="209"/>
      <c r="R322" s="209"/>
      <c r="U322" s="209"/>
      <c r="V322" s="209"/>
      <c r="W322" s="209"/>
      <c r="X322" s="209"/>
    </row>
    <row r="323" customFormat="false" ht="12.75" hidden="false" customHeight="false" outlineLevel="0" collapsed="false">
      <c r="P323" s="209"/>
      <c r="Q323" s="209"/>
      <c r="R323" s="209"/>
      <c r="U323" s="209"/>
      <c r="V323" s="209"/>
      <c r="W323" s="209"/>
      <c r="X323" s="209"/>
    </row>
    <row r="324" customFormat="false" ht="12.75" hidden="false" customHeight="false" outlineLevel="0" collapsed="false">
      <c r="P324" s="209"/>
      <c r="Q324" s="209"/>
      <c r="R324" s="209"/>
      <c r="U324" s="209"/>
      <c r="V324" s="209"/>
      <c r="W324" s="209"/>
      <c r="X324" s="209"/>
    </row>
    <row r="325" customFormat="false" ht="12.75" hidden="false" customHeight="false" outlineLevel="0" collapsed="false">
      <c r="P325" s="209"/>
      <c r="Q325" s="209"/>
      <c r="R325" s="209"/>
      <c r="U325" s="209"/>
      <c r="V325" s="209"/>
      <c r="W325" s="209"/>
      <c r="X325" s="209"/>
    </row>
    <row r="326" customFormat="false" ht="12.75" hidden="false" customHeight="false" outlineLevel="0" collapsed="false">
      <c r="P326" s="209"/>
      <c r="Q326" s="209"/>
      <c r="R326" s="209"/>
      <c r="U326" s="209"/>
      <c r="V326" s="209"/>
      <c r="W326" s="209"/>
      <c r="X326" s="209"/>
    </row>
    <row r="327" customFormat="false" ht="12.75" hidden="false" customHeight="false" outlineLevel="0" collapsed="false">
      <c r="P327" s="209"/>
      <c r="Q327" s="209"/>
      <c r="R327" s="209"/>
      <c r="U327" s="209"/>
      <c r="V327" s="209"/>
      <c r="W327" s="209"/>
      <c r="X327" s="209"/>
    </row>
    <row r="328" customFormat="false" ht="12.75" hidden="false" customHeight="false" outlineLevel="0" collapsed="false">
      <c r="P328" s="209"/>
      <c r="Q328" s="209"/>
      <c r="R328" s="209"/>
      <c r="U328" s="209"/>
      <c r="V328" s="209"/>
      <c r="W328" s="209"/>
      <c r="X328" s="209"/>
    </row>
    <row r="329" customFormat="false" ht="12.75" hidden="false" customHeight="false" outlineLevel="0" collapsed="false">
      <c r="P329" s="209"/>
      <c r="Q329" s="209"/>
      <c r="R329" s="209"/>
      <c r="U329" s="209"/>
      <c r="V329" s="209"/>
      <c r="W329" s="209"/>
      <c r="X329" s="209"/>
    </row>
    <row r="330" customFormat="false" ht="12.75" hidden="false" customHeight="false" outlineLevel="0" collapsed="false">
      <c r="P330" s="209"/>
      <c r="Q330" s="209"/>
      <c r="R330" s="209"/>
      <c r="U330" s="209"/>
      <c r="V330" s="209"/>
      <c r="W330" s="209"/>
      <c r="X330" s="209"/>
    </row>
    <row r="331" customFormat="false" ht="12.75" hidden="false" customHeight="false" outlineLevel="0" collapsed="false">
      <c r="P331" s="209"/>
      <c r="Q331" s="209"/>
      <c r="R331" s="209"/>
      <c r="U331" s="209"/>
      <c r="V331" s="209"/>
      <c r="W331" s="209"/>
      <c r="X331" s="209"/>
    </row>
    <row r="332" customFormat="false" ht="12.75" hidden="false" customHeight="false" outlineLevel="0" collapsed="false">
      <c r="P332" s="209"/>
      <c r="Q332" s="209"/>
      <c r="R332" s="209"/>
      <c r="U332" s="209"/>
      <c r="V332" s="209"/>
      <c r="W332" s="209"/>
      <c r="X332" s="209"/>
    </row>
    <row r="333" customFormat="false" ht="12.75" hidden="false" customHeight="false" outlineLevel="0" collapsed="false">
      <c r="P333" s="209"/>
      <c r="Q333" s="209"/>
      <c r="R333" s="209"/>
      <c r="U333" s="209"/>
      <c r="V333" s="209"/>
      <c r="W333" s="209"/>
      <c r="X333" s="209"/>
    </row>
    <row r="334" customFormat="false" ht="12.75" hidden="false" customHeight="false" outlineLevel="0" collapsed="false">
      <c r="P334" s="209"/>
      <c r="Q334" s="209"/>
      <c r="R334" s="209"/>
      <c r="U334" s="209"/>
      <c r="V334" s="209"/>
      <c r="W334" s="209"/>
      <c r="X334" s="209"/>
    </row>
    <row r="335" customFormat="false" ht="12.75" hidden="false" customHeight="false" outlineLevel="0" collapsed="false">
      <c r="P335" s="209"/>
      <c r="Q335" s="209"/>
      <c r="R335" s="209"/>
      <c r="U335" s="209"/>
      <c r="V335" s="209"/>
      <c r="W335" s="209"/>
      <c r="X335" s="209"/>
    </row>
    <row r="336" customFormat="false" ht="12.75" hidden="false" customHeight="false" outlineLevel="0" collapsed="false">
      <c r="P336" s="209"/>
      <c r="Q336" s="209"/>
      <c r="R336" s="209"/>
      <c r="U336" s="209"/>
      <c r="V336" s="209"/>
      <c r="W336" s="209"/>
      <c r="X336" s="209"/>
    </row>
    <row r="337" customFormat="false" ht="12.75" hidden="false" customHeight="false" outlineLevel="0" collapsed="false">
      <c r="P337" s="209"/>
      <c r="Q337" s="209"/>
      <c r="R337" s="209"/>
      <c r="U337" s="209"/>
      <c r="V337" s="209"/>
      <c r="W337" s="209"/>
      <c r="X337" s="209"/>
    </row>
    <row r="338" customFormat="false" ht="12.75" hidden="false" customHeight="false" outlineLevel="0" collapsed="false">
      <c r="P338" s="209"/>
      <c r="Q338" s="209"/>
      <c r="R338" s="209"/>
      <c r="U338" s="209"/>
      <c r="V338" s="209"/>
      <c r="W338" s="209"/>
      <c r="X338" s="209"/>
    </row>
    <row r="339" customFormat="false" ht="12.75" hidden="false" customHeight="false" outlineLevel="0" collapsed="false">
      <c r="P339" s="209"/>
      <c r="Q339" s="209"/>
      <c r="R339" s="209"/>
      <c r="U339" s="209"/>
      <c r="V339" s="209"/>
      <c r="W339" s="209"/>
      <c r="X339" s="209"/>
    </row>
    <row r="340" customFormat="false" ht="12.75" hidden="false" customHeight="false" outlineLevel="0" collapsed="false">
      <c r="P340" s="209"/>
      <c r="Q340" s="209"/>
      <c r="R340" s="209"/>
      <c r="U340" s="209"/>
      <c r="V340" s="209"/>
      <c r="W340" s="209"/>
      <c r="X340" s="209"/>
    </row>
    <row r="341" customFormat="false" ht="12.75" hidden="false" customHeight="false" outlineLevel="0" collapsed="false">
      <c r="P341" s="209"/>
      <c r="Q341" s="209"/>
      <c r="R341" s="209"/>
      <c r="U341" s="209"/>
      <c r="V341" s="209"/>
      <c r="W341" s="209"/>
      <c r="X341" s="209"/>
    </row>
    <row r="342" customFormat="false" ht="12.75" hidden="false" customHeight="false" outlineLevel="0" collapsed="false">
      <c r="P342" s="209"/>
      <c r="Q342" s="209"/>
      <c r="R342" s="209"/>
      <c r="U342" s="209"/>
      <c r="V342" s="209"/>
      <c r="W342" s="209"/>
      <c r="X342" s="209"/>
    </row>
    <row r="343" customFormat="false" ht="12.75" hidden="false" customHeight="false" outlineLevel="0" collapsed="false">
      <c r="P343" s="209"/>
      <c r="Q343" s="209"/>
      <c r="R343" s="209"/>
      <c r="U343" s="209"/>
      <c r="V343" s="209"/>
      <c r="W343" s="209"/>
      <c r="X343" s="209"/>
    </row>
    <row r="344" customFormat="false" ht="12.75" hidden="false" customHeight="false" outlineLevel="0" collapsed="false">
      <c r="P344" s="209"/>
      <c r="Q344" s="209"/>
      <c r="R344" s="209"/>
      <c r="U344" s="209"/>
      <c r="V344" s="209"/>
      <c r="W344" s="209"/>
      <c r="X344" s="209"/>
    </row>
    <row r="345" customFormat="false" ht="12.75" hidden="false" customHeight="false" outlineLevel="0" collapsed="false">
      <c r="P345" s="209"/>
      <c r="Q345" s="209"/>
      <c r="R345" s="209"/>
      <c r="U345" s="209"/>
      <c r="V345" s="209"/>
      <c r="W345" s="209"/>
      <c r="X345" s="209"/>
    </row>
    <row r="346" customFormat="false" ht="12.75" hidden="false" customHeight="false" outlineLevel="0" collapsed="false">
      <c r="P346" s="209"/>
      <c r="Q346" s="209"/>
      <c r="R346" s="209"/>
      <c r="U346" s="209"/>
      <c r="V346" s="209"/>
      <c r="W346" s="209"/>
      <c r="X346" s="209"/>
    </row>
    <row r="347" customFormat="false" ht="12.75" hidden="false" customHeight="false" outlineLevel="0" collapsed="false">
      <c r="P347" s="209"/>
      <c r="Q347" s="209"/>
      <c r="R347" s="209"/>
      <c r="U347" s="209"/>
      <c r="V347" s="209"/>
      <c r="W347" s="209"/>
      <c r="X347" s="209"/>
    </row>
    <row r="348" customFormat="false" ht="12.75" hidden="false" customHeight="false" outlineLevel="0" collapsed="false">
      <c r="P348" s="209"/>
      <c r="Q348" s="209"/>
      <c r="R348" s="209"/>
      <c r="U348" s="209"/>
      <c r="V348" s="209"/>
      <c r="W348" s="209"/>
      <c r="X348" s="209"/>
    </row>
    <row r="349" customFormat="false" ht="12.75" hidden="false" customHeight="false" outlineLevel="0" collapsed="false">
      <c r="P349" s="209"/>
      <c r="Q349" s="209"/>
      <c r="R349" s="209"/>
      <c r="U349" s="209"/>
      <c r="V349" s="209"/>
      <c r="W349" s="209"/>
      <c r="X349" s="209"/>
    </row>
    <row r="350" customFormat="false" ht="12.75" hidden="false" customHeight="false" outlineLevel="0" collapsed="false">
      <c r="P350" s="209"/>
      <c r="Q350" s="209"/>
      <c r="R350" s="209"/>
      <c r="U350" s="209"/>
      <c r="V350" s="209"/>
      <c r="W350" s="209"/>
      <c r="X350" s="209"/>
    </row>
    <row r="351" customFormat="false" ht="12.75" hidden="false" customHeight="false" outlineLevel="0" collapsed="false">
      <c r="P351" s="209"/>
      <c r="Q351" s="209"/>
      <c r="R351" s="209"/>
      <c r="U351" s="209"/>
      <c r="V351" s="209"/>
      <c r="W351" s="209"/>
      <c r="X351" s="209"/>
    </row>
    <row r="352" customFormat="false" ht="12.75" hidden="false" customHeight="false" outlineLevel="0" collapsed="false">
      <c r="P352" s="209"/>
      <c r="Q352" s="209"/>
      <c r="R352" s="209"/>
      <c r="U352" s="209"/>
      <c r="V352" s="209"/>
      <c r="W352" s="209"/>
      <c r="X352" s="209"/>
    </row>
    <row r="353" customFormat="false" ht="12.75" hidden="false" customHeight="false" outlineLevel="0" collapsed="false">
      <c r="P353" s="209"/>
      <c r="Q353" s="209"/>
      <c r="R353" s="209"/>
      <c r="U353" s="209"/>
      <c r="V353" s="209"/>
      <c r="W353" s="209"/>
      <c r="X353" s="209"/>
    </row>
    <row r="354" customFormat="false" ht="12.75" hidden="false" customHeight="false" outlineLevel="0" collapsed="false">
      <c r="P354" s="209"/>
      <c r="Q354" s="209"/>
      <c r="R354" s="209"/>
      <c r="U354" s="209"/>
      <c r="V354" s="209"/>
      <c r="W354" s="209"/>
      <c r="X354" s="209"/>
    </row>
    <row r="355" customFormat="false" ht="12.75" hidden="false" customHeight="false" outlineLevel="0" collapsed="false">
      <c r="P355" s="209"/>
      <c r="Q355" s="209"/>
      <c r="R355" s="209"/>
      <c r="U355" s="209"/>
      <c r="V355" s="209"/>
      <c r="W355" s="209"/>
      <c r="X355" s="209"/>
    </row>
    <row r="356" customFormat="false" ht="12.75" hidden="false" customHeight="false" outlineLevel="0" collapsed="false">
      <c r="P356" s="209"/>
      <c r="Q356" s="209"/>
      <c r="R356" s="209"/>
      <c r="U356" s="209"/>
      <c r="V356" s="209"/>
      <c r="W356" s="209"/>
      <c r="X356" s="209"/>
    </row>
    <row r="357" customFormat="false" ht="12.75" hidden="false" customHeight="false" outlineLevel="0" collapsed="false">
      <c r="P357" s="209"/>
      <c r="Q357" s="209"/>
      <c r="R357" s="209"/>
      <c r="U357" s="209"/>
      <c r="V357" s="209"/>
      <c r="W357" s="209"/>
      <c r="X357" s="209"/>
    </row>
    <row r="358" customFormat="false" ht="12.75" hidden="false" customHeight="false" outlineLevel="0" collapsed="false">
      <c r="P358" s="209"/>
      <c r="Q358" s="209"/>
      <c r="R358" s="209"/>
      <c r="U358" s="209"/>
      <c r="V358" s="209"/>
      <c r="W358" s="209"/>
      <c r="X358" s="209"/>
    </row>
    <row r="359" customFormat="false" ht="12.75" hidden="false" customHeight="false" outlineLevel="0" collapsed="false">
      <c r="P359" s="209"/>
      <c r="Q359" s="209"/>
      <c r="R359" s="209"/>
      <c r="U359" s="209"/>
      <c r="V359" s="209"/>
      <c r="W359" s="209"/>
      <c r="X359" s="209"/>
    </row>
    <row r="360" customFormat="false" ht="12.75" hidden="false" customHeight="false" outlineLevel="0" collapsed="false">
      <c r="P360" s="209"/>
      <c r="Q360" s="209"/>
      <c r="R360" s="209"/>
      <c r="U360" s="209"/>
      <c r="V360" s="209"/>
      <c r="W360" s="209"/>
      <c r="X360" s="209"/>
    </row>
    <row r="361" customFormat="false" ht="12.75" hidden="false" customHeight="false" outlineLevel="0" collapsed="false">
      <c r="P361" s="209"/>
      <c r="Q361" s="209"/>
      <c r="R361" s="209"/>
      <c r="U361" s="209"/>
      <c r="V361" s="209"/>
      <c r="W361" s="209"/>
      <c r="X361" s="209"/>
    </row>
    <row r="362" customFormat="false" ht="12.75" hidden="false" customHeight="false" outlineLevel="0" collapsed="false">
      <c r="P362" s="209"/>
      <c r="Q362" s="209"/>
      <c r="R362" s="209"/>
      <c r="U362" s="209"/>
      <c r="V362" s="209"/>
      <c r="W362" s="209"/>
      <c r="X362" s="209"/>
    </row>
    <row r="363" customFormat="false" ht="12.75" hidden="false" customHeight="false" outlineLevel="0" collapsed="false">
      <c r="P363" s="209"/>
      <c r="Q363" s="209"/>
      <c r="R363" s="209"/>
      <c r="U363" s="209"/>
      <c r="V363" s="209"/>
      <c r="W363" s="209"/>
      <c r="X363" s="209"/>
    </row>
    <row r="364" customFormat="false" ht="12.75" hidden="false" customHeight="false" outlineLevel="0" collapsed="false">
      <c r="P364" s="209"/>
      <c r="Q364" s="209"/>
      <c r="R364" s="209"/>
      <c r="U364" s="209"/>
      <c r="V364" s="209"/>
      <c r="W364" s="209"/>
      <c r="X364" s="209"/>
    </row>
  </sheetData>
  <mergeCells count="92">
    <mergeCell ref="F1:G1"/>
    <mergeCell ref="L1:P1"/>
    <mergeCell ref="AE1:AK1"/>
    <mergeCell ref="BA1:BH1"/>
    <mergeCell ref="BU1:CB1"/>
    <mergeCell ref="L3:M3"/>
    <mergeCell ref="L4:M4"/>
    <mergeCell ref="L5:M5"/>
    <mergeCell ref="L6:M6"/>
    <mergeCell ref="L7:M7"/>
    <mergeCell ref="L8:M8"/>
    <mergeCell ref="L9:M9"/>
    <mergeCell ref="D10:H10"/>
    <mergeCell ref="L10:M10"/>
    <mergeCell ref="L11:M11"/>
    <mergeCell ref="L12:M12"/>
    <mergeCell ref="L13:M13"/>
    <mergeCell ref="L14:M14"/>
    <mergeCell ref="L15:M15"/>
    <mergeCell ref="L16:M16"/>
    <mergeCell ref="L17:M17"/>
    <mergeCell ref="L18:M18"/>
    <mergeCell ref="L19:M19"/>
    <mergeCell ref="AM20:AN20"/>
    <mergeCell ref="AO20:AP20"/>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4">
              <controlPr defaultSize="0" print="false" autoFill="0" autoPict="0" macro="Module3.Button74_Click">
                <anchor moveWithCells="true" sizeWithCells="false">
                  <from>
                    <xdr:col>3</xdr:col>
                    <xdr:colOff>0</xdr:colOff>
                    <xdr:row>3</xdr:row>
                    <xdr:rowOff>37800</xdr:rowOff>
                  </from>
                  <to>
                    <xdr:col>5</xdr:col>
                    <xdr:colOff>1080</xdr:colOff>
                    <xdr:row>5</xdr:row>
                    <xdr:rowOff>56880</xdr:rowOff>
                  </to>
                </anchor>
              </controlPr>
            </control>
          </mc:Choice>
        </mc:AlternateContent>
        <mc:AlternateContent xmlns:mc="http://schemas.openxmlformats.org/markup-compatibility/2006">
          <mc:Choice Requires="x14">
            <control shapeId="1002" r:id="rId5" name="Button 5">
              <controlPr defaultSize="0" print="false" autoFill="0" autoPict="0" macro="Module5.Button8_Click">
                <anchor moveWithCells="true" sizeWithCells="false">
                  <from>
                    <xdr:col>3</xdr:col>
                    <xdr:colOff>0</xdr:colOff>
                    <xdr:row>5</xdr:row>
                    <xdr:rowOff>133200</xdr:rowOff>
                  </from>
                  <to>
                    <xdr:col>5</xdr:col>
                    <xdr:colOff>1080</xdr:colOff>
                    <xdr:row>7</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96"/>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5" ySplit="21" topLeftCell="P22" activePane="bottomRight" state="frozen"/>
      <selection pane="topLeft" activeCell="A1" activeCellId="0" sqref="A1"/>
      <selection pane="topRight" activeCell="P1" activeCellId="0" sqref="P1"/>
      <selection pane="bottomLeft" activeCell="A22" activeCellId="0" sqref="A22"/>
      <selection pane="bottomRight" activeCell="CI21" activeCellId="0" sqref="CI21:CI57"/>
    </sheetView>
  </sheetViews>
  <sheetFormatPr defaultColWidth="9.13671875" defaultRowHeight="12.75" customHeight="true" zeroHeight="false" outlineLevelRow="0" outlineLevelCol="0"/>
  <cols>
    <col collapsed="false" customWidth="true" hidden="false" outlineLevel="0" max="3" min="1" style="93" width="3.7"/>
    <col collapsed="false" customWidth="true" hidden="false" outlineLevel="0" max="4" min="4" style="199" width="15.7"/>
    <col collapsed="false" customWidth="true" hidden="false" outlineLevel="0" max="5" min="5" style="199" width="3.7"/>
    <col collapsed="false" customWidth="true" hidden="false" outlineLevel="0" max="7" min="6" style="200" width="15.7"/>
    <col collapsed="false" customWidth="true" hidden="false" outlineLevel="0" max="9" min="8" style="201" width="15.7"/>
    <col collapsed="false" customWidth="true" hidden="false" outlineLevel="0" max="10" min="10" style="93" width="3.7"/>
    <col collapsed="false" customWidth="true" hidden="false" outlineLevel="0" max="11" min="11" style="93" width="17.14"/>
    <col collapsed="false" customWidth="true" hidden="false" outlineLevel="0" max="12" min="12" style="93" width="17.85"/>
    <col collapsed="false" customWidth="true" hidden="false" outlineLevel="0" max="13" min="13" style="93" width="3.7"/>
    <col collapsed="false" customWidth="true" hidden="false" outlineLevel="0" max="15" min="14" style="93" width="15.7"/>
    <col collapsed="false" customWidth="true" hidden="false" outlineLevel="0" max="16" min="16" style="200" width="15.7"/>
    <col collapsed="false" customWidth="true" hidden="false" outlineLevel="0" max="17" min="17" style="202" width="16.42"/>
    <col collapsed="false" customWidth="true" hidden="false" outlineLevel="0" max="18" min="18" style="202" width="3.7"/>
    <col collapsed="false" customWidth="true" hidden="false" outlineLevel="0" max="19" min="19" style="203" width="18.85"/>
    <col collapsed="false" customWidth="true" hidden="false" outlineLevel="0" max="20" min="20" style="203" width="15.7"/>
    <col collapsed="false" customWidth="true" hidden="false" outlineLevel="0" max="21" min="21" style="202" width="3.7"/>
    <col collapsed="false" customWidth="true" hidden="false" outlineLevel="0" max="22" min="22" style="202" width="15.7"/>
    <col collapsed="false" customWidth="true" hidden="false" outlineLevel="0" max="23" min="23" style="202" width="3.7"/>
    <col collapsed="false" customWidth="true" hidden="false" outlineLevel="0" max="24" min="24" style="202" width="15.7"/>
    <col collapsed="false" customWidth="true" hidden="false" outlineLevel="0" max="29" min="25" style="204" width="15.7"/>
    <col collapsed="false" customWidth="true" hidden="false" outlineLevel="0" max="30" min="30" style="205" width="3.7"/>
    <col collapsed="false" customWidth="true" hidden="false" outlineLevel="0" max="31" min="31" style="206" width="3.7"/>
    <col collapsed="false" customWidth="true" hidden="false" outlineLevel="0" max="36" min="32" style="132" width="11.7"/>
    <col collapsed="false" customWidth="true" hidden="false" outlineLevel="0" max="37" min="37" style="207" width="11.7"/>
    <col collapsed="false" customWidth="true" hidden="false" outlineLevel="0" max="40" min="38" style="207" width="10.71"/>
    <col collapsed="false" customWidth="true" hidden="false" outlineLevel="0" max="41" min="41" style="208" width="10.71"/>
    <col collapsed="false" customWidth="true" hidden="false" outlineLevel="0" max="46" min="42" style="207" width="10.71"/>
    <col collapsed="false" customWidth="true" hidden="false" outlineLevel="0" max="47" min="47" style="208" width="10.71"/>
    <col collapsed="false" customWidth="true" hidden="false" outlineLevel="0" max="49" min="48" style="209" width="10.71"/>
    <col collapsed="false" customWidth="true" hidden="false" outlineLevel="0" max="51" min="50" style="209" width="10.99"/>
    <col collapsed="false" customWidth="true" hidden="false" outlineLevel="0" max="52" min="52" style="209" width="3.7"/>
    <col collapsed="false" customWidth="true" hidden="false" outlineLevel="0" max="53" min="53" style="210" width="3.7"/>
    <col collapsed="false" customWidth="true" hidden="false" outlineLevel="0" max="71" min="54" style="209" width="15.7"/>
    <col collapsed="false" customWidth="true" hidden="false" outlineLevel="0" max="72" min="72" style="93" width="3.7"/>
    <col collapsed="false" customWidth="true" hidden="false" outlineLevel="0" max="73" min="73" style="211" width="3.7"/>
    <col collapsed="false" customWidth="true" hidden="false" outlineLevel="0" max="74" min="74" style="206" width="15.7"/>
    <col collapsed="false" customWidth="true" hidden="false" outlineLevel="0" max="88" min="75" style="93" width="15.7"/>
    <col collapsed="false" customWidth="false" hidden="false" outlineLevel="0" max="257" min="89" style="93" width="9.14"/>
  </cols>
  <sheetData>
    <row r="1" customFormat="false" ht="16.5" hidden="false" customHeight="false" outlineLevel="0" collapsed="false">
      <c r="A1" s="26" t="s">
        <v>350</v>
      </c>
      <c r="D1" s="212" t="s">
        <v>351</v>
      </c>
      <c r="F1" s="213" t="e">
        <f aca="false">GetPipeName($AH$12,$AH$13)</f>
        <v>#VALUE!</v>
      </c>
      <c r="G1" s="213"/>
      <c r="L1" s="214" t="s">
        <v>352</v>
      </c>
      <c r="M1" s="214"/>
      <c r="N1" s="214"/>
      <c r="O1" s="214"/>
      <c r="P1" s="214"/>
      <c r="Q1" s="93"/>
      <c r="AE1" s="215" t="s">
        <v>353</v>
      </c>
      <c r="AF1" s="215"/>
      <c r="AG1" s="215"/>
      <c r="AH1" s="215"/>
      <c r="AI1" s="215"/>
      <c r="AJ1" s="215"/>
      <c r="AK1" s="215"/>
      <c r="AV1" s="216" t="e">
        <f aca="true">MID(CELL("filename",A1),FIND("]",CELL("filename",A1))+1,LEN(CELL("filename",A1))-FIND("]",CELL("filename",A1)))</f>
        <v>#VALUE!</v>
      </c>
      <c r="BA1" s="215" t="s">
        <v>354</v>
      </c>
      <c r="BB1" s="215"/>
      <c r="BC1" s="215"/>
      <c r="BD1" s="215"/>
      <c r="BE1" s="215"/>
      <c r="BF1" s="215"/>
      <c r="BG1" s="215"/>
      <c r="BH1" s="215"/>
      <c r="BU1" s="215" t="s">
        <v>355</v>
      </c>
      <c r="BV1" s="215"/>
      <c r="BW1" s="215"/>
      <c r="BX1" s="215"/>
      <c r="BY1" s="215"/>
      <c r="BZ1" s="215"/>
      <c r="CA1" s="215"/>
      <c r="CB1" s="215"/>
    </row>
    <row r="2" customFormat="false" ht="16.5" hidden="false" customHeight="false" outlineLevel="0" collapsed="false">
      <c r="A2" s="217" t="str">
        <f aca="false">ADDRESS(ROW($L$3),COLUMN($L$3))</f>
        <v>$L$3</v>
      </c>
      <c r="D2" s="218" t="n">
        <v>3</v>
      </c>
      <c r="F2" s="219" t="e">
        <f aca="false">GetRcptPoint($AH$12,$AH$13)</f>
        <v>#VALUE!</v>
      </c>
      <c r="G2" s="220" t="e">
        <f aca="false">GetDelPoint($AH$12,$AH$13)</f>
        <v>#VALUE!</v>
      </c>
      <c r="L2" s="201"/>
      <c r="N2" s="199" t="n">
        <f aca="false">TodayDate</f>
        <v>37210</v>
      </c>
      <c r="O2" s="199" t="n">
        <v>37209</v>
      </c>
      <c r="P2" s="93"/>
      <c r="Q2" s="93"/>
      <c r="AL2" s="216" t="n">
        <v>1</v>
      </c>
      <c r="AM2" s="216" t="n">
        <v>2</v>
      </c>
      <c r="AN2" s="216" t="n">
        <v>3</v>
      </c>
      <c r="AO2" s="216" t="n">
        <v>4</v>
      </c>
      <c r="AP2" s="216" t="n">
        <v>5</v>
      </c>
      <c r="AQ2" s="216" t="n">
        <v>6</v>
      </c>
      <c r="AR2" s="216" t="n">
        <v>7</v>
      </c>
      <c r="AS2" s="216" t="n">
        <v>8</v>
      </c>
      <c r="AT2" s="216" t="n">
        <v>9</v>
      </c>
      <c r="AV2" s="221" t="str">
        <f aca="false">ADDRESS(ROW($F$22),COLUMN($F$22))</f>
        <v>$F$22</v>
      </c>
      <c r="AW2" s="216" t="e">
        <f aca="false">GetEnd($AV$1,AV2)</f>
        <v>#VALUE!</v>
      </c>
      <c r="AX2" s="221" t="str">
        <f aca="false">ADDRESS(ROW($G$22),COLUMN($G$22))</f>
        <v>$G$22</v>
      </c>
      <c r="AY2" s="216" t="e">
        <f aca="false">GetEnd($AV$1,AX2)</f>
        <v>#VALUE!</v>
      </c>
      <c r="BV2" s="222" t="s">
        <v>356</v>
      </c>
      <c r="BW2" s="223" t="str">
        <f aca="false">ADDRESS(ROW($H$21),COLUMN($H$21))</f>
        <v>$H$21</v>
      </c>
      <c r="BX2" s="223" t="str">
        <f aca="false">ADDRESS(ROW($BV$21),COLUMN($BV$21))</f>
        <v>$BV$21</v>
      </c>
      <c r="BY2" s="223" t="str">
        <f aca="false">ADDRESS(ROW($I$21),COLUMN($I$21))</f>
        <v>$I$21</v>
      </c>
      <c r="BZ2" s="223" t="str">
        <f aca="false">ADDRESS(ROW($BW$21),COLUMN($BW$21))</f>
        <v>$BW$21</v>
      </c>
      <c r="CA2" s="223" t="str">
        <f aca="false">ADDRESS(ROW($N$21),COLUMN($N$21))</f>
        <v>$N$21</v>
      </c>
      <c r="CB2" s="223" t="str">
        <f aca="false">ADDRESS(ROW($BX$21),COLUMN($BX$21))</f>
        <v>$BX$21</v>
      </c>
      <c r="CC2" s="223" t="str">
        <f aca="false">ADDRESS(ROW($O$21),COLUMN($O$21))</f>
        <v>$O$21</v>
      </c>
      <c r="CD2" s="223" t="str">
        <f aca="false">ADDRESS(ROW($BY$21),COLUMN($BY$21))</f>
        <v>$BY$21</v>
      </c>
      <c r="CE2" s="223" t="str">
        <f aca="false">ADDRESS(ROW($P$21),COLUMN($P$21))</f>
        <v>$P$21</v>
      </c>
      <c r="CF2" s="223" t="str">
        <f aca="false">ADDRESS(ROW($BZ$21),COLUMN($BZ$21))</f>
        <v>$BZ$21</v>
      </c>
      <c r="CG2" s="223" t="str">
        <f aca="false">ADDRESS(ROW($AT$21),COLUMN($AT$21))</f>
        <v>$AT$21</v>
      </c>
      <c r="CH2" s="223" t="str">
        <f aca="false">ADDRESS(ROW($CA$21),COLUMN($CA$21))</f>
        <v>$CA$21</v>
      </c>
      <c r="CI2" s="223" t="str">
        <f aca="false">ADDRESS(ROW($AU$21),COLUMN($AU$21))</f>
        <v>$AU$21</v>
      </c>
      <c r="CJ2" s="223" t="str">
        <f aca="false">ADDRESS(ROW($CB$21),COLUMN($CB$21))</f>
        <v>$CB$21</v>
      </c>
      <c r="CK2" s="223" t="str">
        <f aca="false">ADDRESS(ROW($AM$21),COLUMN($AM$21))</f>
        <v>$AM$21</v>
      </c>
      <c r="CL2" s="223" t="str">
        <f aca="false">ADDRESS(ROW($CC$21),COLUMN($CC$21))</f>
        <v>$CC$21</v>
      </c>
      <c r="CM2" s="223" t="str">
        <f aca="false">ADDRESS(ROW($AN$21),COLUMN($AN$21))</f>
        <v>$AN$21</v>
      </c>
      <c r="CN2" s="223" t="str">
        <f aca="false">ADDRESS(ROW($CD$21),COLUMN($CD$21))</f>
        <v>$CD$21</v>
      </c>
      <c r="CO2" s="223" t="str">
        <f aca="false">ADDRESS(ROW($AO$21),COLUMN($AO$21))</f>
        <v>$AO$21</v>
      </c>
      <c r="CP2" s="223" t="str">
        <f aca="false">ADDRESS(ROW($CE$21),COLUMN($CE$21))</f>
        <v>$CE$21</v>
      </c>
      <c r="CQ2" s="223" t="str">
        <f aca="false">ADDRESS(ROW($AP$21),COLUMN($AP$21))</f>
        <v>$AP$21</v>
      </c>
      <c r="CR2" s="223" t="str">
        <f aca="false">ADDRESS(ROW($CF$21),COLUMN($CF$21))</f>
        <v>$CF$21</v>
      </c>
      <c r="CS2" s="223" t="str">
        <f aca="false">ADDRESS(ROW($AQ$21),COLUMN($AQ$21))</f>
        <v>$AQ$21</v>
      </c>
      <c r="CT2" s="223" t="str">
        <f aca="false">ADDRESS(ROW($CG$21),COLUMN($CG$21))</f>
        <v>$CG$21</v>
      </c>
      <c r="CU2" s="223" t="str">
        <f aca="false">ADDRESS(ROW($V$21),COLUMN($V$21))</f>
        <v>$V$21</v>
      </c>
      <c r="CV2" s="223" t="str">
        <f aca="false">ADDRESS(ROW($CH$21),COLUMN($CH$21))</f>
        <v>$CH$21</v>
      </c>
      <c r="CW2" s="223" t="str">
        <f aca="false">ADDRESS(ROW($AL$21),COLUMN($AL$21))</f>
        <v>$AL$21</v>
      </c>
      <c r="CX2" s="223" t="str">
        <f aca="false">ADDRESS(ROW($CI$21),COLUMN($CI$21))</f>
        <v>$CI$21</v>
      </c>
    </row>
    <row r="3" customFormat="false" ht="12.75" hidden="false" customHeight="false" outlineLevel="0" collapsed="false">
      <c r="A3" s="217" t="str">
        <f aca="false">ADDRESS(ROW($D$22),COLUMN($D$22))</f>
        <v>$D$22</v>
      </c>
      <c r="L3" s="224"/>
      <c r="M3" s="224"/>
      <c r="N3" s="225" t="s">
        <v>23</v>
      </c>
      <c r="O3" s="226" t="s">
        <v>357</v>
      </c>
      <c r="P3" s="227" t="s">
        <v>358</v>
      </c>
      <c r="Q3" s="347"/>
      <c r="AF3" s="200"/>
      <c r="AG3" s="228" t="s">
        <v>359</v>
      </c>
      <c r="AH3" s="229" t="e">
        <f aca="false">GetRcptBasisCol($AH$12,$AH$13)</f>
        <v>#VALUE!</v>
      </c>
      <c r="AI3" s="93"/>
      <c r="AJ3" s="228" t="s">
        <v>360</v>
      </c>
      <c r="AK3" s="229" t="str">
        <f aca="false">NymexCurve</f>
        <v>Nymex Mid</v>
      </c>
      <c r="AL3" s="230" t="s">
        <v>361</v>
      </c>
      <c r="AM3" s="231" t="s">
        <v>51</v>
      </c>
      <c r="AN3" s="232" t="s">
        <v>52</v>
      </c>
      <c r="AO3" s="233" t="s">
        <v>53</v>
      </c>
      <c r="AP3" s="232" t="s">
        <v>55</v>
      </c>
      <c r="AQ3" s="232" t="s">
        <v>56</v>
      </c>
      <c r="AR3" s="234" t="s">
        <v>57</v>
      </c>
      <c r="AS3" s="235" t="s">
        <v>54</v>
      </c>
      <c r="AT3" s="236" t="s">
        <v>362</v>
      </c>
      <c r="AV3" s="221" t="str">
        <f aca="false">ADDRESS(ROW($AF$22),COLUMN($AF$22))</f>
        <v>$AF$22</v>
      </c>
      <c r="AW3" s="216" t="e">
        <f aca="false">GetEnd($AV$1,AV3)</f>
        <v>#VALUE!</v>
      </c>
      <c r="AX3" s="221" t="str">
        <f aca="false">ADDRESS(ROW($AH$22),COLUMN($AH$22))</f>
        <v>$AH$22</v>
      </c>
      <c r="AY3" s="216" t="e">
        <f aca="false">GetEnd($AV$1,AX3)</f>
        <v>#VALUE!</v>
      </c>
    </row>
    <row r="4" customFormat="false" ht="12.75" hidden="false" customHeight="false" outlineLevel="0" collapsed="false">
      <c r="A4" s="217" t="str">
        <f aca="false">ADDRESS(ROW($S$22),COLUMN($S$22))</f>
        <v>$S$22</v>
      </c>
      <c r="L4" s="237" t="s">
        <v>103</v>
      </c>
      <c r="M4" s="237"/>
      <c r="N4" s="238" t="e">
        <f aca="true">SUMPRODUCT(INDIRECT(CONCATENATE(AV4,":",AW4)),INDIRECT(CONCATENATE($AV$2,":",$AW$2)),INDIRECT(CONCATENATE($AV$3,":",$AW$3)))</f>
        <v>#VALUE!</v>
      </c>
      <c r="O4" s="238" t="n">
        <v>1832025.63</v>
      </c>
      <c r="P4" s="239" t="e">
        <f aca="false">N4-O4</f>
        <v>#VALUE!</v>
      </c>
      <c r="Q4" s="203"/>
      <c r="S4" s="240" t="s">
        <v>363</v>
      </c>
      <c r="T4" s="241" t="e">
        <f aca="true">SUMPRODUCT(INDIRECT(CONCATENATE(V4,":",W4)),INDIRECT(CONCATENATE(AV2,":",AW2)),INDIRECT(CONCATENATE(AV3,":",AW3)))</f>
        <v>#VALUE!</v>
      </c>
      <c r="V4" s="202" t="str">
        <f aca="false">ADDRESS(ROW(K22),COLUMN(K22))</f>
        <v>$K$22</v>
      </c>
      <c r="W4" s="202" t="e">
        <f aca="false">GetEnd($AV$1,V4)</f>
        <v>#VALUE!</v>
      </c>
      <c r="AF4" s="200"/>
      <c r="AG4" s="228" t="s">
        <v>364</v>
      </c>
      <c r="AH4" s="242" t="e">
        <f aca="false">GetRcptIndexCol($AH$12,$AH$13)</f>
        <v>#VALUE!</v>
      </c>
      <c r="AI4" s="93"/>
      <c r="AJ4" s="228" t="s">
        <v>365</v>
      </c>
      <c r="AK4" s="242" t="e">
        <f aca="false">GetNymexCol(AK3)</f>
        <v>#VALUE!</v>
      </c>
      <c r="AL4" s="132" t="n">
        <v>1</v>
      </c>
      <c r="AM4" s="243" t="e">
        <f aca="false">GetVolume($AH$12,$AH$13,AT4)</f>
        <v>#VALUE!</v>
      </c>
      <c r="AN4" s="244" t="e">
        <f aca="false">GetCommodity($AH$12,$AH$13,AT4)</f>
        <v>#VALUE!</v>
      </c>
      <c r="AO4" s="245" t="e">
        <f aca="false">GetFuelRate($AH$12,$AH$13,AT4)</f>
        <v>#VALUE!</v>
      </c>
      <c r="AP4" s="244" t="e">
        <f aca="false">GetSurcharge($AH$12,$AH$13,$AT4)</f>
        <v>#VALUE!</v>
      </c>
      <c r="AQ4" s="244" t="e">
        <f aca="false">GetRcptIndexAdj($AH$12,$AH$13,$AT4)</f>
        <v>#VALUE!</v>
      </c>
      <c r="AR4" s="246" t="e">
        <f aca="false">GetDelIndexAdj($AH$12,$AH$13,$AT4)</f>
        <v>#VALUE!</v>
      </c>
      <c r="AS4" s="247" t="e">
        <f aca="false">GetDemandRate($AH$12,$AH$13,$AT4)</f>
        <v>#VALUE!</v>
      </c>
      <c r="AT4" s="248" t="e">
        <f aca="false">gettier($AH$12,$AH$13,AL4)</f>
        <v>#VALUE!</v>
      </c>
      <c r="AV4" s="221" t="str">
        <f aca="false">ADDRESS(ROW($Q$22),COLUMN($Q$22))</f>
        <v>$Q$22</v>
      </c>
      <c r="AW4" s="216" t="e">
        <f aca="false">GetEnd($AV$1,AV4)</f>
        <v>#VALUE!</v>
      </c>
      <c r="AX4" s="221" t="str">
        <f aca="false">ADDRESS(ROW($K$22),COLUMN($K$22))</f>
        <v>$K$22</v>
      </c>
      <c r="AY4" s="216" t="e">
        <f aca="false">GetEnd($AV$1,AX4)</f>
        <v>#VALUE!</v>
      </c>
      <c r="BV4" s="249" t="s">
        <v>357</v>
      </c>
    </row>
    <row r="5" customFormat="false" ht="12.75" hidden="false" customHeight="false" outlineLevel="0" collapsed="false">
      <c r="A5" s="217" t="str">
        <f aca="false">ADDRESS(ROW($S$20),COLUMN($S$20))</f>
        <v>$S$20</v>
      </c>
      <c r="F5" s="250" t="s">
        <v>366</v>
      </c>
      <c r="G5" s="251" t="n">
        <f aca="false">TodayDate</f>
        <v>37210</v>
      </c>
      <c r="L5" s="252" t="s">
        <v>54</v>
      </c>
      <c r="M5" s="252"/>
      <c r="N5" s="238" t="e">
        <f aca="true">SUMPRODUCT(INDIRECT(CONCATENATE(AV5,":",AW5)),INDIRECT(CONCATENATE($AV$2,":",$AW$2)),INDIRECT(CONCATENATE($AV$3,":",$AW$3)))</f>
        <v>#VALUE!</v>
      </c>
      <c r="O5" s="238" t="n">
        <v>0</v>
      </c>
      <c r="P5" s="253" t="e">
        <f aca="false">N5-O5</f>
        <v>#VALUE!</v>
      </c>
      <c r="Q5" s="203"/>
      <c r="S5" s="254" t="s">
        <v>367</v>
      </c>
      <c r="T5" s="255" t="e">
        <f aca="true">SUMPRODUCT(INDIRECT(CONCATENATE(V5,":",W5)),INDIRECT(CONCATENATE(AV2,":",AW2)),INDIRECT(CONCATENATE(AV3,":",AW3)))</f>
        <v>#VALUE!</v>
      </c>
      <c r="V5" s="202" t="str">
        <f aca="false">ADDRESS(ROW(L22),COLUMN(L22))</f>
        <v>$L$22</v>
      </c>
      <c r="W5" s="202" t="e">
        <f aca="false">GetEnd($AV$1,V5)</f>
        <v>#VALUE!</v>
      </c>
      <c r="AF5" s="200"/>
      <c r="AG5" s="228" t="s">
        <v>368</v>
      </c>
      <c r="AH5" s="242" t="e">
        <f aca="false">GetDelBasisCol($AH$12,$AH$13)</f>
        <v>#VALUE!</v>
      </c>
      <c r="AI5" s="93"/>
      <c r="AJ5" s="228" t="s">
        <v>369</v>
      </c>
      <c r="AK5" s="242" t="str">
        <f aca="false">LiborCurve</f>
        <v>Libor AA</v>
      </c>
      <c r="AL5" s="132" t="n">
        <v>2</v>
      </c>
      <c r="AM5" s="256" t="e">
        <f aca="false">GetVolume($AH$12,$AH$13,AT5)</f>
        <v>#VALUE!</v>
      </c>
      <c r="AN5" s="257" t="e">
        <f aca="false">GetCommodity($AH$12,$AH$13,AT5)</f>
        <v>#VALUE!</v>
      </c>
      <c r="AO5" s="258" t="e">
        <f aca="false">GetFuelRate($AH$12,$AH$13,AT5)</f>
        <v>#VALUE!</v>
      </c>
      <c r="AP5" s="257" t="e">
        <f aca="false">GetSurcharge($AH$12,$AH$13,$AT5)</f>
        <v>#VALUE!</v>
      </c>
      <c r="AQ5" s="257" t="e">
        <f aca="false">GetRcptIndexAdj($AH$12,$AH$13,$AT5)</f>
        <v>#VALUE!</v>
      </c>
      <c r="AR5" s="259" t="e">
        <f aca="false">GetDelIndexAdj($AH$12,$AH$13,$AT5)</f>
        <v>#VALUE!</v>
      </c>
      <c r="AS5" s="260" t="e">
        <f aca="false">GetDemandRate($AH$12,$AH$13,$AT5)</f>
        <v>#VALUE!</v>
      </c>
      <c r="AT5" s="248" t="e">
        <f aca="false">gettier($AH$12,$AH$13,AL5)</f>
        <v>#VALUE!</v>
      </c>
      <c r="AV5" s="221" t="str">
        <f aca="false">ADDRESS(ROW($V$22),COLUMN($V$22))</f>
        <v>$V$22</v>
      </c>
      <c r="AW5" s="216" t="e">
        <f aca="false">GetEnd($AV$1,AV5)</f>
        <v>#VALUE!</v>
      </c>
      <c r="AX5" s="221" t="str">
        <f aca="false">ADDRESS(ROW($L$22),COLUMN($L$22))</f>
        <v>$L$22</v>
      </c>
      <c r="AY5" s="216" t="e">
        <f aca="false">GetEnd($AV$1,AX5)</f>
        <v>#VALUE!</v>
      </c>
      <c r="BV5" s="261" t="n">
        <f aca="false">O2</f>
        <v>37209</v>
      </c>
    </row>
    <row r="6" customFormat="false" ht="12.75" hidden="false" customHeight="false" outlineLevel="0" collapsed="false">
      <c r="A6" s="217" t="str">
        <f aca="false">ADDRESS(ROW($BW$2),COLUMN($BW$2))</f>
        <v>$BW$2</v>
      </c>
      <c r="F6" s="262"/>
      <c r="G6" s="262"/>
      <c r="L6" s="263" t="s">
        <v>370</v>
      </c>
      <c r="M6" s="263"/>
      <c r="N6" s="264" t="e">
        <f aca="false">N4-N5</f>
        <v>#VALUE!</v>
      </c>
      <c r="O6" s="265" t="n">
        <v>1832025.63</v>
      </c>
      <c r="P6" s="266" t="e">
        <f aca="false">N6-O6</f>
        <v>#VALUE!</v>
      </c>
      <c r="Q6" s="203"/>
      <c r="S6" s="254" t="s">
        <v>371</v>
      </c>
      <c r="T6" s="267" t="e">
        <f aca="true">SUMPRODUCT(INDIRECT(CONCATENATE(V6,":",W6)),INDIRECT(CONCATENATE(AV3,":",AW3)),INDIRECT(CONCATENATE(AX3,":",AY3)))</f>
        <v>#VALUE!</v>
      </c>
      <c r="V6" s="202" t="str">
        <f aca="false">ADDRESS(ROW(G22),COLUMN(G22))</f>
        <v>$G$22</v>
      </c>
      <c r="W6" s="202" t="e">
        <f aca="false">GetEnd($AV$1,V6)</f>
        <v>#VALUE!</v>
      </c>
      <c r="AF6" s="200"/>
      <c r="AG6" s="228" t="s">
        <v>372</v>
      </c>
      <c r="AH6" s="242" t="e">
        <f aca="false">GetDelIndexCol($AH$12,$AH$13)</f>
        <v>#VALUE!</v>
      </c>
      <c r="AI6" s="93"/>
      <c r="AJ6" s="228" t="s">
        <v>373</v>
      </c>
      <c r="AK6" s="242" t="e">
        <f aca="false">GetLiborCol(AK5)</f>
        <v>#VALUE!</v>
      </c>
      <c r="AL6" s="132" t="n">
        <v>3</v>
      </c>
      <c r="AM6" s="256" t="e">
        <f aca="false">GetVolume($AH$12,$AH$13,AT6)</f>
        <v>#VALUE!</v>
      </c>
      <c r="AN6" s="257" t="e">
        <f aca="false">GetCommodity($AH$12,$AH$13,AT6)</f>
        <v>#VALUE!</v>
      </c>
      <c r="AO6" s="258" t="e">
        <f aca="false">GetFuelRate($AH$12,$AH$13,AT6)</f>
        <v>#VALUE!</v>
      </c>
      <c r="AP6" s="257" t="e">
        <f aca="false">GetSurcharge($AH$12,$AH$13,$AT6)</f>
        <v>#VALUE!</v>
      </c>
      <c r="AQ6" s="257" t="e">
        <f aca="false">GetRcptIndexAdj($AH$12,$AH$13,$AT6)</f>
        <v>#VALUE!</v>
      </c>
      <c r="AR6" s="259" t="e">
        <f aca="false">GetDelIndexAdj($AH$12,$AH$13,$AT6)</f>
        <v>#VALUE!</v>
      </c>
      <c r="AS6" s="260" t="e">
        <f aca="false">GetDemandRate($AH$12,$AH$13,$AT6)</f>
        <v>#VALUE!</v>
      </c>
      <c r="AT6" s="248" t="e">
        <f aca="false">gettier($AH$12,$AH$13,AL6)</f>
        <v>#VALUE!</v>
      </c>
      <c r="AX6" s="221"/>
      <c r="AY6" s="216"/>
    </row>
    <row r="7" customFormat="false" ht="12.75" hidden="false" customHeight="false" outlineLevel="0" collapsed="false">
      <c r="A7" s="217" t="str">
        <f aca="false">ADDRESS(ROW($AH$12),COLUMN($AH$12))</f>
        <v>$AH$12</v>
      </c>
      <c r="F7" s="250" t="s">
        <v>136</v>
      </c>
      <c r="G7" s="268" t="e">
        <f aca="false">GetMonthStart($AH$12,$AH$13,G5)</f>
        <v>#VALUE!</v>
      </c>
      <c r="L7" s="252" t="s">
        <v>374</v>
      </c>
      <c r="M7" s="252"/>
      <c r="N7" s="238" t="e">
        <f aca="true" t="array" ref="N7:N7">SUM((INDIRECT(CONCATENATE(AV7,":",AW7))-INDIRECT(CONCATENATE(AX18,":",AY18)))*INDIRECT(CONCATENATE(AX7,":",AY7))*INDIRECT(CONCATENATE(AV3,":",AW3)))</f>
        <v>#VALUE!</v>
      </c>
      <c r="O7" s="269" t="n">
        <v>-159122.81</v>
      </c>
      <c r="P7" s="253" t="e">
        <f aca="false">N7</f>
        <v>#VALUE!</v>
      </c>
      <c r="S7" s="254" t="s">
        <v>375</v>
      </c>
      <c r="T7" s="270" t="e">
        <f aca="false">T5/T6</f>
        <v>#VALUE!</v>
      </c>
      <c r="AF7" s="200"/>
      <c r="AG7" s="228" t="s">
        <v>376</v>
      </c>
      <c r="AH7" s="242" t="e">
        <f aca="false">GetRcptOmicronCol($AH$12,$AH$13)</f>
        <v>#VALUE!</v>
      </c>
      <c r="AI7" s="93"/>
      <c r="AJ7" s="228" t="s">
        <v>377</v>
      </c>
      <c r="AK7" s="242" t="str">
        <f aca="false">Configuration!$D$8</f>
        <v>Nymex Vol</v>
      </c>
      <c r="AL7" s="132" t="n">
        <v>4</v>
      </c>
      <c r="AM7" s="256" t="e">
        <f aca="false">GetVolume($AH$12,$AH$13,AT7)</f>
        <v>#VALUE!</v>
      </c>
      <c r="AN7" s="257" t="e">
        <f aca="false">GetCommodity($AH$12,$AH$13,AT7)</f>
        <v>#VALUE!</v>
      </c>
      <c r="AO7" s="258" t="e">
        <f aca="false">GetFuelRate($AH$12,$AH$13,AT7)</f>
        <v>#VALUE!</v>
      </c>
      <c r="AP7" s="257" t="e">
        <f aca="false">GetSurcharge($AH$12,$AH$13,$AT7)</f>
        <v>#VALUE!</v>
      </c>
      <c r="AQ7" s="257" t="e">
        <f aca="false">GetRcptIndexAdj($AH$12,$AH$13,$AT7)</f>
        <v>#VALUE!</v>
      </c>
      <c r="AR7" s="259" t="e">
        <f aca="false">GetDelIndexAdj($AH$12,$AH$13,$AT7)</f>
        <v>#VALUE!</v>
      </c>
      <c r="AS7" s="260" t="e">
        <f aca="false">GetDemandRate($AH$12,$AH$13,$AT7)</f>
        <v>#VALUE!</v>
      </c>
      <c r="AT7" s="248" t="e">
        <f aca="false">gettier($AH$12,$AH$13,AL7)</f>
        <v>#VALUE!</v>
      </c>
      <c r="AU7" s="271" t="s">
        <v>378</v>
      </c>
      <c r="AV7" s="221" t="str">
        <f aca="false">ADDRESS(ROW($AL$22),COLUMN($AL$22))</f>
        <v>$AL$22</v>
      </c>
      <c r="AW7" s="216" t="e">
        <f aca="false">GetEnd($AV$1,AV7)</f>
        <v>#VALUE!</v>
      </c>
      <c r="AX7" s="221" t="str">
        <f aca="false">ADDRESS(ROW($AV$22),COLUMN($AV$22))</f>
        <v>$AV$22</v>
      </c>
      <c r="AY7" s="216" t="e">
        <f aca="false">GetEnd($AV$1,AX7)</f>
        <v>#VALUE!</v>
      </c>
    </row>
    <row r="8" customFormat="false" ht="12.75" hidden="false" customHeight="false" outlineLevel="0" collapsed="false">
      <c r="A8" s="272" t="s">
        <v>24</v>
      </c>
      <c r="F8" s="250" t="s">
        <v>138</v>
      </c>
      <c r="G8" s="273" t="e">
        <f aca="false">GetMonthEnd($AH$12,$AH$13)</f>
        <v>#VALUE!</v>
      </c>
      <c r="L8" s="252" t="s">
        <v>379</v>
      </c>
      <c r="M8" s="252"/>
      <c r="N8" s="238" t="e">
        <f aca="true" t="array" ref="N8:N8">SUM(((INDIRECT(AX14)-INDIRECT(AY16))-(INDIRECT(AX15)-INDIRECT(AY14)))*INDIRECT(CONCATENATE(AX2,":",AY2))*INDIRECT(CONCATENATE(AV3,":",AW3))*INDIRECT(CONCATENATE(AX3,":",AY3)))</f>
        <v>#VALUE!</v>
      </c>
      <c r="O8" s="269" t="n">
        <v>-76705.99</v>
      </c>
      <c r="P8" s="253" t="e">
        <f aca="false">N8</f>
        <v>#VALUE!</v>
      </c>
      <c r="S8" s="274" t="s">
        <v>380</v>
      </c>
      <c r="T8" s="275" t="e">
        <f aca="false">Y8/Z8</f>
        <v>#VALUE!</v>
      </c>
      <c r="V8" s="202" t="str">
        <f aca="false">ADDRESS(ROW(P22),COLUMN(P22))</f>
        <v>$P$22</v>
      </c>
      <c r="W8" s="202" t="e">
        <f aca="false">GetEnd($AV$1,V8)</f>
        <v>#VALUE!</v>
      </c>
      <c r="Y8" s="204" t="e">
        <f aca="true">SUMIF(INDIRECT(CONCATENATE(V8,":",W8)),"&gt;0",INDIRECT(CONCATENATE(V8,":",W8)))</f>
        <v>#VALUE!</v>
      </c>
      <c r="Z8" s="204" t="e">
        <f aca="true">COUNTIF(INDIRECT(CONCATENATE(V8,":",W8)),"&gt;0")</f>
        <v>#VALUE!</v>
      </c>
      <c r="AF8" s="200"/>
      <c r="AG8" s="228" t="s">
        <v>381</v>
      </c>
      <c r="AH8" s="276" t="e">
        <f aca="false">GetDelOmicronCol($AH$12,$AH$13)</f>
        <v>#VALUE!</v>
      </c>
      <c r="AI8" s="93"/>
      <c r="AJ8" s="228" t="s">
        <v>382</v>
      </c>
      <c r="AK8" s="242" t="e">
        <f aca="false">GetNGOmicronCol(AK7)</f>
        <v>#VALUE!</v>
      </c>
      <c r="AL8" s="132" t="n">
        <v>5</v>
      </c>
      <c r="AM8" s="256" t="e">
        <f aca="false">GetVolume($AH$12,$AH$13,AT8)</f>
        <v>#VALUE!</v>
      </c>
      <c r="AN8" s="257" t="e">
        <f aca="false">GetCommodity($AH$12,$AH$13,AT8)</f>
        <v>#VALUE!</v>
      </c>
      <c r="AO8" s="258" t="e">
        <f aca="false">GetFuelRate($AH$12,$AH$13,AT8)</f>
        <v>#VALUE!</v>
      </c>
      <c r="AP8" s="257" t="e">
        <f aca="false">GetSurcharge($AH$12,$AH$13,$AT8)</f>
        <v>#VALUE!</v>
      </c>
      <c r="AQ8" s="257" t="e">
        <f aca="false">GetRcptIndexAdj($AH$12,$AH$13,$AT8)</f>
        <v>#VALUE!</v>
      </c>
      <c r="AR8" s="259" t="e">
        <f aca="false">GetDelIndexAdj($AH$12,$AH$13,$AT8)</f>
        <v>#VALUE!</v>
      </c>
      <c r="AS8" s="260" t="e">
        <f aca="false">GetDemandRate($AH$12,$AH$13,$AT8)</f>
        <v>#VALUE!</v>
      </c>
      <c r="AT8" s="248" t="e">
        <f aca="false">gettier($AH$12,$AH$13,AL8)</f>
        <v>#VALUE!</v>
      </c>
      <c r="AU8" s="277" t="s">
        <v>383</v>
      </c>
      <c r="AV8" s="221" t="str">
        <f aca="false">ADDRESS(ROW($AM$22),COLUMN($AM$22))</f>
        <v>$AM$22</v>
      </c>
      <c r="AW8" s="216" t="e">
        <f aca="false">GetEnd($AV$1,AV8)</f>
        <v>#VALUE!</v>
      </c>
      <c r="AX8" s="221" t="str">
        <f aca="false">ADDRESS(ROW($AO$22),COLUMN($AO$22))</f>
        <v>$AO$22</v>
      </c>
      <c r="AY8" s="216" t="e">
        <f aca="false">GetEnd($AV$1,AX8)</f>
        <v>#VALUE!</v>
      </c>
    </row>
    <row r="9" customFormat="false" ht="12.75" hidden="false" customHeight="false" outlineLevel="0" collapsed="false">
      <c r="A9" s="272" t="s">
        <v>24</v>
      </c>
      <c r="L9" s="252" t="s">
        <v>384</v>
      </c>
      <c r="M9" s="252"/>
      <c r="N9" s="238" t="e">
        <f aca="true" t="array" ref="N9:N9">SUM(((INDIRECT(AX16)-INDIRECT(AY17))-(INDIRECT(AX17)-INDIRECT(AY15)))*INDIRECT(CONCATENATE(AX2,":",AY2))*INDIRECT(CONCATENATE(AV3,":",AW3))*INDIRECT(CONCATENATE(AX3,":",AY3)))</f>
        <v>#VALUE!</v>
      </c>
      <c r="O9" s="269" t="n">
        <v>0</v>
      </c>
      <c r="P9" s="253" t="e">
        <f aca="false">N9</f>
        <v>#VALUE!</v>
      </c>
      <c r="AF9" s="200"/>
      <c r="AG9" s="201"/>
      <c r="AH9" s="201"/>
      <c r="AI9" s="93"/>
      <c r="AJ9" s="228" t="s">
        <v>73</v>
      </c>
      <c r="AK9" s="276" t="e">
        <f aca="false">GetCorrelCol($AH$12,$AH$13)</f>
        <v>#VALUE!</v>
      </c>
      <c r="AL9" s="132" t="n">
        <v>6</v>
      </c>
      <c r="AM9" s="256" t="e">
        <f aca="false">GetVolume($AH$12,$AH$13,AT9)</f>
        <v>#VALUE!</v>
      </c>
      <c r="AN9" s="257" t="e">
        <f aca="false">GetCommodity($AH$12,$AH$13,AT9)</f>
        <v>#VALUE!</v>
      </c>
      <c r="AO9" s="258" t="e">
        <f aca="false">GetFuelRate($AH$12,$AH$13,AT9)</f>
        <v>#VALUE!</v>
      </c>
      <c r="AP9" s="257" t="e">
        <f aca="false">GetSurcharge($AH$12,$AH$13,$AT9)</f>
        <v>#VALUE!</v>
      </c>
      <c r="AQ9" s="257" t="e">
        <f aca="false">GetRcptIndexAdj($AH$12,$AH$13,$AT9)</f>
        <v>#VALUE!</v>
      </c>
      <c r="AR9" s="259" t="e">
        <f aca="false">GetDelIndexAdj($AH$12,$AH$13,$AT9)</f>
        <v>#VALUE!</v>
      </c>
      <c r="AS9" s="260" t="e">
        <f aca="false">GetDemandRate($AH$12,$AH$13,$AT9)</f>
        <v>#VALUE!</v>
      </c>
      <c r="AT9" s="248" t="e">
        <f aca="false">gettier($AH$12,$AH$13,AL9)</f>
        <v>#VALUE!</v>
      </c>
      <c r="AU9" s="271" t="s">
        <v>385</v>
      </c>
      <c r="AV9" s="221" t="str">
        <f aca="false">ADDRESS(ROW($AN$22),COLUMN($AN$22))</f>
        <v>$AN$22</v>
      </c>
      <c r="AW9" s="216" t="e">
        <f aca="false">GetEnd($AV$1,AV9)</f>
        <v>#VALUE!</v>
      </c>
      <c r="AX9" s="221" t="str">
        <f aca="false">ADDRESS(ROW($AP$22),COLUMN($AP$22))</f>
        <v>$AP$22</v>
      </c>
      <c r="AY9" s="216" t="e">
        <f aca="false">GetEnd($AV$1,AX9)</f>
        <v>#VALUE!</v>
      </c>
    </row>
    <row r="10" customFormat="false" ht="12.75" hidden="false" customHeight="false" outlineLevel="0" collapsed="false">
      <c r="A10" s="272" t="s">
        <v>24</v>
      </c>
      <c r="D10" s="278" t="s">
        <v>386</v>
      </c>
      <c r="E10" s="278"/>
      <c r="F10" s="278"/>
      <c r="G10" s="278"/>
      <c r="H10" s="278"/>
      <c r="L10" s="252" t="s">
        <v>387</v>
      </c>
      <c r="M10" s="252"/>
      <c r="N10" s="238" t="e">
        <f aca="true">-SUMPRODUCT(INDIRECT(CONCATENATE(AV10,":",AW10)),INDIRECT(CONCATENATE($AX$7,":",$AY$7)),INDIRECT(CONCATENATE($AV$3,":",$AW$3)))</f>
        <v>#VALUE!</v>
      </c>
      <c r="O10" s="238" t="n">
        <v>-2377672.66</v>
      </c>
      <c r="P10" s="253" t="e">
        <f aca="false">N10-O10</f>
        <v>#VALUE!</v>
      </c>
      <c r="AF10" s="200"/>
      <c r="AG10" s="228" t="s">
        <v>388</v>
      </c>
      <c r="AH10" s="279" t="e">
        <f aca="false">GetGRIFactor($AH$12,$AH$13)</f>
        <v>#VALUE!</v>
      </c>
      <c r="AI10" s="93"/>
      <c r="AJ10" s="93"/>
      <c r="AK10" s="93"/>
      <c r="AL10" s="132" t="n">
        <v>7</v>
      </c>
      <c r="AM10" s="256" t="e">
        <f aca="false">GetVolume($AH$12,$AH$13,AT10)</f>
        <v>#VALUE!</v>
      </c>
      <c r="AN10" s="257" t="e">
        <f aca="false">GetCommodity($AH$12,$AH$13,AT10)</f>
        <v>#VALUE!</v>
      </c>
      <c r="AO10" s="258" t="e">
        <f aca="false">GetFuelRate($AH$12,$AH$13,AT10)</f>
        <v>#VALUE!</v>
      </c>
      <c r="AP10" s="257" t="e">
        <f aca="false">GetSurcharge($AH$12,$AH$13,$AT10)</f>
        <v>#VALUE!</v>
      </c>
      <c r="AQ10" s="257" t="e">
        <f aca="false">GetRcptIndexAdj($AH$12,$AH$13,$AT10)</f>
        <v>#VALUE!</v>
      </c>
      <c r="AR10" s="259" t="e">
        <f aca="false">GetDelIndexAdj($AH$12,$AH$13,$AT10)</f>
        <v>#VALUE!</v>
      </c>
      <c r="AS10" s="260" t="e">
        <f aca="false">GetDemandRate($AH$12,$AH$13,$AT10)</f>
        <v>#VALUE!</v>
      </c>
      <c r="AT10" s="248" t="e">
        <f aca="false">gettier($AH$12,$AH$13,AL10)</f>
        <v>#VALUE!</v>
      </c>
      <c r="AU10" s="271" t="s">
        <v>389</v>
      </c>
      <c r="AV10" s="221" t="str">
        <f aca="false">ADDRESS(ROW($AS$22),COLUMN($AS$22))</f>
        <v>$AS$22</v>
      </c>
      <c r="AW10" s="216" t="e">
        <f aca="false">GetEnd($AV$1,AV10)</f>
        <v>#VALUE!</v>
      </c>
      <c r="AX10" s="221" t="str">
        <f aca="false">ADDRESS(ROW($CC$22),COLUMN($CC$22))</f>
        <v>$CC$22</v>
      </c>
      <c r="AY10" s="216" t="e">
        <f aca="false">GetEnd($AV$1,AX10)</f>
        <v>#VALUE!</v>
      </c>
    </row>
    <row r="11" customFormat="false" ht="12.75" hidden="false" customHeight="false" outlineLevel="0" collapsed="false">
      <c r="A11" s="272" t="s">
        <v>24</v>
      </c>
      <c r="D11" s="280" t="str">
        <f aca="false">IF(ISERROR($AH$13),"Check Contract Index to make sure it is valid","")</f>
        <v>Check Contract Index to make sure it is valid</v>
      </c>
      <c r="E11" s="281"/>
      <c r="F11" s="282"/>
      <c r="G11" s="282"/>
      <c r="H11" s="283"/>
      <c r="L11" s="263" t="s">
        <v>390</v>
      </c>
      <c r="M11" s="263"/>
      <c r="N11" s="264" t="e">
        <f aca="true">-SUMPRODUCT(INDIRECT(CONCATENATE(AV11,":",AW11)),INDIRECT(CONCATENATE($AV$2,":",$AW$2)),INDIRECT(CONCATENATE($AV$3,":",$AW$3)),INDIRECT(CONCATENATE(AX3,":",AY3)))</f>
        <v>#VALUE!</v>
      </c>
      <c r="O11" s="265" t="n">
        <v>-664118</v>
      </c>
      <c r="P11" s="266" t="e">
        <f aca="false">N11-O11</f>
        <v>#VALUE!</v>
      </c>
      <c r="AL11" s="132" t="n">
        <v>8</v>
      </c>
      <c r="AM11" s="256" t="e">
        <f aca="false">GetVolume($AH$12,$AH$13,AT11)</f>
        <v>#VALUE!</v>
      </c>
      <c r="AN11" s="257" t="e">
        <f aca="false">GetCommodity($AH$12,$AH$13,AT11)</f>
        <v>#VALUE!</v>
      </c>
      <c r="AO11" s="258" t="e">
        <f aca="false">GetFuelRate($AH$12,$AH$13,AT11)</f>
        <v>#VALUE!</v>
      </c>
      <c r="AP11" s="257" t="e">
        <f aca="false">GetSurcharge($AH$12,$AH$13,$AT11)</f>
        <v>#VALUE!</v>
      </c>
      <c r="AQ11" s="257" t="e">
        <f aca="false">GetRcptIndexAdj($AH$12,$AH$13,$AT11)</f>
        <v>#VALUE!</v>
      </c>
      <c r="AR11" s="259" t="e">
        <f aca="false">GetDelIndexAdj($AH$12,$AH$13,$AT11)</f>
        <v>#VALUE!</v>
      </c>
      <c r="AS11" s="260" t="e">
        <f aca="false">GetDemandRate($AH$12,$AH$13,$AT11)</f>
        <v>#VALUE!</v>
      </c>
      <c r="AT11" s="248" t="e">
        <f aca="false">gettier($AH$12,$AH$13,AL11)</f>
        <v>#VALUE!</v>
      </c>
      <c r="AU11" s="271" t="s">
        <v>391</v>
      </c>
      <c r="AV11" s="221" t="str">
        <f aca="false">ADDRESS(ROW($AQ$22),COLUMN($AQ$22))</f>
        <v>$AQ$22</v>
      </c>
      <c r="AW11" s="216" t="e">
        <f aca="false">GetEnd($AV$1,AV11)</f>
        <v>#VALUE!</v>
      </c>
      <c r="AX11" s="221" t="str">
        <f aca="false">ADDRESS(ROW($CD$22),COLUMN($CD$22))</f>
        <v>$CD$22</v>
      </c>
      <c r="AY11" s="216" t="e">
        <f aca="false">GetEnd($AV$1,AX11)</f>
        <v>#VALUE!</v>
      </c>
    </row>
    <row r="12" customFormat="false" ht="12.75" hidden="false" customHeight="false" outlineLevel="0" collapsed="false">
      <c r="A12" s="272" t="s">
        <v>24</v>
      </c>
      <c r="D12" s="284" t="e">
        <f aca="false">IF(OR(AH3="#VALUE#",AH4="#VALUE#",AH5="#VALUE#",AH6="#VALUE#",AH7="#VALUE#",AH8="#VALUE#"),"Check to make sure all curves are valid in input table","")</f>
        <v>#VALUE!</v>
      </c>
      <c r="E12" s="285"/>
      <c r="F12" s="286"/>
      <c r="G12" s="286"/>
      <c r="H12" s="287"/>
      <c r="L12" s="252" t="s">
        <v>115</v>
      </c>
      <c r="M12" s="252"/>
      <c r="N12" s="238" t="e">
        <f aca="true">SUM(INDIRECT(CONCATENATE(AV12,":",AW12)))</f>
        <v>#VALUE!</v>
      </c>
      <c r="O12" s="238" t="n">
        <v>-11484.15</v>
      </c>
      <c r="P12" s="253" t="e">
        <f aca="false">N12-O12</f>
        <v>#VALUE!</v>
      </c>
      <c r="AG12" s="288" t="s">
        <v>392</v>
      </c>
      <c r="AH12" s="279" t="e">
        <f aca="false">GetDBPage($D$2)</f>
        <v>#VALUE!</v>
      </c>
      <c r="AL12" s="132" t="n">
        <v>9</v>
      </c>
      <c r="AM12" s="256" t="e">
        <f aca="false">GetVolume($AH$12,$AH$13,AT12)</f>
        <v>#VALUE!</v>
      </c>
      <c r="AN12" s="257" t="e">
        <f aca="false">GetCommodity($AH$12,$AH$13,AT12)</f>
        <v>#VALUE!</v>
      </c>
      <c r="AO12" s="258" t="e">
        <f aca="false">GetFuelRate($AH$12,$AH$13,AT12)</f>
        <v>#VALUE!</v>
      </c>
      <c r="AP12" s="257" t="e">
        <f aca="false">GetSurcharge($AH$12,$AH$13,$AT12)</f>
        <v>#VALUE!</v>
      </c>
      <c r="AQ12" s="257" t="e">
        <f aca="false">GetRcptIndexAdj($AH$12,$AH$13,$AT12)</f>
        <v>#VALUE!</v>
      </c>
      <c r="AR12" s="259" t="e">
        <f aca="false">GetDelIndexAdj($AH$12,$AH$13,$AT12)</f>
        <v>#VALUE!</v>
      </c>
      <c r="AS12" s="260" t="e">
        <f aca="false">GetDemandRate($AH$12,$AH$13,$AT12)</f>
        <v>#VALUE!</v>
      </c>
      <c r="AT12" s="248" t="e">
        <f aca="false">gettier($AH$12,$AH$13,AL12)</f>
        <v>#VALUE!</v>
      </c>
      <c r="AU12" s="271" t="s">
        <v>115</v>
      </c>
      <c r="AV12" s="221" t="str">
        <f aca="false">ADDRESS(ROW($X$22),COLUMN($X$22))</f>
        <v>$X$22</v>
      </c>
      <c r="AW12" s="216" t="e">
        <f aca="false">GetEnd($AV$1,AV12)</f>
        <v>#VALUE!</v>
      </c>
      <c r="AX12" s="221" t="str">
        <f aca="false">ADDRESS(ROW($CE$22),COLUMN($CE$22))</f>
        <v>$CE$22</v>
      </c>
      <c r="AY12" s="216" t="e">
        <f aca="false">GetEnd($AV$1,AX12)</f>
        <v>#VALUE!</v>
      </c>
    </row>
    <row r="13" customFormat="false" ht="12.75" hidden="false" customHeight="false" outlineLevel="0" collapsed="false">
      <c r="A13" s="272" t="s">
        <v>24</v>
      </c>
      <c r="D13" s="284"/>
      <c r="E13" s="285"/>
      <c r="F13" s="286"/>
      <c r="G13" s="286"/>
      <c r="H13" s="287"/>
      <c r="L13" s="252" t="s">
        <v>116</v>
      </c>
      <c r="M13" s="252"/>
      <c r="N13" s="238" t="e">
        <f aca="true">SUM(INDIRECT(CONCATENATE(AV13,":",AW13)))</f>
        <v>#VALUE!</v>
      </c>
      <c r="O13" s="238" t="n">
        <v>3226.83</v>
      </c>
      <c r="P13" s="253" t="e">
        <f aca="false">N13-O13</f>
        <v>#VALUE!</v>
      </c>
      <c r="AG13" s="288" t="s">
        <v>393</v>
      </c>
      <c r="AH13" s="279" t="e">
        <f aca="false">GetRecNdx($AH$12,$D$2)</f>
        <v>#VALUE!</v>
      </c>
      <c r="AL13" s="132" t="n">
        <v>10</v>
      </c>
      <c r="AM13" s="256" t="e">
        <f aca="false">GetVolume($AH$12,$AH$13,AT13)</f>
        <v>#VALUE!</v>
      </c>
      <c r="AN13" s="257" t="e">
        <f aca="false">GetCommodity($AH$12,$AH$13,AT13)</f>
        <v>#VALUE!</v>
      </c>
      <c r="AO13" s="258" t="e">
        <f aca="false">GetFuelRate($AH$12,$AH$13,AT13)</f>
        <v>#VALUE!</v>
      </c>
      <c r="AP13" s="257" t="e">
        <f aca="false">GetSurcharge($AH$12,$AH$13,$AT13)</f>
        <v>#VALUE!</v>
      </c>
      <c r="AQ13" s="257" t="e">
        <f aca="false">GetRcptIndexAdj($AH$12,$AH$13,$AT13)</f>
        <v>#VALUE!</v>
      </c>
      <c r="AR13" s="259" t="e">
        <f aca="false">GetDelIndexAdj($AH$12,$AH$13,$AT13)</f>
        <v>#VALUE!</v>
      </c>
      <c r="AS13" s="260" t="e">
        <f aca="false">GetDemandRate($AH$12,$AH$13,$AT13)</f>
        <v>#VALUE!</v>
      </c>
      <c r="AT13" s="248" t="e">
        <f aca="false">gettier($AH$12,$AH$13,AL13)</f>
        <v>#VALUE!</v>
      </c>
      <c r="AU13" s="271" t="s">
        <v>116</v>
      </c>
      <c r="AV13" s="221" t="str">
        <f aca="false">ADDRESS(ROW($Y$22),COLUMN($Y$22))</f>
        <v>$Y$22</v>
      </c>
      <c r="AW13" s="216" t="e">
        <f aca="false">GetEnd($AV$1,AV13)</f>
        <v>#VALUE!</v>
      </c>
      <c r="AX13" s="221" t="str">
        <f aca="false">ADDRESS(ROW($CF$22),COLUMN($CF$22))</f>
        <v>$CF$22</v>
      </c>
      <c r="AY13" s="216" t="e">
        <f aca="false">GetEnd($AV$1,AX13)</f>
        <v>#VALUE!</v>
      </c>
    </row>
    <row r="14" customFormat="false" ht="12.75" hidden="false" customHeight="false" outlineLevel="0" collapsed="false">
      <c r="A14" s="272" t="s">
        <v>24</v>
      </c>
      <c r="D14" s="284"/>
      <c r="E14" s="285"/>
      <c r="F14" s="286"/>
      <c r="G14" s="286"/>
      <c r="H14" s="287"/>
      <c r="K14" s="289"/>
      <c r="L14" s="252" t="s">
        <v>117</v>
      </c>
      <c r="M14" s="252"/>
      <c r="N14" s="238" t="e">
        <f aca="true">SUM(INDIRECT(CONCATENATE(AV14,":",AW14)))</f>
        <v>#VALUE!</v>
      </c>
      <c r="O14" s="238" t="n">
        <v>-21800.55</v>
      </c>
      <c r="P14" s="253" t="e">
        <f aca="false">N14-O14</f>
        <v>#VALUE!</v>
      </c>
      <c r="S14" s="203" t="e">
        <f aca="false">F22/(1-AR22)*AH22*AU22</f>
        <v>#VALUE!</v>
      </c>
      <c r="T14" s="203" t="e">
        <f aca="false">F22*AH22*AU22</f>
        <v>#VALUE!</v>
      </c>
      <c r="AL14" s="132" t="n">
        <v>11</v>
      </c>
      <c r="AM14" s="256" t="e">
        <f aca="false">GetVolume($AH$12,$AH$13,AT14)</f>
        <v>#VALUE!</v>
      </c>
      <c r="AN14" s="257" t="e">
        <f aca="false">GetCommodity($AH$12,$AH$13,AT14)</f>
        <v>#VALUE!</v>
      </c>
      <c r="AO14" s="258" t="e">
        <f aca="false">GetFuelRate($AH$12,$AH$13,AT14)</f>
        <v>#VALUE!</v>
      </c>
      <c r="AP14" s="257" t="e">
        <f aca="false">GetSurcharge($AH$12,$AH$13,$AT14)</f>
        <v>#VALUE!</v>
      </c>
      <c r="AQ14" s="257" t="e">
        <f aca="false">GetRcptIndexAdj($AH$12,$AH$13,$AT14)</f>
        <v>#VALUE!</v>
      </c>
      <c r="AR14" s="259" t="e">
        <f aca="false">GetDelIndexAdj($AH$12,$AH$13,$AT14)</f>
        <v>#VALUE!</v>
      </c>
      <c r="AS14" s="260" t="e">
        <f aca="false">GetDemandRate($AH$12,$AH$13,$AT14)</f>
        <v>#VALUE!</v>
      </c>
      <c r="AT14" s="248" t="e">
        <f aca="false">gettier($AH$12,$AH$13,AL14)</f>
        <v>#VALUE!</v>
      </c>
      <c r="AU14" s="271" t="s">
        <v>117</v>
      </c>
      <c r="AV14" s="221" t="str">
        <f aca="false">ADDRESS(ROW($Z$22),COLUMN($Z$22))</f>
        <v>$Z$22</v>
      </c>
      <c r="AW14" s="216" t="e">
        <f aca="false">GetEnd($AV$1,AV14)</f>
        <v>#VALUE!</v>
      </c>
      <c r="AX14" s="290" t="e">
        <f aca="false">CONCATENATE(AX8,":",AY8)</f>
        <v>#VALUE!</v>
      </c>
      <c r="AY14" s="290" t="e">
        <f aca="false">CONCATENATE(AX10,":",AY10)</f>
        <v>#VALUE!</v>
      </c>
    </row>
    <row r="15" customFormat="false" ht="13.5" hidden="false" customHeight="false" outlineLevel="0" collapsed="false">
      <c r="A15" s="272" t="s">
        <v>24</v>
      </c>
      <c r="D15" s="284"/>
      <c r="E15" s="285"/>
      <c r="F15" s="286"/>
      <c r="G15" s="286"/>
      <c r="H15" s="287"/>
      <c r="L15" s="252" t="s">
        <v>118</v>
      </c>
      <c r="M15" s="252"/>
      <c r="N15" s="238" t="e">
        <f aca="true">SUM(INDIRECT(CONCATENATE(AV15,":",AW15)))</f>
        <v>#VALUE!</v>
      </c>
      <c r="O15" s="238" t="n">
        <v>37409.96</v>
      </c>
      <c r="P15" s="253" t="e">
        <f aca="false">N15-O15</f>
        <v>#VALUE!</v>
      </c>
      <c r="AL15" s="132" t="n">
        <v>12</v>
      </c>
      <c r="AM15" s="291" t="e">
        <f aca="false">GetVolume($AH$12,$AH$13,AT15)</f>
        <v>#VALUE!</v>
      </c>
      <c r="AN15" s="292" t="e">
        <f aca="false">GetCommodity($AH$12,$AH$13,AT15)</f>
        <v>#VALUE!</v>
      </c>
      <c r="AO15" s="293" t="e">
        <f aca="false">GetFuelRate($AH$12,$AH$13,AT15)</f>
        <v>#VALUE!</v>
      </c>
      <c r="AP15" s="292" t="e">
        <f aca="false">GetSurcharge($AH$12,$AH$13,$AT15)</f>
        <v>#VALUE!</v>
      </c>
      <c r="AQ15" s="292" t="e">
        <f aca="false">GetRcptIndexAdj($AH$12,$AH$13,$AT15)</f>
        <v>#VALUE!</v>
      </c>
      <c r="AR15" s="294" t="e">
        <f aca="false">GetDelIndexAdj($AH$12,$AH$13,$AT15)</f>
        <v>#VALUE!</v>
      </c>
      <c r="AS15" s="295" t="e">
        <f aca="false">GetDemandRate($AH$12,$AH$13,$AT15)</f>
        <v>#VALUE!</v>
      </c>
      <c r="AT15" s="248" t="e">
        <f aca="false">gettier($AH$12,$AH$13,AL15)</f>
        <v>#VALUE!</v>
      </c>
      <c r="AU15" s="296" t="s">
        <v>118</v>
      </c>
      <c r="AV15" s="221" t="str">
        <f aca="false">ADDRESS(ROW($AA$22),COLUMN($AA$22))</f>
        <v>$AA$22</v>
      </c>
      <c r="AW15" s="216" t="e">
        <f aca="false">GetEnd($AV$1,AV15)</f>
        <v>#VALUE!</v>
      </c>
      <c r="AX15" s="290" t="e">
        <f aca="false">CONCATENATE(AV8,":",AW8)</f>
        <v>#VALUE!</v>
      </c>
      <c r="AY15" s="290" t="e">
        <f aca="false">CONCATENATE(AX11,":",AY11)</f>
        <v>#VALUE!</v>
      </c>
    </row>
    <row r="16" customFormat="false" ht="12.75" hidden="false" customHeight="false" outlineLevel="0" collapsed="false">
      <c r="D16" s="297"/>
      <c r="E16" s="298"/>
      <c r="F16" s="299"/>
      <c r="G16" s="299"/>
      <c r="H16" s="300"/>
      <c r="L16" s="252" t="s">
        <v>119</v>
      </c>
      <c r="M16" s="252"/>
      <c r="N16" s="238" t="e">
        <f aca="true">SUM(INDIRECT(CONCATENATE(AV16,":",AW16)))</f>
        <v>#VALUE!</v>
      </c>
      <c r="O16" s="238" t="n">
        <v>-2460.22</v>
      </c>
      <c r="P16" s="253" t="e">
        <f aca="false">N16-O16</f>
        <v>#VALUE!</v>
      </c>
      <c r="AU16" s="271" t="s">
        <v>119</v>
      </c>
      <c r="AV16" s="221" t="str">
        <f aca="false">ADDRESS(ROW($AB$22),COLUMN($AB$22))</f>
        <v>$AB$22</v>
      </c>
      <c r="AW16" s="216" t="e">
        <f aca="false">GetEnd($AV$1,AV16)</f>
        <v>#VALUE!</v>
      </c>
      <c r="AX16" s="290" t="e">
        <f aca="false">CONCATENATE(AX9,":",AY9)</f>
        <v>#VALUE!</v>
      </c>
      <c r="AY16" s="290" t="e">
        <f aca="false">CONCATENATE(AX12,":",AY12)</f>
        <v>#VALUE!</v>
      </c>
      <c r="CM16" s="348"/>
    </row>
    <row r="17" customFormat="false" ht="12.75" hidden="false" customHeight="false" outlineLevel="0" collapsed="false">
      <c r="D17" s="285"/>
      <c r="E17" s="285"/>
      <c r="F17" s="286"/>
      <c r="G17" s="286"/>
      <c r="H17" s="286"/>
      <c r="L17" s="263" t="s">
        <v>120</v>
      </c>
      <c r="M17" s="263"/>
      <c r="N17" s="264" t="e">
        <f aca="true">SUM(INDIRECT(CONCATENATE(AV17,":",AW17)))</f>
        <v>#VALUE!</v>
      </c>
      <c r="O17" s="265" t="n">
        <v>1590.28</v>
      </c>
      <c r="P17" s="266" t="e">
        <f aca="false">N17-O17</f>
        <v>#VALUE!</v>
      </c>
      <c r="AU17" s="271" t="s">
        <v>120</v>
      </c>
      <c r="AV17" s="221" t="str">
        <f aca="false">ADDRESS(ROW($AC$22),COLUMN($AC$22))</f>
        <v>$AC$22</v>
      </c>
      <c r="AW17" s="216" t="e">
        <f aca="false">GetEnd($AV$1,AV17)</f>
        <v>#VALUE!</v>
      </c>
      <c r="AX17" s="290" t="e">
        <f aca="false">CONCATENATE(AV9,":",AW9)</f>
        <v>#VALUE!</v>
      </c>
      <c r="AY17" s="290" t="e">
        <f aca="false">CONCATENATE(AX13,":",AY13)</f>
        <v>#VALUE!</v>
      </c>
      <c r="CM17" s="348"/>
    </row>
    <row r="18" customFormat="false" ht="12.75" hidden="false" customHeight="false" outlineLevel="0" collapsed="false">
      <c r="D18" s="285"/>
      <c r="E18" s="285"/>
      <c r="F18" s="286"/>
      <c r="G18" s="286"/>
      <c r="H18" s="286"/>
      <c r="L18" s="252" t="s">
        <v>394</v>
      </c>
      <c r="M18" s="252"/>
      <c r="N18" s="238" t="e">
        <f aca="true">SUMPRODUCT(INDIRECT(CONCATENATE(AX4,":",AY4)),INDIRECT(CONCATENATE($AV$2,":",$AW$2)),INDIRECT(CONCATENATE($AV$3,":",$AW$3)))</f>
        <v>#VALUE!</v>
      </c>
      <c r="O18" s="238" t="n">
        <v>1222730.55</v>
      </c>
      <c r="P18" s="253" t="e">
        <f aca="false">N18-O18</f>
        <v>#VALUE!</v>
      </c>
      <c r="AU18" s="271"/>
      <c r="AV18" s="221"/>
      <c r="AW18" s="216"/>
      <c r="AX18" s="221" t="str">
        <f aca="false">ADDRESS(ROW($CI$22),COLUMN($CI$22))</f>
        <v>$CI$22</v>
      </c>
      <c r="AY18" s="216" t="e">
        <f aca="false">GetEnd($AV$1,AX18)</f>
        <v>#VALUE!</v>
      </c>
      <c r="CM18" s="348"/>
    </row>
    <row r="19" customFormat="false" ht="12.75" hidden="false" customHeight="false" outlineLevel="0" collapsed="false">
      <c r="D19" s="285"/>
      <c r="E19" s="285"/>
      <c r="F19" s="286"/>
      <c r="G19" s="286"/>
      <c r="H19" s="286"/>
      <c r="L19" s="301" t="s">
        <v>395</v>
      </c>
      <c r="M19" s="301"/>
      <c r="N19" s="302" t="e">
        <f aca="true">SUMPRODUCT(INDIRECT(CONCATENATE(AX5,":",AY5)),INDIRECT(CONCATENATE($AV$2,":",$AW$2)),INDIRECT(CONCATENATE($AV$3,":",$AW$3)))</f>
        <v>#VALUE!</v>
      </c>
      <c r="O19" s="302" t="n">
        <v>609295.09</v>
      </c>
      <c r="P19" s="303" t="e">
        <f aca="false">N19-O19</f>
        <v>#VALUE!</v>
      </c>
      <c r="AU19" s="271"/>
      <c r="AV19" s="221"/>
      <c r="AW19" s="216"/>
      <c r="CM19" s="348"/>
    </row>
    <row r="20" customFormat="false" ht="14.25" hidden="false" customHeight="true" outlineLevel="0" collapsed="false">
      <c r="D20" s="304"/>
      <c r="E20" s="305"/>
      <c r="F20" s="306"/>
      <c r="G20" s="306"/>
      <c r="H20" s="307"/>
      <c r="I20" s="307"/>
      <c r="J20" s="206"/>
      <c r="K20" s="206"/>
      <c r="L20" s="206"/>
      <c r="M20" s="206"/>
      <c r="N20" s="206"/>
      <c r="O20" s="206"/>
      <c r="P20" s="306"/>
      <c r="Q20" s="308"/>
      <c r="R20" s="308"/>
      <c r="S20" s="309" t="e">
        <f aca="false">GetRcptBasis($AH$12,$AH$13)</f>
        <v>#VALUE!</v>
      </c>
      <c r="T20" s="309" t="e">
        <f aca="false">GetDelBasis($AH$12,$AH$13)</f>
        <v>#VALUE!</v>
      </c>
      <c r="U20" s="308"/>
      <c r="V20" s="308"/>
      <c r="W20" s="308"/>
      <c r="X20" s="308"/>
      <c r="Y20" s="310"/>
      <c r="Z20" s="310"/>
      <c r="AA20" s="310"/>
      <c r="AB20" s="310"/>
      <c r="AC20" s="310"/>
      <c r="AI20" s="216"/>
      <c r="AM20" s="311" t="e">
        <f aca="false">GetRcptPoint($AH$12,$AH$13)</f>
        <v>#VALUE!</v>
      </c>
      <c r="AN20" s="311"/>
      <c r="AO20" s="311" t="e">
        <f aca="false">GetDelPoint($AH$12,$AH$13)</f>
        <v>#VALUE!</v>
      </c>
      <c r="AP20" s="311"/>
      <c r="AQ20" s="208"/>
      <c r="AS20" s="208"/>
      <c r="AU20" s="207" t="s">
        <v>396</v>
      </c>
      <c r="AV20" s="290" t="e">
        <f aca="true">SUMPRODUCT(INDIRECT(CONCATENATE(AV8,":",AW8)),INDIRECT(CONCATENATE($AV$2,":",$AW$2)),INDIRECT(CONCATENATE($AV$3,":",$AW$3)),INDIRECT(CONCATENATE(AX3,":",AY3)))</f>
        <v>#VALUE!</v>
      </c>
      <c r="AW20" s="290" t="e">
        <f aca="true">SUMPRODUCT(INDIRECT(CONCATENATE(AX8,":",AY8)),INDIRECT(CONCATENATE($AV$2,":",$AW$2)),INDIRECT(CONCATENATE($AV$3,":",$AW$3)),INDIRECT(CONCATENATE(AX3,":",AY3)))</f>
        <v>#VALUE!</v>
      </c>
      <c r="AX20" s="290" t="e">
        <f aca="true">SUMPRODUCT(INDIRECT(CONCATENATE(AV9,":",AW9)),INDIRECT(CONCATENATE($AV$2,":",$AW$2)),INDIRECT(CONCATENATE($AV$3,":",$AW$3)),INDIRECT(CONCATENATE(AX3,":",AY3)))</f>
        <v>#VALUE!</v>
      </c>
      <c r="AY20" s="290" t="e">
        <f aca="true">SUMPRODUCT(INDIRECT(CONCATENATE(AX9,":",AY9)),INDIRECT(CONCATENATE($AV$2,":",$AW$2)),INDIRECT(CONCATENATE($AV$3,":",$AW$3)),INDIRECT(CONCATENATE(AX3,":",AY3)))</f>
        <v>#VALUE!</v>
      </c>
    </row>
    <row r="21" customFormat="false" ht="38.25" hidden="false" customHeight="false" outlineLevel="0" collapsed="false">
      <c r="A21" s="312"/>
      <c r="B21" s="312"/>
      <c r="C21" s="312"/>
      <c r="D21" s="313" t="s">
        <v>397</v>
      </c>
      <c r="E21" s="200"/>
      <c r="F21" s="314" t="s">
        <v>51</v>
      </c>
      <c r="G21" s="315" t="s">
        <v>398</v>
      </c>
      <c r="H21" s="316" t="s">
        <v>399</v>
      </c>
      <c r="I21" s="317" t="s">
        <v>400</v>
      </c>
      <c r="K21" s="318" t="s">
        <v>401</v>
      </c>
      <c r="L21" s="319" t="s">
        <v>402</v>
      </c>
      <c r="N21" s="318" t="s">
        <v>403</v>
      </c>
      <c r="O21" s="320" t="s">
        <v>404</v>
      </c>
      <c r="P21" s="321" t="s">
        <v>405</v>
      </c>
      <c r="Q21" s="322" t="s">
        <v>406</v>
      </c>
      <c r="R21" s="93"/>
      <c r="S21" s="323" t="s">
        <v>36</v>
      </c>
      <c r="T21" s="324" t="s">
        <v>37</v>
      </c>
      <c r="V21" s="325" t="s">
        <v>54</v>
      </c>
      <c r="W21" s="326"/>
      <c r="X21" s="327" t="s">
        <v>407</v>
      </c>
      <c r="Y21" s="327" t="s">
        <v>408</v>
      </c>
      <c r="Z21" s="328" t="s">
        <v>409</v>
      </c>
      <c r="AA21" s="328" t="s">
        <v>410</v>
      </c>
      <c r="AB21" s="328" t="s">
        <v>411</v>
      </c>
      <c r="AC21" s="327" t="s">
        <v>412</v>
      </c>
      <c r="AD21" s="326"/>
      <c r="AE21" s="329"/>
      <c r="AF21" s="330" t="s">
        <v>413</v>
      </c>
      <c r="AG21" s="330" t="s">
        <v>361</v>
      </c>
      <c r="AH21" s="330" t="s">
        <v>414</v>
      </c>
      <c r="AI21" s="330" t="s">
        <v>415</v>
      </c>
      <c r="AJ21" s="330" t="s">
        <v>416</v>
      </c>
      <c r="AK21" s="312"/>
      <c r="AL21" s="331" t="s">
        <v>417</v>
      </c>
      <c r="AM21" s="331" t="s">
        <v>58</v>
      </c>
      <c r="AN21" s="331" t="s">
        <v>63</v>
      </c>
      <c r="AO21" s="331" t="s">
        <v>60</v>
      </c>
      <c r="AP21" s="331" t="s">
        <v>65</v>
      </c>
      <c r="AQ21" s="331" t="s">
        <v>418</v>
      </c>
      <c r="AR21" s="332" t="s">
        <v>53</v>
      </c>
      <c r="AS21" s="331" t="s">
        <v>419</v>
      </c>
      <c r="AT21" s="332" t="s">
        <v>420</v>
      </c>
      <c r="AU21" s="332" t="s">
        <v>421</v>
      </c>
      <c r="AV21" s="333" t="s">
        <v>422</v>
      </c>
      <c r="AW21" s="332" t="s">
        <v>423</v>
      </c>
      <c r="AX21" s="332" t="s">
        <v>424</v>
      </c>
      <c r="AY21" s="332" t="s">
        <v>425</v>
      </c>
      <c r="AZ21" s="332"/>
      <c r="BA21" s="334"/>
      <c r="BB21" s="332" t="s">
        <v>426</v>
      </c>
      <c r="BC21" s="332" t="s">
        <v>427</v>
      </c>
      <c r="BD21" s="332" t="s">
        <v>428</v>
      </c>
      <c r="BE21" s="332" t="s">
        <v>429</v>
      </c>
      <c r="BF21" s="332" t="s">
        <v>430</v>
      </c>
      <c r="BG21" s="332" t="s">
        <v>431</v>
      </c>
      <c r="BH21" s="332" t="s">
        <v>432</v>
      </c>
      <c r="BI21" s="332" t="s">
        <v>433</v>
      </c>
      <c r="BJ21" s="332" t="s">
        <v>434</v>
      </c>
      <c r="BK21" s="332" t="s">
        <v>435</v>
      </c>
      <c r="BL21" s="332" t="s">
        <v>436</v>
      </c>
      <c r="BM21" s="332" t="s">
        <v>437</v>
      </c>
      <c r="BN21" s="332" t="s">
        <v>119</v>
      </c>
      <c r="BO21" s="332" t="s">
        <v>120</v>
      </c>
      <c r="BP21" s="332"/>
      <c r="BQ21" s="332"/>
      <c r="BR21" s="332"/>
      <c r="BS21" s="332"/>
      <c r="BT21" s="312"/>
      <c r="BU21" s="335"/>
      <c r="BV21" s="336" t="s">
        <v>399</v>
      </c>
      <c r="BW21" s="332" t="s">
        <v>400</v>
      </c>
      <c r="BX21" s="332" t="s">
        <v>403</v>
      </c>
      <c r="BY21" s="332" t="s">
        <v>404</v>
      </c>
      <c r="BZ21" s="332" t="s">
        <v>405</v>
      </c>
      <c r="CA21" s="332" t="s">
        <v>420</v>
      </c>
      <c r="CB21" s="332" t="s">
        <v>421</v>
      </c>
      <c r="CC21" s="337" t="s">
        <v>58</v>
      </c>
      <c r="CD21" s="337" t="s">
        <v>63</v>
      </c>
      <c r="CE21" s="337" t="s">
        <v>60</v>
      </c>
      <c r="CF21" s="337" t="s">
        <v>65</v>
      </c>
      <c r="CG21" s="337" t="s">
        <v>418</v>
      </c>
      <c r="CH21" s="337" t="s">
        <v>54</v>
      </c>
      <c r="CI21" s="337" t="s">
        <v>417</v>
      </c>
      <c r="CJ21" s="312"/>
      <c r="CK21" s="312"/>
      <c r="CL21" s="312"/>
      <c r="CM21" s="312"/>
      <c r="CN21" s="312"/>
      <c r="CO21" s="312"/>
      <c r="CP21" s="312"/>
      <c r="CQ21" s="312"/>
      <c r="CR21" s="312"/>
      <c r="CS21" s="312"/>
      <c r="CT21" s="312"/>
      <c r="CU21" s="312"/>
      <c r="CV21" s="312"/>
      <c r="CW21" s="312"/>
      <c r="CX21" s="312"/>
      <c r="CY21" s="312"/>
      <c r="CZ21" s="312"/>
      <c r="DA21" s="312"/>
      <c r="DB21" s="312"/>
      <c r="DC21" s="312"/>
      <c r="DD21" s="312"/>
      <c r="DE21" s="312"/>
      <c r="DF21" s="312"/>
      <c r="DG21" s="312"/>
      <c r="DH21" s="312"/>
      <c r="DI21" s="312"/>
      <c r="DJ21" s="312"/>
      <c r="DK21" s="312"/>
      <c r="DL21" s="312"/>
      <c r="DM21" s="312"/>
      <c r="DN21" s="312"/>
      <c r="DO21" s="312"/>
      <c r="DP21" s="312"/>
      <c r="DQ21" s="312"/>
      <c r="DR21" s="312"/>
      <c r="DS21" s="312"/>
      <c r="DT21" s="312"/>
      <c r="DU21" s="312"/>
      <c r="DV21" s="312"/>
      <c r="DW21" s="312"/>
      <c r="DX21" s="312"/>
      <c r="DY21" s="312"/>
      <c r="DZ21" s="312"/>
      <c r="EA21" s="312"/>
      <c r="EB21" s="312"/>
      <c r="EC21" s="312"/>
      <c r="ED21" s="312"/>
      <c r="EE21" s="312"/>
      <c r="EF21" s="312"/>
      <c r="EG21" s="312"/>
      <c r="EH21" s="312"/>
      <c r="EI21" s="312"/>
      <c r="EJ21" s="312"/>
      <c r="EK21" s="312"/>
      <c r="EL21" s="312"/>
      <c r="EM21" s="312"/>
      <c r="EN21" s="312"/>
      <c r="EO21" s="312"/>
      <c r="EP21" s="312"/>
      <c r="EQ21" s="312"/>
      <c r="ER21" s="312"/>
      <c r="ES21" s="312"/>
      <c r="ET21" s="312"/>
      <c r="EU21" s="312"/>
      <c r="EV21" s="312"/>
      <c r="EW21" s="312"/>
      <c r="EX21" s="312"/>
      <c r="EY21" s="312"/>
      <c r="EZ21" s="312"/>
      <c r="FA21" s="312"/>
      <c r="FB21" s="312"/>
      <c r="FC21" s="312"/>
      <c r="FD21" s="312"/>
      <c r="FE21" s="312"/>
      <c r="FF21" s="312"/>
      <c r="FG21" s="312"/>
      <c r="FH21" s="312"/>
      <c r="FI21" s="312"/>
      <c r="FJ21" s="312"/>
      <c r="FK21" s="312"/>
      <c r="FL21" s="312"/>
      <c r="FM21" s="312"/>
      <c r="FN21" s="312"/>
      <c r="FO21" s="312"/>
      <c r="FP21" s="312"/>
      <c r="FQ21" s="312"/>
      <c r="FR21" s="312"/>
      <c r="FS21" s="312"/>
      <c r="FT21" s="312"/>
      <c r="FU21" s="312"/>
      <c r="FV21" s="312"/>
      <c r="FW21" s="312"/>
      <c r="FX21" s="312"/>
      <c r="FY21" s="312"/>
      <c r="FZ21" s="312"/>
      <c r="GA21" s="312"/>
      <c r="GB21" s="312"/>
      <c r="GC21" s="312"/>
      <c r="GD21" s="312"/>
      <c r="GE21" s="312"/>
      <c r="GF21" s="312"/>
      <c r="GG21" s="312"/>
      <c r="GH21" s="312"/>
      <c r="GI21" s="312"/>
      <c r="GJ21" s="312"/>
      <c r="GK21" s="312"/>
      <c r="GL21" s="312"/>
      <c r="GM21" s="312"/>
      <c r="GN21" s="312"/>
      <c r="GO21" s="312"/>
      <c r="GP21" s="312"/>
      <c r="GQ21" s="312"/>
      <c r="GR21" s="312"/>
      <c r="GS21" s="312"/>
      <c r="GT21" s="312"/>
      <c r="GU21" s="312"/>
      <c r="GV21" s="312"/>
      <c r="GW21" s="312"/>
      <c r="GX21" s="312"/>
      <c r="GY21" s="312"/>
      <c r="GZ21" s="312"/>
      <c r="HA21" s="312"/>
      <c r="HB21" s="312"/>
      <c r="HC21" s="312"/>
      <c r="HD21" s="312"/>
      <c r="HE21" s="312"/>
      <c r="HF21" s="312"/>
      <c r="HG21" s="312"/>
      <c r="HH21" s="312"/>
      <c r="HI21" s="312"/>
      <c r="HJ21" s="312"/>
      <c r="HK21" s="312"/>
      <c r="HL21" s="312"/>
      <c r="HM21" s="312"/>
      <c r="HN21" s="312"/>
      <c r="HO21" s="312"/>
      <c r="HP21" s="312"/>
      <c r="HQ21" s="312"/>
      <c r="HR21" s="312"/>
      <c r="HS21" s="312"/>
      <c r="HT21" s="312"/>
      <c r="HU21" s="312"/>
      <c r="HV21" s="312"/>
      <c r="HW21" s="312"/>
      <c r="HX21" s="312"/>
      <c r="HY21" s="312"/>
      <c r="HZ21" s="312"/>
      <c r="IA21" s="312"/>
      <c r="IB21" s="312"/>
      <c r="IC21" s="312"/>
      <c r="ID21" s="312"/>
      <c r="IE21" s="312"/>
      <c r="IF21" s="312"/>
      <c r="IG21" s="312"/>
      <c r="IH21" s="312"/>
      <c r="II21" s="312"/>
      <c r="IJ21" s="312"/>
      <c r="IK21" s="312"/>
      <c r="IL21" s="312"/>
      <c r="IM21" s="312"/>
      <c r="IN21" s="312"/>
      <c r="IO21" s="312"/>
      <c r="IP21" s="312"/>
      <c r="IQ21" s="312"/>
      <c r="IR21" s="312"/>
      <c r="IS21" s="312"/>
      <c r="IT21" s="312"/>
      <c r="IU21" s="312"/>
      <c r="IV21" s="312"/>
      <c r="IW21" s="312"/>
    </row>
    <row r="22" customFormat="false" ht="12.75" hidden="false" customHeight="false" outlineLevel="0" collapsed="false">
      <c r="A22" s="338"/>
      <c r="B22" s="338"/>
      <c r="D22" s="199" t="e">
        <f aca="false">G7+OffsetDays</f>
        <v>#VALUE!</v>
      </c>
      <c r="F22" s="200" t="e">
        <f aca="false">VLOOKUP(AG22,$AL$4:$AS$15,2)</f>
        <v>#VALUE!</v>
      </c>
      <c r="G22" s="200" t="e">
        <f aca="false">F22*$AU22</f>
        <v>#VALUE!</v>
      </c>
      <c r="H22" s="201" t="e">
        <f aca="false">(AL22+AM22+AN22)/(1-(AR22))</f>
        <v>#VALUE!</v>
      </c>
      <c r="I22" s="201" t="e">
        <f aca="false">(AL22+AO22+AP22)</f>
        <v>#VALUE!</v>
      </c>
      <c r="K22" s="201" t="e">
        <f aca="false">MAX(((I22-H22)-AQ22)*AU22*AH22,0)</f>
        <v>#VALUE!</v>
      </c>
      <c r="L22" s="339" t="e">
        <f aca="false">MAX(Q22-K22,0)</f>
        <v>#VALUE!</v>
      </c>
      <c r="N22" s="340" t="e">
        <f aca="false">SQRT(($AX22^2*($AH22/2)+$AW22^2*$AI22)/(($AH22/2)+$AI22))</f>
        <v>#VALUE!</v>
      </c>
      <c r="O22" s="340" t="e">
        <f aca="false">SQRT(($AY22^2*($AH22/2)+$AW22^2*$AI22)/(($AH22/2)+$AI22))</f>
        <v>#VALUE!</v>
      </c>
      <c r="P22" s="209" t="e">
        <f aca="false">(VLOOKUP(AI22,CorrelationTwo,2)*(AW22^2)*AI22+VLOOKUP(D22,CorrelationOne,$AK$9)*AX22*AY22*(AH22/2))/((AI22+(AH22/2))*O22*N22)*AF22</f>
        <v>#VALUE!</v>
      </c>
      <c r="Q22" s="339" t="e">
        <f aca="false">xSPRDOPT(I22,H22,AQ22,0,O22,N22,P22,D22-$G$5,1,0)*AH22*AU22</f>
        <v>#VALUE!</v>
      </c>
      <c r="R22" s="339"/>
      <c r="S22" s="203" t="e">
        <f aca="false">xSPRDOPT(I22,H22,AQ22,AT22,O22,N22,P22,D22-$G$5,1,2)*AF22*(F22/(1-AR22))*AH22</f>
        <v>#VALUE!</v>
      </c>
      <c r="T22" s="203" t="e">
        <f aca="false">xSPRDOPT(I22,H22,AQ22,AT22,O22,N22,P22,D22-$G$5,1,1)*AF22*F22*AH22</f>
        <v>#VALUE!</v>
      </c>
      <c r="U22" s="339"/>
      <c r="V22" s="341" t="e">
        <f aca="false">VLOOKUP($AG22,$AL$4:$AS$15,8)*AH22*AU22</f>
        <v>#VALUE!</v>
      </c>
      <c r="W22" s="341"/>
      <c r="X22" s="342" t="e">
        <f aca="false">((BM22*BC22)+(BL22*BB22))*AH22*F22</f>
        <v>#VALUE!</v>
      </c>
      <c r="Y22" s="342" t="e">
        <f aca="false">($F22*$AH22)*((($BG22/2)*($BC22)^2)+(($BF22/2)*($BB22)^2)+($BH22*$BC22*$BB22))</f>
        <v>#VALUE!</v>
      </c>
      <c r="Z22" s="342" t="e">
        <f aca="false">($BI22*$F22*$AH22*($G$5-$BV$5))/365.25</f>
        <v>#VALUE!</v>
      </c>
      <c r="AA22" s="342" t="e">
        <f aca="false">(($BK22*$BE22)+($BJ22*$BD22))*$F22*$AH22*$AF22</f>
        <v>#VALUE!</v>
      </c>
      <c r="AB22" s="342" t="e">
        <f aca="false">BN22*(AT22-CA22)*F22*AH22</f>
        <v>#VALUE!</v>
      </c>
      <c r="AC22" s="342" t="e">
        <f aca="false">BO22*CB22*F22*AH22*CA22*($G$5-$BV$5)/365.25</f>
        <v>#NAME?</v>
      </c>
      <c r="AF22" s="216" t="e">
        <f aca="false">IF(AND(D22&gt;=$G$7,D22&lt;=$G$8),1,0)</f>
        <v>#VALUE!</v>
      </c>
      <c r="AG22" s="216" t="e">
        <f aca="false">MONTH(D22)</f>
        <v>#VALUE!</v>
      </c>
      <c r="AH22" s="216" t="e">
        <f aca="false">(EOMONTH(D22,0)-EOMONTH(D22-DAY(D22),0))*AF22</f>
        <v>#VALUE!</v>
      </c>
      <c r="AI22" s="216" t="e">
        <f aca="false">MAX(0,(D22-DAY(D22))-$G$5+1)</f>
        <v>#VALUE!</v>
      </c>
      <c r="AJ22" s="216" t="e">
        <f aca="false">D22-$BV$5</f>
        <v>#VALUE!</v>
      </c>
      <c r="AL22" s="207" t="e">
        <f aca="false">VLOOKUP($D22,CurveTbl,$AK$4)</f>
        <v>#VALUE!</v>
      </c>
      <c r="AM22" s="343" t="e">
        <f aca="false">VLOOKUP($D22,CurveTbl,$AH$3)</f>
        <v>#VALUE!</v>
      </c>
      <c r="AN22" s="343" t="e">
        <f aca="false">VLOOKUP($D22,CurveTbl,$AH$4)+VLOOKUP($AG22,$AL$3:$AS$15,6)</f>
        <v>#VALUE!</v>
      </c>
      <c r="AO22" s="343" t="e">
        <f aca="false">VLOOKUP($D22,CurveTbl,$AH$5)</f>
        <v>#VALUE!</v>
      </c>
      <c r="AP22" s="343" t="e">
        <f aca="false">VLOOKUP($D22,CurveTbl,$AH$6)+VLOOKUP($AG22,$AL$3:$AS$15,7)</f>
        <v>#VALUE!</v>
      </c>
      <c r="AQ22" s="207" t="e">
        <f aca="false">VLOOKUP($AG22,$AL$4:$AS$15,3)+VLOOKUP($AG22,$AL$4:$AS$15,5)+($AH$10*VLOOKUP(D22,GRITable,2))</f>
        <v>#VALUE!</v>
      </c>
      <c r="AR22" s="208" t="e">
        <f aca="false">VLOOKUP($AG22,$AL$4:$AS$15,4)</f>
        <v>#VALUE!</v>
      </c>
      <c r="AS22" s="207" t="e">
        <f aca="false">(AL22+AM22+AN22)</f>
        <v>#VALUE!</v>
      </c>
      <c r="AT22" s="208" t="e">
        <f aca="false">VLOOKUP(D22,CurveTbl,$AK$6)</f>
        <v>#VALUE!</v>
      </c>
      <c r="AU22" s="208" t="e">
        <f aca="false">(1+$AT22/2)^(-2*($D22-$G$5)/365.25)*$AF22</f>
        <v>#VALUE!</v>
      </c>
      <c r="AV22" s="344" t="e">
        <f aca="false">ROUND((F22/(1-AR22))-F22,0)*AF22*AH22*AU22</f>
        <v>#VALUE!</v>
      </c>
      <c r="AW22" s="208" t="e">
        <f aca="false">VLOOKUP($D22,CurveTbl,$AK$8)</f>
        <v>#VALUE!</v>
      </c>
      <c r="AX22" s="208" t="e">
        <f aca="false">VLOOKUP($D22,CurveTbl,$AH$7)</f>
        <v>#VALUE!</v>
      </c>
      <c r="AY22" s="208" t="e">
        <f aca="false">VLOOKUP($D22,CurveTbl,$AH$8)</f>
        <v>#VALUE!</v>
      </c>
      <c r="AZ22" s="208"/>
      <c r="BA22" s="345"/>
      <c r="BB22" s="343" t="e">
        <f aca="false">$H22-$BV22</f>
        <v>#VALUE!</v>
      </c>
      <c r="BC22" s="343" t="e">
        <f aca="false">I22-BW22</f>
        <v>#VALUE!</v>
      </c>
      <c r="BD22" s="208" t="e">
        <f aca="false">N22-BX22</f>
        <v>#VALUE!</v>
      </c>
      <c r="BE22" s="208" t="e">
        <f aca="false">O22-BY22</f>
        <v>#VALUE!</v>
      </c>
      <c r="BF22" s="208" t="e">
        <f aca="false">xSPRDOPT($BW22,$BV22,$CG22,0,$BY22,$BX22,$BZ22,$AJ22,1,4)*$CB22</f>
        <v>#NAME?</v>
      </c>
      <c r="BG22" s="208" t="e">
        <f aca="false">xSPRDOPT($BW22,$BV22,$CG22,0,$BY22,$BX22,$BZ22,$AJ22,1,3)*$CB22</f>
        <v>#NAME?</v>
      </c>
      <c r="BH22" s="208" t="e">
        <f aca="false">IF(OR(BF22&lt;&gt;0,BG22&lt;&gt;0),xSPRDOPT($BW22,$BV22,$CG22,0,$BY22,$BX22,$BZ22,$AJ22,1,12)*$CB22,0)</f>
        <v>#NAME?</v>
      </c>
      <c r="BI22" s="208" t="e">
        <f aca="false">xSPRDOPT($BW22,$BV22,$CG22,2*LN(1+CA22/2),$BY22,$BX22,$BZ22,$AJ22,1,9)</f>
        <v>#NAME?</v>
      </c>
      <c r="BJ22" s="208" t="e">
        <f aca="false">xSPRDOPT($BW22,$BV22,$CG22,0,$BY22,$BX22,$BZ22,$AJ22,1,6)*$CB22</f>
        <v>#NAME?</v>
      </c>
      <c r="BK22" s="208" t="e">
        <f aca="false">xSPRDOPT($BW22,$BV22,$CG22,0,$BY22,$BX22,$BZ22,$AJ22,1,5)*$CB22</f>
        <v>#NAME?</v>
      </c>
      <c r="BL22" s="208" t="e">
        <f aca="false">xSPRDOPT(BW22,BV22,CG22,0,BY22,BX22,BZ22,AJ22,1,2)*CB22</f>
        <v>#NAME?</v>
      </c>
      <c r="BM22" s="208" t="e">
        <f aca="false">xSPRDOPT(BW22,BV22,CG22,0,BY22,BX22,BZ22,AJ22,1,1)*CB22</f>
        <v>#NAME?</v>
      </c>
      <c r="BN22" s="208" t="e">
        <f aca="false">IF(AH22&lt;&gt;0,xSPRDOPT($BW22,$BV22,$CG22,2*LN(1+CA22/2),$BY22,$BX22,$BZ22,$AJ22,1,8)+(AJ22/365.25)*CH22/AH22,0)</f>
        <v>#VALUE!</v>
      </c>
      <c r="BO22" s="208" t="e">
        <f aca="false">xSPRDOPT($BW22,$BV22,$CG22,0,$BY22,$BX22,$BZ22,$AJ22,1,0)</f>
        <v>#NAME?</v>
      </c>
      <c r="BP22" s="208"/>
      <c r="BQ22" s="208"/>
      <c r="BR22" s="208"/>
      <c r="BS22" s="208"/>
      <c r="BV22" s="346" t="n">
        <v>2.66761244220261</v>
      </c>
      <c r="BW22" s="207" t="n">
        <v>2.836</v>
      </c>
      <c r="BX22" s="208" t="n">
        <v>0.874414089547967</v>
      </c>
      <c r="BY22" s="208" t="n">
        <v>0.953846464019801</v>
      </c>
      <c r="BZ22" s="208" t="n">
        <v>0.965567328787018</v>
      </c>
      <c r="CA22" s="208" t="n">
        <v>0.0213112011255285</v>
      </c>
      <c r="CB22" s="208" t="n">
        <v>0.998202432774396</v>
      </c>
      <c r="CC22" s="343" t="n">
        <v>-0.1225</v>
      </c>
      <c r="CD22" s="343" t="n">
        <v>-0.015</v>
      </c>
      <c r="CE22" s="343" t="n">
        <v>0.16</v>
      </c>
      <c r="CF22" s="343" t="n">
        <v>0</v>
      </c>
      <c r="CG22" s="343" t="n">
        <v>0.0445</v>
      </c>
      <c r="CH22" s="343" t="n">
        <v>0</v>
      </c>
      <c r="CI22" s="343" t="n">
        <v>2.676</v>
      </c>
    </row>
    <row r="23" customFormat="false" ht="12.75" hidden="false" customHeight="false" outlineLevel="0" collapsed="false">
      <c r="A23" s="338"/>
      <c r="B23" s="338"/>
      <c r="D23" s="199" t="e">
        <f aca="false">D22+AH22</f>
        <v>#VALUE!</v>
      </c>
      <c r="F23" s="200" t="e">
        <f aca="false">VLOOKUP(AG23,$AL$4:$AS$15,2)</f>
        <v>#VALUE!</v>
      </c>
      <c r="G23" s="200" t="e">
        <f aca="false">F23*$AU23</f>
        <v>#VALUE!</v>
      </c>
      <c r="H23" s="201" t="e">
        <f aca="false">(AL23+AM23+AN23)/(1-(AR23))</f>
        <v>#VALUE!</v>
      </c>
      <c r="I23" s="201" t="e">
        <f aca="false">(AL23+AO23+AP23)</f>
        <v>#VALUE!</v>
      </c>
      <c r="K23" s="201" t="e">
        <f aca="false">MAX(((I23-H23)-AQ23)*AU23*AH23,0)</f>
        <v>#VALUE!</v>
      </c>
      <c r="L23" s="339" t="e">
        <f aca="false">MAX(Q23-K23,0)</f>
        <v>#VALUE!</v>
      </c>
      <c r="N23" s="340" t="e">
        <f aca="false">SQRT(($AX23^2*($AH23/2)+$AW23^2*$AI23)/(($AH23/2)+$AI23))</f>
        <v>#VALUE!</v>
      </c>
      <c r="O23" s="340" t="e">
        <f aca="false">SQRT(($AY23^2*($AH23/2)+$AW23^2*$AI23)/(($AH23/2)+$AI23))</f>
        <v>#VALUE!</v>
      </c>
      <c r="P23" s="209" t="e">
        <f aca="false">(VLOOKUP(AI23,CorrelationTwo,2)*(AW23^2)*AI23+VLOOKUP(D23,CorrelationOne,$AK$9)*AX23*AY23*(AH23/2))/((AI23+(AH23/2))*O23*N23)*AF23</f>
        <v>#VALUE!</v>
      </c>
      <c r="Q23" s="339" t="e">
        <f aca="false">xSPRDOPT(I23,H23,AQ23,0,O23,N23,P23,D23-$G$5,1,0)*AH23*AU23</f>
        <v>#VALUE!</v>
      </c>
      <c r="R23" s="339"/>
      <c r="S23" s="203" t="e">
        <f aca="false">xSPRDOPT(I23,H23,AQ23,AT23,O23,N23,P23,D23-$G$5,1,2)*AF23*(F23/(1-AR23))*AH23</f>
        <v>#VALUE!</v>
      </c>
      <c r="T23" s="203" t="e">
        <f aca="false">xSPRDOPT(I23,H23,AQ23,AT23,O23,N23,P23,D23-$G$5,1,1)*AF23*F23*AH23</f>
        <v>#VALUE!</v>
      </c>
      <c r="U23" s="339"/>
      <c r="V23" s="341" t="e">
        <f aca="false">VLOOKUP($AG23,$AL$4:$AS$15,8)*AH23*AU23</f>
        <v>#VALUE!</v>
      </c>
      <c r="W23" s="341"/>
      <c r="X23" s="342" t="e">
        <f aca="false">((BM23*BC23)+(BL23*BB23))*AH23*F23</f>
        <v>#VALUE!</v>
      </c>
      <c r="Y23" s="342" t="e">
        <f aca="false">($F23*$AH23)*((($BG23/2)*($BC23)^2)+(($BF23/2)*($BB23)^2)+($BH23*$BC23*$BB23))</f>
        <v>#VALUE!</v>
      </c>
      <c r="Z23" s="342" t="e">
        <f aca="false">($BI23*$F23*$AH23*($G$5-$BV$5))/365.25</f>
        <v>#VALUE!</v>
      </c>
      <c r="AA23" s="342" t="e">
        <f aca="false">(($BK23*$BE23)+($BJ23*$BD23))*$F23*$AH23*$AF23</f>
        <v>#VALUE!</v>
      </c>
      <c r="AB23" s="342" t="e">
        <f aca="false">BN23*(AT23-CA23)*F23*AH23</f>
        <v>#VALUE!</v>
      </c>
      <c r="AC23" s="342" t="e">
        <f aca="false">BO23*CB23*F23*AH23*CA23*($G$5-$BV$5)/365.25</f>
        <v>#NAME?</v>
      </c>
      <c r="AF23" s="216" t="e">
        <f aca="false">IF(AND(D23&gt;=$G$7,D23&lt;=$G$8),1,0)</f>
        <v>#VALUE!</v>
      </c>
      <c r="AG23" s="216" t="e">
        <f aca="false">MONTH(D23)</f>
        <v>#VALUE!</v>
      </c>
      <c r="AH23" s="216" t="e">
        <f aca="false">(EOMONTH(D23,0)-EOMONTH(D23-DAY(D23),0))*AF23</f>
        <v>#VALUE!</v>
      </c>
      <c r="AI23" s="216" t="e">
        <f aca="false">AI22+AH22</f>
        <v>#VALUE!</v>
      </c>
      <c r="AJ23" s="216" t="e">
        <f aca="false">D23-$BV$5</f>
        <v>#VALUE!</v>
      </c>
      <c r="AL23" s="207" t="e">
        <f aca="false">VLOOKUP($D23,CurveTbl,$AK$4)</f>
        <v>#VALUE!</v>
      </c>
      <c r="AM23" s="343" t="e">
        <f aca="false">VLOOKUP($D23,CurveTbl,$AH$3)</f>
        <v>#VALUE!</v>
      </c>
      <c r="AN23" s="343" t="e">
        <f aca="false">VLOOKUP($D23,CurveTbl,$AH$4)+VLOOKUP($AG23,$AL$3:$AS$15,6)</f>
        <v>#VALUE!</v>
      </c>
      <c r="AO23" s="343" t="e">
        <f aca="false">VLOOKUP($D23,CurveTbl,$AH$5)</f>
        <v>#VALUE!</v>
      </c>
      <c r="AP23" s="343" t="e">
        <f aca="false">VLOOKUP($D23,CurveTbl,$AH$6)+VLOOKUP($AG23,$AL$3:$AS$15,7)</f>
        <v>#VALUE!</v>
      </c>
      <c r="AQ23" s="207" t="e">
        <f aca="false">VLOOKUP($AG23,$AL$4:$AS$15,3)+VLOOKUP($AG23,$AL$4:$AS$15,5)+($AH$10*VLOOKUP(D23,GRITable,2))</f>
        <v>#VALUE!</v>
      </c>
      <c r="AR23" s="208" t="e">
        <f aca="false">VLOOKUP($AG23,$AL$4:$AS$15,4)</f>
        <v>#VALUE!</v>
      </c>
      <c r="AS23" s="207" t="e">
        <f aca="false">(AL23+AM23+AN23)</f>
        <v>#VALUE!</v>
      </c>
      <c r="AT23" s="208" t="e">
        <f aca="false">VLOOKUP(D23,CurveTbl,$AK$6)</f>
        <v>#VALUE!</v>
      </c>
      <c r="AU23" s="208" t="e">
        <f aca="false">(1+$AT23/2)^(-2*($D23-$G$5)/365.25)*$AF23</f>
        <v>#VALUE!</v>
      </c>
      <c r="AV23" s="344" t="e">
        <f aca="false">ROUND((F23/(1-AR23))-F23,0)*AF23*AH23*AU23</f>
        <v>#VALUE!</v>
      </c>
      <c r="AW23" s="208" t="e">
        <f aca="false">VLOOKUP($D23,CurveTbl,$AK$8)</f>
        <v>#VALUE!</v>
      </c>
      <c r="AX23" s="208" t="e">
        <f aca="false">VLOOKUP($D23,CurveTbl,$AH$7)</f>
        <v>#VALUE!</v>
      </c>
      <c r="AY23" s="208" t="e">
        <f aca="false">VLOOKUP($D23,CurveTbl,$AH$8)</f>
        <v>#VALUE!</v>
      </c>
      <c r="AZ23" s="208"/>
      <c r="BA23" s="345"/>
      <c r="BB23" s="343" t="e">
        <f aca="false">$H23-$BV23</f>
        <v>#VALUE!</v>
      </c>
      <c r="BC23" s="343" t="e">
        <f aca="false">I23-BW23</f>
        <v>#VALUE!</v>
      </c>
      <c r="BD23" s="208" t="e">
        <f aca="false">N23-BX23</f>
        <v>#VALUE!</v>
      </c>
      <c r="BE23" s="208" t="e">
        <f aca="false">O23-BY23</f>
        <v>#VALUE!</v>
      </c>
      <c r="BF23" s="208" t="e">
        <f aca="false">xSPRDOPT($BW23,$BV23,$CG23,0,$BY23,$BX23,$BZ23,$AJ23,1,4)*$CB23</f>
        <v>#NAME?</v>
      </c>
      <c r="BG23" s="208" t="e">
        <f aca="false">xSPRDOPT($BW23,$BV23,$CG23,0,$BY23,$BX23,$BZ23,$AJ23,1,3)*$CB23</f>
        <v>#NAME?</v>
      </c>
      <c r="BH23" s="208" t="e">
        <f aca="false">IF(OR(BF23&lt;&gt;0,BG23&lt;&gt;0),xSPRDOPT($BW23,$BV23,$CG23,0,$BY23,$BX23,$BZ23,$AJ23,1,12)*$CB23,0)</f>
        <v>#NAME?</v>
      </c>
      <c r="BI23" s="208" t="e">
        <f aca="false">xSPRDOPT($BW23,$BV23,$CG23,2*LN(1+CA23/2),$BY23,$BX23,$BZ23,$AJ23,1,9)</f>
        <v>#NAME?</v>
      </c>
      <c r="BJ23" s="208" t="e">
        <f aca="false">xSPRDOPT($BW23,$BV23,$CG23,0,$BY23,$BX23,$BZ23,$AJ23,1,6)*$CB23</f>
        <v>#NAME?</v>
      </c>
      <c r="BK23" s="208" t="e">
        <f aca="false">xSPRDOPT($BW23,$BV23,$CG23,0,$BY23,$BX23,$BZ23,$AJ23,1,5)*$CB23</f>
        <v>#NAME?</v>
      </c>
      <c r="BL23" s="208" t="e">
        <f aca="false">xSPRDOPT(BW23,BV23,CG23,0,BY23,BX23,BZ23,AJ23,1,2)*CB23</f>
        <v>#NAME?</v>
      </c>
      <c r="BM23" s="208" t="e">
        <f aca="false">xSPRDOPT(BW23,BV23,CG23,0,BY23,BX23,BZ23,AJ23,1,1)*CB23</f>
        <v>#NAME?</v>
      </c>
      <c r="BN23" s="208" t="e">
        <f aca="false">IF(AH23&lt;&gt;0,xSPRDOPT($BW23,$BV23,$CG23,2*LN(1+CA23/2),$BY23,$BX23,$BZ23,$AJ23,1,8)+(AJ23/365.25)*CH23/AH23,0)</f>
        <v>#VALUE!</v>
      </c>
      <c r="BO23" s="208" t="e">
        <f aca="false">xSPRDOPT($BW23,$BV23,$CG23,0,$BY23,$BX23,$BZ23,$AJ23,1,0)</f>
        <v>#NAME?</v>
      </c>
      <c r="BP23" s="208"/>
      <c r="BQ23" s="208"/>
      <c r="BR23" s="208"/>
      <c r="BS23" s="208"/>
      <c r="BV23" s="346" t="n">
        <v>2.88356452290879</v>
      </c>
      <c r="BW23" s="207" t="n">
        <v>3.049</v>
      </c>
      <c r="BX23" s="208" t="n">
        <v>0.823727842831064</v>
      </c>
      <c r="BY23" s="208" t="n">
        <v>0.867671787433855</v>
      </c>
      <c r="BZ23" s="208" t="n">
        <v>0.97395745926808</v>
      </c>
      <c r="CA23" s="208" t="n">
        <v>0.0211172459427877</v>
      </c>
      <c r="CB23" s="208" t="n">
        <v>0.996440558015844</v>
      </c>
      <c r="CC23" s="343" t="n">
        <v>-0.125</v>
      </c>
      <c r="CD23" s="343" t="n">
        <v>-0.015</v>
      </c>
      <c r="CE23" s="343" t="n">
        <v>0.165</v>
      </c>
      <c r="CF23" s="343" t="n">
        <v>0</v>
      </c>
      <c r="CG23" s="343" t="n">
        <v>0.0445</v>
      </c>
      <c r="CH23" s="343" t="n">
        <v>0</v>
      </c>
      <c r="CI23" s="343" t="n">
        <v>2.884</v>
      </c>
    </row>
    <row r="24" customFormat="false" ht="12.75" hidden="false" customHeight="false" outlineLevel="0" collapsed="false">
      <c r="A24" s="338"/>
      <c r="B24" s="338"/>
      <c r="D24" s="199" t="e">
        <f aca="false">D23+AH23</f>
        <v>#VALUE!</v>
      </c>
      <c r="F24" s="200" t="e">
        <f aca="false">VLOOKUP(AG24,$AL$4:$AS$15,2)</f>
        <v>#VALUE!</v>
      </c>
      <c r="G24" s="200" t="e">
        <f aca="false">F24*$AU24</f>
        <v>#VALUE!</v>
      </c>
      <c r="H24" s="201" t="e">
        <f aca="false">(AL24+AM24+AN24)/(1-(AR24))</f>
        <v>#VALUE!</v>
      </c>
      <c r="I24" s="201" t="e">
        <f aca="false">(AL24+AO24+AP24)</f>
        <v>#VALUE!</v>
      </c>
      <c r="K24" s="201" t="e">
        <f aca="false">MAX(((I24-H24)-AQ24)*AU24*AH24,0)</f>
        <v>#VALUE!</v>
      </c>
      <c r="L24" s="339" t="e">
        <f aca="false">MAX(Q24-K24,0)</f>
        <v>#VALUE!</v>
      </c>
      <c r="N24" s="340" t="e">
        <f aca="false">SQRT(($AX24^2*($AH24/2)+$AW24^2*$AI24)/(($AH24/2)+$AI24))</f>
        <v>#VALUE!</v>
      </c>
      <c r="O24" s="340" t="e">
        <f aca="false">SQRT(($AY24^2*($AH24/2)+$AW24^2*$AI24)/(($AH24/2)+$AI24))</f>
        <v>#VALUE!</v>
      </c>
      <c r="P24" s="209" t="e">
        <f aca="false">(VLOOKUP(AI24,CorrelationTwo,2)*(AW24^2)*AI24+VLOOKUP(D24,CorrelationOne,$AK$9)*AX24*AY24*(AH24/2))/((AI24+(AH24/2))*O24*N24)*AF24</f>
        <v>#VALUE!</v>
      </c>
      <c r="Q24" s="339" t="e">
        <f aca="false">xSPRDOPT(I24,H24,AQ24,0,O24,N24,P24,D24-$G$5,1,0)*AH24*AU24</f>
        <v>#VALUE!</v>
      </c>
      <c r="R24" s="339"/>
      <c r="S24" s="203" t="e">
        <f aca="false">xSPRDOPT(I24,H24,AQ24,AT24,O24,N24,P24,D24-$G$5,1,2)*AF24*(F24/(1-AR24))*AH24</f>
        <v>#VALUE!</v>
      </c>
      <c r="T24" s="203" t="e">
        <f aca="false">xSPRDOPT(I24,H24,AQ24,AT24,O24,N24,P24,D24-$G$5,1,1)*AF24*F24*AH24</f>
        <v>#VALUE!</v>
      </c>
      <c r="U24" s="339"/>
      <c r="V24" s="341" t="e">
        <f aca="false">VLOOKUP($AG24,$AL$4:$AS$15,8)*AH24*AU24</f>
        <v>#VALUE!</v>
      </c>
      <c r="W24" s="341"/>
      <c r="X24" s="342" t="e">
        <f aca="false">((BM24*BC24)+(BL24*BB24))*AH24*F24</f>
        <v>#VALUE!</v>
      </c>
      <c r="Y24" s="342" t="e">
        <f aca="false">($F24*$AH24)*((($BG24/2)*($BC24)^2)+(($BF24/2)*($BB24)^2)+($BH24*$BC24*$BB24))</f>
        <v>#VALUE!</v>
      </c>
      <c r="Z24" s="342" t="e">
        <f aca="false">($BI24*$F24*$AH24*($G$5-$BV$5))/365.25</f>
        <v>#VALUE!</v>
      </c>
      <c r="AA24" s="342" t="e">
        <f aca="false">(($BK24*$BE24)+($BJ24*$BD24))*$F24*$AH24*$AF24</f>
        <v>#VALUE!</v>
      </c>
      <c r="AB24" s="342" t="e">
        <f aca="false">BN24*(AT24-CA24)*F24*AH24</f>
        <v>#VALUE!</v>
      </c>
      <c r="AC24" s="342" t="e">
        <f aca="false">BO24*CB24*F24*AH24*CA24*($G$5-$BV$5)/365.25</f>
        <v>#NAME?</v>
      </c>
      <c r="AF24" s="216" t="e">
        <f aca="false">IF(AND(D24&gt;=$G$7,D24&lt;=$G$8),1,0)</f>
        <v>#VALUE!</v>
      </c>
      <c r="AG24" s="216" t="e">
        <f aca="false">MONTH(D24)</f>
        <v>#VALUE!</v>
      </c>
      <c r="AH24" s="216" t="e">
        <f aca="false">(EOMONTH(D24,0)-EOMONTH(D24-DAY(D24),0))*AF24</f>
        <v>#VALUE!</v>
      </c>
      <c r="AI24" s="216" t="e">
        <f aca="false">AI23+AH23</f>
        <v>#VALUE!</v>
      </c>
      <c r="AJ24" s="216" t="e">
        <f aca="false">D24-$BV$5</f>
        <v>#VALUE!</v>
      </c>
      <c r="AL24" s="207" t="e">
        <f aca="false">VLOOKUP($D24,CurveTbl,$AK$4)</f>
        <v>#VALUE!</v>
      </c>
      <c r="AM24" s="343" t="e">
        <f aca="false">VLOOKUP($D24,CurveTbl,$AH$3)</f>
        <v>#VALUE!</v>
      </c>
      <c r="AN24" s="343" t="e">
        <f aca="false">VLOOKUP($D24,CurveTbl,$AH$4)+VLOOKUP($AG24,$AL$3:$AS$15,6)</f>
        <v>#VALUE!</v>
      </c>
      <c r="AO24" s="343" t="e">
        <f aca="false">VLOOKUP($D24,CurveTbl,$AH$5)</f>
        <v>#VALUE!</v>
      </c>
      <c r="AP24" s="343" t="e">
        <f aca="false">VLOOKUP($D24,CurveTbl,$AH$6)+VLOOKUP($AG24,$AL$3:$AS$15,7)</f>
        <v>#VALUE!</v>
      </c>
      <c r="AQ24" s="207" t="e">
        <f aca="false">VLOOKUP($AG24,$AL$4:$AS$15,3)+VLOOKUP($AG24,$AL$4:$AS$15,5)+($AH$10*VLOOKUP(D24,GRITable,2))</f>
        <v>#VALUE!</v>
      </c>
      <c r="AR24" s="208" t="e">
        <f aca="false">VLOOKUP($AG24,$AL$4:$AS$15,4)</f>
        <v>#VALUE!</v>
      </c>
      <c r="AS24" s="207" t="e">
        <f aca="false">(AL24+AM24+AN24)</f>
        <v>#VALUE!</v>
      </c>
      <c r="AT24" s="208" t="e">
        <f aca="false">VLOOKUP(D24,CurveTbl,$AK$6)</f>
        <v>#VALUE!</v>
      </c>
      <c r="AU24" s="208" t="e">
        <f aca="false">(1+$AT24/2)^(-2*($D24-$G$5)/365.25)*$AF24</f>
        <v>#VALUE!</v>
      </c>
      <c r="AV24" s="344" t="e">
        <f aca="false">ROUND((F24/(1-AR24))-F24,0)*AF24*AH24*AU24</f>
        <v>#VALUE!</v>
      </c>
      <c r="AW24" s="208" t="e">
        <f aca="false">VLOOKUP($D24,CurveTbl,$AK$8)</f>
        <v>#VALUE!</v>
      </c>
      <c r="AX24" s="208" t="e">
        <f aca="false">VLOOKUP($D24,CurveTbl,$AH$7)</f>
        <v>#VALUE!</v>
      </c>
      <c r="AY24" s="208" t="e">
        <f aca="false">VLOOKUP($D24,CurveTbl,$AH$8)</f>
        <v>#VALUE!</v>
      </c>
      <c r="AZ24" s="208"/>
      <c r="BA24" s="345"/>
      <c r="BB24" s="343" t="e">
        <f aca="false">$H24-$BV24</f>
        <v>#VALUE!</v>
      </c>
      <c r="BC24" s="343" t="e">
        <f aca="false">I24-BW24</f>
        <v>#VALUE!</v>
      </c>
      <c r="BD24" s="208" t="e">
        <f aca="false">N24-BX24</f>
        <v>#VALUE!</v>
      </c>
      <c r="BE24" s="208" t="e">
        <f aca="false">O24-BY24</f>
        <v>#VALUE!</v>
      </c>
      <c r="BF24" s="208" t="e">
        <f aca="false">xSPRDOPT($BW24,$BV24,$CG24,0,$BY24,$BX24,$BZ24,$AJ24,1,4)*$CB24</f>
        <v>#NAME?</v>
      </c>
      <c r="BG24" s="208" t="e">
        <f aca="false">xSPRDOPT($BW24,$BV24,$CG24,0,$BY24,$BX24,$BZ24,$AJ24,1,3)*$CB24</f>
        <v>#NAME?</v>
      </c>
      <c r="BH24" s="208" t="e">
        <f aca="false">IF(OR(BF24&lt;&gt;0,BG24&lt;&gt;0),xSPRDOPT($BW24,$BV24,$CG24,0,$BY24,$BX24,$BZ24,$AJ24,1,12)*$CB24,0)</f>
        <v>#NAME?</v>
      </c>
      <c r="BI24" s="208" t="e">
        <f aca="false">xSPRDOPT($BW24,$BV24,$CG24,2*LN(1+CA24/2),$BY24,$BX24,$BZ24,$AJ24,1,9)</f>
        <v>#NAME?</v>
      </c>
      <c r="BJ24" s="208" t="e">
        <f aca="false">xSPRDOPT($BW24,$BV24,$CG24,0,$BY24,$BX24,$BZ24,$AJ24,1,6)*$CB24</f>
        <v>#NAME?</v>
      </c>
      <c r="BK24" s="208" t="e">
        <f aca="false">xSPRDOPT($BW24,$BV24,$CG24,0,$BY24,$BX24,$BZ24,$AJ24,1,5)*$CB24</f>
        <v>#NAME?</v>
      </c>
      <c r="BL24" s="208" t="e">
        <f aca="false">xSPRDOPT(BW24,BV24,CG24,0,BY24,BX24,BZ24,AJ24,1,2)*CB24</f>
        <v>#NAME?</v>
      </c>
      <c r="BM24" s="208" t="e">
        <f aca="false">xSPRDOPT(BW24,BV24,CG24,0,BY24,BX24,BZ24,AJ24,1,1)*CB24</f>
        <v>#NAME?</v>
      </c>
      <c r="BN24" s="208" t="e">
        <f aca="false">IF(AH24&lt;&gt;0,xSPRDOPT($BW24,$BV24,$CG24,2*LN(1+CA24/2),$BY24,$BX24,$BZ24,$AJ24,1,8)+(AJ24/365.25)*CH24/AH24,0)</f>
        <v>#VALUE!</v>
      </c>
      <c r="BO24" s="208" t="e">
        <f aca="false">xSPRDOPT($BW24,$BV24,$CG24,0,$BY24,$BX24,$BZ24,$AJ24,1,0)</f>
        <v>#NAME?</v>
      </c>
      <c r="BP24" s="208"/>
      <c r="BQ24" s="208"/>
      <c r="BR24" s="208"/>
      <c r="BS24" s="208"/>
      <c r="BV24" s="346" t="n">
        <v>2.94188734762505</v>
      </c>
      <c r="BW24" s="207" t="n">
        <v>3.132</v>
      </c>
      <c r="BX24" s="208" t="n">
        <v>0.763281284909091</v>
      </c>
      <c r="BY24" s="208" t="n">
        <v>0.792740203074054</v>
      </c>
      <c r="BZ24" s="208" t="n">
        <v>0.986782826229961</v>
      </c>
      <c r="CA24" s="208" t="n">
        <v>0.020796606007941</v>
      </c>
      <c r="CB24" s="208" t="n">
        <v>0.994745957985324</v>
      </c>
      <c r="CC24" s="343" t="n">
        <v>-0.1175</v>
      </c>
      <c r="CD24" s="343" t="n">
        <v>-0.015</v>
      </c>
      <c r="CE24" s="343" t="n">
        <v>0.2</v>
      </c>
      <c r="CF24" s="343" t="n">
        <v>0</v>
      </c>
      <c r="CG24" s="343" t="n">
        <v>0.0445</v>
      </c>
      <c r="CH24" s="343" t="n">
        <v>0</v>
      </c>
      <c r="CI24" s="343" t="n">
        <v>2.932</v>
      </c>
    </row>
    <row r="25" customFormat="false" ht="12.75" hidden="false" customHeight="false" outlineLevel="0" collapsed="false">
      <c r="A25" s="338"/>
      <c r="B25" s="338"/>
      <c r="D25" s="199" t="e">
        <f aca="false">D24+AH24</f>
        <v>#VALUE!</v>
      </c>
      <c r="F25" s="200" t="e">
        <f aca="false">VLOOKUP(AG25,$AL$4:$AS$15,2)</f>
        <v>#VALUE!</v>
      </c>
      <c r="G25" s="200" t="e">
        <f aca="false">F25*$AU25</f>
        <v>#VALUE!</v>
      </c>
      <c r="H25" s="201" t="e">
        <f aca="false">(AL25+AM25+AN25)/(1-(AR25))</f>
        <v>#VALUE!</v>
      </c>
      <c r="I25" s="201" t="e">
        <f aca="false">(AL25+AO25+AP25)</f>
        <v>#VALUE!</v>
      </c>
      <c r="K25" s="201" t="e">
        <f aca="false">MAX(((I25-H25)-AQ25)*AU25*AH25,0)</f>
        <v>#VALUE!</v>
      </c>
      <c r="L25" s="339" t="e">
        <f aca="false">MAX(Q25-K25,0)</f>
        <v>#VALUE!</v>
      </c>
      <c r="N25" s="340" t="e">
        <f aca="false">SQRT(($AX25^2*($AH25/2)+$AW25^2*$AI25)/(($AH25/2)+$AI25))</f>
        <v>#VALUE!</v>
      </c>
      <c r="O25" s="340" t="e">
        <f aca="false">SQRT(($AY25^2*($AH25/2)+$AW25^2*$AI25)/(($AH25/2)+$AI25))</f>
        <v>#VALUE!</v>
      </c>
      <c r="P25" s="209" t="e">
        <f aca="false">(VLOOKUP(AI25,CorrelationTwo,2)*(AW25^2)*AI25+VLOOKUP(D25,CorrelationOne,$AK$9)*AX25*AY25*(AH25/2))/((AI25+(AH25/2))*O25*N25)*AF25</f>
        <v>#VALUE!</v>
      </c>
      <c r="Q25" s="339" t="e">
        <f aca="false">xSPRDOPT(I25,H25,AQ25,0,O25,N25,P25,D25-$G$5,1,0)*AH25*AU25</f>
        <v>#VALUE!</v>
      </c>
      <c r="R25" s="339"/>
      <c r="S25" s="203" t="e">
        <f aca="false">xSPRDOPT(I25,H25,AQ25,AT25,O25,N25,P25,D25-$G$5,1,2)*AF25*(F25/(1-AR25))*AH25</f>
        <v>#VALUE!</v>
      </c>
      <c r="T25" s="203" t="e">
        <f aca="false">xSPRDOPT(I25,H25,AQ25,AT25,O25,N25,P25,D25-$G$5,1,1)*AF25*F25*AH25</f>
        <v>#VALUE!</v>
      </c>
      <c r="U25" s="339"/>
      <c r="V25" s="341" t="e">
        <f aca="false">VLOOKUP($AG25,$AL$4:$AS$15,8)*AH25*AU25</f>
        <v>#VALUE!</v>
      </c>
      <c r="W25" s="341"/>
      <c r="X25" s="342" t="e">
        <f aca="false">((BM25*BC25)+(BL25*BB25))*AH25*F25</f>
        <v>#VALUE!</v>
      </c>
      <c r="Y25" s="342" t="e">
        <f aca="false">($F25*$AH25)*((($BG25/2)*($BC25)^2)+(($BF25/2)*($BB25)^2)+($BH25*$BC25*$BB25))</f>
        <v>#VALUE!</v>
      </c>
      <c r="Z25" s="342" t="e">
        <f aca="false">($BI25*$F25*$AH25*($G$5-$BV$5))/365.25</f>
        <v>#VALUE!</v>
      </c>
      <c r="AA25" s="342" t="e">
        <f aca="false">(($BK25*$BE25)+($BJ25*$BD25))*$F25*$AH25*$AF25</f>
        <v>#VALUE!</v>
      </c>
      <c r="AB25" s="342" t="e">
        <f aca="false">BN25*(AT25-CA25)*F25*AH25</f>
        <v>#VALUE!</v>
      </c>
      <c r="AC25" s="342" t="e">
        <f aca="false">BO25*CB25*F25*AH25*CA25*($G$5-$BV$5)/365.25</f>
        <v>#NAME?</v>
      </c>
      <c r="AF25" s="216" t="e">
        <f aca="false">IF(AND(D25&gt;=$G$7,D25&lt;=$G$8),1,0)</f>
        <v>#VALUE!</v>
      </c>
      <c r="AG25" s="216" t="e">
        <f aca="false">MONTH(D25)</f>
        <v>#VALUE!</v>
      </c>
      <c r="AH25" s="216" t="e">
        <f aca="false">(EOMONTH(D25,0)-EOMONTH(D25-DAY(D25),0))*AF25</f>
        <v>#VALUE!</v>
      </c>
      <c r="AI25" s="216" t="e">
        <f aca="false">AI24+AH24</f>
        <v>#VALUE!</v>
      </c>
      <c r="AJ25" s="216" t="e">
        <f aca="false">D25-$BV$5</f>
        <v>#VALUE!</v>
      </c>
      <c r="AL25" s="207" t="e">
        <f aca="false">VLOOKUP($D25,CurveTbl,$AK$4)</f>
        <v>#VALUE!</v>
      </c>
      <c r="AM25" s="343" t="e">
        <f aca="false">VLOOKUP($D25,CurveTbl,$AH$3)</f>
        <v>#VALUE!</v>
      </c>
      <c r="AN25" s="343" t="e">
        <f aca="false">VLOOKUP($D25,CurveTbl,$AH$4)+VLOOKUP($AG25,$AL$3:$AS$15,6)</f>
        <v>#VALUE!</v>
      </c>
      <c r="AO25" s="343" t="e">
        <f aca="false">VLOOKUP($D25,CurveTbl,$AH$5)</f>
        <v>#VALUE!</v>
      </c>
      <c r="AP25" s="343" t="e">
        <f aca="false">VLOOKUP($D25,CurveTbl,$AH$6)+VLOOKUP($AG25,$AL$3:$AS$15,7)</f>
        <v>#VALUE!</v>
      </c>
      <c r="AQ25" s="207" t="e">
        <f aca="false">VLOOKUP($AG25,$AL$4:$AS$15,3)+VLOOKUP($AG25,$AL$4:$AS$15,5)+($AH$10*VLOOKUP(D25,GRITable,2))</f>
        <v>#VALUE!</v>
      </c>
      <c r="AR25" s="208" t="e">
        <f aca="false">VLOOKUP($AG25,$AL$4:$AS$15,4)</f>
        <v>#VALUE!</v>
      </c>
      <c r="AS25" s="207" t="e">
        <f aca="false">(AL25+AM25+AN25)</f>
        <v>#VALUE!</v>
      </c>
      <c r="AT25" s="208" t="e">
        <f aca="false">VLOOKUP(D25,CurveTbl,$AK$6)</f>
        <v>#VALUE!</v>
      </c>
      <c r="AU25" s="208" t="e">
        <f aca="false">(1+$AT25/2)^(-2*($D25-$G$5)/365.25)*$AF25</f>
        <v>#VALUE!</v>
      </c>
      <c r="AV25" s="344" t="e">
        <f aca="false">ROUND((F25/(1-AR25))-F25,0)*AF25*AH25*AU25</f>
        <v>#VALUE!</v>
      </c>
      <c r="AW25" s="208" t="e">
        <f aca="false">VLOOKUP($D25,CurveTbl,$AK$8)</f>
        <v>#VALUE!</v>
      </c>
      <c r="AX25" s="208" t="e">
        <f aca="false">VLOOKUP($D25,CurveTbl,$AH$7)</f>
        <v>#VALUE!</v>
      </c>
      <c r="AY25" s="208" t="e">
        <f aca="false">VLOOKUP($D25,CurveTbl,$AH$8)</f>
        <v>#VALUE!</v>
      </c>
      <c r="AZ25" s="208"/>
      <c r="BA25" s="345"/>
      <c r="BB25" s="343" t="e">
        <f aca="false">$H25-$BV25</f>
        <v>#VALUE!</v>
      </c>
      <c r="BC25" s="343" t="e">
        <f aca="false">I25-BW25</f>
        <v>#VALUE!</v>
      </c>
      <c r="BD25" s="208" t="e">
        <f aca="false">N25-BX25</f>
        <v>#VALUE!</v>
      </c>
      <c r="BE25" s="208" t="e">
        <f aca="false">O25-BY25</f>
        <v>#VALUE!</v>
      </c>
      <c r="BF25" s="208" t="e">
        <f aca="false">xSPRDOPT($BW25,$BV25,$CG25,0,$BY25,$BX25,$BZ25,$AJ25,1,4)*$CB25</f>
        <v>#NAME?</v>
      </c>
      <c r="BG25" s="208" t="e">
        <f aca="false">xSPRDOPT($BW25,$BV25,$CG25,0,$BY25,$BX25,$BZ25,$AJ25,1,3)*$CB25</f>
        <v>#NAME?</v>
      </c>
      <c r="BH25" s="208" t="e">
        <f aca="false">IF(OR(BF25&lt;&gt;0,BG25&lt;&gt;0),xSPRDOPT($BW25,$BV25,$CG25,0,$BY25,$BX25,$BZ25,$AJ25,1,12)*$CB25,0)</f>
        <v>#NAME?</v>
      </c>
      <c r="BI25" s="208" t="e">
        <f aca="false">xSPRDOPT($BW25,$BV25,$CG25,2*LN(1+CA25/2),$BY25,$BX25,$BZ25,$AJ25,1,9)</f>
        <v>#NAME?</v>
      </c>
      <c r="BJ25" s="208" t="e">
        <f aca="false">xSPRDOPT($BW25,$BV25,$CG25,0,$BY25,$BX25,$BZ25,$AJ25,1,6)*$CB25</f>
        <v>#NAME?</v>
      </c>
      <c r="BK25" s="208" t="e">
        <f aca="false">xSPRDOPT($BW25,$BV25,$CG25,0,$BY25,$BX25,$BZ25,$AJ25,1,5)*$CB25</f>
        <v>#NAME?</v>
      </c>
      <c r="BL25" s="208" t="e">
        <f aca="false">xSPRDOPT(BW25,BV25,CG25,0,BY25,BX25,BZ25,AJ25,1,2)*CB25</f>
        <v>#NAME?</v>
      </c>
      <c r="BM25" s="208" t="e">
        <f aca="false">xSPRDOPT(BW25,BV25,CG25,0,BY25,BX25,BZ25,AJ25,1,1)*CB25</f>
        <v>#NAME?</v>
      </c>
      <c r="BN25" s="208" t="e">
        <f aca="false">IF(AH25&lt;&gt;0,xSPRDOPT($BW25,$BV25,$CG25,2*LN(1+CA25/2),$BY25,$BX25,$BZ25,$AJ25,1,8)+(AJ25/365.25)*CH25/AH25,0)</f>
        <v>#VALUE!</v>
      </c>
      <c r="BO25" s="208" t="e">
        <f aca="false">xSPRDOPT($BW25,$BV25,$CG25,0,$BY25,$BX25,$BZ25,$AJ25,1,0)</f>
        <v>#NAME?</v>
      </c>
      <c r="BP25" s="208"/>
      <c r="BQ25" s="208"/>
      <c r="BR25" s="208"/>
      <c r="BS25" s="208"/>
      <c r="BV25" s="346" t="n">
        <v>2.93610760823876</v>
      </c>
      <c r="BW25" s="207" t="n">
        <v>3.124</v>
      </c>
      <c r="BX25" s="208" t="n">
        <v>0.650865828362968</v>
      </c>
      <c r="BY25" s="208" t="n">
        <v>0.672803910542155</v>
      </c>
      <c r="BZ25" s="208" t="n">
        <v>0.994786799837725</v>
      </c>
      <c r="CA25" s="208" t="n">
        <v>0.0206061502476955</v>
      </c>
      <c r="CB25" s="208" t="n">
        <v>0.993231532418861</v>
      </c>
      <c r="CC25" s="343" t="n">
        <v>-0.115</v>
      </c>
      <c r="CD25" s="343" t="n">
        <v>-0.015</v>
      </c>
      <c r="CE25" s="343" t="n">
        <v>0.2</v>
      </c>
      <c r="CF25" s="343" t="n">
        <v>0</v>
      </c>
      <c r="CG25" s="343" t="n">
        <v>0.0445</v>
      </c>
      <c r="CH25" s="343" t="n">
        <v>0</v>
      </c>
      <c r="CI25" s="343" t="n">
        <v>2.924</v>
      </c>
    </row>
    <row r="26" customFormat="false" ht="12.75" hidden="false" customHeight="false" outlineLevel="0" collapsed="false">
      <c r="A26" s="338"/>
      <c r="B26" s="338"/>
      <c r="D26" s="199" t="e">
        <f aca="false">D25+AH25</f>
        <v>#VALUE!</v>
      </c>
      <c r="F26" s="200" t="e">
        <f aca="false">VLOOKUP(AG26,$AL$4:$AS$15,2)</f>
        <v>#VALUE!</v>
      </c>
      <c r="G26" s="200" t="e">
        <f aca="false">F26*$AU26</f>
        <v>#VALUE!</v>
      </c>
      <c r="H26" s="201" t="e">
        <f aca="false">(AL26+AM26+AN26)/(1-(AR26))</f>
        <v>#VALUE!</v>
      </c>
      <c r="I26" s="201" t="e">
        <f aca="false">(AL26+AO26+AP26)</f>
        <v>#VALUE!</v>
      </c>
      <c r="K26" s="201" t="e">
        <f aca="false">MAX(((I26-H26)-AQ26)*AU26*AH26,0)</f>
        <v>#VALUE!</v>
      </c>
      <c r="L26" s="339" t="e">
        <f aca="false">MAX(Q26-K26,0)</f>
        <v>#VALUE!</v>
      </c>
      <c r="N26" s="340" t="e">
        <f aca="false">SQRT(($AX26^2*($AH26/2)+$AW26^2*$AI26)/(($AH26/2)+$AI26))</f>
        <v>#VALUE!</v>
      </c>
      <c r="O26" s="340" t="e">
        <f aca="false">SQRT(($AY26^2*($AH26/2)+$AW26^2*$AI26)/(($AH26/2)+$AI26))</f>
        <v>#VALUE!</v>
      </c>
      <c r="P26" s="209" t="e">
        <f aca="false">(VLOOKUP(AI26,CorrelationTwo,2)*(AW26^2)*AI26+VLOOKUP(D26,CorrelationOne,$AK$9)*AX26*AY26*(AH26/2))/((AI26+(AH26/2))*O26*N26)*AF26</f>
        <v>#VALUE!</v>
      </c>
      <c r="Q26" s="339" t="e">
        <f aca="false">xSPRDOPT(I26,H26,AQ26,0,O26,N26,P26,D26-$G$5,1,0)*AH26*AU26</f>
        <v>#VALUE!</v>
      </c>
      <c r="R26" s="339"/>
      <c r="S26" s="203" t="e">
        <f aca="false">xSPRDOPT(I26,H26,AQ26,AT26,O26,N26,P26,D26-$G$5,1,2)*AF26*(F26/(1-AR26))*AH26</f>
        <v>#VALUE!</v>
      </c>
      <c r="T26" s="203" t="e">
        <f aca="false">xSPRDOPT(I26,H26,AQ26,AT26,O26,N26,P26,D26-$G$5,1,1)*AF26*F26*AH26</f>
        <v>#VALUE!</v>
      </c>
      <c r="U26" s="339"/>
      <c r="V26" s="341" t="e">
        <f aca="false">VLOOKUP($AG26,$AL$4:$AS$15,8)*AH26*AU26</f>
        <v>#VALUE!</v>
      </c>
      <c r="W26" s="341"/>
      <c r="X26" s="342" t="e">
        <f aca="false">((BM26*BC26)+(BL26*BB26))*AH26*F26</f>
        <v>#VALUE!</v>
      </c>
      <c r="Y26" s="342" t="e">
        <f aca="false">($F26*$AH26)*((($BG26/2)*($BC26)^2)+(($BF26/2)*($BB26)^2)+($BH26*$BC26*$BB26))</f>
        <v>#VALUE!</v>
      </c>
      <c r="Z26" s="342" t="e">
        <f aca="false">($BI26*$F26*$AH26*($G$5-$BV$5))/365.25</f>
        <v>#VALUE!</v>
      </c>
      <c r="AA26" s="342" t="e">
        <f aca="false">(($BK26*$BE26)+($BJ26*$BD26))*$F26*$AH26*$AF26</f>
        <v>#VALUE!</v>
      </c>
      <c r="AB26" s="342" t="e">
        <f aca="false">BN26*(AT26-CA26)*F26*AH26</f>
        <v>#VALUE!</v>
      </c>
      <c r="AC26" s="342" t="e">
        <f aca="false">BO26*CB26*F26*AH26*CA26*($G$5-$BV$5)/365.25</f>
        <v>#NAME?</v>
      </c>
      <c r="AF26" s="216" t="e">
        <f aca="false">IF(AND(D26&gt;=$G$7,D26&lt;=$G$8),1,0)</f>
        <v>#VALUE!</v>
      </c>
      <c r="AG26" s="216" t="e">
        <f aca="false">MONTH(D26)</f>
        <v>#VALUE!</v>
      </c>
      <c r="AH26" s="216" t="e">
        <f aca="false">(EOMONTH(D26,0)-EOMONTH(D26-DAY(D26),0))*AF26</f>
        <v>#VALUE!</v>
      </c>
      <c r="AI26" s="216" t="e">
        <f aca="false">AI25+AH25</f>
        <v>#VALUE!</v>
      </c>
      <c r="AJ26" s="216" t="e">
        <f aca="false">D26-$BV$5</f>
        <v>#VALUE!</v>
      </c>
      <c r="AL26" s="207" t="e">
        <f aca="false">VLOOKUP($D26,CurveTbl,$AK$4)</f>
        <v>#VALUE!</v>
      </c>
      <c r="AM26" s="343" t="e">
        <f aca="false">VLOOKUP($D26,CurveTbl,$AH$3)</f>
        <v>#VALUE!</v>
      </c>
      <c r="AN26" s="343" t="e">
        <f aca="false">VLOOKUP($D26,CurveTbl,$AH$4)+VLOOKUP($AG26,$AL$3:$AS$15,6)</f>
        <v>#VALUE!</v>
      </c>
      <c r="AO26" s="343" t="e">
        <f aca="false">VLOOKUP($D26,CurveTbl,$AH$5)</f>
        <v>#VALUE!</v>
      </c>
      <c r="AP26" s="343" t="e">
        <f aca="false">VLOOKUP($D26,CurveTbl,$AH$6)+VLOOKUP($AG26,$AL$3:$AS$15,7)</f>
        <v>#VALUE!</v>
      </c>
      <c r="AQ26" s="207" t="e">
        <f aca="false">VLOOKUP($AG26,$AL$4:$AS$15,3)+VLOOKUP($AG26,$AL$4:$AS$15,5)+($AH$10*VLOOKUP(D26,GRITable,2))</f>
        <v>#VALUE!</v>
      </c>
      <c r="AR26" s="208" t="e">
        <f aca="false">VLOOKUP($AG26,$AL$4:$AS$15,4)</f>
        <v>#VALUE!</v>
      </c>
      <c r="AS26" s="207" t="e">
        <f aca="false">(AL26+AM26+AN26)</f>
        <v>#VALUE!</v>
      </c>
      <c r="AT26" s="208" t="e">
        <f aca="false">VLOOKUP(D26,CurveTbl,$AK$6)</f>
        <v>#VALUE!</v>
      </c>
      <c r="AU26" s="208" t="e">
        <f aca="false">(1+$AT26/2)^(-2*($D26-$G$5)/365.25)*$AF26</f>
        <v>#VALUE!</v>
      </c>
      <c r="AV26" s="344" t="e">
        <f aca="false">ROUND((F26/(1-AR26))-F26,0)*AF26*AH26*AU26</f>
        <v>#VALUE!</v>
      </c>
      <c r="AW26" s="208" t="e">
        <f aca="false">VLOOKUP($D26,CurveTbl,$AK$8)</f>
        <v>#VALUE!</v>
      </c>
      <c r="AX26" s="208" t="e">
        <f aca="false">VLOOKUP($D26,CurveTbl,$AH$7)</f>
        <v>#VALUE!</v>
      </c>
      <c r="AY26" s="208" t="e">
        <f aca="false">VLOOKUP($D26,CurveTbl,$AH$8)</f>
        <v>#VALUE!</v>
      </c>
      <c r="AZ26" s="208"/>
      <c r="BA26" s="345"/>
      <c r="BB26" s="343" t="e">
        <f aca="false">$H26-$BV26</f>
        <v>#VALUE!</v>
      </c>
      <c r="BC26" s="343" t="e">
        <f aca="false">I26-BW26</f>
        <v>#VALUE!</v>
      </c>
      <c r="BD26" s="208" t="e">
        <f aca="false">N26-BX26</f>
        <v>#VALUE!</v>
      </c>
      <c r="BE26" s="208" t="e">
        <f aca="false">O26-BY26</f>
        <v>#VALUE!</v>
      </c>
      <c r="BF26" s="208" t="e">
        <f aca="false">xSPRDOPT($BW26,$BV26,$CG26,0,$BY26,$BX26,$BZ26,$AJ26,1,4)*$CB26</f>
        <v>#NAME?</v>
      </c>
      <c r="BG26" s="208" t="e">
        <f aca="false">xSPRDOPT($BW26,$BV26,$CG26,0,$BY26,$BX26,$BZ26,$AJ26,1,3)*$CB26</f>
        <v>#NAME?</v>
      </c>
      <c r="BH26" s="208" t="e">
        <f aca="false">IF(OR(BF26&lt;&gt;0,BG26&lt;&gt;0),xSPRDOPT($BW26,$BV26,$CG26,0,$BY26,$BX26,$BZ26,$AJ26,1,12)*$CB26,0)</f>
        <v>#NAME?</v>
      </c>
      <c r="BI26" s="208" t="e">
        <f aca="false">xSPRDOPT($BW26,$BV26,$CG26,2*LN(1+CA26/2),$BY26,$BX26,$BZ26,$AJ26,1,9)</f>
        <v>#NAME?</v>
      </c>
      <c r="BJ26" s="208" t="e">
        <f aca="false">xSPRDOPT($BW26,$BV26,$CG26,0,$BY26,$BX26,$BZ26,$AJ26,1,6)*$CB26</f>
        <v>#NAME?</v>
      </c>
      <c r="BK26" s="208" t="e">
        <f aca="false">xSPRDOPT($BW26,$BV26,$CG26,0,$BY26,$BX26,$BZ26,$AJ26,1,5)*$CB26</f>
        <v>#NAME?</v>
      </c>
      <c r="BL26" s="208" t="e">
        <f aca="false">xSPRDOPT(BW26,BV26,CG26,0,BY26,BX26,BZ26,AJ26,1,2)*CB26</f>
        <v>#NAME?</v>
      </c>
      <c r="BM26" s="208" t="e">
        <f aca="false">xSPRDOPT(BW26,BV26,CG26,0,BY26,BX26,BZ26,AJ26,1,1)*CB26</f>
        <v>#NAME?</v>
      </c>
      <c r="BN26" s="208" t="e">
        <f aca="false">IF(AH26&lt;&gt;0,xSPRDOPT($BW26,$BV26,$CG26,2*LN(1+CA26/2),$BY26,$BX26,$BZ26,$AJ26,1,8)+(AJ26/365.25)*CH26/AH26,0)</f>
        <v>#VALUE!</v>
      </c>
      <c r="BO26" s="208" t="e">
        <f aca="false">xSPRDOPT($BW26,$BV26,$CG26,0,$BY26,$BX26,$BZ26,$AJ26,1,0)</f>
        <v>#NAME?</v>
      </c>
      <c r="BP26" s="208"/>
      <c r="BQ26" s="208"/>
      <c r="BR26" s="208"/>
      <c r="BS26" s="208"/>
      <c r="BV26" s="346" t="n">
        <v>2.91509037410677</v>
      </c>
      <c r="BW26" s="207" t="n">
        <v>3.074</v>
      </c>
      <c r="BX26" s="208" t="n">
        <v>0.541287272864147</v>
      </c>
      <c r="BY26" s="208" t="n">
        <v>0.557481864648317</v>
      </c>
      <c r="BZ26" s="208" t="n">
        <v>0.995023132509276</v>
      </c>
      <c r="CA26" s="208" t="n">
        <v>0.0206832855577042</v>
      </c>
      <c r="CB26" s="208" t="n">
        <v>0.991473344876657</v>
      </c>
      <c r="CC26" s="343" t="n">
        <v>-0.12</v>
      </c>
      <c r="CD26" s="343" t="n">
        <v>-0.01</v>
      </c>
      <c r="CE26" s="343" t="n">
        <v>0.17</v>
      </c>
      <c r="CF26" s="343" t="n">
        <v>0</v>
      </c>
      <c r="CG26" s="343" t="n">
        <v>0.0445</v>
      </c>
      <c r="CH26" s="343" t="n">
        <v>0</v>
      </c>
      <c r="CI26" s="343" t="n">
        <v>2.904</v>
      </c>
    </row>
    <row r="27" customFormat="false" ht="12.75" hidden="false" customHeight="false" outlineLevel="0" collapsed="false">
      <c r="A27" s="338"/>
      <c r="B27" s="338"/>
      <c r="D27" s="199" t="e">
        <f aca="false">D26+AH26</f>
        <v>#VALUE!</v>
      </c>
      <c r="F27" s="200" t="e">
        <f aca="false">VLOOKUP(AG27,$AL$4:$AS$15,2)</f>
        <v>#VALUE!</v>
      </c>
      <c r="G27" s="200" t="e">
        <f aca="false">F27*$AU27</f>
        <v>#VALUE!</v>
      </c>
      <c r="H27" s="201" t="e">
        <f aca="false">(AL27+AM27+AN27)/(1-(AR27))</f>
        <v>#VALUE!</v>
      </c>
      <c r="I27" s="201" t="e">
        <f aca="false">(AL27+AO27+AP27)</f>
        <v>#VALUE!</v>
      </c>
      <c r="K27" s="201" t="e">
        <f aca="false">MAX(((I27-H27)-AQ27)*AU27*AH27,0)</f>
        <v>#VALUE!</v>
      </c>
      <c r="L27" s="339" t="e">
        <f aca="false">MAX(Q27-K27,0)</f>
        <v>#VALUE!</v>
      </c>
      <c r="N27" s="340" t="e">
        <f aca="false">SQRT(($AX27^2*($AH27/2)+$AW27^2*$AI27)/(($AH27/2)+$AI27))</f>
        <v>#VALUE!</v>
      </c>
      <c r="O27" s="340" t="e">
        <f aca="false">SQRT(($AY27^2*($AH27/2)+$AW27^2*$AI27)/(($AH27/2)+$AI27))</f>
        <v>#VALUE!</v>
      </c>
      <c r="P27" s="209" t="e">
        <f aca="false">(VLOOKUP(AI27,CorrelationTwo,2)*(AW27^2)*AI27+VLOOKUP(D27,CorrelationOne,$AK$9)*AX27*AY27*(AH27/2))/((AI27+(AH27/2))*O27*N27)*AF27</f>
        <v>#VALUE!</v>
      </c>
      <c r="Q27" s="339" t="e">
        <f aca="false">xSPRDOPT(I27,H27,AQ27,0,O27,N27,P27,D27-$G$5,1,0)*AH27*AU27</f>
        <v>#VALUE!</v>
      </c>
      <c r="R27" s="339"/>
      <c r="S27" s="203" t="e">
        <f aca="false">xSPRDOPT(I27,H27,AQ27,AT27,O27,N27,P27,D27-$G$5,1,2)*AF27*(F27/(1-AR27))*AH27</f>
        <v>#VALUE!</v>
      </c>
      <c r="T27" s="203" t="e">
        <f aca="false">xSPRDOPT(I27,H27,AQ27,AT27,O27,N27,P27,D27-$G$5,1,1)*AF27*F27*AH27</f>
        <v>#VALUE!</v>
      </c>
      <c r="U27" s="339"/>
      <c r="V27" s="341" t="e">
        <f aca="false">VLOOKUP($AG27,$AL$4:$AS$15,8)*AH27*AU27</f>
        <v>#VALUE!</v>
      </c>
      <c r="W27" s="341"/>
      <c r="X27" s="342" t="e">
        <f aca="false">((BM27*BC27)+(BL27*BB27))*AH27*F27</f>
        <v>#VALUE!</v>
      </c>
      <c r="Y27" s="342" t="e">
        <f aca="false">($F27*$AH27)*((($BG27/2)*($BC27)^2)+(($BF27/2)*($BB27)^2)+($BH27*$BC27*$BB27))</f>
        <v>#VALUE!</v>
      </c>
      <c r="Z27" s="342" t="e">
        <f aca="false">($BI27*$F27*$AH27*($G$5-$BV$5))/365.25</f>
        <v>#VALUE!</v>
      </c>
      <c r="AA27" s="342" t="e">
        <f aca="false">(($BK27*$BE27)+($BJ27*$BD27))*$F27*$AH27*$AF27</f>
        <v>#VALUE!</v>
      </c>
      <c r="AB27" s="342" t="e">
        <f aca="false">BN27*(AT27-CA27)*F27*AH27</f>
        <v>#VALUE!</v>
      </c>
      <c r="AC27" s="342" t="e">
        <f aca="false">BO27*CB27*F27*AH27*CA27*($G$5-$BV$5)/365.25</f>
        <v>#NAME?</v>
      </c>
      <c r="AF27" s="216" t="e">
        <f aca="false">IF(AND(D27&gt;=$G$7,D27&lt;=$G$8),1,0)</f>
        <v>#VALUE!</v>
      </c>
      <c r="AG27" s="216" t="e">
        <f aca="false">MONTH(D27)</f>
        <v>#VALUE!</v>
      </c>
      <c r="AH27" s="216" t="e">
        <f aca="false">(EOMONTH(D27,0)-EOMONTH(D27-DAY(D27),0))*AF27</f>
        <v>#VALUE!</v>
      </c>
      <c r="AI27" s="216" t="e">
        <f aca="false">AI26+AH26</f>
        <v>#VALUE!</v>
      </c>
      <c r="AJ27" s="216" t="e">
        <f aca="false">D27-$BV$5</f>
        <v>#VALUE!</v>
      </c>
      <c r="AL27" s="207" t="e">
        <f aca="false">VLOOKUP($D27,CurveTbl,$AK$4)</f>
        <v>#VALUE!</v>
      </c>
      <c r="AM27" s="343" t="e">
        <f aca="false">VLOOKUP($D27,CurveTbl,$AH$3)</f>
        <v>#VALUE!</v>
      </c>
      <c r="AN27" s="343" t="e">
        <f aca="false">VLOOKUP($D27,CurveTbl,$AH$4)+VLOOKUP($AG27,$AL$3:$AS$15,6)</f>
        <v>#VALUE!</v>
      </c>
      <c r="AO27" s="343" t="e">
        <f aca="false">VLOOKUP($D27,CurveTbl,$AH$5)</f>
        <v>#VALUE!</v>
      </c>
      <c r="AP27" s="343" t="e">
        <f aca="false">VLOOKUP($D27,CurveTbl,$AH$6)+VLOOKUP($AG27,$AL$3:$AS$15,7)</f>
        <v>#VALUE!</v>
      </c>
      <c r="AQ27" s="207" t="e">
        <f aca="false">VLOOKUP($AG27,$AL$4:$AS$15,3)+VLOOKUP($AG27,$AL$4:$AS$15,5)+($AH$10*VLOOKUP(D27,GRITable,2))</f>
        <v>#VALUE!</v>
      </c>
      <c r="AR27" s="208" t="e">
        <f aca="false">VLOOKUP($AG27,$AL$4:$AS$15,4)</f>
        <v>#VALUE!</v>
      </c>
      <c r="AS27" s="207" t="e">
        <f aca="false">(AL27+AM27+AN27)</f>
        <v>#VALUE!</v>
      </c>
      <c r="AT27" s="208" t="e">
        <f aca="false">VLOOKUP(D27,CurveTbl,$AK$6)</f>
        <v>#VALUE!</v>
      </c>
      <c r="AU27" s="208" t="e">
        <f aca="false">(1+$AT27/2)^(-2*($D27-$G$5)/365.25)*$AF27</f>
        <v>#VALUE!</v>
      </c>
      <c r="AV27" s="344" t="e">
        <f aca="false">ROUND((F27/(1-AR27))-F27,0)*AF27*AH27*AU27</f>
        <v>#VALUE!</v>
      </c>
      <c r="AW27" s="208" t="e">
        <f aca="false">VLOOKUP($D27,CurveTbl,$AK$8)</f>
        <v>#VALUE!</v>
      </c>
      <c r="AX27" s="208" t="e">
        <f aca="false">VLOOKUP($D27,CurveTbl,$AH$7)</f>
        <v>#VALUE!</v>
      </c>
      <c r="AY27" s="208" t="e">
        <f aca="false">VLOOKUP($D27,CurveTbl,$AH$8)</f>
        <v>#VALUE!</v>
      </c>
      <c r="AZ27" s="208"/>
      <c r="BA27" s="345"/>
      <c r="BB27" s="343" t="e">
        <f aca="false">$H27-$BV27</f>
        <v>#VALUE!</v>
      </c>
      <c r="BC27" s="343" t="e">
        <f aca="false">I27-BW27</f>
        <v>#VALUE!</v>
      </c>
      <c r="BD27" s="208" t="e">
        <f aca="false">N27-BX27</f>
        <v>#VALUE!</v>
      </c>
      <c r="BE27" s="208" t="e">
        <f aca="false">O27-BY27</f>
        <v>#VALUE!</v>
      </c>
      <c r="BF27" s="208" t="e">
        <f aca="false">xSPRDOPT($BW27,$BV27,$CG27,0,$BY27,$BX27,$BZ27,$AJ27,1,4)*$CB27</f>
        <v>#NAME?</v>
      </c>
      <c r="BG27" s="208" t="e">
        <f aca="false">xSPRDOPT($BW27,$BV27,$CG27,0,$BY27,$BX27,$BZ27,$AJ27,1,3)*$CB27</f>
        <v>#NAME?</v>
      </c>
      <c r="BH27" s="208" t="e">
        <f aca="false">IF(OR(BF27&lt;&gt;0,BG27&lt;&gt;0),xSPRDOPT($BW27,$BV27,$CG27,0,$BY27,$BX27,$BZ27,$AJ27,1,12)*$CB27,0)</f>
        <v>#NAME?</v>
      </c>
      <c r="BI27" s="208" t="e">
        <f aca="false">xSPRDOPT($BW27,$BV27,$CG27,2*LN(1+CA27/2),$BY27,$BX27,$BZ27,$AJ27,1,9)</f>
        <v>#NAME?</v>
      </c>
      <c r="BJ27" s="208" t="e">
        <f aca="false">xSPRDOPT($BW27,$BV27,$CG27,0,$BY27,$BX27,$BZ27,$AJ27,1,6)*$CB27</f>
        <v>#NAME?</v>
      </c>
      <c r="BK27" s="208" t="e">
        <f aca="false">xSPRDOPT($BW27,$BV27,$CG27,0,$BY27,$BX27,$BZ27,$AJ27,1,5)*$CB27</f>
        <v>#NAME?</v>
      </c>
      <c r="BL27" s="208" t="e">
        <f aca="false">xSPRDOPT(BW27,BV27,CG27,0,BY27,BX27,BZ27,AJ27,1,2)*CB27</f>
        <v>#NAME?</v>
      </c>
      <c r="BM27" s="208" t="e">
        <f aca="false">xSPRDOPT(BW27,BV27,CG27,0,BY27,BX27,BZ27,AJ27,1,1)*CB27</f>
        <v>#NAME?</v>
      </c>
      <c r="BN27" s="208" t="e">
        <f aca="false">IF(AH27&lt;&gt;0,xSPRDOPT($BW27,$BV27,$CG27,2*LN(1+CA27/2),$BY27,$BX27,$BZ27,$AJ27,1,8)+(AJ27/365.25)*CH27/AH27,0)</f>
        <v>#VALUE!</v>
      </c>
      <c r="BO27" s="208" t="e">
        <f aca="false">xSPRDOPT($BW27,$BV27,$CG27,0,$BY27,$BX27,$BZ27,$AJ27,1,0)</f>
        <v>#NAME?</v>
      </c>
      <c r="BP27" s="208"/>
      <c r="BQ27" s="208"/>
      <c r="BR27" s="208"/>
      <c r="BS27" s="208"/>
      <c r="BV27" s="346" t="n">
        <v>2.95922656578394</v>
      </c>
      <c r="BW27" s="207" t="n">
        <v>3.116</v>
      </c>
      <c r="BX27" s="208" t="n">
        <v>0.49805151676458</v>
      </c>
      <c r="BY27" s="208" t="n">
        <v>0.518981133466076</v>
      </c>
      <c r="BZ27" s="208" t="n">
        <v>0.992415011735355</v>
      </c>
      <c r="CA27" s="208" t="n">
        <v>0.0207395292549779</v>
      </c>
      <c r="CB27" s="208" t="n">
        <v>0.98977160785821</v>
      </c>
      <c r="CC27" s="343" t="n">
        <v>-0.12</v>
      </c>
      <c r="CD27" s="343" t="n">
        <v>-0.01</v>
      </c>
      <c r="CE27" s="343" t="n">
        <v>0.17</v>
      </c>
      <c r="CF27" s="343" t="n">
        <v>0</v>
      </c>
      <c r="CG27" s="343" t="n">
        <v>0.0445</v>
      </c>
      <c r="CH27" s="343" t="n">
        <v>0</v>
      </c>
      <c r="CI27" s="343" t="n">
        <v>2.946</v>
      </c>
    </row>
    <row r="28" customFormat="false" ht="12.75" hidden="false" customHeight="false" outlineLevel="0" collapsed="false">
      <c r="A28" s="338"/>
      <c r="B28" s="338"/>
      <c r="D28" s="199" t="e">
        <f aca="false">D27+AH27</f>
        <v>#VALUE!</v>
      </c>
      <c r="F28" s="200" t="e">
        <f aca="false">VLOOKUP(AG28,$AL$4:$AS$15,2)</f>
        <v>#VALUE!</v>
      </c>
      <c r="G28" s="200" t="e">
        <f aca="false">F28*$AU28</f>
        <v>#VALUE!</v>
      </c>
      <c r="H28" s="201" t="e">
        <f aca="false">(AL28+AM28+AN28)/(1-(AR28))</f>
        <v>#VALUE!</v>
      </c>
      <c r="I28" s="201" t="e">
        <f aca="false">(AL28+AO28+AP28)</f>
        <v>#VALUE!</v>
      </c>
      <c r="K28" s="201" t="e">
        <f aca="false">MAX(((I28-H28)-AQ28)*AU28*AH28,0)</f>
        <v>#VALUE!</v>
      </c>
      <c r="L28" s="339" t="e">
        <f aca="false">MAX(Q28-K28,0)</f>
        <v>#VALUE!</v>
      </c>
      <c r="N28" s="340" t="e">
        <f aca="false">SQRT(($AX28^2*($AH28/2)+$AW28^2*$AI28)/(($AH28/2)+$AI28))</f>
        <v>#VALUE!</v>
      </c>
      <c r="O28" s="340" t="e">
        <f aca="false">SQRT(($AY28^2*($AH28/2)+$AW28^2*$AI28)/(($AH28/2)+$AI28))</f>
        <v>#VALUE!</v>
      </c>
      <c r="P28" s="209" t="e">
        <f aca="false">(VLOOKUP(AI28,CorrelationTwo,2)*(AW28^2)*AI28+VLOOKUP(D28,CorrelationOne,$AK$9)*AX28*AY28*(AH28/2))/((AI28+(AH28/2))*O28*N28)*AF28</f>
        <v>#VALUE!</v>
      </c>
      <c r="Q28" s="339" t="e">
        <f aca="false">xSPRDOPT(I28,H28,AQ28,0,O28,N28,P28,D28-$G$5,1,0)*AH28*AU28</f>
        <v>#VALUE!</v>
      </c>
      <c r="R28" s="339"/>
      <c r="S28" s="203" t="e">
        <f aca="false">xSPRDOPT(I28,H28,AQ28,AT28,O28,N28,P28,D28-$G$5,1,2)*AF28*(F28/(1-AR28))*AH28</f>
        <v>#VALUE!</v>
      </c>
      <c r="T28" s="203" t="e">
        <f aca="false">xSPRDOPT(I28,H28,AQ28,AT28,O28,N28,P28,D28-$G$5,1,1)*AF28*F28*AH28</f>
        <v>#VALUE!</v>
      </c>
      <c r="U28" s="339"/>
      <c r="V28" s="341" t="e">
        <f aca="false">VLOOKUP($AG28,$AL$4:$AS$15,8)*AH28*AU28</f>
        <v>#VALUE!</v>
      </c>
      <c r="W28" s="341"/>
      <c r="X28" s="342" t="e">
        <f aca="false">((BM28*BC28)+(BL28*BB28))*AH28*F28</f>
        <v>#VALUE!</v>
      </c>
      <c r="Y28" s="342" t="e">
        <f aca="false">($F28*$AH28)*((($BG28/2)*($BC28)^2)+(($BF28/2)*($BB28)^2)+($BH28*$BC28*$BB28))</f>
        <v>#VALUE!</v>
      </c>
      <c r="Z28" s="342" t="e">
        <f aca="false">($BI28*$F28*$AH28*($G$5-$BV$5))/365.25</f>
        <v>#VALUE!</v>
      </c>
      <c r="AA28" s="342" t="e">
        <f aca="false">(($BK28*$BE28)+($BJ28*$BD28))*$F28*$AH28*$AF28</f>
        <v>#VALUE!</v>
      </c>
      <c r="AB28" s="342" t="e">
        <f aca="false">BN28*(AT28-CA28)*F28*AH28</f>
        <v>#VALUE!</v>
      </c>
      <c r="AC28" s="342" t="e">
        <f aca="false">BO28*CB28*F28*AH28*CA28*($G$5-$BV$5)/365.25</f>
        <v>#NAME?</v>
      </c>
      <c r="AF28" s="216" t="e">
        <f aca="false">IF(AND(D28&gt;=$G$7,D28&lt;=$G$8),1,0)</f>
        <v>#VALUE!</v>
      </c>
      <c r="AG28" s="216" t="e">
        <f aca="false">MONTH(D28)</f>
        <v>#VALUE!</v>
      </c>
      <c r="AH28" s="216" t="e">
        <f aca="false">(EOMONTH(D28,0)-EOMONTH(D28-DAY(D28),0))*AF28</f>
        <v>#VALUE!</v>
      </c>
      <c r="AI28" s="216" t="e">
        <f aca="false">AI27+AH27</f>
        <v>#VALUE!</v>
      </c>
      <c r="AJ28" s="216" t="e">
        <f aca="false">D28-$BV$5</f>
        <v>#VALUE!</v>
      </c>
      <c r="AL28" s="207" t="e">
        <f aca="false">VLOOKUP($D28,CurveTbl,$AK$4)</f>
        <v>#VALUE!</v>
      </c>
      <c r="AM28" s="343" t="e">
        <f aca="false">VLOOKUP($D28,CurveTbl,$AH$3)</f>
        <v>#VALUE!</v>
      </c>
      <c r="AN28" s="343" t="e">
        <f aca="false">VLOOKUP($D28,CurveTbl,$AH$4)+VLOOKUP($AG28,$AL$3:$AS$15,6)</f>
        <v>#VALUE!</v>
      </c>
      <c r="AO28" s="343" t="e">
        <f aca="false">VLOOKUP($D28,CurveTbl,$AH$5)</f>
        <v>#VALUE!</v>
      </c>
      <c r="AP28" s="343" t="e">
        <f aca="false">VLOOKUP($D28,CurveTbl,$AH$6)+VLOOKUP($AG28,$AL$3:$AS$15,7)</f>
        <v>#VALUE!</v>
      </c>
      <c r="AQ28" s="207" t="e">
        <f aca="false">VLOOKUP($AG28,$AL$4:$AS$15,3)+VLOOKUP($AG28,$AL$4:$AS$15,5)+($AH$10*VLOOKUP(D28,GRITable,2))</f>
        <v>#VALUE!</v>
      </c>
      <c r="AR28" s="208" t="e">
        <f aca="false">VLOOKUP($AG28,$AL$4:$AS$15,4)</f>
        <v>#VALUE!</v>
      </c>
      <c r="AS28" s="207" t="e">
        <f aca="false">(AL28+AM28+AN28)</f>
        <v>#VALUE!</v>
      </c>
      <c r="AT28" s="208" t="e">
        <f aca="false">VLOOKUP(D28,CurveTbl,$AK$6)</f>
        <v>#VALUE!</v>
      </c>
      <c r="AU28" s="208" t="e">
        <f aca="false">(1+$AT28/2)^(-2*($D28-$G$5)/365.25)*$AF28</f>
        <v>#VALUE!</v>
      </c>
      <c r="AV28" s="344" t="e">
        <f aca="false">ROUND((F28/(1-AR28))-F28,0)*AF28*AH28*AU28</f>
        <v>#VALUE!</v>
      </c>
      <c r="AW28" s="208" t="e">
        <f aca="false">VLOOKUP($D28,CurveTbl,$AK$8)</f>
        <v>#VALUE!</v>
      </c>
      <c r="AX28" s="208" t="e">
        <f aca="false">VLOOKUP($D28,CurveTbl,$AH$7)</f>
        <v>#VALUE!</v>
      </c>
      <c r="AY28" s="208" t="e">
        <f aca="false">VLOOKUP($D28,CurveTbl,$AH$8)</f>
        <v>#VALUE!</v>
      </c>
      <c r="AZ28" s="208"/>
      <c r="BA28" s="345"/>
      <c r="BB28" s="343" t="e">
        <f aca="false">$H28-$BV28</f>
        <v>#VALUE!</v>
      </c>
      <c r="BC28" s="343" t="e">
        <f aca="false">I28-BW28</f>
        <v>#VALUE!</v>
      </c>
      <c r="BD28" s="208" t="e">
        <f aca="false">N28-BX28</f>
        <v>#VALUE!</v>
      </c>
      <c r="BE28" s="208" t="e">
        <f aca="false">O28-BY28</f>
        <v>#VALUE!</v>
      </c>
      <c r="BF28" s="208" t="e">
        <f aca="false">xSPRDOPT($BW28,$BV28,$CG28,0,$BY28,$BX28,$BZ28,$AJ28,1,4)*$CB28</f>
        <v>#NAME?</v>
      </c>
      <c r="BG28" s="208" t="e">
        <f aca="false">xSPRDOPT($BW28,$BV28,$CG28,0,$BY28,$BX28,$BZ28,$AJ28,1,3)*$CB28</f>
        <v>#NAME?</v>
      </c>
      <c r="BH28" s="208" t="e">
        <f aca="false">IF(OR(BF28&lt;&gt;0,BG28&lt;&gt;0),xSPRDOPT($BW28,$BV28,$CG28,0,$BY28,$BX28,$BZ28,$AJ28,1,12)*$CB28,0)</f>
        <v>#NAME?</v>
      </c>
      <c r="BI28" s="208" t="e">
        <f aca="false">xSPRDOPT($BW28,$BV28,$CG28,2*LN(1+CA28/2),$BY28,$BX28,$BZ28,$AJ28,1,9)</f>
        <v>#NAME?</v>
      </c>
      <c r="BJ28" s="208" t="e">
        <f aca="false">xSPRDOPT($BW28,$BV28,$CG28,0,$BY28,$BX28,$BZ28,$AJ28,1,6)*$CB28</f>
        <v>#NAME?</v>
      </c>
      <c r="BK28" s="208" t="e">
        <f aca="false">xSPRDOPT($BW28,$BV28,$CG28,0,$BY28,$BX28,$BZ28,$AJ28,1,5)*$CB28</f>
        <v>#NAME?</v>
      </c>
      <c r="BL28" s="208" t="e">
        <f aca="false">xSPRDOPT(BW28,BV28,CG28,0,BY28,BX28,BZ28,AJ28,1,2)*CB28</f>
        <v>#NAME?</v>
      </c>
      <c r="BM28" s="208" t="e">
        <f aca="false">xSPRDOPT(BW28,BV28,CG28,0,BY28,BX28,BZ28,AJ28,1,1)*CB28</f>
        <v>#NAME?</v>
      </c>
      <c r="BN28" s="208" t="e">
        <f aca="false">IF(AH28&lt;&gt;0,xSPRDOPT($BW28,$BV28,$CG28,2*LN(1+CA28/2),$BY28,$BX28,$BZ28,$AJ28,1,8)+(AJ28/365.25)*CH28/AH28,0)</f>
        <v>#VALUE!</v>
      </c>
      <c r="BO28" s="208" t="e">
        <f aca="false">xSPRDOPT($BW28,$BV28,$CG28,0,$BY28,$BX28,$BZ28,$AJ28,1,0)</f>
        <v>#NAME?</v>
      </c>
      <c r="BP28" s="208"/>
      <c r="BQ28" s="208"/>
      <c r="BR28" s="208"/>
      <c r="BS28" s="208"/>
      <c r="BV28" s="346" t="n">
        <v>3.01176965111391</v>
      </c>
      <c r="BW28" s="207" t="n">
        <v>3.166</v>
      </c>
      <c r="BX28" s="208" t="n">
        <v>0.490598974695181</v>
      </c>
      <c r="BY28" s="208" t="n">
        <v>0.508282308735836</v>
      </c>
      <c r="BZ28" s="208" t="n">
        <v>0.993373885253325</v>
      </c>
      <c r="CA28" s="208" t="n">
        <v>0.0207976477432865</v>
      </c>
      <c r="CB28" s="208" t="n">
        <v>0.98800672398066</v>
      </c>
      <c r="CC28" s="343" t="n">
        <v>-0.12</v>
      </c>
      <c r="CD28" s="343" t="n">
        <v>-0.01</v>
      </c>
      <c r="CE28" s="343" t="n">
        <v>0.17</v>
      </c>
      <c r="CF28" s="343" t="n">
        <v>0</v>
      </c>
      <c r="CG28" s="343" t="n">
        <v>0.0445</v>
      </c>
      <c r="CH28" s="343" t="n">
        <v>0</v>
      </c>
      <c r="CI28" s="343" t="n">
        <v>2.996</v>
      </c>
    </row>
    <row r="29" customFormat="false" ht="12.75" hidden="false" customHeight="false" outlineLevel="0" collapsed="false">
      <c r="A29" s="338"/>
      <c r="B29" s="338"/>
      <c r="D29" s="199" t="e">
        <f aca="false">D28+AH28</f>
        <v>#VALUE!</v>
      </c>
      <c r="F29" s="200" t="e">
        <f aca="false">VLOOKUP(AG29,$AL$4:$AS$15,2)</f>
        <v>#VALUE!</v>
      </c>
      <c r="G29" s="200" t="e">
        <f aca="false">F29*$AU29</f>
        <v>#VALUE!</v>
      </c>
      <c r="H29" s="201" t="e">
        <f aca="false">(AL29+AM29+AN29)/(1-(AR29))</f>
        <v>#VALUE!</v>
      </c>
      <c r="I29" s="201" t="e">
        <f aca="false">(AL29+AO29+AP29)</f>
        <v>#VALUE!</v>
      </c>
      <c r="K29" s="201" t="e">
        <f aca="false">MAX(((I29-H29)-AQ29)*AU29*AH29,0)</f>
        <v>#VALUE!</v>
      </c>
      <c r="L29" s="339" t="e">
        <f aca="false">MAX(Q29-K29,0)</f>
        <v>#VALUE!</v>
      </c>
      <c r="N29" s="340" t="e">
        <f aca="false">SQRT(($AX29^2*($AH29/2)+$AW29^2*$AI29)/(($AH29/2)+$AI29))</f>
        <v>#VALUE!</v>
      </c>
      <c r="O29" s="340" t="e">
        <f aca="false">SQRT(($AY29^2*($AH29/2)+$AW29^2*$AI29)/(($AH29/2)+$AI29))</f>
        <v>#VALUE!</v>
      </c>
      <c r="P29" s="209" t="e">
        <f aca="false">(VLOOKUP(AI29,CorrelationTwo,2)*(AW29^2)*AI29+VLOOKUP(D29,CorrelationOne,$AK$9)*AX29*AY29*(AH29/2))/((AI29+(AH29/2))*O29*N29)*AF29</f>
        <v>#VALUE!</v>
      </c>
      <c r="Q29" s="339" t="e">
        <f aca="false">xSPRDOPT(I29,H29,AQ29,0,O29,N29,P29,D29-$G$5,1,0)*AH29*AU29</f>
        <v>#VALUE!</v>
      </c>
      <c r="R29" s="339"/>
      <c r="S29" s="203" t="e">
        <f aca="false">xSPRDOPT(I29,H29,AQ29,AT29,O29,N29,P29,D29-$G$5,1,2)*AF29*(F29/(1-AR29))*AH29</f>
        <v>#VALUE!</v>
      </c>
      <c r="T29" s="203" t="e">
        <f aca="false">xSPRDOPT(I29,H29,AQ29,AT29,O29,N29,P29,D29-$G$5,1,1)*AF29*F29*AH29</f>
        <v>#VALUE!</v>
      </c>
      <c r="U29" s="339"/>
      <c r="V29" s="341" t="e">
        <f aca="false">VLOOKUP($AG29,$AL$4:$AS$15,8)*AH29*AU29</f>
        <v>#VALUE!</v>
      </c>
      <c r="W29" s="341"/>
      <c r="X29" s="342" t="e">
        <f aca="false">((BM29*BC29)+(BL29*BB29))*AH29*F29</f>
        <v>#VALUE!</v>
      </c>
      <c r="Y29" s="342" t="e">
        <f aca="false">($F29*$AH29)*((($BG29/2)*($BC29)^2)+(($BF29/2)*($BB29)^2)+($BH29*$BC29*$BB29))</f>
        <v>#VALUE!</v>
      </c>
      <c r="Z29" s="342" t="e">
        <f aca="false">($BI29*$F29*$AH29*($G$5-$BV$5))/365.25</f>
        <v>#VALUE!</v>
      </c>
      <c r="AA29" s="342" t="e">
        <f aca="false">(($BK29*$BE29)+($BJ29*$BD29))*$F29*$AH29*$AF29</f>
        <v>#VALUE!</v>
      </c>
      <c r="AB29" s="342" t="e">
        <f aca="false">BN29*(AT29-CA29)*F29*AH29</f>
        <v>#VALUE!</v>
      </c>
      <c r="AC29" s="342" t="e">
        <f aca="false">BO29*CB29*F29*AH29*CA29*($G$5-$BV$5)/365.25</f>
        <v>#NAME?</v>
      </c>
      <c r="AF29" s="216" t="e">
        <f aca="false">IF(AND(D29&gt;=$G$7,D29&lt;=$G$8),1,0)</f>
        <v>#VALUE!</v>
      </c>
      <c r="AG29" s="216" t="e">
        <f aca="false">MONTH(D29)</f>
        <v>#VALUE!</v>
      </c>
      <c r="AH29" s="216" t="e">
        <f aca="false">(EOMONTH(D29,0)-EOMONTH(D29-DAY(D29),0))*AF29</f>
        <v>#VALUE!</v>
      </c>
      <c r="AI29" s="216" t="e">
        <f aca="false">AI28+AH28</f>
        <v>#VALUE!</v>
      </c>
      <c r="AJ29" s="216" t="e">
        <f aca="false">D29-$BV$5</f>
        <v>#VALUE!</v>
      </c>
      <c r="AL29" s="207" t="e">
        <f aca="false">VLOOKUP($D29,CurveTbl,$AK$4)</f>
        <v>#VALUE!</v>
      </c>
      <c r="AM29" s="343" t="e">
        <f aca="false">VLOOKUP($D29,CurveTbl,$AH$3)</f>
        <v>#VALUE!</v>
      </c>
      <c r="AN29" s="343" t="e">
        <f aca="false">VLOOKUP($D29,CurveTbl,$AH$4)+VLOOKUP($AG29,$AL$3:$AS$15,6)</f>
        <v>#VALUE!</v>
      </c>
      <c r="AO29" s="343" t="e">
        <f aca="false">VLOOKUP($D29,CurveTbl,$AH$5)</f>
        <v>#VALUE!</v>
      </c>
      <c r="AP29" s="343" t="e">
        <f aca="false">VLOOKUP($D29,CurveTbl,$AH$6)+VLOOKUP($AG29,$AL$3:$AS$15,7)</f>
        <v>#VALUE!</v>
      </c>
      <c r="AQ29" s="207" t="e">
        <f aca="false">VLOOKUP($AG29,$AL$4:$AS$15,3)+VLOOKUP($AG29,$AL$4:$AS$15,5)+($AH$10*VLOOKUP(D29,GRITable,2))</f>
        <v>#VALUE!</v>
      </c>
      <c r="AR29" s="208" t="e">
        <f aca="false">VLOOKUP($AG29,$AL$4:$AS$15,4)</f>
        <v>#VALUE!</v>
      </c>
      <c r="AS29" s="207" t="e">
        <f aca="false">(AL29+AM29+AN29)</f>
        <v>#VALUE!</v>
      </c>
      <c r="AT29" s="208" t="e">
        <f aca="false">VLOOKUP(D29,CurveTbl,$AK$6)</f>
        <v>#VALUE!</v>
      </c>
      <c r="AU29" s="208" t="e">
        <f aca="false">(1+$AT29/2)^(-2*($D29-$G$5)/365.25)*$AF29</f>
        <v>#VALUE!</v>
      </c>
      <c r="AV29" s="344" t="e">
        <f aca="false">ROUND((F29/(1-AR29))-F29,0)*AF29*AH29*AU29</f>
        <v>#VALUE!</v>
      </c>
      <c r="AW29" s="208" t="e">
        <f aca="false">VLOOKUP($D29,CurveTbl,$AK$8)</f>
        <v>#VALUE!</v>
      </c>
      <c r="AX29" s="208" t="e">
        <f aca="false">VLOOKUP($D29,CurveTbl,$AH$7)</f>
        <v>#VALUE!</v>
      </c>
      <c r="AY29" s="208" t="e">
        <f aca="false">VLOOKUP($D29,CurveTbl,$AH$8)</f>
        <v>#VALUE!</v>
      </c>
      <c r="AZ29" s="208"/>
      <c r="BA29" s="345"/>
      <c r="BB29" s="343" t="e">
        <f aca="false">$H29-$BV29</f>
        <v>#VALUE!</v>
      </c>
      <c r="BC29" s="343" t="e">
        <f aca="false">I29-BW29</f>
        <v>#VALUE!</v>
      </c>
      <c r="BD29" s="208" t="e">
        <f aca="false">N29-BX29</f>
        <v>#VALUE!</v>
      </c>
      <c r="BE29" s="208" t="e">
        <f aca="false">O29-BY29</f>
        <v>#VALUE!</v>
      </c>
      <c r="BF29" s="208" t="e">
        <f aca="false">xSPRDOPT($BW29,$BV29,$CG29,0,$BY29,$BX29,$BZ29,$AJ29,1,4)*$CB29</f>
        <v>#NAME?</v>
      </c>
      <c r="BG29" s="208" t="e">
        <f aca="false">xSPRDOPT($BW29,$BV29,$CG29,0,$BY29,$BX29,$BZ29,$AJ29,1,3)*$CB29</f>
        <v>#NAME?</v>
      </c>
      <c r="BH29" s="208" t="e">
        <f aca="false">IF(OR(BF29&lt;&gt;0,BG29&lt;&gt;0),xSPRDOPT($BW29,$BV29,$CG29,0,$BY29,$BX29,$BZ29,$AJ29,1,12)*$CB29,0)</f>
        <v>#NAME?</v>
      </c>
      <c r="BI29" s="208" t="e">
        <f aca="false">xSPRDOPT($BW29,$BV29,$CG29,2*LN(1+CA29/2),$BY29,$BX29,$BZ29,$AJ29,1,9)</f>
        <v>#NAME?</v>
      </c>
      <c r="BJ29" s="208" t="e">
        <f aca="false">xSPRDOPT($BW29,$BV29,$CG29,0,$BY29,$BX29,$BZ29,$AJ29,1,6)*$CB29</f>
        <v>#NAME?</v>
      </c>
      <c r="BK29" s="208" t="e">
        <f aca="false">xSPRDOPT($BW29,$BV29,$CG29,0,$BY29,$BX29,$BZ29,$AJ29,1,5)*$CB29</f>
        <v>#NAME?</v>
      </c>
      <c r="BL29" s="208" t="e">
        <f aca="false">xSPRDOPT(BW29,BV29,CG29,0,BY29,BX29,BZ29,AJ29,1,2)*CB29</f>
        <v>#NAME?</v>
      </c>
      <c r="BM29" s="208" t="e">
        <f aca="false">xSPRDOPT(BW29,BV29,CG29,0,BY29,BX29,BZ29,AJ29,1,1)*CB29</f>
        <v>#NAME?</v>
      </c>
      <c r="BN29" s="208" t="e">
        <f aca="false">IF(AH29&lt;&gt;0,xSPRDOPT($BW29,$BV29,$CG29,2*LN(1+CA29/2),$BY29,$BX29,$BZ29,$AJ29,1,8)+(AJ29/365.25)*CH29/AH29,0)</f>
        <v>#VALUE!</v>
      </c>
      <c r="BO29" s="208" t="e">
        <f aca="false">xSPRDOPT($BW29,$BV29,$CG29,0,$BY29,$BX29,$BZ29,$AJ29,1,0)</f>
        <v>#NAME?</v>
      </c>
      <c r="BP29" s="208"/>
      <c r="BQ29" s="208"/>
      <c r="BR29" s="208"/>
      <c r="BS29" s="208"/>
      <c r="BV29" s="346" t="n">
        <v>3.05905842791089</v>
      </c>
      <c r="BW29" s="207" t="n">
        <v>3.211</v>
      </c>
      <c r="BX29" s="208" t="n">
        <v>0.49030365471219</v>
      </c>
      <c r="BY29" s="208" t="n">
        <v>0.51103760381731</v>
      </c>
      <c r="BZ29" s="208" t="n">
        <v>0.99138244378069</v>
      </c>
      <c r="CA29" s="208" t="n">
        <v>0.0209763801866165</v>
      </c>
      <c r="CB29" s="208" t="n">
        <v>0.986213060611374</v>
      </c>
      <c r="CC29" s="343" t="n">
        <v>-0.12</v>
      </c>
      <c r="CD29" s="343" t="n">
        <v>-0.01</v>
      </c>
      <c r="CE29" s="343" t="n">
        <v>0.17</v>
      </c>
      <c r="CF29" s="343" t="n">
        <v>0</v>
      </c>
      <c r="CG29" s="343" t="n">
        <v>0.0445</v>
      </c>
      <c r="CH29" s="343" t="n">
        <v>0</v>
      </c>
      <c r="CI29" s="343" t="n">
        <v>3.041</v>
      </c>
    </row>
    <row r="30" customFormat="false" ht="12.75" hidden="false" customHeight="false" outlineLevel="0" collapsed="false">
      <c r="A30" s="338"/>
      <c r="B30" s="338"/>
      <c r="D30" s="199" t="e">
        <f aca="false">D29+AH29</f>
        <v>#VALUE!</v>
      </c>
      <c r="F30" s="200" t="e">
        <f aca="false">VLOOKUP(AG30,$AL$4:$AS$15,2)</f>
        <v>#VALUE!</v>
      </c>
      <c r="G30" s="200" t="e">
        <f aca="false">F30*$AU30</f>
        <v>#VALUE!</v>
      </c>
      <c r="H30" s="201" t="e">
        <f aca="false">(AL30+AM30+AN30)/(1-(AR30))</f>
        <v>#VALUE!</v>
      </c>
      <c r="I30" s="201" t="e">
        <f aca="false">(AL30+AO30+AP30)</f>
        <v>#VALUE!</v>
      </c>
      <c r="K30" s="201" t="e">
        <f aca="false">MAX(((I30-H30)-AQ30)*AU30*AH30,0)</f>
        <v>#VALUE!</v>
      </c>
      <c r="L30" s="339" t="e">
        <f aca="false">MAX(Q30-K30,0)</f>
        <v>#VALUE!</v>
      </c>
      <c r="N30" s="340" t="e">
        <f aca="false">SQRT(($AX30^2*($AH30/2)+$AW30^2*$AI30)/(($AH30/2)+$AI30))</f>
        <v>#VALUE!</v>
      </c>
      <c r="O30" s="340" t="e">
        <f aca="false">SQRT(($AY30^2*($AH30/2)+$AW30^2*$AI30)/(($AH30/2)+$AI30))</f>
        <v>#VALUE!</v>
      </c>
      <c r="P30" s="209" t="e">
        <f aca="false">(VLOOKUP(AI30,CorrelationTwo,2)*(AW30^2)*AI30+VLOOKUP(D30,CorrelationOne,$AK$9)*AX30*AY30*(AH30/2))/((AI30+(AH30/2))*O30*N30)*AF30</f>
        <v>#VALUE!</v>
      </c>
      <c r="Q30" s="339" t="e">
        <f aca="false">xSPRDOPT(I30,H30,AQ30,0,O30,N30,P30,D30-$G$5,1,0)*AH30*AU30</f>
        <v>#VALUE!</v>
      </c>
      <c r="R30" s="339"/>
      <c r="S30" s="203" t="e">
        <f aca="false">xSPRDOPT(I30,H30,AQ30,AT30,O30,N30,P30,D30-$G$5,1,2)*AF30*(F30/(1-AR30))*AH30</f>
        <v>#VALUE!</v>
      </c>
      <c r="T30" s="203" t="e">
        <f aca="false">xSPRDOPT(I30,H30,AQ30,AT30,O30,N30,P30,D30-$G$5,1,1)*AF30*F30*AH30</f>
        <v>#VALUE!</v>
      </c>
      <c r="U30" s="339"/>
      <c r="V30" s="341" t="e">
        <f aca="false">VLOOKUP($AG30,$AL$4:$AS$15,8)*AH30*AU30</f>
        <v>#VALUE!</v>
      </c>
      <c r="W30" s="341"/>
      <c r="X30" s="342" t="e">
        <f aca="false">((BM30*BC30)+(BL30*BB30))*AH30*F30</f>
        <v>#VALUE!</v>
      </c>
      <c r="Y30" s="342" t="e">
        <f aca="false">($F30*$AH30)*((($BG30/2)*($BC30)^2)+(($BF30/2)*($BB30)^2)+($BH30*$BC30*$BB30))</f>
        <v>#VALUE!</v>
      </c>
      <c r="Z30" s="342" t="e">
        <f aca="false">($BI30*$F30*$AH30*($G$5-$BV$5))/365.25</f>
        <v>#VALUE!</v>
      </c>
      <c r="AA30" s="342" t="e">
        <f aca="false">(($BK30*$BE30)+($BJ30*$BD30))*$F30*$AH30*$AF30</f>
        <v>#VALUE!</v>
      </c>
      <c r="AB30" s="342" t="e">
        <f aca="false">BN30*(AT30-CA30)*F30*AH30</f>
        <v>#VALUE!</v>
      </c>
      <c r="AC30" s="342" t="e">
        <f aca="false">BO30*CB30*F30*AH30*CA30*($G$5-$BV$5)/365.25</f>
        <v>#NAME?</v>
      </c>
      <c r="AF30" s="216" t="e">
        <f aca="false">IF(AND(D30&gt;=$G$7,D30&lt;=$G$8),1,0)</f>
        <v>#VALUE!</v>
      </c>
      <c r="AG30" s="216" t="e">
        <f aca="false">MONTH(D30)</f>
        <v>#VALUE!</v>
      </c>
      <c r="AH30" s="216" t="e">
        <f aca="false">(EOMONTH(D30,0)-EOMONTH(D30-DAY(D30),0))*AF30</f>
        <v>#VALUE!</v>
      </c>
      <c r="AI30" s="216" t="e">
        <f aca="false">AI29+AH29</f>
        <v>#VALUE!</v>
      </c>
      <c r="AJ30" s="216" t="e">
        <f aca="false">D30-$BV$5</f>
        <v>#VALUE!</v>
      </c>
      <c r="AL30" s="207" t="e">
        <f aca="false">VLOOKUP($D30,CurveTbl,$AK$4)</f>
        <v>#VALUE!</v>
      </c>
      <c r="AM30" s="343" t="e">
        <f aca="false">VLOOKUP($D30,CurveTbl,$AH$3)</f>
        <v>#VALUE!</v>
      </c>
      <c r="AN30" s="343" t="e">
        <f aca="false">VLOOKUP($D30,CurveTbl,$AH$4)+VLOOKUP($AG30,$AL$3:$AS$15,6)</f>
        <v>#VALUE!</v>
      </c>
      <c r="AO30" s="343" t="e">
        <f aca="false">VLOOKUP($D30,CurveTbl,$AH$5)</f>
        <v>#VALUE!</v>
      </c>
      <c r="AP30" s="343" t="e">
        <f aca="false">VLOOKUP($D30,CurveTbl,$AH$6)+VLOOKUP($AG30,$AL$3:$AS$15,7)</f>
        <v>#VALUE!</v>
      </c>
      <c r="AQ30" s="207" t="e">
        <f aca="false">VLOOKUP($AG30,$AL$4:$AS$15,3)+VLOOKUP($AG30,$AL$4:$AS$15,5)+($AH$10*VLOOKUP(D30,GRITable,2))</f>
        <v>#VALUE!</v>
      </c>
      <c r="AR30" s="208" t="e">
        <f aca="false">VLOOKUP($AG30,$AL$4:$AS$15,4)</f>
        <v>#VALUE!</v>
      </c>
      <c r="AS30" s="207" t="e">
        <f aca="false">(AL30+AM30+AN30)</f>
        <v>#VALUE!</v>
      </c>
      <c r="AT30" s="208" t="e">
        <f aca="false">VLOOKUP(D30,CurveTbl,$AK$6)</f>
        <v>#VALUE!</v>
      </c>
      <c r="AU30" s="208" t="e">
        <f aca="false">(1+$AT30/2)^(-2*($D30-$G$5)/365.25)*$AF30</f>
        <v>#VALUE!</v>
      </c>
      <c r="AV30" s="344" t="e">
        <f aca="false">ROUND((F30/(1-AR30))-F30,0)*AF30*AH30*AU30</f>
        <v>#VALUE!</v>
      </c>
      <c r="AW30" s="208" t="e">
        <f aca="false">VLOOKUP($D30,CurveTbl,$AK$8)</f>
        <v>#VALUE!</v>
      </c>
      <c r="AX30" s="208" t="e">
        <f aca="false">VLOOKUP($D30,CurveTbl,$AH$7)</f>
        <v>#VALUE!</v>
      </c>
      <c r="AY30" s="208" t="e">
        <f aca="false">VLOOKUP($D30,CurveTbl,$AH$8)</f>
        <v>#VALUE!</v>
      </c>
      <c r="AZ30" s="208"/>
      <c r="BA30" s="345"/>
      <c r="BB30" s="343" t="e">
        <f aca="false">$H30-$BV30</f>
        <v>#VALUE!</v>
      </c>
      <c r="BC30" s="343" t="e">
        <f aca="false">I30-BW30</f>
        <v>#VALUE!</v>
      </c>
      <c r="BD30" s="208" t="e">
        <f aca="false">N30-BX30</f>
        <v>#VALUE!</v>
      </c>
      <c r="BE30" s="208" t="e">
        <f aca="false">O30-BY30</f>
        <v>#VALUE!</v>
      </c>
      <c r="BF30" s="208" t="e">
        <f aca="false">xSPRDOPT($BW30,$BV30,$CG30,0,$BY30,$BX30,$BZ30,$AJ30,1,4)*$CB30</f>
        <v>#NAME?</v>
      </c>
      <c r="BG30" s="208" t="e">
        <f aca="false">xSPRDOPT($BW30,$BV30,$CG30,0,$BY30,$BX30,$BZ30,$AJ30,1,3)*$CB30</f>
        <v>#NAME?</v>
      </c>
      <c r="BH30" s="208" t="e">
        <f aca="false">IF(OR(BF30&lt;&gt;0,BG30&lt;&gt;0),xSPRDOPT($BW30,$BV30,$CG30,0,$BY30,$BX30,$BZ30,$AJ30,1,12)*$CB30,0)</f>
        <v>#NAME?</v>
      </c>
      <c r="BI30" s="208" t="e">
        <f aca="false">xSPRDOPT($BW30,$BV30,$CG30,2*LN(1+CA30/2),$BY30,$BX30,$BZ30,$AJ30,1,9)</f>
        <v>#NAME?</v>
      </c>
      <c r="BJ30" s="208" t="e">
        <f aca="false">xSPRDOPT($BW30,$BV30,$CG30,0,$BY30,$BX30,$BZ30,$AJ30,1,6)*$CB30</f>
        <v>#NAME?</v>
      </c>
      <c r="BK30" s="208" t="e">
        <f aca="false">xSPRDOPT($BW30,$BV30,$CG30,0,$BY30,$BX30,$BZ30,$AJ30,1,5)*$CB30</f>
        <v>#NAME?</v>
      </c>
      <c r="BL30" s="208" t="e">
        <f aca="false">xSPRDOPT(BW30,BV30,CG30,0,BY30,BX30,BZ30,AJ30,1,2)*CB30</f>
        <v>#NAME?</v>
      </c>
      <c r="BM30" s="208" t="e">
        <f aca="false">xSPRDOPT(BW30,BV30,CG30,0,BY30,BX30,BZ30,AJ30,1,1)*CB30</f>
        <v>#NAME?</v>
      </c>
      <c r="BN30" s="208" t="e">
        <f aca="false">IF(AH30&lt;&gt;0,xSPRDOPT($BW30,$BV30,$CG30,2*LN(1+CA30/2),$BY30,$BX30,$BZ30,$AJ30,1,8)+(AJ30/365.25)*CH30/AH30,0)</f>
        <v>#VALUE!</v>
      </c>
      <c r="BO30" s="208" t="e">
        <f aca="false">xSPRDOPT($BW30,$BV30,$CG30,0,$BY30,$BX30,$BZ30,$AJ30,1,0)</f>
        <v>#NAME?</v>
      </c>
      <c r="BP30" s="208"/>
      <c r="BQ30" s="208"/>
      <c r="BR30" s="208"/>
      <c r="BS30" s="208"/>
      <c r="BV30" s="346" t="n">
        <v>3.10634720470786</v>
      </c>
      <c r="BW30" s="207" t="n">
        <v>3.256</v>
      </c>
      <c r="BX30" s="208" t="n">
        <v>0.496603984318873</v>
      </c>
      <c r="BY30" s="208" t="n">
        <v>0.512877986855635</v>
      </c>
      <c r="BZ30" s="208" t="n">
        <v>0.994369428350393</v>
      </c>
      <c r="CA30" s="208" t="n">
        <v>0.0213586774461065</v>
      </c>
      <c r="CB30" s="208" t="n">
        <v>0.984188621829674</v>
      </c>
      <c r="CC30" s="343" t="n">
        <v>-0.12</v>
      </c>
      <c r="CD30" s="343" t="n">
        <v>-0.01</v>
      </c>
      <c r="CE30" s="343" t="n">
        <v>0.17</v>
      </c>
      <c r="CF30" s="343" t="n">
        <v>0</v>
      </c>
      <c r="CG30" s="343" t="n">
        <v>0.0445</v>
      </c>
      <c r="CH30" s="343" t="n">
        <v>0</v>
      </c>
      <c r="CI30" s="343" t="n">
        <v>3.086</v>
      </c>
    </row>
    <row r="31" customFormat="false" ht="12.75" hidden="false" customHeight="false" outlineLevel="0" collapsed="false">
      <c r="A31" s="338"/>
      <c r="B31" s="338"/>
      <c r="D31" s="199" t="e">
        <f aca="false">D30+AH30</f>
        <v>#VALUE!</v>
      </c>
      <c r="F31" s="200" t="e">
        <f aca="false">VLOOKUP(AG31,$AL$4:$AS$15,2)</f>
        <v>#VALUE!</v>
      </c>
      <c r="G31" s="200" t="e">
        <f aca="false">F31*$AU31</f>
        <v>#VALUE!</v>
      </c>
      <c r="H31" s="201" t="e">
        <f aca="false">(AL31+AM31+AN31)/(1-(AR31))</f>
        <v>#VALUE!</v>
      </c>
      <c r="I31" s="201" t="e">
        <f aca="false">(AL31+AO31+AP31)</f>
        <v>#VALUE!</v>
      </c>
      <c r="K31" s="201" t="e">
        <f aca="false">MAX(((I31-H31)-AQ31)*AU31*AH31,0)</f>
        <v>#VALUE!</v>
      </c>
      <c r="L31" s="339" t="e">
        <f aca="false">MAX(Q31-K31,0)</f>
        <v>#VALUE!</v>
      </c>
      <c r="N31" s="340" t="e">
        <f aca="false">SQRT(($AX31^2*($AH31/2)+$AW31^2*$AI31)/(($AH31/2)+$AI31))</f>
        <v>#VALUE!</v>
      </c>
      <c r="O31" s="340" t="e">
        <f aca="false">SQRT(($AY31^2*($AH31/2)+$AW31^2*$AI31)/(($AH31/2)+$AI31))</f>
        <v>#VALUE!</v>
      </c>
      <c r="P31" s="209" t="e">
        <f aca="false">(VLOOKUP(AI31,CorrelationTwo,2)*(AW31^2)*AI31+VLOOKUP(D31,CorrelationOne,$AK$9)*AX31*AY31*(AH31/2))/((AI31+(AH31/2))*O31*N31)*AF31</f>
        <v>#VALUE!</v>
      </c>
      <c r="Q31" s="339" t="e">
        <f aca="false">xSPRDOPT(I31,H31,AQ31,0,O31,N31,P31,D31-$G$5,1,0)*AH31*AU31</f>
        <v>#VALUE!</v>
      </c>
      <c r="R31" s="339"/>
      <c r="S31" s="203" t="e">
        <f aca="false">xSPRDOPT(I31,H31,AQ31,AT31,O31,N31,P31,D31-$G$5,1,2)*AF31*(F31/(1-AR31))*AH31</f>
        <v>#VALUE!</v>
      </c>
      <c r="T31" s="203" t="e">
        <f aca="false">xSPRDOPT(I31,H31,AQ31,AT31,O31,N31,P31,D31-$G$5,1,1)*AF31*F31*AH31</f>
        <v>#VALUE!</v>
      </c>
      <c r="U31" s="339"/>
      <c r="V31" s="341" t="e">
        <f aca="false">VLOOKUP($AG31,$AL$4:$AS$15,8)*AH31*AU31</f>
        <v>#VALUE!</v>
      </c>
      <c r="W31" s="341"/>
      <c r="X31" s="342" t="e">
        <f aca="false">((BM31*BC31)+(BL31*BB31))*AH31*F31</f>
        <v>#VALUE!</v>
      </c>
      <c r="Y31" s="342" t="e">
        <f aca="false">($F31*$AH31)*((($BG31/2)*($BC31)^2)+(($BF31/2)*($BB31)^2)+($BH31*$BC31*$BB31))</f>
        <v>#VALUE!</v>
      </c>
      <c r="Z31" s="342" t="e">
        <f aca="false">($BI31*$F31*$AH31*($G$5-$BV$5))/365.25</f>
        <v>#VALUE!</v>
      </c>
      <c r="AA31" s="342" t="e">
        <f aca="false">(($BK31*$BE31)+($BJ31*$BD31))*$F31*$AH31*$AF31</f>
        <v>#VALUE!</v>
      </c>
      <c r="AB31" s="342" t="e">
        <f aca="false">BN31*(AT31-CA31)*F31*AH31</f>
        <v>#VALUE!</v>
      </c>
      <c r="AC31" s="342" t="e">
        <f aca="false">BO31*CB31*F31*AH31*CA31*($G$5-$BV$5)/365.25</f>
        <v>#NAME?</v>
      </c>
      <c r="AF31" s="216" t="e">
        <f aca="false">IF(AND(D31&gt;=$G$7,D31&lt;=$G$8),1,0)</f>
        <v>#VALUE!</v>
      </c>
      <c r="AG31" s="216" t="e">
        <f aca="false">MONTH(D31)</f>
        <v>#VALUE!</v>
      </c>
      <c r="AH31" s="216" t="e">
        <f aca="false">(EOMONTH(D31,0)-EOMONTH(D31-DAY(D31),0))*AF31</f>
        <v>#VALUE!</v>
      </c>
      <c r="AI31" s="216" t="e">
        <f aca="false">AI30+AH30</f>
        <v>#VALUE!</v>
      </c>
      <c r="AJ31" s="216" t="e">
        <f aca="false">D31-$BV$5</f>
        <v>#VALUE!</v>
      </c>
      <c r="AL31" s="207" t="e">
        <f aca="false">VLOOKUP($D31,CurveTbl,$AK$4)</f>
        <v>#VALUE!</v>
      </c>
      <c r="AM31" s="343" t="e">
        <f aca="false">VLOOKUP($D31,CurveTbl,$AH$3)</f>
        <v>#VALUE!</v>
      </c>
      <c r="AN31" s="343" t="e">
        <f aca="false">VLOOKUP($D31,CurveTbl,$AH$4)+VLOOKUP($AG31,$AL$3:$AS$15,6)</f>
        <v>#VALUE!</v>
      </c>
      <c r="AO31" s="343" t="e">
        <f aca="false">VLOOKUP($D31,CurveTbl,$AH$5)</f>
        <v>#VALUE!</v>
      </c>
      <c r="AP31" s="343" t="e">
        <f aca="false">VLOOKUP($D31,CurveTbl,$AH$6)+VLOOKUP($AG31,$AL$3:$AS$15,7)</f>
        <v>#VALUE!</v>
      </c>
      <c r="AQ31" s="207" t="e">
        <f aca="false">VLOOKUP($AG31,$AL$4:$AS$15,3)+VLOOKUP($AG31,$AL$4:$AS$15,5)+($AH$10*VLOOKUP(D31,GRITable,2))</f>
        <v>#VALUE!</v>
      </c>
      <c r="AR31" s="208" t="e">
        <f aca="false">VLOOKUP($AG31,$AL$4:$AS$15,4)</f>
        <v>#VALUE!</v>
      </c>
      <c r="AS31" s="207" t="e">
        <f aca="false">(AL31+AM31+AN31)</f>
        <v>#VALUE!</v>
      </c>
      <c r="AT31" s="208" t="e">
        <f aca="false">VLOOKUP(D31,CurveTbl,$AK$6)</f>
        <v>#VALUE!</v>
      </c>
      <c r="AU31" s="208" t="e">
        <f aca="false">(1+$AT31/2)^(-2*($D31-$G$5)/365.25)*$AF31</f>
        <v>#VALUE!</v>
      </c>
      <c r="AV31" s="344" t="e">
        <f aca="false">ROUND((F31/(1-AR31))-F31,0)*AF31*AH31*AU31</f>
        <v>#VALUE!</v>
      </c>
      <c r="AW31" s="208" t="e">
        <f aca="false">VLOOKUP($D31,CurveTbl,$AK$8)</f>
        <v>#VALUE!</v>
      </c>
      <c r="AX31" s="208" t="e">
        <f aca="false">VLOOKUP($D31,CurveTbl,$AH$7)</f>
        <v>#VALUE!</v>
      </c>
      <c r="AY31" s="208" t="e">
        <f aca="false">VLOOKUP($D31,CurveTbl,$AH$8)</f>
        <v>#VALUE!</v>
      </c>
      <c r="AZ31" s="208"/>
      <c r="BA31" s="345"/>
      <c r="BB31" s="343" t="e">
        <f aca="false">$H31-$BV31</f>
        <v>#VALUE!</v>
      </c>
      <c r="BC31" s="343" t="e">
        <f aca="false">I31-BW31</f>
        <v>#VALUE!</v>
      </c>
      <c r="BD31" s="208" t="e">
        <f aca="false">N31-BX31</f>
        <v>#VALUE!</v>
      </c>
      <c r="BE31" s="208" t="e">
        <f aca="false">O31-BY31</f>
        <v>#VALUE!</v>
      </c>
      <c r="BF31" s="208" t="e">
        <f aca="false">xSPRDOPT($BW31,$BV31,$CG31,0,$BY31,$BX31,$BZ31,$AJ31,1,4)*$CB31</f>
        <v>#NAME?</v>
      </c>
      <c r="BG31" s="208" t="e">
        <f aca="false">xSPRDOPT($BW31,$BV31,$CG31,0,$BY31,$BX31,$BZ31,$AJ31,1,3)*$CB31</f>
        <v>#NAME?</v>
      </c>
      <c r="BH31" s="208" t="e">
        <f aca="false">IF(OR(BF31&lt;&gt;0,BG31&lt;&gt;0),xSPRDOPT($BW31,$BV31,$CG31,0,$BY31,$BX31,$BZ31,$AJ31,1,12)*$CB31,0)</f>
        <v>#NAME?</v>
      </c>
      <c r="BI31" s="208" t="e">
        <f aca="false">xSPRDOPT($BW31,$BV31,$CG31,2*LN(1+CA31/2),$BY31,$BX31,$BZ31,$AJ31,1,9)</f>
        <v>#NAME?</v>
      </c>
      <c r="BJ31" s="208" t="e">
        <f aca="false">xSPRDOPT($BW31,$BV31,$CG31,0,$BY31,$BX31,$BZ31,$AJ31,1,6)*$CB31</f>
        <v>#NAME?</v>
      </c>
      <c r="BK31" s="208" t="e">
        <f aca="false">xSPRDOPT($BW31,$BV31,$CG31,0,$BY31,$BX31,$BZ31,$AJ31,1,5)*$CB31</f>
        <v>#NAME?</v>
      </c>
      <c r="BL31" s="208" t="e">
        <f aca="false">xSPRDOPT(BW31,BV31,CG31,0,BY31,BX31,BZ31,AJ31,1,2)*CB31</f>
        <v>#NAME?</v>
      </c>
      <c r="BM31" s="208" t="e">
        <f aca="false">xSPRDOPT(BW31,BV31,CG31,0,BY31,BX31,BZ31,AJ31,1,1)*CB31</f>
        <v>#NAME?</v>
      </c>
      <c r="BN31" s="208" t="e">
        <f aca="false">IF(AH31&lt;&gt;0,xSPRDOPT($BW31,$BV31,$CG31,2*LN(1+CA31/2),$BY31,$BX31,$BZ31,$AJ31,1,8)+(AJ31/365.25)*CH31/AH31,0)</f>
        <v>#VALUE!</v>
      </c>
      <c r="BO31" s="208" t="e">
        <f aca="false">xSPRDOPT($BW31,$BV31,$CG31,0,$BY31,$BX31,$BZ31,$AJ31,1,0)</f>
        <v>#NAME?</v>
      </c>
      <c r="BP31" s="208"/>
      <c r="BQ31" s="208"/>
      <c r="BR31" s="208"/>
      <c r="BS31" s="208"/>
      <c r="BV31" s="346" t="n">
        <v>3.12211013030685</v>
      </c>
      <c r="BW31" s="207" t="n">
        <v>3.271</v>
      </c>
      <c r="BX31" s="208" t="n">
        <v>0.496347690043748</v>
      </c>
      <c r="BY31" s="208" t="n">
        <v>0.507409076178418</v>
      </c>
      <c r="BZ31" s="208" t="n">
        <v>0.99640544490172</v>
      </c>
      <c r="CA31" s="208" t="n">
        <v>0.021740974755085</v>
      </c>
      <c r="CB31" s="208" t="n">
        <v>0.982105330302028</v>
      </c>
      <c r="CC31" s="343" t="n">
        <v>-0.12</v>
      </c>
      <c r="CD31" s="343" t="n">
        <v>-0.01</v>
      </c>
      <c r="CE31" s="343" t="n">
        <v>0.17</v>
      </c>
      <c r="CF31" s="343" t="n">
        <v>0</v>
      </c>
      <c r="CG31" s="343" t="n">
        <v>0.0445</v>
      </c>
      <c r="CH31" s="343" t="n">
        <v>0</v>
      </c>
      <c r="CI31" s="343" t="n">
        <v>3.101</v>
      </c>
    </row>
    <row r="32" customFormat="false" ht="12.75" hidden="false" customHeight="false" outlineLevel="0" collapsed="false">
      <c r="A32" s="338"/>
      <c r="B32" s="338"/>
      <c r="D32" s="199" t="e">
        <f aca="false">D31+AH31</f>
        <v>#VALUE!</v>
      </c>
      <c r="F32" s="200" t="e">
        <f aca="false">VLOOKUP(AG32,$AL$4:$AS$15,2)</f>
        <v>#VALUE!</v>
      </c>
      <c r="G32" s="200" t="e">
        <f aca="false">F32*$AU32</f>
        <v>#VALUE!</v>
      </c>
      <c r="H32" s="201" t="e">
        <f aca="false">(AL32+AM32+AN32)/(1-(AR32))</f>
        <v>#VALUE!</v>
      </c>
      <c r="I32" s="201" t="e">
        <f aca="false">(AL32+AO32+AP32)</f>
        <v>#VALUE!</v>
      </c>
      <c r="K32" s="201" t="e">
        <f aca="false">MAX(((I32-H32)-AQ32)*AU32*AH32,0)</f>
        <v>#VALUE!</v>
      </c>
      <c r="L32" s="339" t="e">
        <f aca="false">MAX(Q32-K32,0)</f>
        <v>#VALUE!</v>
      </c>
      <c r="N32" s="340" t="e">
        <f aca="false">SQRT(($AX32^2*($AH32/2)+$AW32^2*$AI32)/(($AH32/2)+$AI32))</f>
        <v>#VALUE!</v>
      </c>
      <c r="O32" s="340" t="e">
        <f aca="false">SQRT(($AY32^2*($AH32/2)+$AW32^2*$AI32)/(($AH32/2)+$AI32))</f>
        <v>#VALUE!</v>
      </c>
      <c r="P32" s="209" t="e">
        <f aca="false">(VLOOKUP(AI32,CorrelationTwo,2)*(AW32^2)*AI32+VLOOKUP(D32,CorrelationOne,$AK$9)*AX32*AY32*(AH32/2))/((AI32+(AH32/2))*O32*N32)*AF32</f>
        <v>#VALUE!</v>
      </c>
      <c r="Q32" s="339" t="e">
        <f aca="false">xSPRDOPT(I32,H32,AQ32,0,O32,N32,P32,D32-$G$5,1,0)*AH32*AU32</f>
        <v>#VALUE!</v>
      </c>
      <c r="R32" s="339"/>
      <c r="S32" s="203" t="e">
        <f aca="false">xSPRDOPT(I32,H32,AQ32,AT32,O32,N32,P32,D32-$G$5,1,2)*AF32*(F32/(1-AR32))*AH32</f>
        <v>#VALUE!</v>
      </c>
      <c r="T32" s="203" t="e">
        <f aca="false">xSPRDOPT(I32,H32,AQ32,AT32,O32,N32,P32,D32-$G$5,1,1)*AF32*F32*AH32</f>
        <v>#VALUE!</v>
      </c>
      <c r="U32" s="339"/>
      <c r="V32" s="341" t="e">
        <f aca="false">VLOOKUP($AG32,$AL$4:$AS$15,8)*AH32*AU32</f>
        <v>#VALUE!</v>
      </c>
      <c r="W32" s="341"/>
      <c r="X32" s="342" t="e">
        <f aca="false">((BM32*BC32)+(BL32*BB32))*AH32*F32</f>
        <v>#VALUE!</v>
      </c>
      <c r="Y32" s="342" t="e">
        <f aca="false">($F32*$AH32)*((($BG32/2)*($BC32)^2)+(($BF32/2)*($BB32)^2)+($BH32*$BC32*$BB32))</f>
        <v>#VALUE!</v>
      </c>
      <c r="Z32" s="342" t="e">
        <f aca="false">($BI32*$F32*$AH32*($G$5-$BV$5))/365.25</f>
        <v>#VALUE!</v>
      </c>
      <c r="AA32" s="342" t="e">
        <f aca="false">(($BK32*$BE32)+($BJ32*$BD32))*$F32*$AH32*$AF32</f>
        <v>#VALUE!</v>
      </c>
      <c r="AB32" s="342" t="e">
        <f aca="false">BN32*(AT32-CA32)*F32*AH32</f>
        <v>#VALUE!</v>
      </c>
      <c r="AC32" s="342" t="e">
        <f aca="false">BO32*CB32*F32*AH32*CA32*($G$5-$BV$5)/365.25</f>
        <v>#NAME?</v>
      </c>
      <c r="AF32" s="216" t="e">
        <f aca="false">IF(AND(D32&gt;=$G$7,D32&lt;=$G$8),1,0)</f>
        <v>#VALUE!</v>
      </c>
      <c r="AG32" s="216" t="e">
        <f aca="false">MONTH(D32)</f>
        <v>#VALUE!</v>
      </c>
      <c r="AH32" s="216" t="e">
        <f aca="false">(EOMONTH(D32,0)-EOMONTH(D32-DAY(D32),0))*AF32</f>
        <v>#VALUE!</v>
      </c>
      <c r="AI32" s="216" t="e">
        <f aca="false">AI31+AH31</f>
        <v>#VALUE!</v>
      </c>
      <c r="AJ32" s="216" t="e">
        <f aca="false">D32-$BV$5</f>
        <v>#VALUE!</v>
      </c>
      <c r="AL32" s="207" t="e">
        <f aca="false">VLOOKUP($D32,CurveTbl,$AK$4)</f>
        <v>#VALUE!</v>
      </c>
      <c r="AM32" s="343" t="e">
        <f aca="false">VLOOKUP($D32,CurveTbl,$AH$3)</f>
        <v>#VALUE!</v>
      </c>
      <c r="AN32" s="343" t="e">
        <f aca="false">VLOOKUP($D32,CurveTbl,$AH$4)+VLOOKUP($AG32,$AL$3:$AS$15,6)</f>
        <v>#VALUE!</v>
      </c>
      <c r="AO32" s="343" t="e">
        <f aca="false">VLOOKUP($D32,CurveTbl,$AH$5)</f>
        <v>#VALUE!</v>
      </c>
      <c r="AP32" s="343" t="e">
        <f aca="false">VLOOKUP($D32,CurveTbl,$AH$6)+VLOOKUP($AG32,$AL$3:$AS$15,7)</f>
        <v>#VALUE!</v>
      </c>
      <c r="AQ32" s="207" t="e">
        <f aca="false">VLOOKUP($AG32,$AL$4:$AS$15,3)+VLOOKUP($AG32,$AL$4:$AS$15,5)+($AH$10*VLOOKUP(D32,GRITable,2))</f>
        <v>#VALUE!</v>
      </c>
      <c r="AR32" s="208" t="e">
        <f aca="false">VLOOKUP($AG32,$AL$4:$AS$15,4)</f>
        <v>#VALUE!</v>
      </c>
      <c r="AS32" s="207" t="e">
        <f aca="false">(AL32+AM32+AN32)</f>
        <v>#VALUE!</v>
      </c>
      <c r="AT32" s="208" t="e">
        <f aca="false">VLOOKUP(D32,CurveTbl,$AK$6)</f>
        <v>#VALUE!</v>
      </c>
      <c r="AU32" s="208" t="e">
        <f aca="false">(1+$AT32/2)^(-2*($D32-$G$5)/365.25)*$AF32</f>
        <v>#VALUE!</v>
      </c>
      <c r="AV32" s="344" t="e">
        <f aca="false">ROUND((F32/(1-AR32))-F32,0)*AF32*AH32*AU32</f>
        <v>#VALUE!</v>
      </c>
      <c r="AW32" s="208" t="e">
        <f aca="false">VLOOKUP($D32,CurveTbl,$AK$8)</f>
        <v>#VALUE!</v>
      </c>
      <c r="AX32" s="208" t="e">
        <f aca="false">VLOOKUP($D32,CurveTbl,$AH$7)</f>
        <v>#VALUE!</v>
      </c>
      <c r="AY32" s="208" t="e">
        <f aca="false">VLOOKUP($D32,CurveTbl,$AH$8)</f>
        <v>#VALUE!</v>
      </c>
      <c r="AZ32" s="208"/>
      <c r="BA32" s="345"/>
      <c r="BB32" s="343" t="e">
        <f aca="false">$H32-$BV32</f>
        <v>#VALUE!</v>
      </c>
      <c r="BC32" s="343" t="e">
        <f aca="false">I32-BW32</f>
        <v>#VALUE!</v>
      </c>
      <c r="BD32" s="208" t="e">
        <f aca="false">N32-BX32</f>
        <v>#VALUE!</v>
      </c>
      <c r="BE32" s="208" t="e">
        <f aca="false">O32-BY32</f>
        <v>#VALUE!</v>
      </c>
      <c r="BF32" s="208" t="e">
        <f aca="false">xSPRDOPT($BW32,$BV32,$CG32,0,$BY32,$BX32,$BZ32,$AJ32,1,4)*$CB32</f>
        <v>#NAME?</v>
      </c>
      <c r="BG32" s="208" t="e">
        <f aca="false">xSPRDOPT($BW32,$BV32,$CG32,0,$BY32,$BX32,$BZ32,$AJ32,1,3)*$CB32</f>
        <v>#NAME?</v>
      </c>
      <c r="BH32" s="208" t="e">
        <f aca="false">IF(OR(BF32&lt;&gt;0,BG32&lt;&gt;0),xSPRDOPT($BW32,$BV32,$CG32,0,$BY32,$BX32,$BZ32,$AJ32,1,12)*$CB32,0)</f>
        <v>#NAME?</v>
      </c>
      <c r="BI32" s="208" t="e">
        <f aca="false">xSPRDOPT($BW32,$BV32,$CG32,2*LN(1+CA32/2),$BY32,$BX32,$BZ32,$AJ32,1,9)</f>
        <v>#NAME?</v>
      </c>
      <c r="BJ32" s="208" t="e">
        <f aca="false">xSPRDOPT($BW32,$BV32,$CG32,0,$BY32,$BX32,$BZ32,$AJ32,1,6)*$CB32</f>
        <v>#NAME?</v>
      </c>
      <c r="BK32" s="208" t="e">
        <f aca="false">xSPRDOPT($BW32,$BV32,$CG32,0,$BY32,$BX32,$BZ32,$AJ32,1,5)*$CB32</f>
        <v>#NAME?</v>
      </c>
      <c r="BL32" s="208" t="e">
        <f aca="false">xSPRDOPT(BW32,BV32,CG32,0,BY32,BX32,BZ32,AJ32,1,2)*CB32</f>
        <v>#NAME?</v>
      </c>
      <c r="BM32" s="208" t="e">
        <f aca="false">xSPRDOPT(BW32,BV32,CG32,0,BY32,BX32,BZ32,AJ32,1,1)*CB32</f>
        <v>#NAME?</v>
      </c>
      <c r="BN32" s="208" t="e">
        <f aca="false">IF(AH32&lt;&gt;0,xSPRDOPT($BW32,$BV32,$CG32,2*LN(1+CA32/2),$BY32,$BX32,$BZ32,$AJ32,1,8)+(AJ32/365.25)*CH32/AH32,0)</f>
        <v>#VALUE!</v>
      </c>
      <c r="BO32" s="208" t="e">
        <f aca="false">xSPRDOPT($BW32,$BV32,$CG32,0,$BY32,$BX32,$BZ32,$AJ32,1,0)</f>
        <v>#NAME?</v>
      </c>
      <c r="BP32" s="208"/>
      <c r="BQ32" s="208"/>
      <c r="BR32" s="208"/>
      <c r="BS32" s="208"/>
      <c r="BV32" s="346" t="n">
        <v>3.16414459857083</v>
      </c>
      <c r="BW32" s="207" t="n">
        <v>3.311</v>
      </c>
      <c r="BX32" s="208" t="n">
        <v>0.493337501906675</v>
      </c>
      <c r="BY32" s="208" t="n">
        <v>0.507694161688687</v>
      </c>
      <c r="BZ32" s="208" t="n">
        <v>0.995082548115805</v>
      </c>
      <c r="CA32" s="208" t="n">
        <v>0.0221903747957026</v>
      </c>
      <c r="CB32" s="208" t="n">
        <v>0.979962974899285</v>
      </c>
      <c r="CC32" s="343" t="n">
        <v>-0.12</v>
      </c>
      <c r="CD32" s="343" t="n">
        <v>-0.01</v>
      </c>
      <c r="CE32" s="343" t="n">
        <v>0.17</v>
      </c>
      <c r="CF32" s="343" t="n">
        <v>0</v>
      </c>
      <c r="CG32" s="343" t="n">
        <v>0.0445</v>
      </c>
      <c r="CH32" s="343" t="n">
        <v>0</v>
      </c>
      <c r="CI32" s="343" t="n">
        <v>3.141</v>
      </c>
    </row>
    <row r="33" customFormat="false" ht="12.75" hidden="false" customHeight="false" outlineLevel="0" collapsed="false">
      <c r="A33" s="338"/>
      <c r="B33" s="338"/>
      <c r="D33" s="199" t="e">
        <f aca="false">D32+AH32</f>
        <v>#VALUE!</v>
      </c>
      <c r="F33" s="200" t="e">
        <f aca="false">VLOOKUP(AG33,$AL$4:$AS$15,2)</f>
        <v>#VALUE!</v>
      </c>
      <c r="G33" s="200" t="e">
        <f aca="false">F33*$AU33</f>
        <v>#VALUE!</v>
      </c>
      <c r="H33" s="201" t="e">
        <f aca="false">(AL33+AM33+AN33)/(1-(AR33))</f>
        <v>#VALUE!</v>
      </c>
      <c r="I33" s="201" t="e">
        <f aca="false">(AL33+AO33+AP33)</f>
        <v>#VALUE!</v>
      </c>
      <c r="K33" s="201" t="e">
        <f aca="false">MAX(((I33-H33)-AQ33)*AU33*AH33,0)</f>
        <v>#VALUE!</v>
      </c>
      <c r="L33" s="339" t="e">
        <f aca="false">MAX(Q33-K33,0)</f>
        <v>#VALUE!</v>
      </c>
      <c r="N33" s="340" t="e">
        <f aca="false">SQRT(($AX33^2*($AH33/2)+$AW33^2*$AI33)/(($AH33/2)+$AI33))</f>
        <v>#VALUE!</v>
      </c>
      <c r="O33" s="340" t="e">
        <f aca="false">SQRT(($AY33^2*($AH33/2)+$AW33^2*$AI33)/(($AH33/2)+$AI33))</f>
        <v>#VALUE!</v>
      </c>
      <c r="P33" s="209" t="e">
        <f aca="false">(VLOOKUP(AI33,CorrelationTwo,2)*(AW33^2)*AI33+VLOOKUP(D33,CorrelationOne,$AK$9)*AX33*AY33*(AH33/2))/((AI33+(AH33/2))*O33*N33)*AF33</f>
        <v>#VALUE!</v>
      </c>
      <c r="Q33" s="339" t="e">
        <f aca="false">xSPRDOPT(I33,H33,AQ33,0,O33,N33,P33,D33-$G$5,1,0)*AH33*AU33</f>
        <v>#VALUE!</v>
      </c>
      <c r="R33" s="339"/>
      <c r="S33" s="203" t="e">
        <f aca="false">xSPRDOPT(I33,H33,AQ33,AT33,O33,N33,P33,D33-$G$5,1,2)*AF33*(F33/(1-AR33))*AH33</f>
        <v>#VALUE!</v>
      </c>
      <c r="T33" s="203" t="e">
        <f aca="false">xSPRDOPT(I33,H33,AQ33,AT33,O33,N33,P33,D33-$G$5,1,1)*AF33*F33*AH33</f>
        <v>#VALUE!</v>
      </c>
      <c r="U33" s="339"/>
      <c r="V33" s="341" t="e">
        <f aca="false">VLOOKUP($AG33,$AL$4:$AS$15,8)*AH33*AU33</f>
        <v>#VALUE!</v>
      </c>
      <c r="W33" s="341"/>
      <c r="X33" s="342" t="e">
        <f aca="false">((BM33*BC33)+(BL33*BB33))*AH33*F33</f>
        <v>#VALUE!</v>
      </c>
      <c r="Y33" s="342" t="e">
        <f aca="false">($F33*$AH33)*((($BG33/2)*($BC33)^2)+(($BF33/2)*($BB33)^2)+($BH33*$BC33*$BB33))</f>
        <v>#VALUE!</v>
      </c>
      <c r="Z33" s="342" t="e">
        <f aca="false">($BI33*$F33*$AH33*($G$5-$BV$5))/365.25</f>
        <v>#VALUE!</v>
      </c>
      <c r="AA33" s="342" t="e">
        <f aca="false">(($BK33*$BE33)+($BJ33*$BD33))*$F33*$AH33*$AF33</f>
        <v>#VALUE!</v>
      </c>
      <c r="AB33" s="342" t="e">
        <f aca="false">BN33*(AT33-CA33)*F33*AH33</f>
        <v>#VALUE!</v>
      </c>
      <c r="AC33" s="342" t="e">
        <f aca="false">BO33*CB33*F33*AH33*CA33*($G$5-$BV$5)/365.25</f>
        <v>#NAME?</v>
      </c>
      <c r="AF33" s="216" t="e">
        <f aca="false">IF(AND(D33&gt;=$G$7,D33&lt;=$G$8),1,0)</f>
        <v>#VALUE!</v>
      </c>
      <c r="AG33" s="216" t="e">
        <f aca="false">MONTH(D33)</f>
        <v>#VALUE!</v>
      </c>
      <c r="AH33" s="216" t="e">
        <f aca="false">(EOMONTH(D33,0)-EOMONTH(D33-DAY(D33),0))*AF33</f>
        <v>#VALUE!</v>
      </c>
      <c r="AI33" s="216" t="e">
        <f aca="false">AI32+AH32</f>
        <v>#VALUE!</v>
      </c>
      <c r="AJ33" s="216" t="e">
        <f aca="false">D33-$BV$5</f>
        <v>#VALUE!</v>
      </c>
      <c r="AL33" s="207" t="e">
        <f aca="false">VLOOKUP($D33,CurveTbl,$AK$4)</f>
        <v>#VALUE!</v>
      </c>
      <c r="AM33" s="343" t="e">
        <f aca="false">VLOOKUP($D33,CurveTbl,$AH$3)</f>
        <v>#VALUE!</v>
      </c>
      <c r="AN33" s="343" t="e">
        <f aca="false">VLOOKUP($D33,CurveTbl,$AH$4)+VLOOKUP($AG33,$AL$3:$AS$15,6)</f>
        <v>#VALUE!</v>
      </c>
      <c r="AO33" s="343" t="e">
        <f aca="false">VLOOKUP($D33,CurveTbl,$AH$5)</f>
        <v>#VALUE!</v>
      </c>
      <c r="AP33" s="343" t="e">
        <f aca="false">VLOOKUP($D33,CurveTbl,$AH$6)+VLOOKUP($AG33,$AL$3:$AS$15,7)</f>
        <v>#VALUE!</v>
      </c>
      <c r="AQ33" s="207" t="e">
        <f aca="false">VLOOKUP($AG33,$AL$4:$AS$15,3)+VLOOKUP($AG33,$AL$4:$AS$15,5)+($AH$10*VLOOKUP(D33,GRITable,2))</f>
        <v>#VALUE!</v>
      </c>
      <c r="AR33" s="208" t="e">
        <f aca="false">VLOOKUP($AG33,$AL$4:$AS$15,4)</f>
        <v>#VALUE!</v>
      </c>
      <c r="AS33" s="207" t="e">
        <f aca="false">(AL33+AM33+AN33)</f>
        <v>#VALUE!</v>
      </c>
      <c r="AT33" s="208" t="e">
        <f aca="false">VLOOKUP(D33,CurveTbl,$AK$6)</f>
        <v>#VALUE!</v>
      </c>
      <c r="AU33" s="208" t="e">
        <f aca="false">(1+$AT33/2)^(-2*($D33-$G$5)/365.25)*$AF33</f>
        <v>#VALUE!</v>
      </c>
      <c r="AV33" s="344" t="e">
        <f aca="false">ROUND((F33/(1-AR33))-F33,0)*AF33*AH33*AU33</f>
        <v>#VALUE!</v>
      </c>
      <c r="AW33" s="208" t="e">
        <f aca="false">VLOOKUP($D33,CurveTbl,$AK$8)</f>
        <v>#VALUE!</v>
      </c>
      <c r="AX33" s="208" t="e">
        <f aca="false">VLOOKUP($D33,CurveTbl,$AH$7)</f>
        <v>#VALUE!</v>
      </c>
      <c r="AY33" s="208" t="e">
        <f aca="false">VLOOKUP($D33,CurveTbl,$AH$8)</f>
        <v>#VALUE!</v>
      </c>
      <c r="AZ33" s="208"/>
      <c r="BA33" s="345"/>
      <c r="BB33" s="343" t="e">
        <f aca="false">$H33-$BV33</f>
        <v>#VALUE!</v>
      </c>
      <c r="BC33" s="343" t="e">
        <f aca="false">I33-BW33</f>
        <v>#VALUE!</v>
      </c>
      <c r="BD33" s="208" t="e">
        <f aca="false">N33-BX33</f>
        <v>#VALUE!</v>
      </c>
      <c r="BE33" s="208" t="e">
        <f aca="false">O33-BY33</f>
        <v>#VALUE!</v>
      </c>
      <c r="BF33" s="208" t="e">
        <f aca="false">xSPRDOPT($BW33,$BV33,$CG33,0,$BY33,$BX33,$BZ33,$AJ33,1,4)*$CB33</f>
        <v>#NAME?</v>
      </c>
      <c r="BG33" s="208" t="e">
        <f aca="false">xSPRDOPT($BW33,$BV33,$CG33,0,$BY33,$BX33,$BZ33,$AJ33,1,3)*$CB33</f>
        <v>#NAME?</v>
      </c>
      <c r="BH33" s="208" t="e">
        <f aca="false">IF(OR(BF33&lt;&gt;0,BG33&lt;&gt;0),xSPRDOPT($BW33,$BV33,$CG33,0,$BY33,$BX33,$BZ33,$AJ33,1,12)*$CB33,0)</f>
        <v>#NAME?</v>
      </c>
      <c r="BI33" s="208" t="e">
        <f aca="false">xSPRDOPT($BW33,$BV33,$CG33,2*LN(1+CA33/2),$BY33,$BX33,$BZ33,$AJ33,1,9)</f>
        <v>#NAME?</v>
      </c>
      <c r="BJ33" s="208" t="e">
        <f aca="false">xSPRDOPT($BW33,$BV33,$CG33,0,$BY33,$BX33,$BZ33,$AJ33,1,6)*$CB33</f>
        <v>#NAME?</v>
      </c>
      <c r="BK33" s="208" t="e">
        <f aca="false">xSPRDOPT($BW33,$BV33,$CG33,0,$BY33,$BX33,$BZ33,$AJ33,1,5)*$CB33</f>
        <v>#NAME?</v>
      </c>
      <c r="BL33" s="208" t="e">
        <f aca="false">xSPRDOPT(BW33,BV33,CG33,0,BY33,BX33,BZ33,AJ33,1,2)*CB33</f>
        <v>#NAME?</v>
      </c>
      <c r="BM33" s="208" t="e">
        <f aca="false">xSPRDOPT(BW33,BV33,CG33,0,BY33,BX33,BZ33,AJ33,1,1)*CB33</f>
        <v>#NAME?</v>
      </c>
      <c r="BN33" s="208" t="e">
        <f aca="false">IF(AH33&lt;&gt;0,xSPRDOPT($BW33,$BV33,$CG33,2*LN(1+CA33/2),$BY33,$BX33,$BZ33,$AJ33,1,8)+(AJ33/365.25)*CH33/AH33,0)</f>
        <v>#VALUE!</v>
      </c>
      <c r="BO33" s="208" t="e">
        <f aca="false">xSPRDOPT($BW33,$BV33,$CG33,0,$BY33,$BX33,$BZ33,$AJ33,1,0)</f>
        <v>#NAME?</v>
      </c>
      <c r="BP33" s="208"/>
      <c r="BQ33" s="208"/>
      <c r="BR33" s="208"/>
      <c r="BS33" s="208"/>
      <c r="BV33" s="346" t="n">
        <v>3.37957124842371</v>
      </c>
      <c r="BW33" s="207" t="n">
        <v>3.476</v>
      </c>
      <c r="BX33" s="208" t="n">
        <v>0.500512816038784</v>
      </c>
      <c r="BY33" s="208" t="n">
        <v>0.511717735545618</v>
      </c>
      <c r="BZ33" s="208" t="n">
        <v>0.994981419770611</v>
      </c>
      <c r="CA33" s="208" t="n">
        <v>0.0227673952339913</v>
      </c>
      <c r="CB33" s="208" t="n">
        <v>0.977570107945235</v>
      </c>
      <c r="CC33" s="343" t="n">
        <v>-0.12</v>
      </c>
      <c r="CD33" s="343" t="n">
        <v>0</v>
      </c>
      <c r="CE33" s="343" t="n">
        <v>0.14</v>
      </c>
      <c r="CF33" s="343" t="n">
        <v>0</v>
      </c>
      <c r="CG33" s="343" t="n">
        <v>0.0445</v>
      </c>
      <c r="CH33" s="343" t="n">
        <v>0</v>
      </c>
      <c r="CI33" s="343" t="n">
        <v>3.336</v>
      </c>
    </row>
    <row r="34" customFormat="false" ht="12.75" hidden="false" customHeight="false" outlineLevel="0" collapsed="false">
      <c r="A34" s="338"/>
      <c r="B34" s="338"/>
      <c r="D34" s="199" t="e">
        <f aca="false">D33+AH33</f>
        <v>#VALUE!</v>
      </c>
      <c r="F34" s="200" t="e">
        <f aca="false">VLOOKUP(AG34,$AL$4:$AS$15,2)</f>
        <v>#VALUE!</v>
      </c>
      <c r="G34" s="200" t="e">
        <f aca="false">F34*$AU34</f>
        <v>#VALUE!</v>
      </c>
      <c r="H34" s="201" t="e">
        <f aca="false">(AL34+AM34+AN34)/(1-(AR34))</f>
        <v>#VALUE!</v>
      </c>
      <c r="I34" s="201" t="e">
        <f aca="false">(AL34+AO34+AP34)</f>
        <v>#VALUE!</v>
      </c>
      <c r="K34" s="201" t="e">
        <f aca="false">MAX(((I34-H34)-AQ34)*AU34*AH34,0)</f>
        <v>#VALUE!</v>
      </c>
      <c r="L34" s="339" t="e">
        <f aca="false">MAX(Q34-K34,0)</f>
        <v>#VALUE!</v>
      </c>
      <c r="N34" s="340" t="e">
        <f aca="false">SQRT(($AX34^2*($AH34/2)+$AW34^2*$AI34)/(($AH34/2)+$AI34))</f>
        <v>#VALUE!</v>
      </c>
      <c r="O34" s="340" t="e">
        <f aca="false">SQRT(($AY34^2*($AH34/2)+$AW34^2*$AI34)/(($AH34/2)+$AI34))</f>
        <v>#VALUE!</v>
      </c>
      <c r="P34" s="209" t="e">
        <f aca="false">(VLOOKUP(AI34,CorrelationTwo,2)*(AW34^2)*AI34+VLOOKUP(D34,CorrelationOne,$AK$9)*AX34*AY34*(AH34/2))/((AI34+(AH34/2))*O34*N34)*AF34</f>
        <v>#VALUE!</v>
      </c>
      <c r="Q34" s="339" t="e">
        <f aca="false">xSPRDOPT(I34,H34,AQ34,0,O34,N34,P34,D34-$G$5,1,0)*AH34*AU34</f>
        <v>#VALUE!</v>
      </c>
      <c r="R34" s="339"/>
      <c r="S34" s="203" t="e">
        <f aca="false">xSPRDOPT(I34,H34,AQ34,AT34,O34,N34,P34,D34-$G$5,1,2)*AF34*(F34/(1-AR34))*AH34</f>
        <v>#VALUE!</v>
      </c>
      <c r="T34" s="203" t="e">
        <f aca="false">xSPRDOPT(I34,H34,AQ34,AT34,O34,N34,P34,D34-$G$5,1,1)*AF34*F34*AH34</f>
        <v>#VALUE!</v>
      </c>
      <c r="U34" s="339"/>
      <c r="V34" s="341" t="e">
        <f aca="false">VLOOKUP($AG34,$AL$4:$AS$15,8)*AH34*AU34</f>
        <v>#VALUE!</v>
      </c>
      <c r="W34" s="341"/>
      <c r="X34" s="342" t="e">
        <f aca="false">((BM34*BC34)+(BL34*BB34))*AH34*F34</f>
        <v>#VALUE!</v>
      </c>
      <c r="Y34" s="342" t="e">
        <f aca="false">($F34*$AH34)*((($BG34/2)*($BC34)^2)+(($BF34/2)*($BB34)^2)+($BH34*$BC34*$BB34))</f>
        <v>#VALUE!</v>
      </c>
      <c r="Z34" s="342" t="e">
        <f aca="false">($BI34*$F34*$AH34*($G$5-$BV$5))/365.25</f>
        <v>#VALUE!</v>
      </c>
      <c r="AA34" s="342" t="e">
        <f aca="false">(($BK34*$BE34)+($BJ34*$BD34))*$F34*$AH34*$AF34</f>
        <v>#VALUE!</v>
      </c>
      <c r="AB34" s="342" t="e">
        <f aca="false">BN34*(AT34-CA34)*F34*AH34</f>
        <v>#VALUE!</v>
      </c>
      <c r="AC34" s="342" t="e">
        <f aca="false">BO34*CB34*F34*AH34*CA34*($G$5-$BV$5)/365.25</f>
        <v>#NAME?</v>
      </c>
      <c r="AF34" s="216" t="e">
        <f aca="false">IF(AND(D34&gt;=$G$7,D34&lt;=$G$8),1,0)</f>
        <v>#VALUE!</v>
      </c>
      <c r="AG34" s="216" t="e">
        <f aca="false">MONTH(D34)</f>
        <v>#VALUE!</v>
      </c>
      <c r="AH34" s="216" t="e">
        <f aca="false">(EOMONTH(D34,0)-EOMONTH(D34-DAY(D34),0))*AF34</f>
        <v>#VALUE!</v>
      </c>
      <c r="AI34" s="216" t="e">
        <f aca="false">AI33+AH33</f>
        <v>#VALUE!</v>
      </c>
      <c r="AJ34" s="216" t="e">
        <f aca="false">D34-$BV$5</f>
        <v>#VALUE!</v>
      </c>
      <c r="AL34" s="207" t="e">
        <f aca="false">VLOOKUP($D34,CurveTbl,$AK$4)</f>
        <v>#VALUE!</v>
      </c>
      <c r="AM34" s="343" t="e">
        <f aca="false">VLOOKUP($D34,CurveTbl,$AH$3)</f>
        <v>#VALUE!</v>
      </c>
      <c r="AN34" s="343" t="e">
        <f aca="false">VLOOKUP($D34,CurveTbl,$AH$4)+VLOOKUP($AG34,$AL$3:$AS$15,6)</f>
        <v>#VALUE!</v>
      </c>
      <c r="AO34" s="343" t="e">
        <f aca="false">VLOOKUP($D34,CurveTbl,$AH$5)</f>
        <v>#VALUE!</v>
      </c>
      <c r="AP34" s="343" t="e">
        <f aca="false">VLOOKUP($D34,CurveTbl,$AH$6)+VLOOKUP($AG34,$AL$3:$AS$15,7)</f>
        <v>#VALUE!</v>
      </c>
      <c r="AQ34" s="207" t="e">
        <f aca="false">VLOOKUP($AG34,$AL$4:$AS$15,3)+VLOOKUP($AG34,$AL$4:$AS$15,5)+($AH$10*VLOOKUP(D34,GRITable,2))</f>
        <v>#VALUE!</v>
      </c>
      <c r="AR34" s="208" t="e">
        <f aca="false">VLOOKUP($AG34,$AL$4:$AS$15,4)</f>
        <v>#VALUE!</v>
      </c>
      <c r="AS34" s="207" t="e">
        <f aca="false">(AL34+AM34+AN34)</f>
        <v>#VALUE!</v>
      </c>
      <c r="AT34" s="208" t="e">
        <f aca="false">VLOOKUP(D34,CurveTbl,$AK$6)</f>
        <v>#VALUE!</v>
      </c>
      <c r="AU34" s="208" t="e">
        <f aca="false">(1+$AT34/2)^(-2*($D34-$G$5)/365.25)*$AF34</f>
        <v>#VALUE!</v>
      </c>
      <c r="AV34" s="344" t="e">
        <f aca="false">ROUND((F34/(1-AR34))-F34,0)*AF34*AH34*AU34</f>
        <v>#VALUE!</v>
      </c>
      <c r="AW34" s="208" t="e">
        <f aca="false">VLOOKUP($D34,CurveTbl,$AK$8)</f>
        <v>#VALUE!</v>
      </c>
      <c r="AX34" s="208" t="e">
        <f aca="false">VLOOKUP($D34,CurveTbl,$AH$7)</f>
        <v>#VALUE!</v>
      </c>
      <c r="AY34" s="208" t="e">
        <f aca="false">VLOOKUP($D34,CurveTbl,$AH$8)</f>
        <v>#VALUE!</v>
      </c>
      <c r="AZ34" s="208"/>
      <c r="BA34" s="345"/>
      <c r="BB34" s="343" t="e">
        <f aca="false">$H34-$BV34</f>
        <v>#VALUE!</v>
      </c>
      <c r="BC34" s="343" t="e">
        <f aca="false">I34-BW34</f>
        <v>#VALUE!</v>
      </c>
      <c r="BD34" s="208" t="e">
        <f aca="false">N34-BX34</f>
        <v>#VALUE!</v>
      </c>
      <c r="BE34" s="208" t="e">
        <f aca="false">O34-BY34</f>
        <v>#VALUE!</v>
      </c>
      <c r="BF34" s="208" t="e">
        <f aca="false">xSPRDOPT($BW34,$BV34,$CG34,0,$BY34,$BX34,$BZ34,$AJ34,1,4)*$CB34</f>
        <v>#NAME?</v>
      </c>
      <c r="BG34" s="208" t="e">
        <f aca="false">xSPRDOPT($BW34,$BV34,$CG34,0,$BY34,$BX34,$BZ34,$AJ34,1,3)*$CB34</f>
        <v>#NAME?</v>
      </c>
      <c r="BH34" s="208" t="e">
        <f aca="false">IF(OR(BF34&lt;&gt;0,BG34&lt;&gt;0),xSPRDOPT($BW34,$BV34,$CG34,0,$BY34,$BX34,$BZ34,$AJ34,1,12)*$CB34,0)</f>
        <v>#NAME?</v>
      </c>
      <c r="BI34" s="208" t="e">
        <f aca="false">xSPRDOPT($BW34,$BV34,$CG34,2*LN(1+CA34/2),$BY34,$BX34,$BZ34,$AJ34,1,9)</f>
        <v>#NAME?</v>
      </c>
      <c r="BJ34" s="208" t="e">
        <f aca="false">xSPRDOPT($BW34,$BV34,$CG34,0,$BY34,$BX34,$BZ34,$AJ34,1,6)*$CB34</f>
        <v>#NAME?</v>
      </c>
      <c r="BK34" s="208" t="e">
        <f aca="false">xSPRDOPT($BW34,$BV34,$CG34,0,$BY34,$BX34,$BZ34,$AJ34,1,5)*$CB34</f>
        <v>#NAME?</v>
      </c>
      <c r="BL34" s="208" t="e">
        <f aca="false">xSPRDOPT(BW34,BV34,CG34,0,BY34,BX34,BZ34,AJ34,1,2)*CB34</f>
        <v>#NAME?</v>
      </c>
      <c r="BM34" s="208" t="e">
        <f aca="false">xSPRDOPT(BW34,BV34,CG34,0,BY34,BX34,BZ34,AJ34,1,1)*CB34</f>
        <v>#NAME?</v>
      </c>
      <c r="BN34" s="208" t="e">
        <f aca="false">IF(AH34&lt;&gt;0,xSPRDOPT($BW34,$BV34,$CG34,2*LN(1+CA34/2),$BY34,$BX34,$BZ34,$AJ34,1,8)+(AJ34/365.25)*CH34/AH34,0)</f>
        <v>#VALUE!</v>
      </c>
      <c r="BO34" s="208" t="e">
        <f aca="false">xSPRDOPT($BW34,$BV34,$CG34,0,$BY34,$BX34,$BZ34,$AJ34,1,0)</f>
        <v>#NAME?</v>
      </c>
      <c r="BP34" s="208"/>
      <c r="BQ34" s="208"/>
      <c r="BR34" s="208"/>
      <c r="BS34" s="208"/>
      <c r="BV34" s="346" t="n">
        <v>3.58711643547709</v>
      </c>
      <c r="BW34" s="207" t="n">
        <v>3.706</v>
      </c>
      <c r="BX34" s="208" t="n">
        <v>0.511962895422421</v>
      </c>
      <c r="BY34" s="208" t="n">
        <v>0.524658349450191</v>
      </c>
      <c r="BZ34" s="208" t="n">
        <v>0.990028856344864</v>
      </c>
      <c r="CA34" s="208" t="n">
        <v>0.0233258022170264</v>
      </c>
      <c r="CB34" s="208" t="n">
        <v>0.975170220662966</v>
      </c>
      <c r="CC34" s="343" t="n">
        <v>-0.1225</v>
      </c>
      <c r="CD34" s="343" t="n">
        <v>0</v>
      </c>
      <c r="CE34" s="343" t="n">
        <v>0.17</v>
      </c>
      <c r="CF34" s="343" t="n">
        <v>0</v>
      </c>
      <c r="CG34" s="343" t="n">
        <v>0.0445</v>
      </c>
      <c r="CH34" s="343" t="n">
        <v>0</v>
      </c>
      <c r="CI34" s="343" t="n">
        <v>3.536</v>
      </c>
    </row>
    <row r="35" customFormat="false" ht="12.75" hidden="false" customHeight="false" outlineLevel="0" collapsed="false">
      <c r="A35" s="338"/>
      <c r="B35" s="338"/>
      <c r="D35" s="199" t="e">
        <f aca="false">D34+AH34</f>
        <v>#VALUE!</v>
      </c>
      <c r="F35" s="200" t="e">
        <f aca="false">VLOOKUP(AG35,$AL$4:$AS$15,2)</f>
        <v>#VALUE!</v>
      </c>
      <c r="G35" s="200" t="e">
        <f aca="false">F35*$AU35</f>
        <v>#VALUE!</v>
      </c>
      <c r="H35" s="201" t="e">
        <f aca="false">(AL35+AM35+AN35)/(1-(AR35))</f>
        <v>#VALUE!</v>
      </c>
      <c r="I35" s="201" t="e">
        <f aca="false">(AL35+AO35+AP35)</f>
        <v>#VALUE!</v>
      </c>
      <c r="K35" s="201" t="e">
        <f aca="false">MAX(((I35-H35)-AQ35)*AU35*AH35,0)</f>
        <v>#VALUE!</v>
      </c>
      <c r="L35" s="339" t="e">
        <f aca="false">MAX(Q35-K35,0)</f>
        <v>#VALUE!</v>
      </c>
      <c r="N35" s="340" t="e">
        <f aca="false">SQRT(($AX35^2*($AH35/2)+$AW35^2*$AI35)/(($AH35/2)+$AI35))</f>
        <v>#VALUE!</v>
      </c>
      <c r="O35" s="340" t="e">
        <f aca="false">SQRT(($AY35^2*($AH35/2)+$AW35^2*$AI35)/(($AH35/2)+$AI35))</f>
        <v>#VALUE!</v>
      </c>
      <c r="P35" s="209" t="e">
        <f aca="false">(VLOOKUP(AI35,CorrelationTwo,2)*(AW35^2)*AI35+VLOOKUP(D35,CorrelationOne,$AK$9)*AX35*AY35*(AH35/2))/((AI35+(AH35/2))*O35*N35)*AF35</f>
        <v>#VALUE!</v>
      </c>
      <c r="Q35" s="339" t="e">
        <f aca="false">xSPRDOPT(I35,H35,AQ35,0,O35,N35,P35,D35-$G$5,1,0)*AH35*AU35</f>
        <v>#VALUE!</v>
      </c>
      <c r="R35" s="339"/>
      <c r="S35" s="203" t="e">
        <f aca="false">xSPRDOPT(I35,H35,AQ35,AT35,O35,N35,P35,D35-$G$5,1,2)*AF35*(F35/(1-AR35))*AH35</f>
        <v>#VALUE!</v>
      </c>
      <c r="T35" s="203" t="e">
        <f aca="false">xSPRDOPT(I35,H35,AQ35,AT35,O35,N35,P35,D35-$G$5,1,1)*AF35*F35*AH35</f>
        <v>#VALUE!</v>
      </c>
      <c r="U35" s="339"/>
      <c r="V35" s="341" t="e">
        <f aca="false">VLOOKUP($AG35,$AL$4:$AS$15,8)*AH35*AU35</f>
        <v>#VALUE!</v>
      </c>
      <c r="W35" s="341"/>
      <c r="X35" s="342" t="e">
        <f aca="false">((BM35*BC35)+(BL35*BB35))*AH35*F35</f>
        <v>#VALUE!</v>
      </c>
      <c r="Y35" s="342" t="e">
        <f aca="false">($F35*$AH35)*((($BG35/2)*($BC35)^2)+(($BF35/2)*($BB35)^2)+($BH35*$BC35*$BB35))</f>
        <v>#VALUE!</v>
      </c>
      <c r="Z35" s="342" t="e">
        <f aca="false">($BI35*$F35*$AH35*($G$5-$BV$5))/365.25</f>
        <v>#VALUE!</v>
      </c>
      <c r="AA35" s="342" t="e">
        <f aca="false">(($BK35*$BE35)+($BJ35*$BD35))*$F35*$AH35*$AF35</f>
        <v>#VALUE!</v>
      </c>
      <c r="AB35" s="342" t="e">
        <f aca="false">BN35*(AT35-CA35)*F35*AH35</f>
        <v>#VALUE!</v>
      </c>
      <c r="AC35" s="342" t="e">
        <f aca="false">BO35*CB35*F35*AH35*CA35*($G$5-$BV$5)/365.25</f>
        <v>#NAME?</v>
      </c>
      <c r="AF35" s="216" t="e">
        <f aca="false">IF(AND(D35&gt;=$G$7,D35&lt;=$G$8),1,0)</f>
        <v>#VALUE!</v>
      </c>
      <c r="AG35" s="216" t="e">
        <f aca="false">MONTH(D35)</f>
        <v>#VALUE!</v>
      </c>
      <c r="AH35" s="216" t="e">
        <f aca="false">(EOMONTH(D35,0)-EOMONTH(D35-DAY(D35),0))*AF35</f>
        <v>#VALUE!</v>
      </c>
      <c r="AI35" s="216" t="e">
        <f aca="false">AI34+AH34</f>
        <v>#VALUE!</v>
      </c>
      <c r="AJ35" s="216" t="e">
        <f aca="false">D35-$BV$5</f>
        <v>#VALUE!</v>
      </c>
      <c r="AL35" s="207" t="e">
        <f aca="false">VLOOKUP($D35,CurveTbl,$AK$4)</f>
        <v>#VALUE!</v>
      </c>
      <c r="AM35" s="343" t="e">
        <f aca="false">VLOOKUP($D35,CurveTbl,$AH$3)</f>
        <v>#VALUE!</v>
      </c>
      <c r="AN35" s="343" t="e">
        <f aca="false">VLOOKUP($D35,CurveTbl,$AH$4)+VLOOKUP($AG35,$AL$3:$AS$15,6)</f>
        <v>#VALUE!</v>
      </c>
      <c r="AO35" s="343" t="e">
        <f aca="false">VLOOKUP($D35,CurveTbl,$AH$5)</f>
        <v>#VALUE!</v>
      </c>
      <c r="AP35" s="343" t="e">
        <f aca="false">VLOOKUP($D35,CurveTbl,$AH$6)+VLOOKUP($AG35,$AL$3:$AS$15,7)</f>
        <v>#VALUE!</v>
      </c>
      <c r="AQ35" s="207" t="e">
        <f aca="false">VLOOKUP($AG35,$AL$4:$AS$15,3)+VLOOKUP($AG35,$AL$4:$AS$15,5)+($AH$10*VLOOKUP(D35,GRITable,2))</f>
        <v>#VALUE!</v>
      </c>
      <c r="AR35" s="208" t="e">
        <f aca="false">VLOOKUP($AG35,$AL$4:$AS$15,4)</f>
        <v>#VALUE!</v>
      </c>
      <c r="AS35" s="207" t="e">
        <f aca="false">(AL35+AM35+AN35)</f>
        <v>#VALUE!</v>
      </c>
      <c r="AT35" s="208" t="e">
        <f aca="false">VLOOKUP(D35,CurveTbl,$AK$6)</f>
        <v>#VALUE!</v>
      </c>
      <c r="AU35" s="208" t="e">
        <f aca="false">(1+$AT35/2)^(-2*($D35-$G$5)/365.25)*$AF35</f>
        <v>#VALUE!</v>
      </c>
      <c r="AV35" s="344" t="e">
        <f aca="false">ROUND((F35/(1-AR35))-F35,0)*AF35*AH35*AU35</f>
        <v>#VALUE!</v>
      </c>
      <c r="AW35" s="208" t="e">
        <f aca="false">VLOOKUP($D35,CurveTbl,$AK$8)</f>
        <v>#VALUE!</v>
      </c>
      <c r="AX35" s="208" t="e">
        <f aca="false">VLOOKUP($D35,CurveTbl,$AH$7)</f>
        <v>#VALUE!</v>
      </c>
      <c r="AY35" s="208" t="e">
        <f aca="false">VLOOKUP($D35,CurveTbl,$AH$8)</f>
        <v>#VALUE!</v>
      </c>
      <c r="AZ35" s="208"/>
      <c r="BA35" s="345"/>
      <c r="BB35" s="343" t="e">
        <f aca="false">$H35-$BV35</f>
        <v>#VALUE!</v>
      </c>
      <c r="BC35" s="343" t="e">
        <f aca="false">I35-BW35</f>
        <v>#VALUE!</v>
      </c>
      <c r="BD35" s="208" t="e">
        <f aca="false">N35-BX35</f>
        <v>#VALUE!</v>
      </c>
      <c r="BE35" s="208" t="e">
        <f aca="false">O35-BY35</f>
        <v>#VALUE!</v>
      </c>
      <c r="BF35" s="208" t="e">
        <f aca="false">xSPRDOPT($BW35,$BV35,$CG35,0,$BY35,$BX35,$BZ35,$AJ35,1,4)*$CB35</f>
        <v>#NAME?</v>
      </c>
      <c r="BG35" s="208" t="e">
        <f aca="false">xSPRDOPT($BW35,$BV35,$CG35,0,$BY35,$BX35,$BZ35,$AJ35,1,3)*$CB35</f>
        <v>#NAME?</v>
      </c>
      <c r="BH35" s="208" t="e">
        <f aca="false">IF(OR(BF35&lt;&gt;0,BG35&lt;&gt;0),xSPRDOPT($BW35,$BV35,$CG35,0,$BY35,$BX35,$BZ35,$AJ35,1,12)*$CB35,0)</f>
        <v>#NAME?</v>
      </c>
      <c r="BI35" s="208" t="e">
        <f aca="false">xSPRDOPT($BW35,$BV35,$CG35,2*LN(1+CA35/2),$BY35,$BX35,$BZ35,$AJ35,1,9)</f>
        <v>#NAME?</v>
      </c>
      <c r="BJ35" s="208" t="e">
        <f aca="false">xSPRDOPT($BW35,$BV35,$CG35,0,$BY35,$BX35,$BZ35,$AJ35,1,6)*$CB35</f>
        <v>#NAME?</v>
      </c>
      <c r="BK35" s="208" t="e">
        <f aca="false">xSPRDOPT($BW35,$BV35,$CG35,0,$BY35,$BX35,$BZ35,$AJ35,1,5)*$CB35</f>
        <v>#NAME?</v>
      </c>
      <c r="BL35" s="208" t="e">
        <f aca="false">xSPRDOPT(BW35,BV35,CG35,0,BY35,BX35,BZ35,AJ35,1,2)*CB35</f>
        <v>#NAME?</v>
      </c>
      <c r="BM35" s="208" t="e">
        <f aca="false">xSPRDOPT(BW35,BV35,CG35,0,BY35,BX35,BZ35,AJ35,1,1)*CB35</f>
        <v>#NAME?</v>
      </c>
      <c r="BN35" s="208" t="e">
        <f aca="false">IF(AH35&lt;&gt;0,xSPRDOPT($BW35,$BV35,$CG35,2*LN(1+CA35/2),$BY35,$BX35,$BZ35,$AJ35,1,8)+(AJ35/365.25)*CH35/AH35,0)</f>
        <v>#VALUE!</v>
      </c>
      <c r="BO35" s="208" t="e">
        <f aca="false">xSPRDOPT($BW35,$BV35,$CG35,0,$BY35,$BX35,$BZ35,$AJ35,1,0)</f>
        <v>#NAME?</v>
      </c>
      <c r="BP35" s="208"/>
      <c r="BQ35" s="208"/>
      <c r="BR35" s="208"/>
      <c r="BS35" s="208"/>
      <c r="BV35" s="346" t="n">
        <v>3.72110130306852</v>
      </c>
      <c r="BW35" s="207" t="n">
        <v>3.856</v>
      </c>
      <c r="BX35" s="208" t="n">
        <v>0.511810982033623</v>
      </c>
      <c r="BY35" s="208" t="n">
        <v>0.523912512069891</v>
      </c>
      <c r="BZ35" s="208" t="n">
        <v>0.988352628486383</v>
      </c>
      <c r="CA35" s="208" t="n">
        <v>0.0239586353057462</v>
      </c>
      <c r="CB35" s="208" t="n">
        <v>0.972541335840028</v>
      </c>
      <c r="CC35" s="343" t="n">
        <v>-0.125</v>
      </c>
      <c r="CD35" s="343" t="n">
        <v>0</v>
      </c>
      <c r="CE35" s="343" t="n">
        <v>0.19</v>
      </c>
      <c r="CF35" s="343" t="n">
        <v>0</v>
      </c>
      <c r="CG35" s="343" t="n">
        <v>0.0445</v>
      </c>
      <c r="CH35" s="343" t="n">
        <v>0</v>
      </c>
      <c r="CI35" s="343" t="n">
        <v>3.666</v>
      </c>
    </row>
    <row r="36" customFormat="false" ht="12.75" hidden="false" customHeight="false" outlineLevel="0" collapsed="false">
      <c r="A36" s="338"/>
      <c r="B36" s="338"/>
      <c r="D36" s="199" t="e">
        <f aca="false">D35+AH35</f>
        <v>#VALUE!</v>
      </c>
      <c r="F36" s="200" t="e">
        <f aca="false">VLOOKUP(AG36,$AL$4:$AS$15,2)</f>
        <v>#VALUE!</v>
      </c>
      <c r="G36" s="200" t="e">
        <f aca="false">F36*$AU36</f>
        <v>#VALUE!</v>
      </c>
      <c r="H36" s="201" t="e">
        <f aca="false">(AL36+AM36+AN36)/(1-(AR36))</f>
        <v>#VALUE!</v>
      </c>
      <c r="I36" s="201" t="e">
        <f aca="false">(AL36+AO36+AP36)</f>
        <v>#VALUE!</v>
      </c>
      <c r="K36" s="201" t="e">
        <f aca="false">MAX(((I36-H36)-AQ36)*AU36*AH36,0)</f>
        <v>#VALUE!</v>
      </c>
      <c r="L36" s="339" t="e">
        <f aca="false">MAX(Q36-K36,0)</f>
        <v>#VALUE!</v>
      </c>
      <c r="N36" s="340" t="e">
        <f aca="false">SQRT(($AX36^2*($AH36/2)+$AW36^2*$AI36)/(($AH36/2)+$AI36))</f>
        <v>#VALUE!</v>
      </c>
      <c r="O36" s="340" t="e">
        <f aca="false">SQRT(($AY36^2*($AH36/2)+$AW36^2*$AI36)/(($AH36/2)+$AI36))</f>
        <v>#VALUE!</v>
      </c>
      <c r="P36" s="209" t="e">
        <f aca="false">(VLOOKUP(AI36,CorrelationTwo,2)*(AW36^2)*AI36+VLOOKUP(D36,CorrelationOne,$AK$9)*AX36*AY36*(AH36/2))/((AI36+(AH36/2))*O36*N36)*AF36</f>
        <v>#VALUE!</v>
      </c>
      <c r="Q36" s="339" t="e">
        <f aca="false">xSPRDOPT(I36,H36,AQ36,0,O36,N36,P36,D36-$G$5,1,0)*AH36*AU36</f>
        <v>#VALUE!</v>
      </c>
      <c r="R36" s="339"/>
      <c r="S36" s="203" t="e">
        <f aca="false">xSPRDOPT(I36,H36,AQ36,AT36,O36,N36,P36,D36-$G$5,1,2)*AF36*(F36/(1-AR36))*AH36</f>
        <v>#VALUE!</v>
      </c>
      <c r="T36" s="203" t="e">
        <f aca="false">xSPRDOPT(I36,H36,AQ36,AT36,O36,N36,P36,D36-$G$5,1,1)*AF36*F36*AH36</f>
        <v>#VALUE!</v>
      </c>
      <c r="U36" s="339"/>
      <c r="V36" s="341" t="e">
        <f aca="false">VLOOKUP($AG36,$AL$4:$AS$15,8)*AH36*AU36</f>
        <v>#VALUE!</v>
      </c>
      <c r="W36" s="341"/>
      <c r="X36" s="342" t="e">
        <f aca="false">((BM36*BC36)+(BL36*BB36))*AH36*F36</f>
        <v>#VALUE!</v>
      </c>
      <c r="Y36" s="342" t="e">
        <f aca="false">($F36*$AH36)*((($BG36/2)*($BC36)^2)+(($BF36/2)*($BB36)^2)+($BH36*$BC36*$BB36))</f>
        <v>#VALUE!</v>
      </c>
      <c r="Z36" s="342" t="e">
        <f aca="false">($BI36*$F36*$AH36*($G$5-$BV$5))/365.25</f>
        <v>#VALUE!</v>
      </c>
      <c r="AA36" s="342" t="e">
        <f aca="false">(($BK36*$BE36)+($BJ36*$BD36))*$F36*$AH36*$AF36</f>
        <v>#VALUE!</v>
      </c>
      <c r="AB36" s="342" t="e">
        <f aca="false">BN36*(AT36-CA36)*F36*AH36</f>
        <v>#VALUE!</v>
      </c>
      <c r="AC36" s="342" t="e">
        <f aca="false">BO36*CB36*F36*AH36*CA36*($G$5-$BV$5)/365.25</f>
        <v>#NAME?</v>
      </c>
      <c r="AF36" s="216" t="e">
        <f aca="false">IF(AND(D36&gt;=$G$7,D36&lt;=$G$8),1,0)</f>
        <v>#VALUE!</v>
      </c>
      <c r="AG36" s="216" t="e">
        <f aca="false">MONTH(D36)</f>
        <v>#VALUE!</v>
      </c>
      <c r="AH36" s="216" t="e">
        <f aca="false">(EOMONTH(D36,0)-EOMONTH(D36-DAY(D36),0))*AF36</f>
        <v>#VALUE!</v>
      </c>
      <c r="AI36" s="216" t="e">
        <f aca="false">AI35+AH35</f>
        <v>#VALUE!</v>
      </c>
      <c r="AJ36" s="216" t="e">
        <f aca="false">D36-$BV$5</f>
        <v>#VALUE!</v>
      </c>
      <c r="AL36" s="207" t="e">
        <f aca="false">VLOOKUP($D36,CurveTbl,$AK$4)</f>
        <v>#VALUE!</v>
      </c>
      <c r="AM36" s="343" t="e">
        <f aca="false">VLOOKUP($D36,CurveTbl,$AH$3)</f>
        <v>#VALUE!</v>
      </c>
      <c r="AN36" s="343" t="e">
        <f aca="false">VLOOKUP($D36,CurveTbl,$AH$4)+VLOOKUP($AG36,$AL$3:$AS$15,6)</f>
        <v>#VALUE!</v>
      </c>
      <c r="AO36" s="343" t="e">
        <f aca="false">VLOOKUP($D36,CurveTbl,$AH$5)</f>
        <v>#VALUE!</v>
      </c>
      <c r="AP36" s="343" t="e">
        <f aca="false">VLOOKUP($D36,CurveTbl,$AH$6)+VLOOKUP($AG36,$AL$3:$AS$15,7)</f>
        <v>#VALUE!</v>
      </c>
      <c r="AQ36" s="207" t="e">
        <f aca="false">VLOOKUP($AG36,$AL$4:$AS$15,3)+VLOOKUP($AG36,$AL$4:$AS$15,5)+($AH$10*VLOOKUP(D36,GRITable,2))</f>
        <v>#VALUE!</v>
      </c>
      <c r="AR36" s="208" t="e">
        <f aca="false">VLOOKUP($AG36,$AL$4:$AS$15,4)</f>
        <v>#VALUE!</v>
      </c>
      <c r="AS36" s="207" t="e">
        <f aca="false">(AL36+AM36+AN36)</f>
        <v>#VALUE!</v>
      </c>
      <c r="AT36" s="208" t="e">
        <f aca="false">VLOOKUP(D36,CurveTbl,$AK$6)</f>
        <v>#VALUE!</v>
      </c>
      <c r="AU36" s="208" t="e">
        <f aca="false">(1+$AT36/2)^(-2*($D36-$G$5)/365.25)*$AF36</f>
        <v>#VALUE!</v>
      </c>
      <c r="AV36" s="344" t="e">
        <f aca="false">ROUND((F36/(1-AR36))-F36,0)*AF36*AH36*AU36</f>
        <v>#VALUE!</v>
      </c>
      <c r="AW36" s="208" t="e">
        <f aca="false">VLOOKUP($D36,CurveTbl,$AK$8)</f>
        <v>#VALUE!</v>
      </c>
      <c r="AX36" s="208" t="e">
        <f aca="false">VLOOKUP($D36,CurveTbl,$AH$7)</f>
        <v>#VALUE!</v>
      </c>
      <c r="AY36" s="208" t="e">
        <f aca="false">VLOOKUP($D36,CurveTbl,$AH$8)</f>
        <v>#VALUE!</v>
      </c>
      <c r="AZ36" s="208"/>
      <c r="BA36" s="345"/>
      <c r="BB36" s="343" t="e">
        <f aca="false">$H36-$BV36</f>
        <v>#VALUE!</v>
      </c>
      <c r="BC36" s="343" t="e">
        <f aca="false">I36-BW36</f>
        <v>#VALUE!</v>
      </c>
      <c r="BD36" s="208" t="e">
        <f aca="false">N36-BX36</f>
        <v>#VALUE!</v>
      </c>
      <c r="BE36" s="208" t="e">
        <f aca="false">O36-BY36</f>
        <v>#VALUE!</v>
      </c>
      <c r="BF36" s="208" t="e">
        <f aca="false">xSPRDOPT($BW36,$BV36,$CG36,0,$BY36,$BX36,$BZ36,$AJ36,1,4)*$CB36</f>
        <v>#NAME?</v>
      </c>
      <c r="BG36" s="208" t="e">
        <f aca="false">xSPRDOPT($BW36,$BV36,$CG36,0,$BY36,$BX36,$BZ36,$AJ36,1,3)*$CB36</f>
        <v>#NAME?</v>
      </c>
      <c r="BH36" s="208" t="e">
        <f aca="false">IF(OR(BF36&lt;&gt;0,BG36&lt;&gt;0),xSPRDOPT($BW36,$BV36,$CG36,0,$BY36,$BX36,$BZ36,$AJ36,1,12)*$CB36,0)</f>
        <v>#NAME?</v>
      </c>
      <c r="BI36" s="208" t="e">
        <f aca="false">xSPRDOPT($BW36,$BV36,$CG36,2*LN(1+CA36/2),$BY36,$BX36,$BZ36,$AJ36,1,9)</f>
        <v>#NAME?</v>
      </c>
      <c r="BJ36" s="208" t="e">
        <f aca="false">xSPRDOPT($BW36,$BV36,$CG36,0,$BY36,$BX36,$BZ36,$AJ36,1,6)*$CB36</f>
        <v>#NAME?</v>
      </c>
      <c r="BK36" s="208" t="e">
        <f aca="false">xSPRDOPT($BW36,$BV36,$CG36,0,$BY36,$BX36,$BZ36,$AJ36,1,5)*$CB36</f>
        <v>#NAME?</v>
      </c>
      <c r="BL36" s="208" t="e">
        <f aca="false">xSPRDOPT(BW36,BV36,CG36,0,BY36,BX36,BZ36,AJ36,1,2)*CB36</f>
        <v>#NAME?</v>
      </c>
      <c r="BM36" s="208" t="e">
        <f aca="false">xSPRDOPT(BW36,BV36,CG36,0,BY36,BX36,BZ36,AJ36,1,1)*CB36</f>
        <v>#NAME?</v>
      </c>
      <c r="BN36" s="208" t="e">
        <f aca="false">IF(AH36&lt;&gt;0,xSPRDOPT($BW36,$BV36,$CG36,2*LN(1+CA36/2),$BY36,$BX36,$BZ36,$AJ36,1,8)+(AJ36/365.25)*CH36/AH36,0)</f>
        <v>#VALUE!</v>
      </c>
      <c r="BO36" s="208" t="e">
        <f aca="false">xSPRDOPT($BW36,$BV36,$CG36,0,$BY36,$BX36,$BZ36,$AJ36,1,0)</f>
        <v>#NAME?</v>
      </c>
      <c r="BP36" s="208"/>
      <c r="BQ36" s="208"/>
      <c r="BR36" s="208"/>
      <c r="BS36" s="208"/>
      <c r="BV36" s="346" t="n">
        <v>3.65542244640605</v>
      </c>
      <c r="BW36" s="207" t="n">
        <v>3.776</v>
      </c>
      <c r="BX36" s="208" t="n">
        <v>0.499801707404938</v>
      </c>
      <c r="BY36" s="208" t="n">
        <v>0.510287614764124</v>
      </c>
      <c r="BZ36" s="208" t="n">
        <v>0.993072334173346</v>
      </c>
      <c r="CA36" s="208" t="n">
        <v>0.024659240780748</v>
      </c>
      <c r="CB36" s="208" t="n">
        <v>0.969735397114323</v>
      </c>
      <c r="CC36" s="343" t="n">
        <v>-0.1175</v>
      </c>
      <c r="CD36" s="343" t="n">
        <v>0</v>
      </c>
      <c r="CE36" s="343" t="n">
        <v>0.18</v>
      </c>
      <c r="CF36" s="343" t="n">
        <v>0</v>
      </c>
      <c r="CG36" s="343" t="n">
        <v>0.0445</v>
      </c>
      <c r="CH36" s="343" t="n">
        <v>0</v>
      </c>
      <c r="CI36" s="343" t="n">
        <v>3.596</v>
      </c>
    </row>
    <row r="37" customFormat="false" ht="12.75" hidden="false" customHeight="false" outlineLevel="0" collapsed="false">
      <c r="A37" s="338"/>
      <c r="B37" s="338"/>
      <c r="D37" s="199" t="e">
        <f aca="false">D36+AH36</f>
        <v>#VALUE!</v>
      </c>
      <c r="F37" s="200" t="e">
        <f aca="false">VLOOKUP(AG37,$AL$4:$AS$15,2)</f>
        <v>#VALUE!</v>
      </c>
      <c r="G37" s="200" t="e">
        <f aca="false">F37*$AU37</f>
        <v>#VALUE!</v>
      </c>
      <c r="H37" s="201" t="e">
        <f aca="false">(AL37+AM37+AN37)/(1-(AR37))</f>
        <v>#VALUE!</v>
      </c>
      <c r="I37" s="201" t="e">
        <f aca="false">(AL37+AO37+AP37)</f>
        <v>#VALUE!</v>
      </c>
      <c r="K37" s="201" t="e">
        <f aca="false">MAX(((I37-H37)-AQ37)*AU37*AH37,0)</f>
        <v>#VALUE!</v>
      </c>
      <c r="L37" s="339" t="e">
        <f aca="false">MAX(Q37-K37,0)</f>
        <v>#VALUE!</v>
      </c>
      <c r="N37" s="340" t="e">
        <f aca="false">SQRT(($AX37^2*($AH37/2)+$AW37^2*$AI37)/(($AH37/2)+$AI37))</f>
        <v>#VALUE!</v>
      </c>
      <c r="O37" s="340" t="e">
        <f aca="false">SQRT(($AY37^2*($AH37/2)+$AW37^2*$AI37)/(($AH37/2)+$AI37))</f>
        <v>#VALUE!</v>
      </c>
      <c r="P37" s="209" t="e">
        <f aca="false">(VLOOKUP(AI37,CorrelationTwo,2)*(AW37^2)*AI37+VLOOKUP(D37,CorrelationOne,$AK$9)*AX37*AY37*(AH37/2))/((AI37+(AH37/2))*O37*N37)*AF37</f>
        <v>#VALUE!</v>
      </c>
      <c r="Q37" s="339" t="e">
        <f aca="false">xSPRDOPT(I37,H37,AQ37,0,O37,N37,P37,D37-$G$5,1,0)*AH37*AU37</f>
        <v>#VALUE!</v>
      </c>
      <c r="R37" s="339"/>
      <c r="S37" s="203" t="e">
        <f aca="false">xSPRDOPT(I37,H37,AQ37,AT37,O37,N37,P37,D37-$G$5,1,2)*AF37*(F37/(1-AR37))*AH37</f>
        <v>#VALUE!</v>
      </c>
      <c r="T37" s="203" t="e">
        <f aca="false">xSPRDOPT(I37,H37,AQ37,AT37,O37,N37,P37,D37-$G$5,1,1)*AF37*F37*AH37</f>
        <v>#VALUE!</v>
      </c>
      <c r="U37" s="339"/>
      <c r="V37" s="341" t="e">
        <f aca="false">VLOOKUP($AG37,$AL$4:$AS$15,8)*AH37*AU37</f>
        <v>#VALUE!</v>
      </c>
      <c r="W37" s="341"/>
      <c r="X37" s="342" t="e">
        <f aca="false">((BM37*BC37)+(BL37*BB37))*AH37*F37</f>
        <v>#VALUE!</v>
      </c>
      <c r="Y37" s="342" t="e">
        <f aca="false">($F37*$AH37)*((($BG37/2)*($BC37)^2)+(($BF37/2)*($BB37)^2)+($BH37*$BC37*$BB37))</f>
        <v>#VALUE!</v>
      </c>
      <c r="Z37" s="342" t="e">
        <f aca="false">($BI37*$F37*$AH37*($G$5-$BV$5))/365.25</f>
        <v>#VALUE!</v>
      </c>
      <c r="AA37" s="342" t="e">
        <f aca="false">(($BK37*$BE37)+($BJ37*$BD37))*$F37*$AH37*$AF37</f>
        <v>#VALUE!</v>
      </c>
      <c r="AB37" s="342" t="e">
        <f aca="false">BN37*(AT37-CA37)*F37*AH37</f>
        <v>#VALUE!</v>
      </c>
      <c r="AC37" s="342" t="e">
        <f aca="false">BO37*CB37*F37*AH37*CA37*($G$5-$BV$5)/365.25</f>
        <v>#NAME?</v>
      </c>
      <c r="AF37" s="216" t="e">
        <f aca="false">IF(AND(D37&gt;=$G$7,D37&lt;=$G$8),1,0)</f>
        <v>#VALUE!</v>
      </c>
      <c r="AG37" s="216" t="e">
        <f aca="false">MONTH(D37)</f>
        <v>#VALUE!</v>
      </c>
      <c r="AH37" s="216" t="e">
        <f aca="false">(EOMONTH(D37,0)-EOMONTH(D37-DAY(D37),0))*AF37</f>
        <v>#VALUE!</v>
      </c>
      <c r="AI37" s="216" t="e">
        <f aca="false">AI36+AH36</f>
        <v>#VALUE!</v>
      </c>
      <c r="AJ37" s="216" t="e">
        <f aca="false">D37-$BV$5</f>
        <v>#VALUE!</v>
      </c>
      <c r="AL37" s="207" t="e">
        <f aca="false">VLOOKUP($D37,CurveTbl,$AK$4)</f>
        <v>#VALUE!</v>
      </c>
      <c r="AM37" s="343" t="e">
        <f aca="false">VLOOKUP($D37,CurveTbl,$AH$3)</f>
        <v>#VALUE!</v>
      </c>
      <c r="AN37" s="343" t="e">
        <f aca="false">VLOOKUP($D37,CurveTbl,$AH$4)+VLOOKUP($AG37,$AL$3:$AS$15,6)</f>
        <v>#VALUE!</v>
      </c>
      <c r="AO37" s="343" t="e">
        <f aca="false">VLOOKUP($D37,CurveTbl,$AH$5)</f>
        <v>#VALUE!</v>
      </c>
      <c r="AP37" s="343" t="e">
        <f aca="false">VLOOKUP($D37,CurveTbl,$AH$6)+VLOOKUP($AG37,$AL$3:$AS$15,7)</f>
        <v>#VALUE!</v>
      </c>
      <c r="AQ37" s="207" t="e">
        <f aca="false">VLOOKUP($AG37,$AL$4:$AS$15,3)+VLOOKUP($AG37,$AL$4:$AS$15,5)+($AH$10*VLOOKUP(D37,GRITable,2))</f>
        <v>#VALUE!</v>
      </c>
      <c r="AR37" s="208" t="e">
        <f aca="false">VLOOKUP($AG37,$AL$4:$AS$15,4)</f>
        <v>#VALUE!</v>
      </c>
      <c r="AS37" s="207" t="e">
        <f aca="false">(AL37+AM37+AN37)</f>
        <v>#VALUE!</v>
      </c>
      <c r="AT37" s="208" t="e">
        <f aca="false">VLOOKUP(D37,CurveTbl,$AK$6)</f>
        <v>#VALUE!</v>
      </c>
      <c r="AU37" s="208" t="e">
        <f aca="false">(1+$AT37/2)^(-2*($D37-$G$5)/365.25)*$AF37</f>
        <v>#VALUE!</v>
      </c>
      <c r="AV37" s="344" t="e">
        <f aca="false">ROUND((F37/(1-AR37))-F37,0)*AF37*AH37*AU37</f>
        <v>#VALUE!</v>
      </c>
      <c r="AW37" s="208" t="e">
        <f aca="false">VLOOKUP($D37,CurveTbl,$AK$8)</f>
        <v>#VALUE!</v>
      </c>
      <c r="AX37" s="208" t="e">
        <f aca="false">VLOOKUP($D37,CurveTbl,$AH$7)</f>
        <v>#VALUE!</v>
      </c>
      <c r="AY37" s="208" t="e">
        <f aca="false">VLOOKUP($D37,CurveTbl,$AH$8)</f>
        <v>#VALUE!</v>
      </c>
      <c r="AZ37" s="208"/>
      <c r="BA37" s="345"/>
      <c r="BB37" s="343" t="e">
        <f aca="false">$H37-$BV37</f>
        <v>#VALUE!</v>
      </c>
      <c r="BC37" s="343" t="e">
        <f aca="false">I37-BW37</f>
        <v>#VALUE!</v>
      </c>
      <c r="BD37" s="208" t="e">
        <f aca="false">N37-BX37</f>
        <v>#VALUE!</v>
      </c>
      <c r="BE37" s="208" t="e">
        <f aca="false">O37-BY37</f>
        <v>#VALUE!</v>
      </c>
      <c r="BF37" s="208" t="e">
        <f aca="false">xSPRDOPT($BW37,$BV37,$CG37,0,$BY37,$BX37,$BZ37,$AJ37,1,4)*$CB37</f>
        <v>#NAME?</v>
      </c>
      <c r="BG37" s="208" t="e">
        <f aca="false">xSPRDOPT($BW37,$BV37,$CG37,0,$BY37,$BX37,$BZ37,$AJ37,1,3)*$CB37</f>
        <v>#NAME?</v>
      </c>
      <c r="BH37" s="208" t="e">
        <f aca="false">IF(OR(BF37&lt;&gt;0,BG37&lt;&gt;0),xSPRDOPT($BW37,$BV37,$CG37,0,$BY37,$BX37,$BZ37,$AJ37,1,12)*$CB37,0)</f>
        <v>#NAME?</v>
      </c>
      <c r="BI37" s="208" t="e">
        <f aca="false">xSPRDOPT($BW37,$BV37,$CG37,2*LN(1+CA37/2),$BY37,$BX37,$BZ37,$AJ37,1,9)</f>
        <v>#NAME?</v>
      </c>
      <c r="BJ37" s="208" t="e">
        <f aca="false">xSPRDOPT($BW37,$BV37,$CG37,0,$BY37,$BX37,$BZ37,$AJ37,1,6)*$CB37</f>
        <v>#NAME?</v>
      </c>
      <c r="BK37" s="208" t="e">
        <f aca="false">xSPRDOPT($BW37,$BV37,$CG37,0,$BY37,$BX37,$BZ37,$AJ37,1,5)*$CB37</f>
        <v>#NAME?</v>
      </c>
      <c r="BL37" s="208" t="e">
        <f aca="false">xSPRDOPT(BW37,BV37,CG37,0,BY37,BX37,BZ37,AJ37,1,2)*CB37</f>
        <v>#NAME?</v>
      </c>
      <c r="BM37" s="208" t="e">
        <f aca="false">xSPRDOPT(BW37,BV37,CG37,0,BY37,BX37,BZ37,AJ37,1,1)*CB37</f>
        <v>#NAME?</v>
      </c>
      <c r="BN37" s="208" t="e">
        <f aca="false">IF(AH37&lt;&gt;0,xSPRDOPT($BW37,$BV37,$CG37,2*LN(1+CA37/2),$BY37,$BX37,$BZ37,$AJ37,1,8)+(AJ37/365.25)*CH37/AH37,0)</f>
        <v>#VALUE!</v>
      </c>
      <c r="BO37" s="208" t="e">
        <f aca="false">xSPRDOPT($BW37,$BV37,$CG37,0,$BY37,$BX37,$BZ37,$AJ37,1,0)</f>
        <v>#NAME?</v>
      </c>
      <c r="BP37" s="208"/>
      <c r="BQ37" s="208"/>
      <c r="BR37" s="208"/>
      <c r="BS37" s="208"/>
      <c r="BV37" s="346" t="n">
        <v>3.5634720470786</v>
      </c>
      <c r="BW37" s="207" t="n">
        <v>3.681</v>
      </c>
      <c r="BX37" s="208" t="n">
        <v>0.464534837643653</v>
      </c>
      <c r="BY37" s="208" t="n">
        <v>0.473735076891001</v>
      </c>
      <c r="BZ37" s="208" t="n">
        <v>0.996804150078987</v>
      </c>
      <c r="CA37" s="208" t="n">
        <v>0.0252920458685404</v>
      </c>
      <c r="CB37" s="208" t="n">
        <v>0.967110549670867</v>
      </c>
      <c r="CC37" s="343" t="n">
        <v>-0.115</v>
      </c>
      <c r="CD37" s="343" t="n">
        <v>0</v>
      </c>
      <c r="CE37" s="343" t="n">
        <v>0.175</v>
      </c>
      <c r="CF37" s="343" t="n">
        <v>0</v>
      </c>
      <c r="CG37" s="343" t="n">
        <v>0.0445</v>
      </c>
      <c r="CH37" s="343" t="n">
        <v>0</v>
      </c>
      <c r="CI37" s="343" t="n">
        <v>3.506</v>
      </c>
    </row>
    <row r="38" customFormat="false" ht="12.75" hidden="false" customHeight="false" outlineLevel="0" collapsed="false">
      <c r="A38" s="338"/>
      <c r="B38" s="338"/>
      <c r="D38" s="199" t="e">
        <f aca="false">D37+AH37</f>
        <v>#VALUE!</v>
      </c>
      <c r="F38" s="200" t="e">
        <f aca="false">VLOOKUP(AG38,$AL$4:$AS$15,2)</f>
        <v>#VALUE!</v>
      </c>
      <c r="G38" s="200" t="e">
        <f aca="false">F38*$AU38</f>
        <v>#VALUE!</v>
      </c>
      <c r="H38" s="201" t="e">
        <f aca="false">(AL38+AM38+AN38)/(1-(AR38))</f>
        <v>#VALUE!</v>
      </c>
      <c r="I38" s="201" t="e">
        <f aca="false">(AL38+AO38+AP38)</f>
        <v>#VALUE!</v>
      </c>
      <c r="K38" s="201" t="e">
        <f aca="false">MAX(((I38-H38)-AQ38)*AU38*AH38,0)</f>
        <v>#VALUE!</v>
      </c>
      <c r="L38" s="339" t="e">
        <f aca="false">MAX(Q38-K38,0)</f>
        <v>#VALUE!</v>
      </c>
      <c r="N38" s="340" t="e">
        <f aca="false">SQRT(($AX38^2*($AH38/2)+$AW38^2*$AI38)/(($AH38/2)+$AI38))</f>
        <v>#VALUE!</v>
      </c>
      <c r="O38" s="340" t="e">
        <f aca="false">SQRT(($AY38^2*($AH38/2)+$AW38^2*$AI38)/(($AH38/2)+$AI38))</f>
        <v>#VALUE!</v>
      </c>
      <c r="P38" s="209" t="e">
        <f aca="false">(VLOOKUP(AI38,CorrelationTwo,2)*(AW38^2)*AI38+VLOOKUP(D38,CorrelationOne,$AK$9)*AX38*AY38*(AH38/2))/((AI38+(AH38/2))*O38*N38)*AF38</f>
        <v>#VALUE!</v>
      </c>
      <c r="Q38" s="339" t="e">
        <f aca="false">xSPRDOPT(I38,H38,AQ38,0,O38,N38,P38,D38-$G$5,1,0)*AH38*AU38</f>
        <v>#VALUE!</v>
      </c>
      <c r="R38" s="339"/>
      <c r="S38" s="203" t="e">
        <f aca="false">xSPRDOPT(I38,H38,AQ38,AT38,O38,N38,P38,D38-$G$5,1,2)*AF38*(F38/(1-AR38))*AH38</f>
        <v>#VALUE!</v>
      </c>
      <c r="T38" s="203" t="e">
        <f aca="false">xSPRDOPT(I38,H38,AQ38,AT38,O38,N38,P38,D38-$G$5,1,1)*AF38*F38*AH38</f>
        <v>#VALUE!</v>
      </c>
      <c r="U38" s="339"/>
      <c r="V38" s="341" t="e">
        <f aca="false">VLOOKUP($AG38,$AL$4:$AS$15,8)*AH38*AU38</f>
        <v>#VALUE!</v>
      </c>
      <c r="W38" s="341"/>
      <c r="X38" s="342" t="e">
        <f aca="false">((BM38*BC38)+(BL38*BB38))*AH38*F38</f>
        <v>#VALUE!</v>
      </c>
      <c r="Y38" s="342" t="e">
        <f aca="false">($F38*$AH38)*((($BG38/2)*($BC38)^2)+(($BF38/2)*($BB38)^2)+($BH38*$BC38*$BB38))</f>
        <v>#VALUE!</v>
      </c>
      <c r="Z38" s="342" t="e">
        <f aca="false">($BI38*$F38*$AH38*($G$5-$BV$5))/365.25</f>
        <v>#VALUE!</v>
      </c>
      <c r="AA38" s="342" t="e">
        <f aca="false">(($BK38*$BE38)+($BJ38*$BD38))*$F38*$AH38*$AF38</f>
        <v>#VALUE!</v>
      </c>
      <c r="AB38" s="342" t="e">
        <f aca="false">BN38*(AT38-CA38)*F38*AH38</f>
        <v>#VALUE!</v>
      </c>
      <c r="AC38" s="342" t="e">
        <f aca="false">BO38*CB38*F38*AH38*CA38*($G$5-$BV$5)/365.25</f>
        <v>#NAME?</v>
      </c>
      <c r="AF38" s="216" t="e">
        <f aca="false">IF(AND(D38&gt;=$G$7,D38&lt;=$G$8),1,0)</f>
        <v>#VALUE!</v>
      </c>
      <c r="AG38" s="216" t="e">
        <f aca="false">MONTH(D38)</f>
        <v>#VALUE!</v>
      </c>
      <c r="AH38" s="216" t="e">
        <f aca="false">(EOMONTH(D38,0)-EOMONTH(D38-DAY(D38),0))*AF38</f>
        <v>#VALUE!</v>
      </c>
      <c r="AI38" s="216" t="e">
        <f aca="false">AI37+AH37</f>
        <v>#VALUE!</v>
      </c>
      <c r="AJ38" s="216" t="e">
        <f aca="false">D38-$BV$5</f>
        <v>#VALUE!</v>
      </c>
      <c r="AL38" s="207" t="e">
        <f aca="false">VLOOKUP($D38,CurveTbl,$AK$4)</f>
        <v>#VALUE!</v>
      </c>
      <c r="AM38" s="343" t="e">
        <f aca="false">VLOOKUP($D38,CurveTbl,$AH$3)</f>
        <v>#VALUE!</v>
      </c>
      <c r="AN38" s="343" t="e">
        <f aca="false">VLOOKUP($D38,CurveTbl,$AH$4)+VLOOKUP($AG38,$AL$3:$AS$15,6)</f>
        <v>#VALUE!</v>
      </c>
      <c r="AO38" s="343" t="e">
        <f aca="false">VLOOKUP($D38,CurveTbl,$AH$5)</f>
        <v>#VALUE!</v>
      </c>
      <c r="AP38" s="343" t="e">
        <f aca="false">VLOOKUP($D38,CurveTbl,$AH$6)+VLOOKUP($AG38,$AL$3:$AS$15,7)</f>
        <v>#VALUE!</v>
      </c>
      <c r="AQ38" s="207" t="e">
        <f aca="false">VLOOKUP($AG38,$AL$4:$AS$15,3)+VLOOKUP($AG38,$AL$4:$AS$15,5)+($AH$10*VLOOKUP(D38,GRITable,2))</f>
        <v>#VALUE!</v>
      </c>
      <c r="AR38" s="208" t="e">
        <f aca="false">VLOOKUP($AG38,$AL$4:$AS$15,4)</f>
        <v>#VALUE!</v>
      </c>
      <c r="AS38" s="207" t="e">
        <f aca="false">(AL38+AM38+AN38)</f>
        <v>#VALUE!</v>
      </c>
      <c r="AT38" s="208" t="e">
        <f aca="false">VLOOKUP(D38,CurveTbl,$AK$6)</f>
        <v>#VALUE!</v>
      </c>
      <c r="AU38" s="208" t="e">
        <f aca="false">(1+$AT38/2)^(-2*($D38-$G$5)/365.25)*$AF38</f>
        <v>#VALUE!</v>
      </c>
      <c r="AV38" s="344" t="e">
        <f aca="false">ROUND((F38/(1-AR38))-F38,0)*AF38*AH38*AU38</f>
        <v>#VALUE!</v>
      </c>
      <c r="AW38" s="208" t="e">
        <f aca="false">VLOOKUP($D38,CurveTbl,$AK$8)</f>
        <v>#VALUE!</v>
      </c>
      <c r="AX38" s="208" t="e">
        <f aca="false">VLOOKUP($D38,CurveTbl,$AH$7)</f>
        <v>#VALUE!</v>
      </c>
      <c r="AY38" s="208" t="e">
        <f aca="false">VLOOKUP($D38,CurveTbl,$AH$8)</f>
        <v>#VALUE!</v>
      </c>
      <c r="AZ38" s="208"/>
      <c r="BA38" s="345"/>
      <c r="BB38" s="343" t="e">
        <f aca="false">$H38-$BV38</f>
        <v>#VALUE!</v>
      </c>
      <c r="BC38" s="343" t="e">
        <f aca="false">I38-BW38</f>
        <v>#VALUE!</v>
      </c>
      <c r="BD38" s="208" t="e">
        <f aca="false">N38-BX38</f>
        <v>#VALUE!</v>
      </c>
      <c r="BE38" s="208" t="e">
        <f aca="false">O38-BY38</f>
        <v>#VALUE!</v>
      </c>
      <c r="BF38" s="208" t="e">
        <f aca="false">xSPRDOPT($BW38,$BV38,$CG38,0,$BY38,$BX38,$BZ38,$AJ38,1,4)*$CB38</f>
        <v>#NAME?</v>
      </c>
      <c r="BG38" s="208" t="e">
        <f aca="false">xSPRDOPT($BW38,$BV38,$CG38,0,$BY38,$BX38,$BZ38,$AJ38,1,3)*$CB38</f>
        <v>#NAME?</v>
      </c>
      <c r="BH38" s="208" t="e">
        <f aca="false">IF(OR(BF38&lt;&gt;0,BG38&lt;&gt;0),xSPRDOPT($BW38,$BV38,$CG38,0,$BY38,$BX38,$BZ38,$AJ38,1,12)*$CB38,0)</f>
        <v>#NAME?</v>
      </c>
      <c r="BI38" s="208" t="e">
        <f aca="false">xSPRDOPT($BW38,$BV38,$CG38,2*LN(1+CA38/2),$BY38,$BX38,$BZ38,$AJ38,1,9)</f>
        <v>#NAME?</v>
      </c>
      <c r="BJ38" s="208" t="e">
        <f aca="false">xSPRDOPT($BW38,$BV38,$CG38,0,$BY38,$BX38,$BZ38,$AJ38,1,6)*$CB38</f>
        <v>#NAME?</v>
      </c>
      <c r="BK38" s="208" t="e">
        <f aca="false">xSPRDOPT($BW38,$BV38,$CG38,0,$BY38,$BX38,$BZ38,$AJ38,1,5)*$CB38</f>
        <v>#NAME?</v>
      </c>
      <c r="BL38" s="208" t="e">
        <f aca="false">xSPRDOPT(BW38,BV38,CG38,0,BY38,BX38,BZ38,AJ38,1,2)*CB38</f>
        <v>#NAME?</v>
      </c>
      <c r="BM38" s="208" t="e">
        <f aca="false">xSPRDOPT(BW38,BV38,CG38,0,BY38,BX38,BZ38,AJ38,1,1)*CB38</f>
        <v>#NAME?</v>
      </c>
      <c r="BN38" s="208" t="e">
        <f aca="false">IF(AH38&lt;&gt;0,xSPRDOPT($BW38,$BV38,$CG38,2*LN(1+CA38/2),$BY38,$BX38,$BZ38,$AJ38,1,8)+(AJ38/365.25)*CH38/AH38,0)</f>
        <v>#VALUE!</v>
      </c>
      <c r="BO38" s="208" t="e">
        <f aca="false">xSPRDOPT($BW38,$BV38,$CG38,0,$BY38,$BX38,$BZ38,$AJ38,1,0)</f>
        <v>#NAME?</v>
      </c>
      <c r="BP38" s="208"/>
      <c r="BQ38" s="208"/>
      <c r="BR38" s="208"/>
      <c r="BS38" s="208"/>
      <c r="BV38" s="346" t="n">
        <v>3.43736864228668</v>
      </c>
      <c r="BW38" s="207" t="n">
        <v>3.556</v>
      </c>
      <c r="BX38" s="208" t="n">
        <v>0.403322695156833</v>
      </c>
      <c r="BY38" s="208" t="n">
        <v>0.408725166910036</v>
      </c>
      <c r="BZ38" s="208" t="n">
        <v>0.997455179193877</v>
      </c>
      <c r="CA38" s="208" t="n">
        <v>0.0259933166299384</v>
      </c>
      <c r="CB38" s="208" t="n">
        <v>0.964104400931869</v>
      </c>
      <c r="CC38" s="343" t="n">
        <v>-0.12</v>
      </c>
      <c r="CD38" s="343" t="n">
        <v>-0.01</v>
      </c>
      <c r="CE38" s="343" t="n">
        <v>0.155</v>
      </c>
      <c r="CF38" s="343" t="n">
        <v>0</v>
      </c>
      <c r="CG38" s="343" t="n">
        <v>0.0445</v>
      </c>
      <c r="CH38" s="343" t="n">
        <v>0</v>
      </c>
      <c r="CI38" s="343" t="n">
        <v>3.401</v>
      </c>
    </row>
    <row r="39" customFormat="false" ht="12.75" hidden="false" customHeight="false" outlineLevel="0" collapsed="false">
      <c r="A39" s="338"/>
      <c r="B39" s="338"/>
      <c r="D39" s="199" t="e">
        <f aca="false">D38+AH38</f>
        <v>#VALUE!</v>
      </c>
      <c r="F39" s="200" t="e">
        <f aca="false">VLOOKUP(AG39,$AL$4:$AS$15,2)</f>
        <v>#VALUE!</v>
      </c>
      <c r="G39" s="200" t="e">
        <f aca="false">F39*$AU39</f>
        <v>#VALUE!</v>
      </c>
      <c r="H39" s="201" t="e">
        <f aca="false">(AL39+AM39+AN39)/(1-(AR39))</f>
        <v>#VALUE!</v>
      </c>
      <c r="I39" s="201" t="e">
        <f aca="false">(AL39+AO39+AP39)</f>
        <v>#VALUE!</v>
      </c>
      <c r="K39" s="201" t="e">
        <f aca="false">MAX(((I39-H39)-AQ39)*AU39*AH39,0)</f>
        <v>#VALUE!</v>
      </c>
      <c r="L39" s="339" t="e">
        <f aca="false">MAX(Q39-K39,0)</f>
        <v>#VALUE!</v>
      </c>
      <c r="N39" s="340" t="e">
        <f aca="false">SQRT(($AX39^2*($AH39/2)+$AW39^2*$AI39)/(($AH39/2)+$AI39))</f>
        <v>#VALUE!</v>
      </c>
      <c r="O39" s="340" t="e">
        <f aca="false">SQRT(($AY39^2*($AH39/2)+$AW39^2*$AI39)/(($AH39/2)+$AI39))</f>
        <v>#VALUE!</v>
      </c>
      <c r="P39" s="209" t="e">
        <f aca="false">(VLOOKUP(AI39,CorrelationTwo,2)*(AW39^2)*AI39+VLOOKUP(D39,CorrelationOne,$AK$9)*AX39*AY39*(AH39/2))/((AI39+(AH39/2))*O39*N39)*AF39</f>
        <v>#VALUE!</v>
      </c>
      <c r="Q39" s="339" t="e">
        <f aca="false">xSPRDOPT(I39,H39,AQ39,0,O39,N39,P39,D39-$G$5,1,0)*AH39*AU39</f>
        <v>#VALUE!</v>
      </c>
      <c r="R39" s="339"/>
      <c r="S39" s="203" t="e">
        <f aca="false">xSPRDOPT(I39,H39,AQ39,AT39,O39,N39,P39,D39-$G$5,1,2)*AF39*(F39/(1-AR39))*AH39</f>
        <v>#VALUE!</v>
      </c>
      <c r="T39" s="203" t="e">
        <f aca="false">xSPRDOPT(I39,H39,AQ39,AT39,O39,N39,P39,D39-$G$5,1,1)*AF39*F39*AH39</f>
        <v>#VALUE!</v>
      </c>
      <c r="U39" s="339"/>
      <c r="V39" s="341" t="e">
        <f aca="false">VLOOKUP($AG39,$AL$4:$AS$15,8)*AH39*AU39</f>
        <v>#VALUE!</v>
      </c>
      <c r="W39" s="341"/>
      <c r="X39" s="342" t="e">
        <f aca="false">((BM39*BC39)+(BL39*BB39))*AH39*F39</f>
        <v>#VALUE!</v>
      </c>
      <c r="Y39" s="342" t="e">
        <f aca="false">($F39*$AH39)*((($BG39/2)*($BC39)^2)+(($BF39/2)*($BB39)^2)+($BH39*$BC39*$BB39))</f>
        <v>#VALUE!</v>
      </c>
      <c r="Z39" s="342" t="e">
        <f aca="false">($BI39*$F39*$AH39*($G$5-$BV$5))/365.25</f>
        <v>#VALUE!</v>
      </c>
      <c r="AA39" s="342" t="e">
        <f aca="false">(($BK39*$BE39)+($BJ39*$BD39))*$F39*$AH39*$AF39</f>
        <v>#VALUE!</v>
      </c>
      <c r="AB39" s="342" t="e">
        <f aca="false">BN39*(AT39-CA39)*F39*AH39</f>
        <v>#VALUE!</v>
      </c>
      <c r="AC39" s="342" t="e">
        <f aca="false">BO39*CB39*F39*AH39*CA39*($G$5-$BV$5)/365.25</f>
        <v>#NAME?</v>
      </c>
      <c r="AF39" s="216" t="e">
        <f aca="false">IF(AND(D39&gt;=$G$7,D39&lt;=$G$8),1,0)</f>
        <v>#VALUE!</v>
      </c>
      <c r="AG39" s="216" t="e">
        <f aca="false">MONTH(D39)</f>
        <v>#VALUE!</v>
      </c>
      <c r="AH39" s="216" t="e">
        <f aca="false">(EOMONTH(D39,0)-EOMONTH(D39-DAY(D39),0))*AF39</f>
        <v>#VALUE!</v>
      </c>
      <c r="AI39" s="216" t="e">
        <f aca="false">AI38+AH38</f>
        <v>#VALUE!</v>
      </c>
      <c r="AJ39" s="216" t="e">
        <f aca="false">D39-$BV$5</f>
        <v>#VALUE!</v>
      </c>
      <c r="AL39" s="207" t="e">
        <f aca="false">VLOOKUP($D39,CurveTbl,$AK$4)</f>
        <v>#VALUE!</v>
      </c>
      <c r="AM39" s="343" t="e">
        <f aca="false">VLOOKUP($D39,CurveTbl,$AH$3)</f>
        <v>#VALUE!</v>
      </c>
      <c r="AN39" s="343" t="e">
        <f aca="false">VLOOKUP($D39,CurveTbl,$AH$4)+VLOOKUP($AG39,$AL$3:$AS$15,6)</f>
        <v>#VALUE!</v>
      </c>
      <c r="AO39" s="343" t="e">
        <f aca="false">VLOOKUP($D39,CurveTbl,$AH$5)</f>
        <v>#VALUE!</v>
      </c>
      <c r="AP39" s="343" t="e">
        <f aca="false">VLOOKUP($D39,CurveTbl,$AH$6)+VLOOKUP($AG39,$AL$3:$AS$15,7)</f>
        <v>#VALUE!</v>
      </c>
      <c r="AQ39" s="207" t="e">
        <f aca="false">VLOOKUP($AG39,$AL$4:$AS$15,3)+VLOOKUP($AG39,$AL$4:$AS$15,5)+($AH$10*VLOOKUP(D39,GRITable,2))</f>
        <v>#VALUE!</v>
      </c>
      <c r="AR39" s="208" t="e">
        <f aca="false">VLOOKUP($AG39,$AL$4:$AS$15,4)</f>
        <v>#VALUE!</v>
      </c>
      <c r="AS39" s="207" t="e">
        <f aca="false">(AL39+AM39+AN39)</f>
        <v>#VALUE!</v>
      </c>
      <c r="AT39" s="208" t="e">
        <f aca="false">VLOOKUP(D39,CurveTbl,$AK$6)</f>
        <v>#VALUE!</v>
      </c>
      <c r="AU39" s="208" t="e">
        <f aca="false">(1+$AT39/2)^(-2*($D39-$G$5)/365.25)*$AF39</f>
        <v>#VALUE!</v>
      </c>
      <c r="AV39" s="344" t="e">
        <f aca="false">ROUND((F39/(1-AR39))-F39,0)*AF39*AH39*AU39</f>
        <v>#VALUE!</v>
      </c>
      <c r="AW39" s="208" t="e">
        <f aca="false">VLOOKUP($D39,CurveTbl,$AK$8)</f>
        <v>#VALUE!</v>
      </c>
      <c r="AX39" s="208" t="e">
        <f aca="false">VLOOKUP($D39,CurveTbl,$AH$7)</f>
        <v>#VALUE!</v>
      </c>
      <c r="AY39" s="208" t="e">
        <f aca="false">VLOOKUP($D39,CurveTbl,$AH$8)</f>
        <v>#VALUE!</v>
      </c>
      <c r="AZ39" s="208"/>
      <c r="BA39" s="345"/>
      <c r="BB39" s="343" t="e">
        <f aca="false">$H39-$BV39</f>
        <v>#VALUE!</v>
      </c>
      <c r="BC39" s="343" t="e">
        <f aca="false">I39-BW39</f>
        <v>#VALUE!</v>
      </c>
      <c r="BD39" s="208" t="e">
        <f aca="false">N39-BX39</f>
        <v>#VALUE!</v>
      </c>
      <c r="BE39" s="208" t="e">
        <f aca="false">O39-BY39</f>
        <v>#VALUE!</v>
      </c>
      <c r="BF39" s="208" t="e">
        <f aca="false">xSPRDOPT($BW39,$BV39,$CG39,0,$BY39,$BX39,$BZ39,$AJ39,1,4)*$CB39</f>
        <v>#NAME?</v>
      </c>
      <c r="BG39" s="208" t="e">
        <f aca="false">xSPRDOPT($BW39,$BV39,$CG39,0,$BY39,$BX39,$BZ39,$AJ39,1,3)*$CB39</f>
        <v>#NAME?</v>
      </c>
      <c r="BH39" s="208" t="e">
        <f aca="false">IF(OR(BF39&lt;&gt;0,BG39&lt;&gt;0),xSPRDOPT($BW39,$BV39,$CG39,0,$BY39,$BX39,$BZ39,$AJ39,1,12)*$CB39,0)</f>
        <v>#NAME?</v>
      </c>
      <c r="BI39" s="208" t="e">
        <f aca="false">xSPRDOPT($BW39,$BV39,$CG39,2*LN(1+CA39/2),$BY39,$BX39,$BZ39,$AJ39,1,9)</f>
        <v>#NAME?</v>
      </c>
      <c r="BJ39" s="208" t="e">
        <f aca="false">xSPRDOPT($BW39,$BV39,$CG39,0,$BY39,$BX39,$BZ39,$AJ39,1,6)*$CB39</f>
        <v>#NAME?</v>
      </c>
      <c r="BK39" s="208" t="e">
        <f aca="false">xSPRDOPT($BW39,$BV39,$CG39,0,$BY39,$BX39,$BZ39,$AJ39,1,5)*$CB39</f>
        <v>#NAME?</v>
      </c>
      <c r="BL39" s="208" t="e">
        <f aca="false">xSPRDOPT(BW39,BV39,CG39,0,BY39,BX39,BZ39,AJ39,1,2)*CB39</f>
        <v>#NAME?</v>
      </c>
      <c r="BM39" s="208" t="e">
        <f aca="false">xSPRDOPT(BW39,BV39,CG39,0,BY39,BX39,BZ39,AJ39,1,1)*CB39</f>
        <v>#NAME?</v>
      </c>
      <c r="BN39" s="208" t="e">
        <f aca="false">IF(AH39&lt;&gt;0,xSPRDOPT($BW39,$BV39,$CG39,2*LN(1+CA39/2),$BY39,$BX39,$BZ39,$AJ39,1,8)+(AJ39/365.25)*CH39/AH39,0)</f>
        <v>#VALUE!</v>
      </c>
      <c r="BO39" s="208" t="e">
        <f aca="false">xSPRDOPT($BW39,$BV39,$CG39,0,$BY39,$BX39,$BZ39,$AJ39,1,0)</f>
        <v>#NAME?</v>
      </c>
      <c r="BP39" s="208"/>
      <c r="BQ39" s="208"/>
      <c r="BR39" s="208"/>
      <c r="BS39" s="208"/>
      <c r="BV39" s="346" t="n">
        <v>3.44787725935267</v>
      </c>
      <c r="BW39" s="207" t="n">
        <v>3.566</v>
      </c>
      <c r="BX39" s="208" t="n">
        <v>0.388764800021353</v>
      </c>
      <c r="BY39" s="208" t="n">
        <v>0.396394946947309</v>
      </c>
      <c r="BZ39" s="208" t="n">
        <v>0.995776251893384</v>
      </c>
      <c r="CA39" s="208" t="n">
        <v>0.0266629708010755</v>
      </c>
      <c r="CB39" s="208" t="n">
        <v>0.961109668781378</v>
      </c>
      <c r="CC39" s="343" t="n">
        <v>-0.12</v>
      </c>
      <c r="CD39" s="343" t="n">
        <v>-0.01</v>
      </c>
      <c r="CE39" s="343" t="n">
        <v>0.155</v>
      </c>
      <c r="CF39" s="343" t="n">
        <v>0</v>
      </c>
      <c r="CG39" s="343" t="n">
        <v>0.0445</v>
      </c>
      <c r="CH39" s="343" t="n">
        <v>0</v>
      </c>
      <c r="CI39" s="343" t="n">
        <v>3.411</v>
      </c>
    </row>
    <row r="40" customFormat="false" ht="12.75" hidden="false" customHeight="false" outlineLevel="0" collapsed="false">
      <c r="A40" s="338"/>
      <c r="B40" s="338"/>
      <c r="D40" s="199" t="e">
        <f aca="false">D39+AH39</f>
        <v>#VALUE!</v>
      </c>
      <c r="F40" s="200" t="e">
        <f aca="false">VLOOKUP(AG40,$AL$4:$AS$15,2)</f>
        <v>#VALUE!</v>
      </c>
      <c r="G40" s="200" t="e">
        <f aca="false">F40*$AU40</f>
        <v>#VALUE!</v>
      </c>
      <c r="H40" s="201" t="e">
        <f aca="false">(AL40+AM40+AN40)/(1-(AR40))</f>
        <v>#VALUE!</v>
      </c>
      <c r="I40" s="201" t="e">
        <f aca="false">(AL40+AO40+AP40)</f>
        <v>#VALUE!</v>
      </c>
      <c r="K40" s="201" t="e">
        <f aca="false">MAX(((I40-H40)-AQ40)*AU40*AH40,0)</f>
        <v>#VALUE!</v>
      </c>
      <c r="L40" s="339" t="e">
        <f aca="false">MAX(Q40-K40,0)</f>
        <v>#VALUE!</v>
      </c>
      <c r="N40" s="340" t="e">
        <f aca="false">SQRT(($AX40^2*($AH40/2)+$AW40^2*$AI40)/(($AH40/2)+$AI40))</f>
        <v>#VALUE!</v>
      </c>
      <c r="O40" s="340" t="e">
        <f aca="false">SQRT(($AY40^2*($AH40/2)+$AW40^2*$AI40)/(($AH40/2)+$AI40))</f>
        <v>#VALUE!</v>
      </c>
      <c r="P40" s="209" t="e">
        <f aca="false">(VLOOKUP(AI40,CorrelationTwo,2)*(AW40^2)*AI40+VLOOKUP(D40,CorrelationOne,$AK$9)*AX40*AY40*(AH40/2))/((AI40+(AH40/2))*O40*N40)*AF40</f>
        <v>#VALUE!</v>
      </c>
      <c r="Q40" s="339" t="e">
        <f aca="false">xSPRDOPT(I40,H40,AQ40,0,O40,N40,P40,D40-$G$5,1,0)*AH40*AU40</f>
        <v>#VALUE!</v>
      </c>
      <c r="R40" s="339"/>
      <c r="S40" s="203" t="e">
        <f aca="false">xSPRDOPT(I40,H40,AQ40,AT40,O40,N40,P40,D40-$G$5,1,2)*AF40*(F40/(1-AR40))*AH40</f>
        <v>#VALUE!</v>
      </c>
      <c r="T40" s="203" t="e">
        <f aca="false">xSPRDOPT(I40,H40,AQ40,AT40,O40,N40,P40,D40-$G$5,1,1)*AF40*F40*AH40</f>
        <v>#VALUE!</v>
      </c>
      <c r="U40" s="339"/>
      <c r="V40" s="341" t="e">
        <f aca="false">VLOOKUP($AG40,$AL$4:$AS$15,8)*AH40*AU40</f>
        <v>#VALUE!</v>
      </c>
      <c r="W40" s="341"/>
      <c r="X40" s="342" t="e">
        <f aca="false">((BM40*BC40)+(BL40*BB40))*AH40*F40</f>
        <v>#VALUE!</v>
      </c>
      <c r="Y40" s="342" t="e">
        <f aca="false">($F40*$AH40)*((($BG40/2)*($BC40)^2)+(($BF40/2)*($BB40)^2)+($BH40*$BC40*$BB40))</f>
        <v>#VALUE!</v>
      </c>
      <c r="Z40" s="342" t="e">
        <f aca="false">($BI40*$F40*$AH40*($G$5-$BV$5))/365.25</f>
        <v>#VALUE!</v>
      </c>
      <c r="AA40" s="342" t="e">
        <f aca="false">(($BK40*$BE40)+($BJ40*$BD40))*$F40*$AH40*$AF40</f>
        <v>#VALUE!</v>
      </c>
      <c r="AB40" s="342" t="e">
        <f aca="false">BN40*(AT40-CA40)*F40*AH40</f>
        <v>#VALUE!</v>
      </c>
      <c r="AC40" s="342" t="e">
        <f aca="false">BO40*CB40*F40*AH40*CA40*($G$5-$BV$5)/365.25</f>
        <v>#NAME?</v>
      </c>
      <c r="AF40" s="216" t="e">
        <f aca="false">IF(AND(D40&gt;=$G$7,D40&lt;=$G$8),1,0)</f>
        <v>#VALUE!</v>
      </c>
      <c r="AG40" s="216" t="e">
        <f aca="false">MONTH(D40)</f>
        <v>#VALUE!</v>
      </c>
      <c r="AH40" s="216" t="e">
        <f aca="false">(EOMONTH(D40,0)-EOMONTH(D40-DAY(D40),0))*AF40</f>
        <v>#VALUE!</v>
      </c>
      <c r="AI40" s="216" t="e">
        <f aca="false">AI39+AH39</f>
        <v>#VALUE!</v>
      </c>
      <c r="AJ40" s="216" t="e">
        <f aca="false">D40-$BV$5</f>
        <v>#VALUE!</v>
      </c>
      <c r="AL40" s="207" t="e">
        <f aca="false">VLOOKUP($D40,CurveTbl,$AK$4)</f>
        <v>#VALUE!</v>
      </c>
      <c r="AM40" s="343" t="e">
        <f aca="false">VLOOKUP($D40,CurveTbl,$AH$3)</f>
        <v>#VALUE!</v>
      </c>
      <c r="AN40" s="343" t="e">
        <f aca="false">VLOOKUP($D40,CurveTbl,$AH$4)+VLOOKUP($AG40,$AL$3:$AS$15,6)</f>
        <v>#VALUE!</v>
      </c>
      <c r="AO40" s="343" t="e">
        <f aca="false">VLOOKUP($D40,CurveTbl,$AH$5)</f>
        <v>#VALUE!</v>
      </c>
      <c r="AP40" s="343" t="e">
        <f aca="false">VLOOKUP($D40,CurveTbl,$AH$6)+VLOOKUP($AG40,$AL$3:$AS$15,7)</f>
        <v>#VALUE!</v>
      </c>
      <c r="AQ40" s="207" t="e">
        <f aca="false">VLOOKUP($AG40,$AL$4:$AS$15,3)+VLOOKUP($AG40,$AL$4:$AS$15,5)+($AH$10*VLOOKUP(D40,GRITable,2))</f>
        <v>#VALUE!</v>
      </c>
      <c r="AR40" s="208" t="e">
        <f aca="false">VLOOKUP($AG40,$AL$4:$AS$15,4)</f>
        <v>#VALUE!</v>
      </c>
      <c r="AS40" s="207" t="e">
        <f aca="false">(AL40+AM40+AN40)</f>
        <v>#VALUE!</v>
      </c>
      <c r="AT40" s="208" t="e">
        <f aca="false">VLOOKUP(D40,CurveTbl,$AK$6)</f>
        <v>#VALUE!</v>
      </c>
      <c r="AU40" s="208" t="e">
        <f aca="false">(1+$AT40/2)^(-2*($D40-$G$5)/365.25)*$AF40</f>
        <v>#VALUE!</v>
      </c>
      <c r="AV40" s="344" t="e">
        <f aca="false">ROUND((F40/(1-AR40))-F40,0)*AF40*AH40*AU40</f>
        <v>#VALUE!</v>
      </c>
      <c r="AW40" s="208" t="e">
        <f aca="false">VLOOKUP($D40,CurveTbl,$AK$8)</f>
        <v>#VALUE!</v>
      </c>
      <c r="AX40" s="208" t="e">
        <f aca="false">VLOOKUP($D40,CurveTbl,$AH$7)</f>
        <v>#VALUE!</v>
      </c>
      <c r="AY40" s="208" t="e">
        <f aca="false">VLOOKUP($D40,CurveTbl,$AH$8)</f>
        <v>#VALUE!</v>
      </c>
      <c r="AZ40" s="208"/>
      <c r="BA40" s="345"/>
      <c r="BB40" s="343" t="e">
        <f aca="false">$H40-$BV40</f>
        <v>#VALUE!</v>
      </c>
      <c r="BC40" s="343" t="e">
        <f aca="false">I40-BW40</f>
        <v>#VALUE!</v>
      </c>
      <c r="BD40" s="208" t="e">
        <f aca="false">N40-BX40</f>
        <v>#VALUE!</v>
      </c>
      <c r="BE40" s="208" t="e">
        <f aca="false">O40-BY40</f>
        <v>#VALUE!</v>
      </c>
      <c r="BF40" s="208" t="e">
        <f aca="false">xSPRDOPT($BW40,$BV40,$CG40,0,$BY40,$BX40,$BZ40,$AJ40,1,4)*$CB40</f>
        <v>#NAME?</v>
      </c>
      <c r="BG40" s="208" t="e">
        <f aca="false">xSPRDOPT($BW40,$BV40,$CG40,0,$BY40,$BX40,$BZ40,$AJ40,1,3)*$CB40</f>
        <v>#NAME?</v>
      </c>
      <c r="BH40" s="208" t="e">
        <f aca="false">IF(OR(BF40&lt;&gt;0,BG40&lt;&gt;0),xSPRDOPT($BW40,$BV40,$CG40,0,$BY40,$BX40,$BZ40,$AJ40,1,12)*$CB40,0)</f>
        <v>#NAME?</v>
      </c>
      <c r="BI40" s="208" t="e">
        <f aca="false">xSPRDOPT($BW40,$BV40,$CG40,2*LN(1+CA40/2),$BY40,$BX40,$BZ40,$AJ40,1,9)</f>
        <v>#NAME?</v>
      </c>
      <c r="BJ40" s="208" t="e">
        <f aca="false">xSPRDOPT($BW40,$BV40,$CG40,0,$BY40,$BX40,$BZ40,$AJ40,1,6)*$CB40</f>
        <v>#NAME?</v>
      </c>
      <c r="BK40" s="208" t="e">
        <f aca="false">xSPRDOPT($BW40,$BV40,$CG40,0,$BY40,$BX40,$BZ40,$AJ40,1,5)*$CB40</f>
        <v>#NAME?</v>
      </c>
      <c r="BL40" s="208" t="e">
        <f aca="false">xSPRDOPT(BW40,BV40,CG40,0,BY40,BX40,BZ40,AJ40,1,2)*CB40</f>
        <v>#NAME?</v>
      </c>
      <c r="BM40" s="208" t="e">
        <f aca="false">xSPRDOPT(BW40,BV40,CG40,0,BY40,BX40,BZ40,AJ40,1,1)*CB40</f>
        <v>#NAME?</v>
      </c>
      <c r="BN40" s="208" t="e">
        <f aca="false">IF(AH40&lt;&gt;0,xSPRDOPT($BW40,$BV40,$CG40,2*LN(1+CA40/2),$BY40,$BX40,$BZ40,$AJ40,1,8)+(AJ40/365.25)*CH40/AH40,0)</f>
        <v>#VALUE!</v>
      </c>
      <c r="BO40" s="208" t="e">
        <f aca="false">xSPRDOPT($BW40,$BV40,$CG40,0,$BY40,$BX40,$BZ40,$AJ40,1,0)</f>
        <v>#NAME?</v>
      </c>
      <c r="BP40" s="208"/>
      <c r="BQ40" s="208"/>
      <c r="BR40" s="208"/>
      <c r="BS40" s="208"/>
      <c r="BV40" s="346" t="n">
        <v>3.48465741908365</v>
      </c>
      <c r="BW40" s="207" t="n">
        <v>3.601</v>
      </c>
      <c r="BX40" s="208" t="n">
        <v>0.383804752553823</v>
      </c>
      <c r="BY40" s="208" t="n">
        <v>0.39089425176405</v>
      </c>
      <c r="BZ40" s="208" t="n">
        <v>0.996012211463221</v>
      </c>
      <c r="CA40" s="208" t="n">
        <v>0.0273549469370229</v>
      </c>
      <c r="CB40" s="208" t="n">
        <v>0.957915961518482</v>
      </c>
      <c r="CC40" s="343" t="n">
        <v>-0.12</v>
      </c>
      <c r="CD40" s="343" t="n">
        <v>-0.01</v>
      </c>
      <c r="CE40" s="343" t="n">
        <v>0.155</v>
      </c>
      <c r="CF40" s="343" t="n">
        <v>0</v>
      </c>
      <c r="CG40" s="343" t="n">
        <v>0.0445</v>
      </c>
      <c r="CH40" s="343" t="n">
        <v>0</v>
      </c>
      <c r="CI40" s="343" t="n">
        <v>3.446</v>
      </c>
    </row>
    <row r="41" customFormat="false" ht="12.75" hidden="false" customHeight="false" outlineLevel="0" collapsed="false">
      <c r="A41" s="338"/>
      <c r="B41" s="338"/>
      <c r="D41" s="199" t="e">
        <f aca="false">D40+AH40</f>
        <v>#VALUE!</v>
      </c>
      <c r="F41" s="200" t="e">
        <f aca="false">VLOOKUP(AG41,$AL$4:$AS$15,2)</f>
        <v>#VALUE!</v>
      </c>
      <c r="G41" s="200" t="e">
        <f aca="false">F41*$AU41</f>
        <v>#VALUE!</v>
      </c>
      <c r="H41" s="201" t="e">
        <f aca="false">(AL41+AM41+AN41)/(1-(AR41))</f>
        <v>#VALUE!</v>
      </c>
      <c r="I41" s="201" t="e">
        <f aca="false">(AL41+AO41+AP41)</f>
        <v>#VALUE!</v>
      </c>
      <c r="K41" s="201" t="e">
        <f aca="false">MAX(((I41-H41)-AQ41)*AU41*AH41,0)</f>
        <v>#VALUE!</v>
      </c>
      <c r="L41" s="339" t="e">
        <f aca="false">MAX(Q41-K41,0)</f>
        <v>#VALUE!</v>
      </c>
      <c r="N41" s="340" t="e">
        <f aca="false">SQRT(($AX41^2*($AH41/2)+$AW41^2*$AI41)/(($AH41/2)+$AI41))</f>
        <v>#VALUE!</v>
      </c>
      <c r="O41" s="340" t="e">
        <f aca="false">SQRT(($AY41^2*($AH41/2)+$AW41^2*$AI41)/(($AH41/2)+$AI41))</f>
        <v>#VALUE!</v>
      </c>
      <c r="P41" s="209" t="e">
        <f aca="false">(VLOOKUP(AI41,CorrelationTwo,2)*(AW41^2)*AI41+VLOOKUP(D41,CorrelationOne,$AK$9)*AX41*AY41*(AH41/2))/((AI41+(AH41/2))*O41*N41)*AF41</f>
        <v>#VALUE!</v>
      </c>
      <c r="Q41" s="339" t="e">
        <f aca="false">xSPRDOPT(I41,H41,AQ41,0,O41,N41,P41,D41-$G$5,1,0)*AH41*AU41</f>
        <v>#VALUE!</v>
      </c>
      <c r="R41" s="339"/>
      <c r="S41" s="203" t="e">
        <f aca="false">xSPRDOPT(I41,H41,AQ41,AT41,O41,N41,P41,D41-$G$5,1,2)*AF41*(F41/(1-AR41))*AH41</f>
        <v>#VALUE!</v>
      </c>
      <c r="T41" s="203" t="e">
        <f aca="false">xSPRDOPT(I41,H41,AQ41,AT41,O41,N41,P41,D41-$G$5,1,1)*AF41*F41*AH41</f>
        <v>#VALUE!</v>
      </c>
      <c r="U41" s="339"/>
      <c r="V41" s="341" t="e">
        <f aca="false">VLOOKUP($AG41,$AL$4:$AS$15,8)*AH41*AU41</f>
        <v>#VALUE!</v>
      </c>
      <c r="W41" s="341"/>
      <c r="X41" s="342" t="e">
        <f aca="false">((BM41*BC41)+(BL41*BB41))*AH41*F41</f>
        <v>#VALUE!</v>
      </c>
      <c r="Y41" s="342" t="e">
        <f aca="false">($F41*$AH41)*((($BG41/2)*($BC41)^2)+(($BF41/2)*($BB41)^2)+($BH41*$BC41*$BB41))</f>
        <v>#VALUE!</v>
      </c>
      <c r="Z41" s="342" t="e">
        <f aca="false">($BI41*$F41*$AH41*($G$5-$BV$5))/365.25</f>
        <v>#VALUE!</v>
      </c>
      <c r="AA41" s="342" t="e">
        <f aca="false">(($BK41*$BE41)+($BJ41*$BD41))*$F41*$AH41*$AF41</f>
        <v>#VALUE!</v>
      </c>
      <c r="AB41" s="342" t="e">
        <f aca="false">BN41*(AT41-CA41)*F41*AH41</f>
        <v>#VALUE!</v>
      </c>
      <c r="AC41" s="342" t="e">
        <f aca="false">BO41*CB41*F41*AH41*CA41*($G$5-$BV$5)/365.25</f>
        <v>#NAME?</v>
      </c>
      <c r="AF41" s="216" t="e">
        <f aca="false">IF(AND(D41&gt;=$G$7,D41&lt;=$G$8),1,0)</f>
        <v>#VALUE!</v>
      </c>
      <c r="AG41" s="216" t="e">
        <f aca="false">MONTH(D41)</f>
        <v>#VALUE!</v>
      </c>
      <c r="AH41" s="216" t="e">
        <f aca="false">(EOMONTH(D41,0)-EOMONTH(D41-DAY(D41),0))*AF41</f>
        <v>#VALUE!</v>
      </c>
      <c r="AI41" s="216" t="e">
        <f aca="false">AI40+AH40</f>
        <v>#VALUE!</v>
      </c>
      <c r="AJ41" s="216" t="e">
        <f aca="false">D41-$BV$5</f>
        <v>#VALUE!</v>
      </c>
      <c r="AL41" s="207" t="e">
        <f aca="false">VLOOKUP($D41,CurveTbl,$AK$4)</f>
        <v>#VALUE!</v>
      </c>
      <c r="AM41" s="343" t="e">
        <f aca="false">VLOOKUP($D41,CurveTbl,$AH$3)</f>
        <v>#VALUE!</v>
      </c>
      <c r="AN41" s="343" t="e">
        <f aca="false">VLOOKUP($D41,CurveTbl,$AH$4)+VLOOKUP($AG41,$AL$3:$AS$15,6)</f>
        <v>#VALUE!</v>
      </c>
      <c r="AO41" s="343" t="e">
        <f aca="false">VLOOKUP($D41,CurveTbl,$AH$5)</f>
        <v>#VALUE!</v>
      </c>
      <c r="AP41" s="343" t="e">
        <f aca="false">VLOOKUP($D41,CurveTbl,$AH$6)+VLOOKUP($AG41,$AL$3:$AS$15,7)</f>
        <v>#VALUE!</v>
      </c>
      <c r="AQ41" s="207" t="e">
        <f aca="false">VLOOKUP($AG41,$AL$4:$AS$15,3)+VLOOKUP($AG41,$AL$4:$AS$15,5)+($AH$10*VLOOKUP(D41,GRITable,2))</f>
        <v>#VALUE!</v>
      </c>
      <c r="AR41" s="208" t="e">
        <f aca="false">VLOOKUP($AG41,$AL$4:$AS$15,4)</f>
        <v>#VALUE!</v>
      </c>
      <c r="AS41" s="207" t="e">
        <f aca="false">(AL41+AM41+AN41)</f>
        <v>#VALUE!</v>
      </c>
      <c r="AT41" s="208" t="e">
        <f aca="false">VLOOKUP(D41,CurveTbl,$AK$6)</f>
        <v>#VALUE!</v>
      </c>
      <c r="AU41" s="208" t="e">
        <f aca="false">(1+$AT41/2)^(-2*($D41-$G$5)/365.25)*$AF41</f>
        <v>#VALUE!</v>
      </c>
      <c r="AV41" s="344" t="e">
        <f aca="false">ROUND((F41/(1-AR41))-F41,0)*AF41*AH41*AU41</f>
        <v>#VALUE!</v>
      </c>
      <c r="AW41" s="208" t="e">
        <f aca="false">VLOOKUP($D41,CurveTbl,$AK$8)</f>
        <v>#VALUE!</v>
      </c>
      <c r="AX41" s="208" t="e">
        <f aca="false">VLOOKUP($D41,CurveTbl,$AH$7)</f>
        <v>#VALUE!</v>
      </c>
      <c r="AY41" s="208" t="e">
        <f aca="false">VLOOKUP($D41,CurveTbl,$AH$8)</f>
        <v>#VALUE!</v>
      </c>
      <c r="AZ41" s="208"/>
      <c r="BA41" s="345"/>
      <c r="BB41" s="343" t="e">
        <f aca="false">$H41-$BV41</f>
        <v>#VALUE!</v>
      </c>
      <c r="BC41" s="343" t="e">
        <f aca="false">I41-BW41</f>
        <v>#VALUE!</v>
      </c>
      <c r="BD41" s="208" t="e">
        <f aca="false">N41-BX41</f>
        <v>#VALUE!</v>
      </c>
      <c r="BE41" s="208" t="e">
        <f aca="false">O41-BY41</f>
        <v>#VALUE!</v>
      </c>
      <c r="BF41" s="208" t="e">
        <f aca="false">xSPRDOPT($BW41,$BV41,$CG41,0,$BY41,$BX41,$BZ41,$AJ41,1,4)*$CB41</f>
        <v>#NAME?</v>
      </c>
      <c r="BG41" s="208" t="e">
        <f aca="false">xSPRDOPT($BW41,$BV41,$CG41,0,$BY41,$BX41,$BZ41,$AJ41,1,3)*$CB41</f>
        <v>#NAME?</v>
      </c>
      <c r="BH41" s="208" t="e">
        <f aca="false">IF(OR(BF41&lt;&gt;0,BG41&lt;&gt;0),xSPRDOPT($BW41,$BV41,$CG41,0,$BY41,$BX41,$BZ41,$AJ41,1,12)*$CB41,0)</f>
        <v>#NAME?</v>
      </c>
      <c r="BI41" s="208" t="e">
        <f aca="false">xSPRDOPT($BW41,$BV41,$CG41,2*LN(1+CA41/2),$BY41,$BX41,$BZ41,$AJ41,1,9)</f>
        <v>#NAME?</v>
      </c>
      <c r="BJ41" s="208" t="e">
        <f aca="false">xSPRDOPT($BW41,$BV41,$CG41,0,$BY41,$BX41,$BZ41,$AJ41,1,6)*$CB41</f>
        <v>#NAME?</v>
      </c>
      <c r="BK41" s="208" t="e">
        <f aca="false">xSPRDOPT($BW41,$BV41,$CG41,0,$BY41,$BX41,$BZ41,$AJ41,1,5)*$CB41</f>
        <v>#NAME?</v>
      </c>
      <c r="BL41" s="208" t="e">
        <f aca="false">xSPRDOPT(BW41,BV41,CG41,0,BY41,BX41,BZ41,AJ41,1,2)*CB41</f>
        <v>#NAME?</v>
      </c>
      <c r="BM41" s="208" t="e">
        <f aca="false">xSPRDOPT(BW41,BV41,CG41,0,BY41,BX41,BZ41,AJ41,1,1)*CB41</f>
        <v>#NAME?</v>
      </c>
      <c r="BN41" s="208" t="e">
        <f aca="false">IF(AH41&lt;&gt;0,xSPRDOPT($BW41,$BV41,$CG41,2*LN(1+CA41/2),$BY41,$BX41,$BZ41,$AJ41,1,8)+(AJ41/365.25)*CH41/AH41,0)</f>
        <v>#VALUE!</v>
      </c>
      <c r="BO41" s="208" t="e">
        <f aca="false">xSPRDOPT($BW41,$BV41,$CG41,0,$BY41,$BX41,$BZ41,$AJ41,1,0)</f>
        <v>#NAME?</v>
      </c>
      <c r="BP41" s="208"/>
      <c r="BQ41" s="208"/>
      <c r="BR41" s="208"/>
      <c r="BS41" s="208"/>
      <c r="BV41" s="346" t="n">
        <v>3.52143757881463</v>
      </c>
      <c r="BW41" s="207" t="n">
        <v>3.636</v>
      </c>
      <c r="BX41" s="208" t="n">
        <v>0.383780816795789</v>
      </c>
      <c r="BY41" s="208" t="n">
        <v>0.392867317661192</v>
      </c>
      <c r="BZ41" s="208" t="n">
        <v>0.99426320120111</v>
      </c>
      <c r="CA41" s="208" t="n">
        <v>0.0280205165850624</v>
      </c>
      <c r="CB41" s="208" t="n">
        <v>0.95473677803175</v>
      </c>
      <c r="CC41" s="343" t="n">
        <v>-0.12</v>
      </c>
      <c r="CD41" s="343" t="n">
        <v>-0.01</v>
      </c>
      <c r="CE41" s="343" t="n">
        <v>0.155</v>
      </c>
      <c r="CF41" s="343" t="n">
        <v>0</v>
      </c>
      <c r="CG41" s="343" t="n">
        <v>0.0445</v>
      </c>
      <c r="CH41" s="343" t="n">
        <v>0</v>
      </c>
      <c r="CI41" s="343" t="n">
        <v>3.481</v>
      </c>
    </row>
    <row r="42" customFormat="false" ht="12.75" hidden="false" customHeight="false" outlineLevel="0" collapsed="false">
      <c r="A42" s="338"/>
      <c r="B42" s="338"/>
      <c r="D42" s="199" t="e">
        <f aca="false">D41+AH41</f>
        <v>#VALUE!</v>
      </c>
      <c r="F42" s="200" t="e">
        <f aca="false">VLOOKUP(AG42,$AL$4:$AS$15,2)</f>
        <v>#VALUE!</v>
      </c>
      <c r="G42" s="200" t="e">
        <f aca="false">F42*$AU42</f>
        <v>#VALUE!</v>
      </c>
      <c r="H42" s="201" t="e">
        <f aca="false">(AL42+AM42+AN42)/(1-(AR42))</f>
        <v>#VALUE!</v>
      </c>
      <c r="I42" s="201" t="e">
        <f aca="false">(AL42+AO42+AP42)</f>
        <v>#VALUE!</v>
      </c>
      <c r="K42" s="201" t="e">
        <f aca="false">MAX(((I42-H42)-AQ42)*AU42*AH42,0)</f>
        <v>#VALUE!</v>
      </c>
      <c r="L42" s="339" t="e">
        <f aca="false">MAX(Q42-K42,0)</f>
        <v>#VALUE!</v>
      </c>
      <c r="N42" s="340" t="e">
        <f aca="false">SQRT(($AX42^2*($AH42/2)+$AW42^2*$AI42)/(($AH42/2)+$AI42))</f>
        <v>#VALUE!</v>
      </c>
      <c r="O42" s="340" t="e">
        <f aca="false">SQRT(($AY42^2*($AH42/2)+$AW42^2*$AI42)/(($AH42/2)+$AI42))</f>
        <v>#VALUE!</v>
      </c>
      <c r="P42" s="209" t="e">
        <f aca="false">(VLOOKUP(AI42,CorrelationTwo,2)*(AW42^2)*AI42+VLOOKUP(D42,CorrelationOne,$AK$9)*AX42*AY42*(AH42/2))/((AI42+(AH42/2))*O42*N42)*AF42</f>
        <v>#VALUE!</v>
      </c>
      <c r="Q42" s="339" t="e">
        <f aca="false">xSPRDOPT(I42,H42,AQ42,0,O42,N42,P42,D42-$G$5,1,0)*AH42*AU42</f>
        <v>#VALUE!</v>
      </c>
      <c r="R42" s="339"/>
      <c r="S42" s="203" t="e">
        <f aca="false">xSPRDOPT(I42,H42,AQ42,AT42,O42,N42,P42,D42-$G$5,1,2)*AF42*(F42/(1-AR42))*AH42</f>
        <v>#VALUE!</v>
      </c>
      <c r="T42" s="203" t="e">
        <f aca="false">xSPRDOPT(I42,H42,AQ42,AT42,O42,N42,P42,D42-$G$5,1,1)*AF42*F42*AH42</f>
        <v>#VALUE!</v>
      </c>
      <c r="U42" s="339"/>
      <c r="V42" s="341" t="e">
        <f aca="false">VLOOKUP($AG42,$AL$4:$AS$15,8)*AH42*AU42</f>
        <v>#VALUE!</v>
      </c>
      <c r="W42" s="341"/>
      <c r="X42" s="342" t="e">
        <f aca="false">((BM42*BC42)+(BL42*BB42))*AH42*F42</f>
        <v>#VALUE!</v>
      </c>
      <c r="Y42" s="342" t="e">
        <f aca="false">($F42*$AH42)*((($BG42/2)*($BC42)^2)+(($BF42/2)*($BB42)^2)+($BH42*$BC42*$BB42))</f>
        <v>#VALUE!</v>
      </c>
      <c r="Z42" s="342" t="e">
        <f aca="false">($BI42*$F42*$AH42*($G$5-$BV$5))/365.25</f>
        <v>#VALUE!</v>
      </c>
      <c r="AA42" s="342" t="e">
        <f aca="false">(($BK42*$BE42)+($BJ42*$BD42))*$F42*$AH42*$AF42</f>
        <v>#VALUE!</v>
      </c>
      <c r="AB42" s="342" t="e">
        <f aca="false">BN42*(AT42-CA42)*F42*AH42</f>
        <v>#VALUE!</v>
      </c>
      <c r="AC42" s="342" t="e">
        <f aca="false">BO42*CB42*F42*AH42*CA42*($G$5-$BV$5)/365.25</f>
        <v>#NAME?</v>
      </c>
      <c r="AF42" s="216" t="e">
        <f aca="false">IF(AND(D42&gt;=$G$7,D42&lt;=$G$8),1,0)</f>
        <v>#VALUE!</v>
      </c>
      <c r="AG42" s="216" t="e">
        <f aca="false">MONTH(D42)</f>
        <v>#VALUE!</v>
      </c>
      <c r="AH42" s="216" t="e">
        <f aca="false">(EOMONTH(D42,0)-EOMONTH(D42-DAY(D42),0))*AF42</f>
        <v>#VALUE!</v>
      </c>
      <c r="AI42" s="216" t="e">
        <f aca="false">AI41+AH41</f>
        <v>#VALUE!</v>
      </c>
      <c r="AJ42" s="216" t="e">
        <f aca="false">D42-$BV$5</f>
        <v>#VALUE!</v>
      </c>
      <c r="AL42" s="207" t="e">
        <f aca="false">VLOOKUP($D42,CurveTbl,$AK$4)</f>
        <v>#VALUE!</v>
      </c>
      <c r="AM42" s="343" t="e">
        <f aca="false">VLOOKUP($D42,CurveTbl,$AH$3)</f>
        <v>#VALUE!</v>
      </c>
      <c r="AN42" s="343" t="e">
        <f aca="false">VLOOKUP($D42,CurveTbl,$AH$4)+VLOOKUP($AG42,$AL$3:$AS$15,6)</f>
        <v>#VALUE!</v>
      </c>
      <c r="AO42" s="343" t="e">
        <f aca="false">VLOOKUP($D42,CurveTbl,$AH$5)</f>
        <v>#VALUE!</v>
      </c>
      <c r="AP42" s="343" t="e">
        <f aca="false">VLOOKUP($D42,CurveTbl,$AH$6)+VLOOKUP($AG42,$AL$3:$AS$15,7)</f>
        <v>#VALUE!</v>
      </c>
      <c r="AQ42" s="207" t="e">
        <f aca="false">VLOOKUP($AG42,$AL$4:$AS$15,3)+VLOOKUP($AG42,$AL$4:$AS$15,5)+($AH$10*VLOOKUP(D42,GRITable,2))</f>
        <v>#VALUE!</v>
      </c>
      <c r="AR42" s="208" t="e">
        <f aca="false">VLOOKUP($AG42,$AL$4:$AS$15,4)</f>
        <v>#VALUE!</v>
      </c>
      <c r="AS42" s="207" t="e">
        <f aca="false">(AL42+AM42+AN42)</f>
        <v>#VALUE!</v>
      </c>
      <c r="AT42" s="208" t="e">
        <f aca="false">VLOOKUP(D42,CurveTbl,$AK$6)</f>
        <v>#VALUE!</v>
      </c>
      <c r="AU42" s="208" t="e">
        <f aca="false">(1+$AT42/2)^(-2*($D42-$G$5)/365.25)*$AF42</f>
        <v>#VALUE!</v>
      </c>
      <c r="AV42" s="344" t="e">
        <f aca="false">ROUND((F42/(1-AR42))-F42,0)*AF42*AH42*AU42</f>
        <v>#VALUE!</v>
      </c>
      <c r="AW42" s="208" t="e">
        <f aca="false">VLOOKUP($D42,CurveTbl,$AK$8)</f>
        <v>#VALUE!</v>
      </c>
      <c r="AX42" s="208" t="e">
        <f aca="false">VLOOKUP($D42,CurveTbl,$AH$7)</f>
        <v>#VALUE!</v>
      </c>
      <c r="AY42" s="208" t="e">
        <f aca="false">VLOOKUP($D42,CurveTbl,$AH$8)</f>
        <v>#VALUE!</v>
      </c>
      <c r="AZ42" s="208"/>
      <c r="BA42" s="345"/>
      <c r="BB42" s="343" t="e">
        <f aca="false">$H42-$BV42</f>
        <v>#VALUE!</v>
      </c>
      <c r="BC42" s="343" t="e">
        <f aca="false">I42-BW42</f>
        <v>#VALUE!</v>
      </c>
      <c r="BD42" s="208" t="e">
        <f aca="false">N42-BX42</f>
        <v>#VALUE!</v>
      </c>
      <c r="BE42" s="208" t="e">
        <f aca="false">O42-BY42</f>
        <v>#VALUE!</v>
      </c>
      <c r="BF42" s="208" t="e">
        <f aca="false">xSPRDOPT($BW42,$BV42,$CG42,0,$BY42,$BX42,$BZ42,$AJ42,1,4)*$CB42</f>
        <v>#NAME?</v>
      </c>
      <c r="BG42" s="208" t="e">
        <f aca="false">xSPRDOPT($BW42,$BV42,$CG42,0,$BY42,$BX42,$BZ42,$AJ42,1,3)*$CB42</f>
        <v>#NAME?</v>
      </c>
      <c r="BH42" s="208" t="e">
        <f aca="false">IF(OR(BF42&lt;&gt;0,BG42&lt;&gt;0),xSPRDOPT($BW42,$BV42,$CG42,0,$BY42,$BX42,$BZ42,$AJ42,1,12)*$CB42,0)</f>
        <v>#NAME?</v>
      </c>
      <c r="BI42" s="208" t="e">
        <f aca="false">xSPRDOPT($BW42,$BV42,$CG42,2*LN(1+CA42/2),$BY42,$BX42,$BZ42,$AJ42,1,9)</f>
        <v>#NAME?</v>
      </c>
      <c r="BJ42" s="208" t="e">
        <f aca="false">xSPRDOPT($BW42,$BV42,$CG42,0,$BY42,$BX42,$BZ42,$AJ42,1,6)*$CB42</f>
        <v>#NAME?</v>
      </c>
      <c r="BK42" s="208" t="e">
        <f aca="false">xSPRDOPT($BW42,$BV42,$CG42,0,$BY42,$BX42,$BZ42,$AJ42,1,5)*$CB42</f>
        <v>#NAME?</v>
      </c>
      <c r="BL42" s="208" t="e">
        <f aca="false">xSPRDOPT(BW42,BV42,CG42,0,BY42,BX42,BZ42,AJ42,1,2)*CB42</f>
        <v>#NAME?</v>
      </c>
      <c r="BM42" s="208" t="e">
        <f aca="false">xSPRDOPT(BW42,BV42,CG42,0,BY42,BX42,BZ42,AJ42,1,1)*CB42</f>
        <v>#NAME?</v>
      </c>
      <c r="BN42" s="208" t="e">
        <f aca="false">IF(AH42&lt;&gt;0,xSPRDOPT($BW42,$BV42,$CG42,2*LN(1+CA42/2),$BY42,$BX42,$BZ42,$AJ42,1,8)+(AJ42/365.25)*CH42/AH42,0)</f>
        <v>#VALUE!</v>
      </c>
      <c r="BO42" s="208" t="e">
        <f aca="false">xSPRDOPT($BW42,$BV42,$CG42,0,$BY42,$BX42,$BZ42,$AJ42,1,0)</f>
        <v>#NAME?</v>
      </c>
      <c r="BP42" s="208"/>
      <c r="BQ42" s="208"/>
      <c r="BR42" s="208"/>
      <c r="BS42" s="208"/>
      <c r="BV42" s="346" t="n">
        <v>3.54981084489281</v>
      </c>
      <c r="BW42" s="207" t="n">
        <v>3.663</v>
      </c>
      <c r="BX42" s="208" t="n">
        <v>0.386734272771555</v>
      </c>
      <c r="BY42" s="208" t="n">
        <v>0.394539932569419</v>
      </c>
      <c r="BZ42" s="208" t="n">
        <v>0.996107168175074</v>
      </c>
      <c r="CA42" s="208" t="n">
        <v>0.0287024406202163</v>
      </c>
      <c r="CB42" s="208" t="n">
        <v>0.951364863050699</v>
      </c>
      <c r="CC42" s="343" t="n">
        <v>-0.12</v>
      </c>
      <c r="CD42" s="343" t="n">
        <v>-0.01</v>
      </c>
      <c r="CE42" s="343" t="n">
        <v>0.155</v>
      </c>
      <c r="CF42" s="343" t="n">
        <v>0</v>
      </c>
      <c r="CG42" s="343" t="n">
        <v>0.0445</v>
      </c>
      <c r="CH42" s="343" t="n">
        <v>0</v>
      </c>
      <c r="CI42" s="343" t="n">
        <v>3.508</v>
      </c>
    </row>
    <row r="43" customFormat="false" ht="12.75" hidden="false" customHeight="false" outlineLevel="0" collapsed="false">
      <c r="A43" s="338"/>
      <c r="B43" s="338"/>
      <c r="D43" s="199" t="e">
        <f aca="false">D42+AH42</f>
        <v>#VALUE!</v>
      </c>
      <c r="F43" s="200" t="e">
        <f aca="false">VLOOKUP(AG43,$AL$4:$AS$15,2)</f>
        <v>#VALUE!</v>
      </c>
      <c r="G43" s="200" t="e">
        <f aca="false">F43*$AU43</f>
        <v>#VALUE!</v>
      </c>
      <c r="H43" s="201" t="e">
        <f aca="false">(AL43+AM43+AN43)/(1-(AR43))</f>
        <v>#VALUE!</v>
      </c>
      <c r="I43" s="201" t="e">
        <f aca="false">(AL43+AO43+AP43)</f>
        <v>#VALUE!</v>
      </c>
      <c r="K43" s="201" t="e">
        <f aca="false">MAX(((I43-H43)-AQ43)*AU43*AH43,0)</f>
        <v>#VALUE!</v>
      </c>
      <c r="L43" s="339" t="e">
        <f aca="false">MAX(Q43-K43,0)</f>
        <v>#VALUE!</v>
      </c>
      <c r="N43" s="340" t="e">
        <f aca="false">SQRT(($AX43^2*($AH43/2)+$AW43^2*$AI43)/(($AH43/2)+$AI43))</f>
        <v>#VALUE!</v>
      </c>
      <c r="O43" s="340" t="e">
        <f aca="false">SQRT(($AY43^2*($AH43/2)+$AW43^2*$AI43)/(($AH43/2)+$AI43))</f>
        <v>#VALUE!</v>
      </c>
      <c r="P43" s="209" t="e">
        <f aca="false">(VLOOKUP(AI43,CorrelationTwo,2)*(AW43^2)*AI43+VLOOKUP(D43,CorrelationOne,$AK$9)*AX43*AY43*(AH43/2))/((AI43+(AH43/2))*O43*N43)*AF43</f>
        <v>#VALUE!</v>
      </c>
      <c r="Q43" s="339" t="e">
        <f aca="false">xSPRDOPT(I43,H43,AQ43,0,O43,N43,P43,D43-$G$5,1,0)*AH43*AU43</f>
        <v>#VALUE!</v>
      </c>
      <c r="R43" s="339"/>
      <c r="S43" s="203" t="e">
        <f aca="false">xSPRDOPT(I43,H43,AQ43,AT43,O43,N43,P43,D43-$G$5,1,2)*AF43*(F43/(1-AR43))*AH43</f>
        <v>#VALUE!</v>
      </c>
      <c r="T43" s="203" t="e">
        <f aca="false">xSPRDOPT(I43,H43,AQ43,AT43,O43,N43,P43,D43-$G$5,1,1)*AF43*F43*AH43</f>
        <v>#VALUE!</v>
      </c>
      <c r="U43" s="339"/>
      <c r="V43" s="341" t="e">
        <f aca="false">VLOOKUP($AG43,$AL$4:$AS$15,8)*AH43*AU43</f>
        <v>#VALUE!</v>
      </c>
      <c r="W43" s="341"/>
      <c r="X43" s="342" t="e">
        <f aca="false">((BM43*BC43)+(BL43*BB43))*AH43*F43</f>
        <v>#VALUE!</v>
      </c>
      <c r="Y43" s="342" t="e">
        <f aca="false">($F43*$AH43)*((($BG43/2)*($BC43)^2)+(($BF43/2)*($BB43)^2)+($BH43*$BC43*$BB43))</f>
        <v>#VALUE!</v>
      </c>
      <c r="Z43" s="342" t="e">
        <f aca="false">($BI43*$F43*$AH43*($G$5-$BV$5))/365.25</f>
        <v>#VALUE!</v>
      </c>
      <c r="AA43" s="342" t="e">
        <f aca="false">(($BK43*$BE43)+($BJ43*$BD43))*$F43*$AH43*$AF43</f>
        <v>#VALUE!</v>
      </c>
      <c r="AB43" s="342" t="e">
        <f aca="false">BN43*(AT43-CA43)*F43*AH43</f>
        <v>#VALUE!</v>
      </c>
      <c r="AC43" s="342" t="e">
        <f aca="false">BO43*CB43*F43*AH43*CA43*($G$5-$BV$5)/365.25</f>
        <v>#NAME?</v>
      </c>
      <c r="AF43" s="216" t="e">
        <f aca="false">IF(AND(D43&gt;=$G$7,D43&lt;=$G$8),1,0)</f>
        <v>#VALUE!</v>
      </c>
      <c r="AG43" s="216" t="e">
        <f aca="false">MONTH(D43)</f>
        <v>#VALUE!</v>
      </c>
      <c r="AH43" s="216" t="e">
        <f aca="false">(EOMONTH(D43,0)-EOMONTH(D43-DAY(D43),0))*AF43</f>
        <v>#VALUE!</v>
      </c>
      <c r="AI43" s="216" t="e">
        <f aca="false">AI42+AH42</f>
        <v>#VALUE!</v>
      </c>
      <c r="AJ43" s="216" t="e">
        <f aca="false">D43-$BV$5</f>
        <v>#VALUE!</v>
      </c>
      <c r="AL43" s="207" t="e">
        <f aca="false">VLOOKUP($D43,CurveTbl,$AK$4)</f>
        <v>#VALUE!</v>
      </c>
      <c r="AM43" s="343" t="e">
        <f aca="false">VLOOKUP($D43,CurveTbl,$AH$3)</f>
        <v>#VALUE!</v>
      </c>
      <c r="AN43" s="343" t="e">
        <f aca="false">VLOOKUP($D43,CurveTbl,$AH$4)+VLOOKUP($AG43,$AL$3:$AS$15,6)</f>
        <v>#VALUE!</v>
      </c>
      <c r="AO43" s="343" t="e">
        <f aca="false">VLOOKUP($D43,CurveTbl,$AH$5)</f>
        <v>#VALUE!</v>
      </c>
      <c r="AP43" s="343" t="e">
        <f aca="false">VLOOKUP($D43,CurveTbl,$AH$6)+VLOOKUP($AG43,$AL$3:$AS$15,7)</f>
        <v>#VALUE!</v>
      </c>
      <c r="AQ43" s="207" t="e">
        <f aca="false">VLOOKUP($AG43,$AL$4:$AS$15,3)+VLOOKUP($AG43,$AL$4:$AS$15,5)+($AH$10*VLOOKUP(D43,GRITable,2))</f>
        <v>#VALUE!</v>
      </c>
      <c r="AR43" s="208" t="e">
        <f aca="false">VLOOKUP($AG43,$AL$4:$AS$15,4)</f>
        <v>#VALUE!</v>
      </c>
      <c r="AS43" s="207" t="e">
        <f aca="false">(AL43+AM43+AN43)</f>
        <v>#VALUE!</v>
      </c>
      <c r="AT43" s="208" t="e">
        <f aca="false">VLOOKUP(D43,CurveTbl,$AK$6)</f>
        <v>#VALUE!</v>
      </c>
      <c r="AU43" s="208" t="e">
        <f aca="false">(1+$AT43/2)^(-2*($D43-$G$5)/365.25)*$AF43</f>
        <v>#VALUE!</v>
      </c>
      <c r="AV43" s="344" t="e">
        <f aca="false">ROUND((F43/(1-AR43))-F43,0)*AF43*AH43*AU43</f>
        <v>#VALUE!</v>
      </c>
      <c r="AW43" s="208" t="e">
        <f aca="false">VLOOKUP($D43,CurveTbl,$AK$8)</f>
        <v>#VALUE!</v>
      </c>
      <c r="AX43" s="208" t="e">
        <f aca="false">VLOOKUP($D43,CurveTbl,$AH$7)</f>
        <v>#VALUE!</v>
      </c>
      <c r="AY43" s="208" t="e">
        <f aca="false">VLOOKUP($D43,CurveTbl,$AH$8)</f>
        <v>#VALUE!</v>
      </c>
      <c r="AZ43" s="208"/>
      <c r="BA43" s="345"/>
      <c r="BB43" s="343" t="e">
        <f aca="false">$H43-$BV43</f>
        <v>#VALUE!</v>
      </c>
      <c r="BC43" s="343" t="e">
        <f aca="false">I43-BW43</f>
        <v>#VALUE!</v>
      </c>
      <c r="BD43" s="208" t="e">
        <f aca="false">N43-BX43</f>
        <v>#VALUE!</v>
      </c>
      <c r="BE43" s="208" t="e">
        <f aca="false">O43-BY43</f>
        <v>#VALUE!</v>
      </c>
      <c r="BF43" s="208" t="e">
        <f aca="false">xSPRDOPT($BW43,$BV43,$CG43,0,$BY43,$BX43,$BZ43,$AJ43,1,4)*$CB43</f>
        <v>#NAME?</v>
      </c>
      <c r="BG43" s="208" t="e">
        <f aca="false">xSPRDOPT($BW43,$BV43,$CG43,0,$BY43,$BX43,$BZ43,$AJ43,1,3)*$CB43</f>
        <v>#NAME?</v>
      </c>
      <c r="BH43" s="208" t="e">
        <f aca="false">IF(OR(BF43&lt;&gt;0,BG43&lt;&gt;0),xSPRDOPT($BW43,$BV43,$CG43,0,$BY43,$BX43,$BZ43,$AJ43,1,12)*$CB43,0)</f>
        <v>#NAME?</v>
      </c>
      <c r="BI43" s="208" t="e">
        <f aca="false">xSPRDOPT($BW43,$BV43,$CG43,2*LN(1+CA43/2),$BY43,$BX43,$BZ43,$AJ43,1,9)</f>
        <v>#NAME?</v>
      </c>
      <c r="BJ43" s="208" t="e">
        <f aca="false">xSPRDOPT($BW43,$BV43,$CG43,0,$BY43,$BX43,$BZ43,$AJ43,1,6)*$CB43</f>
        <v>#NAME?</v>
      </c>
      <c r="BK43" s="208" t="e">
        <f aca="false">xSPRDOPT($BW43,$BV43,$CG43,0,$BY43,$BX43,$BZ43,$AJ43,1,5)*$CB43</f>
        <v>#NAME?</v>
      </c>
      <c r="BL43" s="208" t="e">
        <f aca="false">xSPRDOPT(BW43,BV43,CG43,0,BY43,BX43,BZ43,AJ43,1,2)*CB43</f>
        <v>#NAME?</v>
      </c>
      <c r="BM43" s="208" t="e">
        <f aca="false">xSPRDOPT(BW43,BV43,CG43,0,BY43,BX43,BZ43,AJ43,1,1)*CB43</f>
        <v>#NAME?</v>
      </c>
      <c r="BN43" s="208" t="e">
        <f aca="false">IF(AH43&lt;&gt;0,xSPRDOPT($BW43,$BV43,$CG43,2*LN(1+CA43/2),$BY43,$BX43,$BZ43,$AJ43,1,8)+(AJ43/365.25)*CH43/AH43,0)</f>
        <v>#VALUE!</v>
      </c>
      <c r="BO43" s="208" t="e">
        <f aca="false">xSPRDOPT($BW43,$BV43,$CG43,0,$BY43,$BX43,$BZ43,$AJ43,1,0)</f>
        <v>#NAME?</v>
      </c>
      <c r="BP43" s="208"/>
      <c r="BQ43" s="208"/>
      <c r="BR43" s="208"/>
      <c r="BS43" s="208"/>
      <c r="BV43" s="346" t="n">
        <v>3.55821773854561</v>
      </c>
      <c r="BW43" s="207" t="n">
        <v>3.671</v>
      </c>
      <c r="BX43" s="208" t="n">
        <v>0.388015125613575</v>
      </c>
      <c r="BY43" s="208" t="n">
        <v>0.393634900855331</v>
      </c>
      <c r="BZ43" s="208" t="n">
        <v>0.997527280339477</v>
      </c>
      <c r="CA43" s="208" t="n">
        <v>0.0293843648122629</v>
      </c>
      <c r="CB43" s="208" t="n">
        <v>0.947897054396967</v>
      </c>
      <c r="CC43" s="343" t="n">
        <v>-0.12</v>
      </c>
      <c r="CD43" s="343" t="n">
        <v>-0.01</v>
      </c>
      <c r="CE43" s="343" t="n">
        <v>0.155</v>
      </c>
      <c r="CF43" s="343" t="n">
        <v>0</v>
      </c>
      <c r="CG43" s="343" t="n">
        <v>0.0445</v>
      </c>
      <c r="CH43" s="343" t="n">
        <v>0</v>
      </c>
      <c r="CI43" s="343" t="n">
        <v>3.516</v>
      </c>
    </row>
    <row r="44" customFormat="false" ht="12.75" hidden="false" customHeight="false" outlineLevel="0" collapsed="false">
      <c r="A44" s="338"/>
      <c r="B44" s="338"/>
      <c r="D44" s="199" t="e">
        <f aca="false">D43+AH43</f>
        <v>#VALUE!</v>
      </c>
      <c r="F44" s="200" t="e">
        <f aca="false">VLOOKUP(AG44,$AL$4:$AS$15,2)</f>
        <v>#VALUE!</v>
      </c>
      <c r="G44" s="200" t="e">
        <f aca="false">F44*$AU44</f>
        <v>#VALUE!</v>
      </c>
      <c r="H44" s="201" t="e">
        <f aca="false">(AL44+AM44+AN44)/(1-(AR44))</f>
        <v>#VALUE!</v>
      </c>
      <c r="I44" s="201" t="e">
        <f aca="false">(AL44+AO44+AP44)</f>
        <v>#VALUE!</v>
      </c>
      <c r="K44" s="201" t="e">
        <f aca="false">MAX(((I44-H44)-AQ44)*AU44*AH44,0)</f>
        <v>#VALUE!</v>
      </c>
      <c r="L44" s="339" t="e">
        <f aca="false">MAX(Q44-K44,0)</f>
        <v>#VALUE!</v>
      </c>
      <c r="N44" s="340" t="e">
        <f aca="false">SQRT(($AX44^2*($AH44/2)+$AW44^2*$AI44)/(($AH44/2)+$AI44))</f>
        <v>#VALUE!</v>
      </c>
      <c r="O44" s="340" t="e">
        <f aca="false">SQRT(($AY44^2*($AH44/2)+$AW44^2*$AI44)/(($AH44/2)+$AI44))</f>
        <v>#VALUE!</v>
      </c>
      <c r="P44" s="209" t="e">
        <f aca="false">(VLOOKUP(AI44,CorrelationTwo,2)*(AW44^2)*AI44+VLOOKUP(D44,CorrelationOne,$AK$9)*AX44*AY44*(AH44/2))/((AI44+(AH44/2))*O44*N44)*AF44</f>
        <v>#VALUE!</v>
      </c>
      <c r="Q44" s="339" t="e">
        <f aca="false">xSPRDOPT(I44,H44,AQ44,0,O44,N44,P44,D44-$G$5,1,0)*AH44*AU44</f>
        <v>#VALUE!</v>
      </c>
      <c r="R44" s="339"/>
      <c r="S44" s="203" t="e">
        <f aca="false">xSPRDOPT(I44,H44,AQ44,AT44,O44,N44,P44,D44-$G$5,1,2)*AF44*(F44/(1-AR44))*AH44</f>
        <v>#VALUE!</v>
      </c>
      <c r="T44" s="203" t="e">
        <f aca="false">xSPRDOPT(I44,H44,AQ44,AT44,O44,N44,P44,D44-$G$5,1,1)*AF44*F44*AH44</f>
        <v>#VALUE!</v>
      </c>
      <c r="U44" s="339"/>
      <c r="V44" s="341" t="e">
        <f aca="false">VLOOKUP($AG44,$AL$4:$AS$15,8)*AH44*AU44</f>
        <v>#VALUE!</v>
      </c>
      <c r="W44" s="341"/>
      <c r="X44" s="342" t="e">
        <f aca="false">((BM44*BC44)+(BL44*BB44))*AH44*F44</f>
        <v>#VALUE!</v>
      </c>
      <c r="Y44" s="342" t="e">
        <f aca="false">($F44*$AH44)*((($BG44/2)*($BC44)^2)+(($BF44/2)*($BB44)^2)+($BH44*$BC44*$BB44))</f>
        <v>#VALUE!</v>
      </c>
      <c r="Z44" s="342" t="e">
        <f aca="false">($BI44*$F44*$AH44*($G$5-$BV$5))/365.25</f>
        <v>#VALUE!</v>
      </c>
      <c r="AA44" s="342" t="e">
        <f aca="false">(($BK44*$BE44)+($BJ44*$BD44))*$F44*$AH44*$AF44</f>
        <v>#VALUE!</v>
      </c>
      <c r="AB44" s="342" t="e">
        <f aca="false">BN44*(AT44-CA44)*F44*AH44</f>
        <v>#VALUE!</v>
      </c>
      <c r="AC44" s="342" t="e">
        <f aca="false">BO44*CB44*F44*AH44*CA44*($G$5-$BV$5)/365.25</f>
        <v>#NAME?</v>
      </c>
      <c r="AF44" s="216" t="e">
        <f aca="false">IF(AND(D44&gt;=$G$7,D44&lt;=$G$8),1,0)</f>
        <v>#VALUE!</v>
      </c>
      <c r="AG44" s="216" t="e">
        <f aca="false">MONTH(D44)</f>
        <v>#VALUE!</v>
      </c>
      <c r="AH44" s="216" t="e">
        <f aca="false">(EOMONTH(D44,0)-EOMONTH(D44-DAY(D44),0))*AF44</f>
        <v>#VALUE!</v>
      </c>
      <c r="AI44" s="216" t="e">
        <f aca="false">AI43+AH43</f>
        <v>#VALUE!</v>
      </c>
      <c r="AJ44" s="216" t="e">
        <f aca="false">D44-$BV$5</f>
        <v>#VALUE!</v>
      </c>
      <c r="AL44" s="207" t="e">
        <f aca="false">VLOOKUP($D44,CurveTbl,$AK$4)</f>
        <v>#VALUE!</v>
      </c>
      <c r="AM44" s="343" t="e">
        <f aca="false">VLOOKUP($D44,CurveTbl,$AH$3)</f>
        <v>#VALUE!</v>
      </c>
      <c r="AN44" s="343" t="e">
        <f aca="false">VLOOKUP($D44,CurveTbl,$AH$4)+VLOOKUP($AG44,$AL$3:$AS$15,6)</f>
        <v>#VALUE!</v>
      </c>
      <c r="AO44" s="343" t="e">
        <f aca="false">VLOOKUP($D44,CurveTbl,$AH$5)</f>
        <v>#VALUE!</v>
      </c>
      <c r="AP44" s="343" t="e">
        <f aca="false">VLOOKUP($D44,CurveTbl,$AH$6)+VLOOKUP($AG44,$AL$3:$AS$15,7)</f>
        <v>#VALUE!</v>
      </c>
      <c r="AQ44" s="207" t="e">
        <f aca="false">VLOOKUP($AG44,$AL$4:$AS$15,3)+VLOOKUP($AG44,$AL$4:$AS$15,5)+($AH$10*VLOOKUP(D44,GRITable,2))</f>
        <v>#VALUE!</v>
      </c>
      <c r="AR44" s="208" t="e">
        <f aca="false">VLOOKUP($AG44,$AL$4:$AS$15,4)</f>
        <v>#VALUE!</v>
      </c>
      <c r="AS44" s="207" t="e">
        <f aca="false">(AL44+AM44+AN44)</f>
        <v>#VALUE!</v>
      </c>
      <c r="AT44" s="208" t="e">
        <f aca="false">VLOOKUP(D44,CurveTbl,$AK$6)</f>
        <v>#VALUE!</v>
      </c>
      <c r="AU44" s="208" t="e">
        <f aca="false">(1+$AT44/2)^(-2*($D44-$G$5)/365.25)*$AF44</f>
        <v>#VALUE!</v>
      </c>
      <c r="AV44" s="344" t="e">
        <f aca="false">ROUND((F44/(1-AR44))-F44,0)*AF44*AH44*AU44</f>
        <v>#VALUE!</v>
      </c>
      <c r="AW44" s="208" t="e">
        <f aca="false">VLOOKUP($D44,CurveTbl,$AK$8)</f>
        <v>#VALUE!</v>
      </c>
      <c r="AX44" s="208" t="e">
        <f aca="false">VLOOKUP($D44,CurveTbl,$AH$7)</f>
        <v>#VALUE!</v>
      </c>
      <c r="AY44" s="208" t="e">
        <f aca="false">VLOOKUP($D44,CurveTbl,$AH$8)</f>
        <v>#VALUE!</v>
      </c>
      <c r="AZ44" s="208"/>
      <c r="BA44" s="345"/>
      <c r="BB44" s="343" t="e">
        <f aca="false">$H44-$BV44</f>
        <v>#VALUE!</v>
      </c>
      <c r="BC44" s="343" t="e">
        <f aca="false">I44-BW44</f>
        <v>#VALUE!</v>
      </c>
      <c r="BD44" s="208" t="e">
        <f aca="false">N44-BX44</f>
        <v>#VALUE!</v>
      </c>
      <c r="BE44" s="208" t="e">
        <f aca="false">O44-BY44</f>
        <v>#VALUE!</v>
      </c>
      <c r="BF44" s="208" t="e">
        <f aca="false">xSPRDOPT($BW44,$BV44,$CG44,0,$BY44,$BX44,$BZ44,$AJ44,1,4)*$CB44</f>
        <v>#NAME?</v>
      </c>
      <c r="BG44" s="208" t="e">
        <f aca="false">xSPRDOPT($BW44,$BV44,$CG44,0,$BY44,$BX44,$BZ44,$AJ44,1,3)*$CB44</f>
        <v>#NAME?</v>
      </c>
      <c r="BH44" s="208" t="e">
        <f aca="false">IF(OR(BF44&lt;&gt;0,BG44&lt;&gt;0),xSPRDOPT($BW44,$BV44,$CG44,0,$BY44,$BX44,$BZ44,$AJ44,1,12)*$CB44,0)</f>
        <v>#NAME?</v>
      </c>
      <c r="BI44" s="208" t="e">
        <f aca="false">xSPRDOPT($BW44,$BV44,$CG44,2*LN(1+CA44/2),$BY44,$BX44,$BZ44,$AJ44,1,9)</f>
        <v>#NAME?</v>
      </c>
      <c r="BJ44" s="208" t="e">
        <f aca="false">xSPRDOPT($BW44,$BV44,$CG44,0,$BY44,$BX44,$BZ44,$AJ44,1,6)*$CB44</f>
        <v>#NAME?</v>
      </c>
      <c r="BK44" s="208" t="e">
        <f aca="false">xSPRDOPT($BW44,$BV44,$CG44,0,$BY44,$BX44,$BZ44,$AJ44,1,5)*$CB44</f>
        <v>#NAME?</v>
      </c>
      <c r="BL44" s="208" t="e">
        <f aca="false">xSPRDOPT(BW44,BV44,CG44,0,BY44,BX44,BZ44,AJ44,1,2)*CB44</f>
        <v>#NAME?</v>
      </c>
      <c r="BM44" s="208" t="e">
        <f aca="false">xSPRDOPT(BW44,BV44,CG44,0,BY44,BX44,BZ44,AJ44,1,1)*CB44</f>
        <v>#NAME?</v>
      </c>
      <c r="BN44" s="208" t="e">
        <f aca="false">IF(AH44&lt;&gt;0,xSPRDOPT($BW44,$BV44,$CG44,2*LN(1+CA44/2),$BY44,$BX44,$BZ44,$AJ44,1,8)+(AJ44/365.25)*CH44/AH44,0)</f>
        <v>#VALUE!</v>
      </c>
      <c r="BO44" s="208" t="e">
        <f aca="false">xSPRDOPT($BW44,$BV44,$CG44,0,$BY44,$BX44,$BZ44,$AJ44,1,0)</f>
        <v>#NAME?</v>
      </c>
      <c r="BP44" s="208"/>
      <c r="BQ44" s="208"/>
      <c r="BR44" s="208"/>
      <c r="BS44" s="208"/>
      <c r="BV44" s="346" t="n">
        <v>3.60235393022278</v>
      </c>
      <c r="BW44" s="207" t="n">
        <v>3.713</v>
      </c>
      <c r="BX44" s="208" t="n">
        <v>0.387951631369495</v>
      </c>
      <c r="BY44" s="208" t="n">
        <v>0.395621595592937</v>
      </c>
      <c r="BZ44" s="208" t="n">
        <v>0.996335492200706</v>
      </c>
      <c r="CA44" s="208" t="n">
        <v>0.0300279600236952</v>
      </c>
      <c r="CB44" s="208" t="n">
        <v>0.944480052213945</v>
      </c>
      <c r="CC44" s="343" t="n">
        <v>-0.12</v>
      </c>
      <c r="CD44" s="343" t="n">
        <v>-0.01</v>
      </c>
      <c r="CE44" s="343" t="n">
        <v>0.155</v>
      </c>
      <c r="CF44" s="343" t="n">
        <v>0</v>
      </c>
      <c r="CG44" s="343" t="n">
        <v>0.0445</v>
      </c>
      <c r="CH44" s="343" t="n">
        <v>0</v>
      </c>
      <c r="CI44" s="343" t="n">
        <v>3.558</v>
      </c>
    </row>
    <row r="45" customFormat="false" ht="12.75" hidden="false" customHeight="false" outlineLevel="0" collapsed="false">
      <c r="A45" s="338"/>
      <c r="B45" s="338"/>
      <c r="D45" s="199" t="e">
        <f aca="false">D44+AH44</f>
        <v>#VALUE!</v>
      </c>
      <c r="F45" s="200" t="e">
        <f aca="false">VLOOKUP(AG45,$AL$4:$AS$15,2)</f>
        <v>#VALUE!</v>
      </c>
      <c r="G45" s="200" t="e">
        <f aca="false">F45*$AU45</f>
        <v>#VALUE!</v>
      </c>
      <c r="H45" s="201" t="e">
        <f aca="false">(AL45+AM45+AN45)/(1-(AR45))</f>
        <v>#VALUE!</v>
      </c>
      <c r="I45" s="201" t="e">
        <f aca="false">(AL45+AO45+AP45)</f>
        <v>#VALUE!</v>
      </c>
      <c r="K45" s="201" t="e">
        <f aca="false">MAX(((I45-H45)-AQ45)*AU45*AH45,0)</f>
        <v>#VALUE!</v>
      </c>
      <c r="L45" s="339" t="e">
        <f aca="false">MAX(Q45-K45,0)</f>
        <v>#VALUE!</v>
      </c>
      <c r="N45" s="340" t="e">
        <f aca="false">SQRT(($AX45^2*($AH45/2)+$AW45^2*$AI45)/(($AH45/2)+$AI45))</f>
        <v>#VALUE!</v>
      </c>
      <c r="O45" s="340" t="e">
        <f aca="false">SQRT(($AY45^2*($AH45/2)+$AW45^2*$AI45)/(($AH45/2)+$AI45))</f>
        <v>#VALUE!</v>
      </c>
      <c r="P45" s="209" t="e">
        <f aca="false">(VLOOKUP(AI45,CorrelationTwo,2)*(AW45^2)*AI45+VLOOKUP(D45,CorrelationOne,$AK$9)*AX45*AY45*(AH45/2))/((AI45+(AH45/2))*O45*N45)*AF45</f>
        <v>#VALUE!</v>
      </c>
      <c r="Q45" s="339" t="e">
        <f aca="false">xSPRDOPT(I45,H45,AQ45,0,O45,N45,P45,D45-$G$5,1,0)*AH45*AU45</f>
        <v>#VALUE!</v>
      </c>
      <c r="R45" s="339"/>
      <c r="S45" s="203" t="e">
        <f aca="false">xSPRDOPT(I45,H45,AQ45,AT45,O45,N45,P45,D45-$G$5,1,2)*AF45*(F45/(1-AR45))*AH45</f>
        <v>#VALUE!</v>
      </c>
      <c r="T45" s="203" t="e">
        <f aca="false">xSPRDOPT(I45,H45,AQ45,AT45,O45,N45,P45,D45-$G$5,1,1)*AF45*F45*AH45</f>
        <v>#VALUE!</v>
      </c>
      <c r="U45" s="339"/>
      <c r="V45" s="341" t="e">
        <f aca="false">VLOOKUP($AG45,$AL$4:$AS$15,8)*AH45*AU45</f>
        <v>#VALUE!</v>
      </c>
      <c r="W45" s="341"/>
      <c r="X45" s="342" t="e">
        <f aca="false">((BM45*BC45)+(BL45*BB45))*AH45*F45</f>
        <v>#VALUE!</v>
      </c>
      <c r="Y45" s="342" t="e">
        <f aca="false">($F45*$AH45)*((($BG45/2)*($BC45)^2)+(($BF45/2)*($BB45)^2)+($BH45*$BC45*$BB45))</f>
        <v>#VALUE!</v>
      </c>
      <c r="Z45" s="342" t="e">
        <f aca="false">($BI45*$F45*$AH45*($G$5-$BV$5))/365.25</f>
        <v>#VALUE!</v>
      </c>
      <c r="AA45" s="342" t="e">
        <f aca="false">(($BK45*$BE45)+($BJ45*$BD45))*$F45*$AH45*$AF45</f>
        <v>#VALUE!</v>
      </c>
      <c r="AB45" s="342" t="e">
        <f aca="false">BN45*(AT45-CA45)*F45*AH45</f>
        <v>#VALUE!</v>
      </c>
      <c r="AC45" s="342" t="e">
        <f aca="false">BO45*CB45*F45*AH45*CA45*($G$5-$BV$5)/365.25</f>
        <v>#NAME?</v>
      </c>
      <c r="AF45" s="216" t="e">
        <f aca="false">IF(AND(D45&gt;=$G$7,D45&lt;=$G$8),1,0)</f>
        <v>#VALUE!</v>
      </c>
      <c r="AG45" s="216" t="e">
        <f aca="false">MONTH(D45)</f>
        <v>#VALUE!</v>
      </c>
      <c r="AH45" s="216" t="e">
        <f aca="false">(EOMONTH(D45,0)-EOMONTH(D45-DAY(D45),0))*AF45</f>
        <v>#VALUE!</v>
      </c>
      <c r="AI45" s="216" t="e">
        <f aca="false">AI44+AH44</f>
        <v>#VALUE!</v>
      </c>
      <c r="AJ45" s="216" t="e">
        <f aca="false">D45-$BV$5</f>
        <v>#VALUE!</v>
      </c>
      <c r="AL45" s="207" t="e">
        <f aca="false">VLOOKUP($D45,CurveTbl,$AK$4)</f>
        <v>#VALUE!</v>
      </c>
      <c r="AM45" s="343" t="e">
        <f aca="false">VLOOKUP($D45,CurveTbl,$AH$3)</f>
        <v>#VALUE!</v>
      </c>
      <c r="AN45" s="343" t="e">
        <f aca="false">VLOOKUP($D45,CurveTbl,$AH$4)+VLOOKUP($AG45,$AL$3:$AS$15,6)</f>
        <v>#VALUE!</v>
      </c>
      <c r="AO45" s="343" t="e">
        <f aca="false">VLOOKUP($D45,CurveTbl,$AH$5)</f>
        <v>#VALUE!</v>
      </c>
      <c r="AP45" s="343" t="e">
        <f aca="false">VLOOKUP($D45,CurveTbl,$AH$6)+VLOOKUP($AG45,$AL$3:$AS$15,7)</f>
        <v>#VALUE!</v>
      </c>
      <c r="AQ45" s="207" t="e">
        <f aca="false">VLOOKUP($AG45,$AL$4:$AS$15,3)+VLOOKUP($AG45,$AL$4:$AS$15,5)+($AH$10*VLOOKUP(D45,GRITable,2))</f>
        <v>#VALUE!</v>
      </c>
      <c r="AR45" s="208" t="e">
        <f aca="false">VLOOKUP($AG45,$AL$4:$AS$15,4)</f>
        <v>#VALUE!</v>
      </c>
      <c r="AS45" s="207" t="e">
        <f aca="false">(AL45+AM45+AN45)</f>
        <v>#VALUE!</v>
      </c>
      <c r="AT45" s="208" t="e">
        <f aca="false">VLOOKUP(D45,CurveTbl,$AK$6)</f>
        <v>#VALUE!</v>
      </c>
      <c r="AU45" s="208" t="e">
        <f aca="false">(1+$AT45/2)^(-2*($D45-$G$5)/365.25)*$AF45</f>
        <v>#VALUE!</v>
      </c>
      <c r="AV45" s="344" t="e">
        <f aca="false">ROUND((F45/(1-AR45))-F45,0)*AF45*AH45*AU45</f>
        <v>#VALUE!</v>
      </c>
      <c r="AW45" s="208" t="e">
        <f aca="false">VLOOKUP($D45,CurveTbl,$AK$8)</f>
        <v>#VALUE!</v>
      </c>
      <c r="AX45" s="208" t="e">
        <f aca="false">VLOOKUP($D45,CurveTbl,$AH$7)</f>
        <v>#VALUE!</v>
      </c>
      <c r="AY45" s="208" t="e">
        <f aca="false">VLOOKUP($D45,CurveTbl,$AH$8)</f>
        <v>#VALUE!</v>
      </c>
      <c r="AZ45" s="208"/>
      <c r="BA45" s="345"/>
      <c r="BB45" s="343" t="e">
        <f aca="false">$H45-$BV45</f>
        <v>#VALUE!</v>
      </c>
      <c r="BC45" s="343" t="e">
        <f aca="false">I45-BW45</f>
        <v>#VALUE!</v>
      </c>
      <c r="BD45" s="208" t="e">
        <f aca="false">N45-BX45</f>
        <v>#VALUE!</v>
      </c>
      <c r="BE45" s="208" t="e">
        <f aca="false">O45-BY45</f>
        <v>#VALUE!</v>
      </c>
      <c r="BF45" s="208" t="e">
        <f aca="false">xSPRDOPT($BW45,$BV45,$CG45,0,$BY45,$BX45,$BZ45,$AJ45,1,4)*$CB45</f>
        <v>#NAME?</v>
      </c>
      <c r="BG45" s="208" t="e">
        <f aca="false">xSPRDOPT($BW45,$BV45,$CG45,0,$BY45,$BX45,$BZ45,$AJ45,1,3)*$CB45</f>
        <v>#NAME?</v>
      </c>
      <c r="BH45" s="208" t="e">
        <f aca="false">IF(OR(BF45&lt;&gt;0,BG45&lt;&gt;0),xSPRDOPT($BW45,$BV45,$CG45,0,$BY45,$BX45,$BZ45,$AJ45,1,12)*$CB45,0)</f>
        <v>#NAME?</v>
      </c>
      <c r="BI45" s="208" t="e">
        <f aca="false">xSPRDOPT($BW45,$BV45,$CG45,2*LN(1+CA45/2),$BY45,$BX45,$BZ45,$AJ45,1,9)</f>
        <v>#NAME?</v>
      </c>
      <c r="BJ45" s="208" t="e">
        <f aca="false">xSPRDOPT($BW45,$BV45,$CG45,0,$BY45,$BX45,$BZ45,$AJ45,1,6)*$CB45</f>
        <v>#NAME?</v>
      </c>
      <c r="BK45" s="208" t="e">
        <f aca="false">xSPRDOPT($BW45,$BV45,$CG45,0,$BY45,$BX45,$BZ45,$AJ45,1,5)*$CB45</f>
        <v>#NAME?</v>
      </c>
      <c r="BL45" s="208" t="e">
        <f aca="false">xSPRDOPT(BW45,BV45,CG45,0,BY45,BX45,BZ45,AJ45,1,2)*CB45</f>
        <v>#NAME?</v>
      </c>
      <c r="BM45" s="208" t="e">
        <f aca="false">xSPRDOPT(BW45,BV45,CG45,0,BY45,BX45,BZ45,AJ45,1,1)*CB45</f>
        <v>#NAME?</v>
      </c>
      <c r="BN45" s="208" t="e">
        <f aca="false">IF(AH45&lt;&gt;0,xSPRDOPT($BW45,$BV45,$CG45,2*LN(1+CA45/2),$BY45,$BX45,$BZ45,$AJ45,1,8)+(AJ45/365.25)*CH45/AH45,0)</f>
        <v>#VALUE!</v>
      </c>
      <c r="BO45" s="208" t="e">
        <f aca="false">xSPRDOPT($BW45,$BV45,$CG45,0,$BY45,$BX45,$BZ45,$AJ45,1,0)</f>
        <v>#NAME?</v>
      </c>
      <c r="BP45" s="208"/>
      <c r="BQ45" s="208"/>
      <c r="BR45" s="208"/>
      <c r="BS45" s="208"/>
      <c r="BV45" s="346" t="n">
        <v>3.77889869693148</v>
      </c>
      <c r="BW45" s="207" t="n">
        <v>3.911</v>
      </c>
      <c r="BX45" s="208" t="n">
        <v>0.394408147589836</v>
      </c>
      <c r="BY45" s="208" t="n">
        <v>0.401399192170849</v>
      </c>
      <c r="BZ45" s="208" t="n">
        <v>0.996006085421805</v>
      </c>
      <c r="CA45" s="208" t="n">
        <v>0.0306725701960153</v>
      </c>
      <c r="CB45" s="208" t="n">
        <v>0.940897415609487</v>
      </c>
      <c r="CC45" s="343" t="n">
        <v>-0.12</v>
      </c>
      <c r="CD45" s="343" t="n">
        <v>0</v>
      </c>
      <c r="CE45" s="343" t="n">
        <v>0.195</v>
      </c>
      <c r="CF45" s="343" t="n">
        <v>0</v>
      </c>
      <c r="CG45" s="343" t="n">
        <v>0.0445</v>
      </c>
      <c r="CH45" s="343" t="n">
        <v>0</v>
      </c>
      <c r="CI45" s="343" t="n">
        <v>3.716</v>
      </c>
    </row>
    <row r="46" customFormat="false" ht="12.75" hidden="false" customHeight="false" outlineLevel="0" collapsed="false">
      <c r="A46" s="338"/>
      <c r="B46" s="338"/>
      <c r="D46" s="199" t="e">
        <f aca="false">D45+AH45</f>
        <v>#VALUE!</v>
      </c>
      <c r="F46" s="200" t="e">
        <f aca="false">VLOOKUP(AG46,$AL$4:$AS$15,2)</f>
        <v>#VALUE!</v>
      </c>
      <c r="G46" s="200" t="e">
        <f aca="false">F46*$AU46</f>
        <v>#VALUE!</v>
      </c>
      <c r="H46" s="201" t="e">
        <f aca="false">(AL46+AM46+AN46)/(1-(AR46))</f>
        <v>#VALUE!</v>
      </c>
      <c r="I46" s="201" t="e">
        <f aca="false">(AL46+AO46+AP46)</f>
        <v>#VALUE!</v>
      </c>
      <c r="K46" s="201" t="e">
        <f aca="false">MAX(((I46-H46)-AQ46)*AU46*AH46,0)</f>
        <v>#VALUE!</v>
      </c>
      <c r="L46" s="339" t="e">
        <f aca="false">MAX(Q46-K46,0)</f>
        <v>#VALUE!</v>
      </c>
      <c r="N46" s="340" t="e">
        <f aca="false">SQRT(($AX46^2*($AH46/2)+$AW46^2*$AI46)/(($AH46/2)+$AI46))</f>
        <v>#VALUE!</v>
      </c>
      <c r="O46" s="340" t="e">
        <f aca="false">SQRT(($AY46^2*($AH46/2)+$AW46^2*$AI46)/(($AH46/2)+$AI46))</f>
        <v>#VALUE!</v>
      </c>
      <c r="P46" s="209" t="e">
        <f aca="false">(VLOOKUP(AI46,CorrelationTwo,2)*(AW46^2)*AI46+VLOOKUP(D46,CorrelationOne,$AK$9)*AX46*AY46*(AH46/2))/((AI46+(AH46/2))*O46*N46)*AF46</f>
        <v>#VALUE!</v>
      </c>
      <c r="Q46" s="339" t="e">
        <f aca="false">xSPRDOPT(I46,H46,AQ46,0,O46,N46,P46,D46-$G$5,1,0)*AH46*AU46</f>
        <v>#VALUE!</v>
      </c>
      <c r="R46" s="339"/>
      <c r="S46" s="203" t="e">
        <f aca="false">xSPRDOPT(I46,H46,AQ46,AT46,O46,N46,P46,D46-$G$5,1,2)*AF46*(F46/(1-AR46))*AH46</f>
        <v>#VALUE!</v>
      </c>
      <c r="T46" s="203" t="e">
        <f aca="false">xSPRDOPT(I46,H46,AQ46,AT46,O46,N46,P46,D46-$G$5,1,1)*AF46*F46*AH46</f>
        <v>#VALUE!</v>
      </c>
      <c r="U46" s="339"/>
      <c r="V46" s="341" t="e">
        <f aca="false">VLOOKUP($AG46,$AL$4:$AS$15,8)*AH46*AU46</f>
        <v>#VALUE!</v>
      </c>
      <c r="W46" s="341"/>
      <c r="X46" s="342" t="e">
        <f aca="false">((BM46*BC46)+(BL46*BB46))*AH46*F46</f>
        <v>#VALUE!</v>
      </c>
      <c r="Y46" s="342" t="e">
        <f aca="false">($F46*$AH46)*((($BG46/2)*($BC46)^2)+(($BF46/2)*($BB46)^2)+($BH46*$BC46*$BB46))</f>
        <v>#VALUE!</v>
      </c>
      <c r="Z46" s="342" t="e">
        <f aca="false">($BI46*$F46*$AH46*($G$5-$BV$5))/365.25</f>
        <v>#VALUE!</v>
      </c>
      <c r="AA46" s="342" t="e">
        <f aca="false">(($BK46*$BE46)+($BJ46*$BD46))*$F46*$AH46*$AF46</f>
        <v>#VALUE!</v>
      </c>
      <c r="AB46" s="342" t="e">
        <f aca="false">BN46*(AT46-CA46)*F46*AH46</f>
        <v>#VALUE!</v>
      </c>
      <c r="AC46" s="342" t="e">
        <f aca="false">BO46*CB46*F46*AH46*CA46*($G$5-$BV$5)/365.25</f>
        <v>#NAME?</v>
      </c>
      <c r="AF46" s="216" t="e">
        <f aca="false">IF(AND(D46&gt;=$G$7,D46&lt;=$G$8),1,0)</f>
        <v>#VALUE!</v>
      </c>
      <c r="AG46" s="216" t="e">
        <f aca="false">MONTH(D46)</f>
        <v>#VALUE!</v>
      </c>
      <c r="AH46" s="216" t="e">
        <f aca="false">(EOMONTH(D46,0)-EOMONTH(D46-DAY(D46),0))*AF46</f>
        <v>#VALUE!</v>
      </c>
      <c r="AI46" s="216" t="e">
        <f aca="false">AI45+AH45</f>
        <v>#VALUE!</v>
      </c>
      <c r="AJ46" s="216" t="e">
        <f aca="false">D46-$BV$5</f>
        <v>#VALUE!</v>
      </c>
      <c r="AL46" s="207" t="e">
        <f aca="false">VLOOKUP($D46,CurveTbl,$AK$4)</f>
        <v>#VALUE!</v>
      </c>
      <c r="AM46" s="343" t="e">
        <f aca="false">VLOOKUP($D46,CurveTbl,$AH$3)</f>
        <v>#VALUE!</v>
      </c>
      <c r="AN46" s="343" t="e">
        <f aca="false">VLOOKUP($D46,CurveTbl,$AH$4)+VLOOKUP($AG46,$AL$3:$AS$15,6)</f>
        <v>#VALUE!</v>
      </c>
      <c r="AO46" s="343" t="e">
        <f aca="false">VLOOKUP($D46,CurveTbl,$AH$5)</f>
        <v>#VALUE!</v>
      </c>
      <c r="AP46" s="343" t="e">
        <f aca="false">VLOOKUP($D46,CurveTbl,$AH$6)+VLOOKUP($AG46,$AL$3:$AS$15,7)</f>
        <v>#VALUE!</v>
      </c>
      <c r="AQ46" s="207" t="e">
        <f aca="false">VLOOKUP($AG46,$AL$4:$AS$15,3)+VLOOKUP($AG46,$AL$4:$AS$15,5)+($AH$10*VLOOKUP(D46,GRITable,2))</f>
        <v>#VALUE!</v>
      </c>
      <c r="AR46" s="208" t="e">
        <f aca="false">VLOOKUP($AG46,$AL$4:$AS$15,4)</f>
        <v>#VALUE!</v>
      </c>
      <c r="AS46" s="207" t="e">
        <f aca="false">(AL46+AM46+AN46)</f>
        <v>#VALUE!</v>
      </c>
      <c r="AT46" s="208" t="e">
        <f aca="false">VLOOKUP(D46,CurveTbl,$AK$6)</f>
        <v>#VALUE!</v>
      </c>
      <c r="AU46" s="208" t="e">
        <f aca="false">(1+$AT46/2)^(-2*($D46-$G$5)/365.25)*$AF46</f>
        <v>#VALUE!</v>
      </c>
      <c r="AV46" s="344" t="e">
        <f aca="false">ROUND((F46/(1-AR46))-F46,0)*AF46*AH46*AU46</f>
        <v>#VALUE!</v>
      </c>
      <c r="AW46" s="208" t="e">
        <f aca="false">VLOOKUP($D46,CurveTbl,$AK$8)</f>
        <v>#VALUE!</v>
      </c>
      <c r="AX46" s="208" t="e">
        <f aca="false">VLOOKUP($D46,CurveTbl,$AH$7)</f>
        <v>#VALUE!</v>
      </c>
      <c r="AY46" s="208" t="e">
        <f aca="false">VLOOKUP($D46,CurveTbl,$AH$8)</f>
        <v>#VALUE!</v>
      </c>
      <c r="AZ46" s="208"/>
      <c r="BA46" s="345"/>
      <c r="BB46" s="343" t="e">
        <f aca="false">$H46-$BV46</f>
        <v>#VALUE!</v>
      </c>
      <c r="BC46" s="343" t="e">
        <f aca="false">I46-BW46</f>
        <v>#VALUE!</v>
      </c>
      <c r="BD46" s="208" t="e">
        <f aca="false">N46-BX46</f>
        <v>#VALUE!</v>
      </c>
      <c r="BE46" s="208" t="e">
        <f aca="false">O46-BY46</f>
        <v>#VALUE!</v>
      </c>
      <c r="BF46" s="208" t="e">
        <f aca="false">xSPRDOPT($BW46,$BV46,$CG46,0,$BY46,$BX46,$BZ46,$AJ46,1,4)*$CB46</f>
        <v>#NAME?</v>
      </c>
      <c r="BG46" s="208" t="e">
        <f aca="false">xSPRDOPT($BW46,$BV46,$CG46,0,$BY46,$BX46,$BZ46,$AJ46,1,3)*$CB46</f>
        <v>#NAME?</v>
      </c>
      <c r="BH46" s="208" t="e">
        <f aca="false">IF(OR(BF46&lt;&gt;0,BG46&lt;&gt;0),xSPRDOPT($BW46,$BV46,$CG46,0,$BY46,$BX46,$BZ46,$AJ46,1,12)*$CB46,0)</f>
        <v>#NAME?</v>
      </c>
      <c r="BI46" s="208" t="e">
        <f aca="false">xSPRDOPT($BW46,$BV46,$CG46,2*LN(1+CA46/2),$BY46,$BX46,$BZ46,$AJ46,1,9)</f>
        <v>#NAME?</v>
      </c>
      <c r="BJ46" s="208" t="e">
        <f aca="false">xSPRDOPT($BW46,$BV46,$CG46,0,$BY46,$BX46,$BZ46,$AJ46,1,6)*$CB46</f>
        <v>#NAME?</v>
      </c>
      <c r="BK46" s="208" t="e">
        <f aca="false">xSPRDOPT($BW46,$BV46,$CG46,0,$BY46,$BX46,$BZ46,$AJ46,1,5)*$CB46</f>
        <v>#NAME?</v>
      </c>
      <c r="BL46" s="208" t="e">
        <f aca="false">xSPRDOPT(BW46,BV46,CG46,0,BY46,BX46,BZ46,AJ46,1,2)*CB46</f>
        <v>#NAME?</v>
      </c>
      <c r="BM46" s="208" t="e">
        <f aca="false">xSPRDOPT(BW46,BV46,CG46,0,BY46,BX46,BZ46,AJ46,1,1)*CB46</f>
        <v>#NAME?</v>
      </c>
      <c r="BN46" s="208" t="e">
        <f aca="false">IF(AH46&lt;&gt;0,xSPRDOPT($BW46,$BV46,$CG46,2*LN(1+CA46/2),$BY46,$BX46,$BZ46,$AJ46,1,8)+(AJ46/365.25)*CH46/AH46,0)</f>
        <v>#VALUE!</v>
      </c>
      <c r="BO46" s="208" t="e">
        <f aca="false">xSPRDOPT($BW46,$BV46,$CG46,0,$BY46,$BX46,$BZ46,$AJ46,1,0)</f>
        <v>#NAME?</v>
      </c>
      <c r="BP46" s="208"/>
      <c r="BQ46" s="208"/>
      <c r="BR46" s="208"/>
      <c r="BS46" s="208"/>
      <c r="BV46" s="346" t="n">
        <v>3.97068095838588</v>
      </c>
      <c r="BW46" s="207" t="n">
        <v>4.096</v>
      </c>
      <c r="BX46" s="208" t="n">
        <v>0.403770345373801</v>
      </c>
      <c r="BY46" s="208" t="n">
        <v>0.41203055751712</v>
      </c>
      <c r="BZ46" s="208" t="n">
        <v>0.991817350731977</v>
      </c>
      <c r="CA46" s="208" t="n">
        <v>0.0312963866251628</v>
      </c>
      <c r="CB46" s="208" t="n">
        <v>0.937347461572133</v>
      </c>
      <c r="CC46" s="343" t="n">
        <v>-0.1225</v>
      </c>
      <c r="CD46" s="343" t="n">
        <v>0</v>
      </c>
      <c r="CE46" s="343" t="n">
        <v>0.195</v>
      </c>
      <c r="CF46" s="343" t="n">
        <v>0</v>
      </c>
      <c r="CG46" s="343" t="n">
        <v>0.0445</v>
      </c>
      <c r="CH46" s="343" t="n">
        <v>0</v>
      </c>
      <c r="CI46" s="343" t="n">
        <v>3.901</v>
      </c>
    </row>
    <row r="47" customFormat="false" ht="12.75" hidden="false" customHeight="false" outlineLevel="0" collapsed="false">
      <c r="A47" s="338"/>
      <c r="B47" s="338"/>
      <c r="D47" s="199" t="e">
        <f aca="false">D46+AH46</f>
        <v>#VALUE!</v>
      </c>
      <c r="F47" s="200" t="e">
        <f aca="false">VLOOKUP(AG47,$AL$4:$AS$15,2)</f>
        <v>#VALUE!</v>
      </c>
      <c r="G47" s="200" t="e">
        <f aca="false">F47*$AU47</f>
        <v>#VALUE!</v>
      </c>
      <c r="H47" s="201" t="e">
        <f aca="false">(AL47+AM47+AN47)/(1-(AR47))</f>
        <v>#VALUE!</v>
      </c>
      <c r="I47" s="201" t="e">
        <f aca="false">(AL47+AO47+AP47)</f>
        <v>#VALUE!</v>
      </c>
      <c r="K47" s="201" t="e">
        <f aca="false">MAX(((I47-H47)-AQ47)*AU47*AH47,0)</f>
        <v>#VALUE!</v>
      </c>
      <c r="L47" s="339" t="e">
        <f aca="false">MAX(Q47-K47,0)</f>
        <v>#VALUE!</v>
      </c>
      <c r="N47" s="340" t="e">
        <f aca="false">SQRT(($AX47^2*($AH47/2)+$AW47^2*$AI47)/(($AH47/2)+$AI47))</f>
        <v>#VALUE!</v>
      </c>
      <c r="O47" s="340" t="e">
        <f aca="false">SQRT(($AY47^2*($AH47/2)+$AW47^2*$AI47)/(($AH47/2)+$AI47))</f>
        <v>#VALUE!</v>
      </c>
      <c r="P47" s="209" t="e">
        <f aca="false">(VLOOKUP(AI47,CorrelationTwo,2)*(AW47^2)*AI47+VLOOKUP(D47,CorrelationOne,$AK$9)*AX47*AY47*(AH47/2))/((AI47+(AH47/2))*O47*N47)*AF47</f>
        <v>#VALUE!</v>
      </c>
      <c r="Q47" s="339" t="e">
        <f aca="false">xSPRDOPT(I47,H47,AQ47,0,O47,N47,P47,D47-$G$5,1,0)*AH47*AU47</f>
        <v>#VALUE!</v>
      </c>
      <c r="R47" s="339"/>
      <c r="S47" s="203" t="e">
        <f aca="false">xSPRDOPT(I47,H47,AQ47,AT47,O47,N47,P47,D47-$G$5,1,2)*AF47*(F47/(1-AR47))*AH47</f>
        <v>#VALUE!</v>
      </c>
      <c r="T47" s="203" t="e">
        <f aca="false">xSPRDOPT(I47,H47,AQ47,AT47,O47,N47,P47,D47-$G$5,1,1)*AF47*F47*AH47</f>
        <v>#VALUE!</v>
      </c>
      <c r="U47" s="339"/>
      <c r="V47" s="341" t="e">
        <f aca="false">VLOOKUP($AG47,$AL$4:$AS$15,8)*AH47*AU47</f>
        <v>#VALUE!</v>
      </c>
      <c r="W47" s="341"/>
      <c r="X47" s="342" t="e">
        <f aca="false">((BM47*BC47)+(BL47*BB47))*AH47*F47</f>
        <v>#VALUE!</v>
      </c>
      <c r="Y47" s="342" t="e">
        <f aca="false">($F47*$AH47)*((($BG47/2)*($BC47)^2)+(($BF47/2)*($BB47)^2)+($BH47*$BC47*$BB47))</f>
        <v>#VALUE!</v>
      </c>
      <c r="Z47" s="342" t="e">
        <f aca="false">($BI47*$F47*$AH47*($G$5-$BV$5))/365.25</f>
        <v>#VALUE!</v>
      </c>
      <c r="AA47" s="342" t="e">
        <f aca="false">(($BK47*$BE47)+($BJ47*$BD47))*$F47*$AH47*$AF47</f>
        <v>#VALUE!</v>
      </c>
      <c r="AB47" s="342" t="e">
        <f aca="false">BN47*(AT47-CA47)*F47*AH47</f>
        <v>#VALUE!</v>
      </c>
      <c r="AC47" s="342" t="e">
        <f aca="false">BO47*CB47*F47*AH47*CA47*($G$5-$BV$5)/365.25</f>
        <v>#NAME?</v>
      </c>
      <c r="AF47" s="216" t="e">
        <f aca="false">IF(AND(D47&gt;=$G$7,D47&lt;=$G$8),1,0)</f>
        <v>#VALUE!</v>
      </c>
      <c r="AG47" s="216" t="e">
        <f aca="false">MONTH(D47)</f>
        <v>#VALUE!</v>
      </c>
      <c r="AH47" s="216" t="e">
        <f aca="false">(EOMONTH(D47,0)-EOMONTH(D47-DAY(D47),0))*AF47</f>
        <v>#VALUE!</v>
      </c>
      <c r="AI47" s="216" t="e">
        <f aca="false">AI46+AH46</f>
        <v>#VALUE!</v>
      </c>
      <c r="AJ47" s="216" t="e">
        <f aca="false">D47-$BV$5</f>
        <v>#VALUE!</v>
      </c>
      <c r="AL47" s="207" t="e">
        <f aca="false">VLOOKUP($D47,CurveTbl,$AK$4)</f>
        <v>#VALUE!</v>
      </c>
      <c r="AM47" s="343" t="e">
        <f aca="false">VLOOKUP($D47,CurveTbl,$AH$3)</f>
        <v>#VALUE!</v>
      </c>
      <c r="AN47" s="343" t="e">
        <f aca="false">VLOOKUP($D47,CurveTbl,$AH$4)+VLOOKUP($AG47,$AL$3:$AS$15,6)</f>
        <v>#VALUE!</v>
      </c>
      <c r="AO47" s="343" t="e">
        <f aca="false">VLOOKUP($D47,CurveTbl,$AH$5)</f>
        <v>#VALUE!</v>
      </c>
      <c r="AP47" s="343" t="e">
        <f aca="false">VLOOKUP($D47,CurveTbl,$AH$6)+VLOOKUP($AG47,$AL$3:$AS$15,7)</f>
        <v>#VALUE!</v>
      </c>
      <c r="AQ47" s="207" t="e">
        <f aca="false">VLOOKUP($AG47,$AL$4:$AS$15,3)+VLOOKUP($AG47,$AL$4:$AS$15,5)+($AH$10*VLOOKUP(D47,GRITable,2))</f>
        <v>#VALUE!</v>
      </c>
      <c r="AR47" s="208" t="e">
        <f aca="false">VLOOKUP($AG47,$AL$4:$AS$15,4)</f>
        <v>#VALUE!</v>
      </c>
      <c r="AS47" s="207" t="e">
        <f aca="false">(AL47+AM47+AN47)</f>
        <v>#VALUE!</v>
      </c>
      <c r="AT47" s="208" t="e">
        <f aca="false">VLOOKUP(D47,CurveTbl,$AK$6)</f>
        <v>#VALUE!</v>
      </c>
      <c r="AU47" s="208" t="e">
        <f aca="false">(1+$AT47/2)^(-2*($D47-$G$5)/365.25)*$AF47</f>
        <v>#VALUE!</v>
      </c>
      <c r="AV47" s="344" t="e">
        <f aca="false">ROUND((F47/(1-AR47))-F47,0)*AF47*AH47*AU47</f>
        <v>#VALUE!</v>
      </c>
      <c r="AW47" s="208" t="e">
        <f aca="false">VLOOKUP($D47,CurveTbl,$AK$8)</f>
        <v>#VALUE!</v>
      </c>
      <c r="AX47" s="208" t="e">
        <f aca="false">VLOOKUP($D47,CurveTbl,$AH$7)</f>
        <v>#VALUE!</v>
      </c>
      <c r="AY47" s="208" t="e">
        <f aca="false">VLOOKUP($D47,CurveTbl,$AH$8)</f>
        <v>#VALUE!</v>
      </c>
      <c r="AZ47" s="208"/>
      <c r="BA47" s="345"/>
      <c r="BB47" s="343" t="e">
        <f aca="false">$H47-$BV47</f>
        <v>#VALUE!</v>
      </c>
      <c r="BC47" s="343" t="e">
        <f aca="false">I47-BW47</f>
        <v>#VALUE!</v>
      </c>
      <c r="BD47" s="208" t="e">
        <f aca="false">N47-BX47</f>
        <v>#VALUE!</v>
      </c>
      <c r="BE47" s="208" t="e">
        <f aca="false">O47-BY47</f>
        <v>#VALUE!</v>
      </c>
      <c r="BF47" s="208" t="e">
        <f aca="false">xSPRDOPT($BW47,$BV47,$CG47,0,$BY47,$BX47,$BZ47,$AJ47,1,4)*$CB47</f>
        <v>#NAME?</v>
      </c>
      <c r="BG47" s="208" t="e">
        <f aca="false">xSPRDOPT($BW47,$BV47,$CG47,0,$BY47,$BX47,$BZ47,$AJ47,1,3)*$CB47</f>
        <v>#NAME?</v>
      </c>
      <c r="BH47" s="208" t="e">
        <f aca="false">IF(OR(BF47&lt;&gt;0,BG47&lt;&gt;0),xSPRDOPT($BW47,$BV47,$CG47,0,$BY47,$BX47,$BZ47,$AJ47,1,12)*$CB47,0)</f>
        <v>#NAME?</v>
      </c>
      <c r="BI47" s="208" t="e">
        <f aca="false">xSPRDOPT($BW47,$BV47,$CG47,2*LN(1+CA47/2),$BY47,$BX47,$BZ47,$AJ47,1,9)</f>
        <v>#NAME?</v>
      </c>
      <c r="BJ47" s="208" t="e">
        <f aca="false">xSPRDOPT($BW47,$BV47,$CG47,0,$BY47,$BX47,$BZ47,$AJ47,1,6)*$CB47</f>
        <v>#NAME?</v>
      </c>
      <c r="BK47" s="208" t="e">
        <f aca="false">xSPRDOPT($BW47,$BV47,$CG47,0,$BY47,$BX47,$BZ47,$AJ47,1,5)*$CB47</f>
        <v>#NAME?</v>
      </c>
      <c r="BL47" s="208" t="e">
        <f aca="false">xSPRDOPT(BW47,BV47,CG47,0,BY47,BX47,BZ47,AJ47,1,2)*CB47</f>
        <v>#NAME?</v>
      </c>
      <c r="BM47" s="208" t="e">
        <f aca="false">xSPRDOPT(BW47,BV47,CG47,0,BY47,BX47,BZ47,AJ47,1,1)*CB47</f>
        <v>#NAME?</v>
      </c>
      <c r="BN47" s="208" t="e">
        <f aca="false">IF(AH47&lt;&gt;0,xSPRDOPT($BW47,$BV47,$CG47,2*LN(1+CA47/2),$BY47,$BX47,$BZ47,$AJ47,1,8)+(AJ47/365.25)*CH47/AH47,0)</f>
        <v>#VALUE!</v>
      </c>
      <c r="BO47" s="208" t="e">
        <f aca="false">xSPRDOPT($BW47,$BV47,$CG47,0,$BY47,$BX47,$BZ47,$AJ47,1,0)</f>
        <v>#NAME?</v>
      </c>
      <c r="BP47" s="208"/>
      <c r="BQ47" s="208"/>
      <c r="BR47" s="208"/>
      <c r="BS47" s="208"/>
      <c r="BV47" s="346" t="n">
        <v>4.03005464480874</v>
      </c>
      <c r="BW47" s="207" t="n">
        <v>4.155</v>
      </c>
      <c r="BX47" s="208" t="n">
        <v>0.396751538420225</v>
      </c>
      <c r="BY47" s="208" t="n">
        <v>0.404612660660763</v>
      </c>
      <c r="BZ47" s="208" t="n">
        <v>0.990700221977118</v>
      </c>
      <c r="CA47" s="208" t="n">
        <v>0.0319303101055151</v>
      </c>
      <c r="CB47" s="208" t="n">
        <v>0.933615963059178</v>
      </c>
      <c r="CC47" s="343" t="n">
        <v>-0.125</v>
      </c>
      <c r="CD47" s="343" t="n">
        <v>0</v>
      </c>
      <c r="CE47" s="343" t="n">
        <v>0.195</v>
      </c>
      <c r="CF47" s="343" t="n">
        <v>0</v>
      </c>
      <c r="CG47" s="343" t="n">
        <v>0.0445</v>
      </c>
      <c r="CH47" s="343" t="n">
        <v>0</v>
      </c>
      <c r="CI47" s="343" t="n">
        <v>3.96</v>
      </c>
    </row>
    <row r="48" customFormat="false" ht="12.75" hidden="false" customHeight="false" outlineLevel="0" collapsed="false">
      <c r="A48" s="338"/>
      <c r="B48" s="338"/>
      <c r="D48" s="199" t="e">
        <f aca="false">D47+AH47</f>
        <v>#VALUE!</v>
      </c>
      <c r="F48" s="200" t="e">
        <f aca="false">VLOOKUP(AG48,$AL$4:$AS$15,2)</f>
        <v>#VALUE!</v>
      </c>
      <c r="G48" s="200" t="e">
        <f aca="false">F48*$AU48</f>
        <v>#VALUE!</v>
      </c>
      <c r="H48" s="201" t="e">
        <f aca="false">(AL48+AM48+AN48)/(1-(AR48))</f>
        <v>#VALUE!</v>
      </c>
      <c r="I48" s="201" t="e">
        <f aca="false">(AL48+AO48+AP48)</f>
        <v>#VALUE!</v>
      </c>
      <c r="K48" s="201" t="e">
        <f aca="false">MAX(((I48-H48)-AQ48)*AU48*AH48,0)</f>
        <v>#VALUE!</v>
      </c>
      <c r="L48" s="339" t="e">
        <f aca="false">MAX(Q48-K48,0)</f>
        <v>#VALUE!</v>
      </c>
      <c r="N48" s="340" t="e">
        <f aca="false">SQRT(($AX48^2*($AH48/2)+$AW48^2*$AI48)/(($AH48/2)+$AI48))</f>
        <v>#VALUE!</v>
      </c>
      <c r="O48" s="340" t="e">
        <f aca="false">SQRT(($AY48^2*($AH48/2)+$AW48^2*$AI48)/(($AH48/2)+$AI48))</f>
        <v>#VALUE!</v>
      </c>
      <c r="P48" s="209" t="e">
        <f aca="false">(VLOOKUP(AI48,CorrelationTwo,2)*(AW48^2)*AI48+VLOOKUP(D48,CorrelationOne,$AK$9)*AX48*AY48*(AH48/2))/((AI48+(AH48/2))*O48*N48)*AF48</f>
        <v>#VALUE!</v>
      </c>
      <c r="Q48" s="339" t="e">
        <f aca="false">xSPRDOPT(I48,H48,AQ48,0,O48,N48,P48,D48-$G$5,1,0)*AH48*AU48</f>
        <v>#VALUE!</v>
      </c>
      <c r="R48" s="339"/>
      <c r="S48" s="203" t="e">
        <f aca="false">xSPRDOPT(I48,H48,AQ48,AT48,O48,N48,P48,D48-$G$5,1,2)*AF48*(F48/(1-AR48))*AH48</f>
        <v>#VALUE!</v>
      </c>
      <c r="T48" s="203" t="e">
        <f aca="false">xSPRDOPT(I48,H48,AQ48,AT48,O48,N48,P48,D48-$G$5,1,1)*AF48*F48*AH48</f>
        <v>#VALUE!</v>
      </c>
      <c r="U48" s="339"/>
      <c r="V48" s="341" t="e">
        <f aca="false">VLOOKUP($AG48,$AL$4:$AS$15,8)*AH48*AU48</f>
        <v>#VALUE!</v>
      </c>
      <c r="W48" s="341"/>
      <c r="X48" s="342" t="e">
        <f aca="false">((BM48*BC48)+(BL48*BB48))*AH48*F48</f>
        <v>#VALUE!</v>
      </c>
      <c r="Y48" s="342" t="e">
        <f aca="false">($F48*$AH48)*((($BG48/2)*($BC48)^2)+(($BF48/2)*($BB48)^2)+($BH48*$BC48*$BB48))</f>
        <v>#VALUE!</v>
      </c>
      <c r="Z48" s="342" t="e">
        <f aca="false">($BI48*$F48*$AH48*($G$5-$BV$5))/365.25</f>
        <v>#VALUE!</v>
      </c>
      <c r="AA48" s="342" t="e">
        <f aca="false">(($BK48*$BE48)+($BJ48*$BD48))*$F48*$AH48*$AF48</f>
        <v>#VALUE!</v>
      </c>
      <c r="AB48" s="342" t="e">
        <f aca="false">BN48*(AT48-CA48)*F48*AH48</f>
        <v>#VALUE!</v>
      </c>
      <c r="AC48" s="342" t="e">
        <f aca="false">BO48*CB48*F48*AH48*CA48*($G$5-$BV$5)/365.25</f>
        <v>#NAME?</v>
      </c>
      <c r="AF48" s="216" t="e">
        <f aca="false">IF(AND(D48&gt;=$G$7,D48&lt;=$G$8),1,0)</f>
        <v>#VALUE!</v>
      </c>
      <c r="AG48" s="216" t="e">
        <f aca="false">MONTH(D48)</f>
        <v>#VALUE!</v>
      </c>
      <c r="AH48" s="216" t="e">
        <f aca="false">(EOMONTH(D48,0)-EOMONTH(D48-DAY(D48),0))*AF48</f>
        <v>#VALUE!</v>
      </c>
      <c r="AI48" s="216" t="e">
        <f aca="false">AI47+AH47</f>
        <v>#VALUE!</v>
      </c>
      <c r="AJ48" s="216" t="e">
        <f aca="false">D48-$BV$5</f>
        <v>#VALUE!</v>
      </c>
      <c r="AL48" s="207" t="e">
        <f aca="false">VLOOKUP($D48,CurveTbl,$AK$4)</f>
        <v>#VALUE!</v>
      </c>
      <c r="AM48" s="343" t="e">
        <f aca="false">VLOOKUP($D48,CurveTbl,$AH$3)</f>
        <v>#VALUE!</v>
      </c>
      <c r="AN48" s="343" t="e">
        <f aca="false">VLOOKUP($D48,CurveTbl,$AH$4)+VLOOKUP($AG48,$AL$3:$AS$15,6)</f>
        <v>#VALUE!</v>
      </c>
      <c r="AO48" s="343" t="e">
        <f aca="false">VLOOKUP($D48,CurveTbl,$AH$5)</f>
        <v>#VALUE!</v>
      </c>
      <c r="AP48" s="343" t="e">
        <f aca="false">VLOOKUP($D48,CurveTbl,$AH$6)+VLOOKUP($AG48,$AL$3:$AS$15,7)</f>
        <v>#VALUE!</v>
      </c>
      <c r="AQ48" s="207" t="e">
        <f aca="false">VLOOKUP($AG48,$AL$4:$AS$15,3)+VLOOKUP($AG48,$AL$4:$AS$15,5)+($AH$10*VLOOKUP(D48,GRITable,2))</f>
        <v>#VALUE!</v>
      </c>
      <c r="AR48" s="208" t="e">
        <f aca="false">VLOOKUP($AG48,$AL$4:$AS$15,4)</f>
        <v>#VALUE!</v>
      </c>
      <c r="AS48" s="207" t="e">
        <f aca="false">(AL48+AM48+AN48)</f>
        <v>#VALUE!</v>
      </c>
      <c r="AT48" s="208" t="e">
        <f aca="false">VLOOKUP(D48,CurveTbl,$AK$6)</f>
        <v>#VALUE!</v>
      </c>
      <c r="AU48" s="208" t="e">
        <f aca="false">(1+$AT48/2)^(-2*($D48-$G$5)/365.25)*$AF48</f>
        <v>#VALUE!</v>
      </c>
      <c r="AV48" s="344" t="e">
        <f aca="false">ROUND((F48/(1-AR48))-F48,0)*AF48*AH48*AU48</f>
        <v>#VALUE!</v>
      </c>
      <c r="AW48" s="208" t="e">
        <f aca="false">VLOOKUP($D48,CurveTbl,$AK$8)</f>
        <v>#VALUE!</v>
      </c>
      <c r="AX48" s="208" t="e">
        <f aca="false">VLOOKUP($D48,CurveTbl,$AH$7)</f>
        <v>#VALUE!</v>
      </c>
      <c r="AY48" s="208" t="e">
        <f aca="false">VLOOKUP($D48,CurveTbl,$AH$8)</f>
        <v>#VALUE!</v>
      </c>
      <c r="AZ48" s="208"/>
      <c r="BA48" s="345"/>
      <c r="BB48" s="343" t="e">
        <f aca="false">$H48-$BV48</f>
        <v>#VALUE!</v>
      </c>
      <c r="BC48" s="343" t="e">
        <f aca="false">I48-BW48</f>
        <v>#VALUE!</v>
      </c>
      <c r="BD48" s="208" t="e">
        <f aca="false">N48-BX48</f>
        <v>#VALUE!</v>
      </c>
      <c r="BE48" s="208" t="e">
        <f aca="false">O48-BY48</f>
        <v>#VALUE!</v>
      </c>
      <c r="BF48" s="208" t="e">
        <f aca="false">xSPRDOPT($BW48,$BV48,$CG48,0,$BY48,$BX48,$BZ48,$AJ48,1,4)*$CB48</f>
        <v>#NAME?</v>
      </c>
      <c r="BG48" s="208" t="e">
        <f aca="false">xSPRDOPT($BW48,$BV48,$CG48,0,$BY48,$BX48,$BZ48,$AJ48,1,3)*$CB48</f>
        <v>#NAME?</v>
      </c>
      <c r="BH48" s="208" t="e">
        <f aca="false">IF(OR(BF48&lt;&gt;0,BG48&lt;&gt;0),xSPRDOPT($BW48,$BV48,$CG48,0,$BY48,$BX48,$BZ48,$AJ48,1,12)*$CB48,0)</f>
        <v>#NAME?</v>
      </c>
      <c r="BI48" s="208" t="e">
        <f aca="false">xSPRDOPT($BW48,$BV48,$CG48,2*LN(1+CA48/2),$BY48,$BX48,$BZ48,$AJ48,1,9)</f>
        <v>#NAME?</v>
      </c>
      <c r="BJ48" s="208" t="e">
        <f aca="false">xSPRDOPT($BW48,$BV48,$CG48,0,$BY48,$BX48,$BZ48,$AJ48,1,6)*$CB48</f>
        <v>#NAME?</v>
      </c>
      <c r="BK48" s="208" t="e">
        <f aca="false">xSPRDOPT($BW48,$BV48,$CG48,0,$BY48,$BX48,$BZ48,$AJ48,1,5)*$CB48</f>
        <v>#NAME?</v>
      </c>
      <c r="BL48" s="208" t="e">
        <f aca="false">xSPRDOPT(BW48,BV48,CG48,0,BY48,BX48,BZ48,AJ48,1,2)*CB48</f>
        <v>#NAME?</v>
      </c>
      <c r="BM48" s="208" t="e">
        <f aca="false">xSPRDOPT(BW48,BV48,CG48,0,BY48,BX48,BZ48,AJ48,1,1)*CB48</f>
        <v>#NAME?</v>
      </c>
      <c r="BN48" s="208" t="e">
        <f aca="false">IF(AH48&lt;&gt;0,xSPRDOPT($BW48,$BV48,$CG48,2*LN(1+CA48/2),$BY48,$BX48,$BZ48,$AJ48,1,8)+(AJ48/365.25)*CH48/AH48,0)</f>
        <v>#VALUE!</v>
      </c>
      <c r="BO48" s="208" t="e">
        <f aca="false">xSPRDOPT($BW48,$BV48,$CG48,0,$BY48,$BX48,$BZ48,$AJ48,1,0)</f>
        <v>#NAME?</v>
      </c>
      <c r="BP48" s="208"/>
      <c r="BQ48" s="208"/>
      <c r="BR48" s="208"/>
      <c r="BS48" s="208"/>
      <c r="BV48" s="346" t="n">
        <v>3.94966372425389</v>
      </c>
      <c r="BW48" s="207" t="n">
        <v>4.071</v>
      </c>
      <c r="BX48" s="208" t="n">
        <v>0.389996497111914</v>
      </c>
      <c r="BY48" s="208" t="n">
        <v>0.397209987455994</v>
      </c>
      <c r="BZ48" s="208" t="n">
        <v>0.994131638816191</v>
      </c>
      <c r="CA48" s="208" t="n">
        <v>0.03255283428682</v>
      </c>
      <c r="CB48" s="208" t="n">
        <v>0.929824726390282</v>
      </c>
      <c r="CC48" s="343" t="n">
        <v>-0.1175</v>
      </c>
      <c r="CD48" s="343" t="n">
        <v>0</v>
      </c>
      <c r="CE48" s="343" t="n">
        <v>0.195</v>
      </c>
      <c r="CF48" s="343" t="n">
        <v>0</v>
      </c>
      <c r="CG48" s="343" t="n">
        <v>0.0445</v>
      </c>
      <c r="CH48" s="343" t="n">
        <v>0</v>
      </c>
      <c r="CI48" s="343" t="n">
        <v>3.876</v>
      </c>
    </row>
    <row r="49" customFormat="false" ht="12.75" hidden="false" customHeight="false" outlineLevel="0" collapsed="false">
      <c r="A49" s="338"/>
      <c r="B49" s="338"/>
      <c r="D49" s="199" t="e">
        <f aca="false">D48+AH48</f>
        <v>#VALUE!</v>
      </c>
      <c r="F49" s="200" t="e">
        <f aca="false">VLOOKUP(AG49,$AL$4:$AS$15,2)</f>
        <v>#VALUE!</v>
      </c>
      <c r="G49" s="200" t="e">
        <f aca="false">F49*$AU49</f>
        <v>#VALUE!</v>
      </c>
      <c r="H49" s="201" t="e">
        <f aca="false">(AL49+AM49+AN49)/(1-(AR49))</f>
        <v>#VALUE!</v>
      </c>
      <c r="I49" s="201" t="e">
        <f aca="false">(AL49+AO49+AP49)</f>
        <v>#VALUE!</v>
      </c>
      <c r="K49" s="201" t="e">
        <f aca="false">MAX(((I49-H49)-AQ49)*AU49*AH49,0)</f>
        <v>#VALUE!</v>
      </c>
      <c r="L49" s="339" t="e">
        <f aca="false">MAX(Q49-K49,0)</f>
        <v>#VALUE!</v>
      </c>
      <c r="N49" s="340" t="e">
        <f aca="false">SQRT(($AX49^2*($AH49/2)+$AW49^2*$AI49)/(($AH49/2)+$AI49))</f>
        <v>#VALUE!</v>
      </c>
      <c r="O49" s="340" t="e">
        <f aca="false">SQRT(($AY49^2*($AH49/2)+$AW49^2*$AI49)/(($AH49/2)+$AI49))</f>
        <v>#VALUE!</v>
      </c>
      <c r="P49" s="209" t="e">
        <f aca="false">(VLOOKUP(AI49,CorrelationTwo,2)*(AW49^2)*AI49+VLOOKUP(D49,CorrelationOne,$AK$9)*AX49*AY49*(AH49/2))/((AI49+(AH49/2))*O49*N49)*AF49</f>
        <v>#VALUE!</v>
      </c>
      <c r="Q49" s="339" t="e">
        <f aca="false">xSPRDOPT(I49,H49,AQ49,0,O49,N49,P49,D49-$G$5,1,0)*AH49*AU49</f>
        <v>#VALUE!</v>
      </c>
      <c r="R49" s="339"/>
      <c r="S49" s="203" t="e">
        <f aca="false">xSPRDOPT(I49,H49,AQ49,AT49,O49,N49,P49,D49-$G$5,1,2)*AF49*(F49/(1-AR49))*AH49</f>
        <v>#VALUE!</v>
      </c>
      <c r="T49" s="203" t="e">
        <f aca="false">xSPRDOPT(I49,H49,AQ49,AT49,O49,N49,P49,D49-$G$5,1,1)*AF49*F49*AH49</f>
        <v>#VALUE!</v>
      </c>
      <c r="U49" s="339"/>
      <c r="V49" s="341" t="e">
        <f aca="false">VLOOKUP($AG49,$AL$4:$AS$15,8)*AH49*AU49</f>
        <v>#VALUE!</v>
      </c>
      <c r="W49" s="341"/>
      <c r="X49" s="342" t="e">
        <f aca="false">((BM49*BC49)+(BL49*BB49))*AH49*F49</f>
        <v>#VALUE!</v>
      </c>
      <c r="Y49" s="342" t="e">
        <f aca="false">($F49*$AH49)*((($BG49/2)*($BC49)^2)+(($BF49/2)*($BB49)^2)+($BH49*$BC49*$BB49))</f>
        <v>#VALUE!</v>
      </c>
      <c r="Z49" s="342" t="e">
        <f aca="false">($BI49*$F49*$AH49*($G$5-$BV$5))/365.25</f>
        <v>#VALUE!</v>
      </c>
      <c r="AA49" s="342" t="e">
        <f aca="false">(($BK49*$BE49)+($BJ49*$BD49))*$F49*$AH49*$AF49</f>
        <v>#VALUE!</v>
      </c>
      <c r="AB49" s="342" t="e">
        <f aca="false">BN49*(AT49-CA49)*F49*AH49</f>
        <v>#VALUE!</v>
      </c>
      <c r="AC49" s="342" t="e">
        <f aca="false">BO49*CB49*F49*AH49*CA49*($G$5-$BV$5)/365.25</f>
        <v>#NAME?</v>
      </c>
      <c r="AF49" s="216" t="e">
        <f aca="false">IF(AND(D49&gt;=$G$7,D49&lt;=$G$8),1,0)</f>
        <v>#VALUE!</v>
      </c>
      <c r="AG49" s="216" t="e">
        <f aca="false">MONTH(D49)</f>
        <v>#VALUE!</v>
      </c>
      <c r="AH49" s="216" t="e">
        <f aca="false">(EOMONTH(D49,0)-EOMONTH(D49-DAY(D49),0))*AF49</f>
        <v>#VALUE!</v>
      </c>
      <c r="AI49" s="216" t="e">
        <f aca="false">AI48+AH48</f>
        <v>#VALUE!</v>
      </c>
      <c r="AJ49" s="216" t="e">
        <f aca="false">D49-$BV$5</f>
        <v>#VALUE!</v>
      </c>
      <c r="AL49" s="207" t="e">
        <f aca="false">VLOOKUP($D49,CurveTbl,$AK$4)</f>
        <v>#VALUE!</v>
      </c>
      <c r="AM49" s="343" t="e">
        <f aca="false">VLOOKUP($D49,CurveTbl,$AH$3)</f>
        <v>#VALUE!</v>
      </c>
      <c r="AN49" s="343" t="e">
        <f aca="false">VLOOKUP($D49,CurveTbl,$AH$4)+VLOOKUP($AG49,$AL$3:$AS$15,6)</f>
        <v>#VALUE!</v>
      </c>
      <c r="AO49" s="343" t="e">
        <f aca="false">VLOOKUP($D49,CurveTbl,$AH$5)</f>
        <v>#VALUE!</v>
      </c>
      <c r="AP49" s="343" t="e">
        <f aca="false">VLOOKUP($D49,CurveTbl,$AH$6)+VLOOKUP($AG49,$AL$3:$AS$15,7)</f>
        <v>#VALUE!</v>
      </c>
      <c r="AQ49" s="207" t="e">
        <f aca="false">VLOOKUP($AG49,$AL$4:$AS$15,3)+VLOOKUP($AG49,$AL$4:$AS$15,5)+($AH$10*VLOOKUP(D49,GRITable,2))</f>
        <v>#VALUE!</v>
      </c>
      <c r="AR49" s="208" t="e">
        <f aca="false">VLOOKUP($AG49,$AL$4:$AS$15,4)</f>
        <v>#VALUE!</v>
      </c>
      <c r="AS49" s="207" t="e">
        <f aca="false">(AL49+AM49+AN49)</f>
        <v>#VALUE!</v>
      </c>
      <c r="AT49" s="208" t="e">
        <f aca="false">VLOOKUP(D49,CurveTbl,$AK$6)</f>
        <v>#VALUE!</v>
      </c>
      <c r="AU49" s="208" t="e">
        <f aca="false">(1+$AT49/2)^(-2*($D49-$G$5)/365.25)*$AF49</f>
        <v>#VALUE!</v>
      </c>
      <c r="AV49" s="344" t="e">
        <f aca="false">ROUND((F49/(1-AR49))-F49,0)*AF49*AH49*AU49</f>
        <v>#VALUE!</v>
      </c>
      <c r="AW49" s="208" t="e">
        <f aca="false">VLOOKUP($D49,CurveTbl,$AK$8)</f>
        <v>#VALUE!</v>
      </c>
      <c r="AX49" s="208" t="e">
        <f aca="false">VLOOKUP($D49,CurveTbl,$AH$7)</f>
        <v>#VALUE!</v>
      </c>
      <c r="AY49" s="208" t="e">
        <f aca="false">VLOOKUP($D49,CurveTbl,$AH$8)</f>
        <v>#VALUE!</v>
      </c>
      <c r="AZ49" s="208"/>
      <c r="BA49" s="345"/>
      <c r="BB49" s="343" t="e">
        <f aca="false">$H49-$BV49</f>
        <v>#VALUE!</v>
      </c>
      <c r="BC49" s="343" t="e">
        <f aca="false">I49-BW49</f>
        <v>#VALUE!</v>
      </c>
      <c r="BD49" s="208" t="e">
        <f aca="false">N49-BX49</f>
        <v>#VALUE!</v>
      </c>
      <c r="BE49" s="208" t="e">
        <f aca="false">O49-BY49</f>
        <v>#VALUE!</v>
      </c>
      <c r="BF49" s="208" t="e">
        <f aca="false">xSPRDOPT($BW49,$BV49,$CG49,0,$BY49,$BX49,$BZ49,$AJ49,1,4)*$CB49</f>
        <v>#NAME?</v>
      </c>
      <c r="BG49" s="208" t="e">
        <f aca="false">xSPRDOPT($BW49,$BV49,$CG49,0,$BY49,$BX49,$BZ49,$AJ49,1,3)*$CB49</f>
        <v>#NAME?</v>
      </c>
      <c r="BH49" s="208" t="e">
        <f aca="false">IF(OR(BF49&lt;&gt;0,BG49&lt;&gt;0),xSPRDOPT($BW49,$BV49,$CG49,0,$BY49,$BX49,$BZ49,$AJ49,1,12)*$CB49,0)</f>
        <v>#NAME?</v>
      </c>
      <c r="BI49" s="208" t="e">
        <f aca="false">xSPRDOPT($BW49,$BV49,$CG49,2*LN(1+CA49/2),$BY49,$BX49,$BZ49,$AJ49,1,9)</f>
        <v>#NAME?</v>
      </c>
      <c r="BJ49" s="208" t="e">
        <f aca="false">xSPRDOPT($BW49,$BV49,$CG49,0,$BY49,$BX49,$BZ49,$AJ49,1,6)*$CB49</f>
        <v>#NAME?</v>
      </c>
      <c r="BK49" s="208" t="e">
        <f aca="false">xSPRDOPT($BW49,$BV49,$CG49,0,$BY49,$BX49,$BZ49,$AJ49,1,5)*$CB49</f>
        <v>#NAME?</v>
      </c>
      <c r="BL49" s="208" t="e">
        <f aca="false">xSPRDOPT(BW49,BV49,CG49,0,BY49,BX49,BZ49,AJ49,1,2)*CB49</f>
        <v>#NAME?</v>
      </c>
      <c r="BM49" s="208" t="e">
        <f aca="false">xSPRDOPT(BW49,BV49,CG49,0,BY49,BX49,BZ49,AJ49,1,1)*CB49</f>
        <v>#NAME?</v>
      </c>
      <c r="BN49" s="208" t="e">
        <f aca="false">IF(AH49&lt;&gt;0,xSPRDOPT($BW49,$BV49,$CG49,2*LN(1+CA49/2),$BY49,$BX49,$BZ49,$AJ49,1,8)+(AJ49/365.25)*CH49/AH49,0)</f>
        <v>#VALUE!</v>
      </c>
      <c r="BO49" s="208" t="e">
        <f aca="false">xSPRDOPT($BW49,$BV49,$CG49,0,$BY49,$BX49,$BZ49,$AJ49,1,0)</f>
        <v>#NAME?</v>
      </c>
      <c r="BP49" s="208"/>
      <c r="BQ49" s="208"/>
      <c r="BR49" s="208"/>
      <c r="BS49" s="208"/>
      <c r="BV49" s="346" t="n">
        <v>3.81042454812947</v>
      </c>
      <c r="BW49" s="207" t="n">
        <v>3.936</v>
      </c>
      <c r="BX49" s="208" t="n">
        <v>0.365994004067654</v>
      </c>
      <c r="BY49" s="208" t="n">
        <v>0.37208377901454</v>
      </c>
      <c r="BZ49" s="208" t="n">
        <v>0.997285672147618</v>
      </c>
      <c r="CA49" s="208" t="n">
        <v>0.0331351957358641</v>
      </c>
      <c r="CB49" s="208" t="n">
        <v>0.926205187346886</v>
      </c>
      <c r="CC49" s="343" t="n">
        <v>-0.115</v>
      </c>
      <c r="CD49" s="343" t="n">
        <v>0</v>
      </c>
      <c r="CE49" s="343" t="n">
        <v>0.195</v>
      </c>
      <c r="CF49" s="343" t="n">
        <v>0</v>
      </c>
      <c r="CG49" s="343" t="n">
        <v>0.0445</v>
      </c>
      <c r="CH49" s="343" t="n">
        <v>0</v>
      </c>
      <c r="CI49" s="343" t="n">
        <v>3.741</v>
      </c>
    </row>
    <row r="50" customFormat="false" ht="12.75" hidden="false" customHeight="false" outlineLevel="0" collapsed="false">
      <c r="A50" s="338"/>
      <c r="B50" s="338"/>
      <c r="D50" s="199" t="e">
        <f aca="false">D49+AH49</f>
        <v>#VALUE!</v>
      </c>
      <c r="F50" s="200" t="e">
        <f aca="false">VLOOKUP(AG50,$AL$4:$AS$15,2)</f>
        <v>#VALUE!</v>
      </c>
      <c r="G50" s="200" t="e">
        <f aca="false">F50*$AU50</f>
        <v>#VALUE!</v>
      </c>
      <c r="H50" s="201" t="e">
        <f aca="false">(AL50+AM50+AN50)/(1-(AR50))</f>
        <v>#VALUE!</v>
      </c>
      <c r="I50" s="201" t="e">
        <f aca="false">(AL50+AO50+AP50)</f>
        <v>#VALUE!</v>
      </c>
      <c r="K50" s="201" t="e">
        <f aca="false">MAX(((I50-H50)-AQ50)*AU50*AH50,0)</f>
        <v>#VALUE!</v>
      </c>
      <c r="L50" s="339" t="e">
        <f aca="false">MAX(Q50-K50,0)</f>
        <v>#VALUE!</v>
      </c>
      <c r="N50" s="340" t="e">
        <f aca="false">SQRT(($AX50^2*($AH50/2)+$AW50^2*$AI50)/(($AH50/2)+$AI50))</f>
        <v>#VALUE!</v>
      </c>
      <c r="O50" s="340" t="e">
        <f aca="false">SQRT(($AY50^2*($AH50/2)+$AW50^2*$AI50)/(($AH50/2)+$AI50))</f>
        <v>#VALUE!</v>
      </c>
      <c r="P50" s="209" t="e">
        <f aca="false">(VLOOKUP(AI50,CorrelationTwo,2)*(AW50^2)*AI50+VLOOKUP(D50,CorrelationOne,$AK$9)*AX50*AY50*(AH50/2))/((AI50+(AH50/2))*O50*N50)*AF50</f>
        <v>#VALUE!</v>
      </c>
      <c r="Q50" s="339" t="e">
        <f aca="false">xSPRDOPT(I50,H50,AQ50,0,O50,N50,P50,D50-$G$5,1,0)*AH50*AU50</f>
        <v>#VALUE!</v>
      </c>
      <c r="R50" s="339"/>
      <c r="S50" s="203" t="e">
        <f aca="false">xSPRDOPT(I50,H50,AQ50,AT50,O50,N50,P50,D50-$G$5,1,2)*AF50*(F50/(1-AR50))*AH50</f>
        <v>#VALUE!</v>
      </c>
      <c r="T50" s="203" t="e">
        <f aca="false">xSPRDOPT(I50,H50,AQ50,AT50,O50,N50,P50,D50-$G$5,1,1)*AF50*F50*AH50</f>
        <v>#VALUE!</v>
      </c>
      <c r="U50" s="339"/>
      <c r="V50" s="341" t="e">
        <f aca="false">VLOOKUP($AG50,$AL$4:$AS$15,8)*AH50*AU50</f>
        <v>#VALUE!</v>
      </c>
      <c r="W50" s="341"/>
      <c r="X50" s="342" t="e">
        <f aca="false">((BM50*BC50)+(BL50*BB50))*AH50*F50</f>
        <v>#VALUE!</v>
      </c>
      <c r="Y50" s="342" t="e">
        <f aca="false">($F50*$AH50)*((($BG50/2)*($BC50)^2)+(($BF50/2)*($BB50)^2)+($BH50*$BC50*$BB50))</f>
        <v>#VALUE!</v>
      </c>
      <c r="Z50" s="342" t="e">
        <f aca="false">($BI50*$F50*$AH50*($G$5-$BV$5))/365.25</f>
        <v>#VALUE!</v>
      </c>
      <c r="AA50" s="342" t="e">
        <f aca="false">(($BK50*$BE50)+($BJ50*$BD50))*$F50*$AH50*$AF50</f>
        <v>#VALUE!</v>
      </c>
      <c r="AB50" s="342" t="e">
        <f aca="false">BN50*(AT50-CA50)*F50*AH50</f>
        <v>#VALUE!</v>
      </c>
      <c r="AC50" s="342" t="e">
        <f aca="false">BO50*CB50*F50*AH50*CA50*($G$5-$BV$5)/365.25</f>
        <v>#NAME?</v>
      </c>
      <c r="AF50" s="216" t="e">
        <f aca="false">IF(AND(D50&gt;=$G$7,D50&lt;=$G$8),1,0)</f>
        <v>#VALUE!</v>
      </c>
      <c r="AG50" s="216" t="e">
        <f aca="false">MONTH(D50)</f>
        <v>#VALUE!</v>
      </c>
      <c r="AH50" s="216" t="e">
        <f aca="false">(EOMONTH(D50,0)-EOMONTH(D50-DAY(D50),0))*AF50</f>
        <v>#VALUE!</v>
      </c>
      <c r="AI50" s="216" t="e">
        <f aca="false">AI49+AH49</f>
        <v>#VALUE!</v>
      </c>
      <c r="AJ50" s="216" t="e">
        <f aca="false">D50-$BV$5</f>
        <v>#VALUE!</v>
      </c>
      <c r="AL50" s="207" t="e">
        <f aca="false">VLOOKUP($D50,CurveTbl,$AK$4)</f>
        <v>#VALUE!</v>
      </c>
      <c r="AM50" s="343" t="e">
        <f aca="false">VLOOKUP($D50,CurveTbl,$AH$3)</f>
        <v>#VALUE!</v>
      </c>
      <c r="AN50" s="343" t="e">
        <f aca="false">VLOOKUP($D50,CurveTbl,$AH$4)+VLOOKUP($AG50,$AL$3:$AS$15,6)</f>
        <v>#VALUE!</v>
      </c>
      <c r="AO50" s="343" t="e">
        <f aca="false">VLOOKUP($D50,CurveTbl,$AH$5)</f>
        <v>#VALUE!</v>
      </c>
      <c r="AP50" s="343" t="e">
        <f aca="false">VLOOKUP($D50,CurveTbl,$AH$6)+VLOOKUP($AG50,$AL$3:$AS$15,7)</f>
        <v>#VALUE!</v>
      </c>
      <c r="AQ50" s="207" t="e">
        <f aca="false">VLOOKUP($AG50,$AL$4:$AS$15,3)+VLOOKUP($AG50,$AL$4:$AS$15,5)+($AH$10*VLOOKUP(D50,GRITable,2))</f>
        <v>#VALUE!</v>
      </c>
      <c r="AR50" s="208" t="e">
        <f aca="false">VLOOKUP($AG50,$AL$4:$AS$15,4)</f>
        <v>#VALUE!</v>
      </c>
      <c r="AS50" s="207" t="e">
        <f aca="false">(AL50+AM50+AN50)</f>
        <v>#VALUE!</v>
      </c>
      <c r="AT50" s="208" t="e">
        <f aca="false">VLOOKUP(D50,CurveTbl,$AK$6)</f>
        <v>#VALUE!</v>
      </c>
      <c r="AU50" s="208" t="e">
        <f aca="false">(1+$AT50/2)^(-2*($D50-$G$5)/365.25)*$AF50</f>
        <v>#VALUE!</v>
      </c>
      <c r="AV50" s="344" t="e">
        <f aca="false">ROUND((F50/(1-AR50))-F50,0)*AF50*AH50*AU50</f>
        <v>#VALUE!</v>
      </c>
      <c r="AW50" s="208" t="e">
        <f aca="false">VLOOKUP($D50,CurveTbl,$AK$8)</f>
        <v>#VALUE!</v>
      </c>
      <c r="AX50" s="208" t="e">
        <f aca="false">VLOOKUP($D50,CurveTbl,$AH$7)</f>
        <v>#VALUE!</v>
      </c>
      <c r="AY50" s="208" t="e">
        <f aca="false">VLOOKUP($D50,CurveTbl,$AH$8)</f>
        <v>#VALUE!</v>
      </c>
      <c r="AZ50" s="208"/>
      <c r="BA50" s="345"/>
      <c r="BB50" s="343" t="e">
        <f aca="false">$H50-$BV50</f>
        <v>#VALUE!</v>
      </c>
      <c r="BC50" s="343" t="e">
        <f aca="false">I50-BW50</f>
        <v>#VALUE!</v>
      </c>
      <c r="BD50" s="208" t="e">
        <f aca="false">N50-BX50</f>
        <v>#VALUE!</v>
      </c>
      <c r="BE50" s="208" t="e">
        <f aca="false">O50-BY50</f>
        <v>#VALUE!</v>
      </c>
      <c r="BF50" s="208" t="e">
        <f aca="false">xSPRDOPT($BW50,$BV50,$CG50,0,$BY50,$BX50,$BZ50,$AJ50,1,4)*$CB50</f>
        <v>#NAME?</v>
      </c>
      <c r="BG50" s="208" t="e">
        <f aca="false">xSPRDOPT($BW50,$BV50,$CG50,0,$BY50,$BX50,$BZ50,$AJ50,1,3)*$CB50</f>
        <v>#NAME?</v>
      </c>
      <c r="BH50" s="208" t="e">
        <f aca="false">IF(OR(BF50&lt;&gt;0,BG50&lt;&gt;0),xSPRDOPT($BW50,$BV50,$CG50,0,$BY50,$BX50,$BZ50,$AJ50,1,12)*$CB50,0)</f>
        <v>#NAME?</v>
      </c>
      <c r="BI50" s="208" t="e">
        <f aca="false">xSPRDOPT($BW50,$BV50,$CG50,2*LN(1+CA50/2),$BY50,$BX50,$BZ50,$AJ50,1,9)</f>
        <v>#NAME?</v>
      </c>
      <c r="BJ50" s="208" t="e">
        <f aca="false">xSPRDOPT($BW50,$BV50,$CG50,0,$BY50,$BX50,$BZ50,$AJ50,1,6)*$CB50</f>
        <v>#NAME?</v>
      </c>
      <c r="BK50" s="208" t="e">
        <f aca="false">xSPRDOPT($BW50,$BV50,$CG50,0,$BY50,$BX50,$BZ50,$AJ50,1,5)*$CB50</f>
        <v>#NAME?</v>
      </c>
      <c r="BL50" s="208" t="e">
        <f aca="false">xSPRDOPT(BW50,BV50,CG50,0,BY50,BX50,BZ50,AJ50,1,2)*CB50</f>
        <v>#NAME?</v>
      </c>
      <c r="BM50" s="208" t="e">
        <f aca="false">xSPRDOPT(BW50,BV50,CG50,0,BY50,BX50,BZ50,AJ50,1,1)*CB50</f>
        <v>#NAME?</v>
      </c>
      <c r="BN50" s="208" t="e">
        <f aca="false">IF(AH50&lt;&gt;0,xSPRDOPT($BW50,$BV50,$CG50,2*LN(1+CA50/2),$BY50,$BX50,$BZ50,$AJ50,1,8)+(AJ50/365.25)*CH50/AH50,0)</f>
        <v>#VALUE!</v>
      </c>
      <c r="BO50" s="208" t="e">
        <f aca="false">xSPRDOPT($BW50,$BV50,$CG50,0,$BY50,$BX50,$BZ50,$AJ50,1,0)</f>
        <v>#NAME?</v>
      </c>
      <c r="BP50" s="208"/>
      <c r="BQ50" s="208"/>
      <c r="BR50" s="208"/>
      <c r="BS50" s="208"/>
      <c r="BV50" s="346" t="n">
        <v>3.63703236654056</v>
      </c>
      <c r="BW50" s="207" t="n">
        <v>3.746</v>
      </c>
      <c r="BX50" s="208" t="n">
        <v>0.326416379360675</v>
      </c>
      <c r="BY50" s="208" t="n">
        <v>0.330099438261066</v>
      </c>
      <c r="BZ50" s="208" t="n">
        <v>0.997771628927261</v>
      </c>
      <c r="CA50" s="208" t="n">
        <v>0.0337228448295246</v>
      </c>
      <c r="CB50" s="208" t="n">
        <v>0.922335685715431</v>
      </c>
      <c r="CC50" s="343" t="n">
        <v>-0.12</v>
      </c>
      <c r="CD50" s="343" t="n">
        <v>-0.01</v>
      </c>
      <c r="CE50" s="343" t="n">
        <v>0.155</v>
      </c>
      <c r="CF50" s="343" t="n">
        <v>0</v>
      </c>
      <c r="CG50" s="343" t="n">
        <v>0.0445</v>
      </c>
      <c r="CH50" s="343" t="n">
        <v>0</v>
      </c>
      <c r="CI50" s="343" t="n">
        <v>3.591</v>
      </c>
    </row>
    <row r="51" customFormat="false" ht="12.75" hidden="false" customHeight="false" outlineLevel="0" collapsed="false">
      <c r="A51" s="338"/>
      <c r="B51" s="338"/>
      <c r="D51" s="199" t="e">
        <f aca="false">D50+AH50</f>
        <v>#VALUE!</v>
      </c>
      <c r="F51" s="200" t="e">
        <f aca="false">VLOOKUP(AG51,$AL$4:$AS$15,2)</f>
        <v>#VALUE!</v>
      </c>
      <c r="G51" s="200" t="e">
        <f aca="false">F51*$AU51</f>
        <v>#VALUE!</v>
      </c>
      <c r="H51" s="201" t="e">
        <f aca="false">(AL51+AM51+AN51)/(1-(AR51))</f>
        <v>#VALUE!</v>
      </c>
      <c r="I51" s="201" t="e">
        <f aca="false">(AL51+AO51+AP51)</f>
        <v>#VALUE!</v>
      </c>
      <c r="K51" s="201" t="e">
        <f aca="false">MAX(((I51-H51)-AQ51)*AU51*AH51,0)</f>
        <v>#VALUE!</v>
      </c>
      <c r="L51" s="339" t="e">
        <f aca="false">MAX(Q51-K51,0)</f>
        <v>#VALUE!</v>
      </c>
      <c r="N51" s="340" t="e">
        <f aca="false">SQRT(($AX51^2*($AH51/2)+$AW51^2*$AI51)/(($AH51/2)+$AI51))</f>
        <v>#VALUE!</v>
      </c>
      <c r="O51" s="340" t="e">
        <f aca="false">SQRT(($AY51^2*($AH51/2)+$AW51^2*$AI51)/(($AH51/2)+$AI51))</f>
        <v>#VALUE!</v>
      </c>
      <c r="P51" s="209" t="e">
        <f aca="false">(VLOOKUP(AI51,CorrelationTwo,2)*(AW51^2)*AI51+VLOOKUP(D51,CorrelationOne,$AK$9)*AX51*AY51*(AH51/2))/((AI51+(AH51/2))*O51*N51)*AF51</f>
        <v>#VALUE!</v>
      </c>
      <c r="Q51" s="339" t="e">
        <f aca="false">xSPRDOPT(I51,H51,AQ51,0,O51,N51,P51,D51-$G$5,1,0)*AH51*AU51</f>
        <v>#VALUE!</v>
      </c>
      <c r="R51" s="339"/>
      <c r="S51" s="203" t="e">
        <f aca="false">xSPRDOPT(I51,H51,AQ51,AT51,O51,N51,P51,D51-$G$5,1,2)*AF51*(F51/(1-AR51))*AH51</f>
        <v>#VALUE!</v>
      </c>
      <c r="T51" s="203" t="e">
        <f aca="false">xSPRDOPT(I51,H51,AQ51,AT51,O51,N51,P51,D51-$G$5,1,1)*AF51*F51*AH51</f>
        <v>#VALUE!</v>
      </c>
      <c r="U51" s="339"/>
      <c r="V51" s="341" t="e">
        <f aca="false">VLOOKUP($AG51,$AL$4:$AS$15,8)*AH51*AU51</f>
        <v>#VALUE!</v>
      </c>
      <c r="W51" s="341"/>
      <c r="X51" s="342" t="e">
        <f aca="false">((BM51*BC51)+(BL51*BB51))*AH51*F51</f>
        <v>#VALUE!</v>
      </c>
      <c r="Y51" s="342" t="e">
        <f aca="false">($F51*$AH51)*((($BG51/2)*($BC51)^2)+(($BF51/2)*($BB51)^2)+($BH51*$BC51*$BB51))</f>
        <v>#VALUE!</v>
      </c>
      <c r="Z51" s="342" t="e">
        <f aca="false">($BI51*$F51*$AH51*($G$5-$BV$5))/365.25</f>
        <v>#VALUE!</v>
      </c>
      <c r="AA51" s="342" t="e">
        <f aca="false">(($BK51*$BE51)+($BJ51*$BD51))*$F51*$AH51*$AF51</f>
        <v>#VALUE!</v>
      </c>
      <c r="AB51" s="342" t="e">
        <f aca="false">BN51*(AT51-CA51)*F51*AH51</f>
        <v>#VALUE!</v>
      </c>
      <c r="AC51" s="342" t="e">
        <f aca="false">BO51*CB51*F51*AH51*CA51*($G$5-$BV$5)/365.25</f>
        <v>#NAME?</v>
      </c>
      <c r="AF51" s="216" t="e">
        <f aca="false">IF(AND(D51&gt;=$G$7,D51&lt;=$G$8),1,0)</f>
        <v>#VALUE!</v>
      </c>
      <c r="AG51" s="216" t="e">
        <f aca="false">MONTH(D51)</f>
        <v>#VALUE!</v>
      </c>
      <c r="AH51" s="216" t="e">
        <f aca="false">(EOMONTH(D51,0)-EOMONTH(D51-DAY(D51),0))*AF51</f>
        <v>#VALUE!</v>
      </c>
      <c r="AI51" s="216" t="e">
        <f aca="false">AI50+AH50</f>
        <v>#VALUE!</v>
      </c>
      <c r="AJ51" s="216" t="e">
        <f aca="false">D51-$BV$5</f>
        <v>#VALUE!</v>
      </c>
      <c r="AL51" s="207" t="e">
        <f aca="false">VLOOKUP($D51,CurveTbl,$AK$4)</f>
        <v>#VALUE!</v>
      </c>
      <c r="AM51" s="343" t="e">
        <f aca="false">VLOOKUP($D51,CurveTbl,$AH$3)</f>
        <v>#VALUE!</v>
      </c>
      <c r="AN51" s="343" t="e">
        <f aca="false">VLOOKUP($D51,CurveTbl,$AH$4)+VLOOKUP($AG51,$AL$3:$AS$15,6)</f>
        <v>#VALUE!</v>
      </c>
      <c r="AO51" s="343" t="e">
        <f aca="false">VLOOKUP($D51,CurveTbl,$AH$5)</f>
        <v>#VALUE!</v>
      </c>
      <c r="AP51" s="343" t="e">
        <f aca="false">VLOOKUP($D51,CurveTbl,$AH$6)+VLOOKUP($AG51,$AL$3:$AS$15,7)</f>
        <v>#VALUE!</v>
      </c>
      <c r="AQ51" s="207" t="e">
        <f aca="false">VLOOKUP($AG51,$AL$4:$AS$15,3)+VLOOKUP($AG51,$AL$4:$AS$15,5)+($AH$10*VLOOKUP(D51,GRITable,2))</f>
        <v>#VALUE!</v>
      </c>
      <c r="AR51" s="208" t="e">
        <f aca="false">VLOOKUP($AG51,$AL$4:$AS$15,4)</f>
        <v>#VALUE!</v>
      </c>
      <c r="AS51" s="207" t="e">
        <f aca="false">(AL51+AM51+AN51)</f>
        <v>#VALUE!</v>
      </c>
      <c r="AT51" s="208" t="e">
        <f aca="false">VLOOKUP(D51,CurveTbl,$AK$6)</f>
        <v>#VALUE!</v>
      </c>
      <c r="AU51" s="208" t="e">
        <f aca="false">(1+$AT51/2)^(-2*($D51-$G$5)/365.25)*$AF51</f>
        <v>#VALUE!</v>
      </c>
      <c r="AV51" s="344" t="e">
        <f aca="false">ROUND((F51/(1-AR51))-F51,0)*AF51*AH51*AU51</f>
        <v>#VALUE!</v>
      </c>
      <c r="AW51" s="208" t="e">
        <f aca="false">VLOOKUP($D51,CurveTbl,$AK$8)</f>
        <v>#VALUE!</v>
      </c>
      <c r="AX51" s="208" t="e">
        <f aca="false">VLOOKUP($D51,CurveTbl,$AH$7)</f>
        <v>#VALUE!</v>
      </c>
      <c r="AY51" s="208" t="e">
        <f aca="false">VLOOKUP($D51,CurveTbl,$AH$8)</f>
        <v>#VALUE!</v>
      </c>
      <c r="AZ51" s="208"/>
      <c r="BA51" s="345"/>
      <c r="BB51" s="343" t="e">
        <f aca="false">$H51-$BV51</f>
        <v>#VALUE!</v>
      </c>
      <c r="BC51" s="343" t="e">
        <f aca="false">I51-BW51</f>
        <v>#VALUE!</v>
      </c>
      <c r="BD51" s="208" t="e">
        <f aca="false">N51-BX51</f>
        <v>#VALUE!</v>
      </c>
      <c r="BE51" s="208" t="e">
        <f aca="false">O51-BY51</f>
        <v>#VALUE!</v>
      </c>
      <c r="BF51" s="208" t="e">
        <f aca="false">xSPRDOPT($BW51,$BV51,$CG51,0,$BY51,$BX51,$BZ51,$AJ51,1,4)*$CB51</f>
        <v>#NAME?</v>
      </c>
      <c r="BG51" s="208" t="e">
        <f aca="false">xSPRDOPT($BW51,$BV51,$CG51,0,$BY51,$BX51,$BZ51,$AJ51,1,3)*$CB51</f>
        <v>#NAME?</v>
      </c>
      <c r="BH51" s="208" t="e">
        <f aca="false">IF(OR(BF51&lt;&gt;0,BG51&lt;&gt;0),xSPRDOPT($BW51,$BV51,$CG51,0,$BY51,$BX51,$BZ51,$AJ51,1,12)*$CB51,0)</f>
        <v>#NAME?</v>
      </c>
      <c r="BI51" s="208" t="e">
        <f aca="false">xSPRDOPT($BW51,$BV51,$CG51,2*LN(1+CA51/2),$BY51,$BX51,$BZ51,$AJ51,1,9)</f>
        <v>#NAME?</v>
      </c>
      <c r="BJ51" s="208" t="e">
        <f aca="false">xSPRDOPT($BW51,$BV51,$CG51,0,$BY51,$BX51,$BZ51,$AJ51,1,6)*$CB51</f>
        <v>#NAME?</v>
      </c>
      <c r="BK51" s="208" t="e">
        <f aca="false">xSPRDOPT($BW51,$BV51,$CG51,0,$BY51,$BX51,$BZ51,$AJ51,1,5)*$CB51</f>
        <v>#NAME?</v>
      </c>
      <c r="BL51" s="208" t="e">
        <f aca="false">xSPRDOPT(BW51,BV51,CG51,0,BY51,BX51,BZ51,AJ51,1,2)*CB51</f>
        <v>#NAME?</v>
      </c>
      <c r="BM51" s="208" t="e">
        <f aca="false">xSPRDOPT(BW51,BV51,CG51,0,BY51,BX51,BZ51,AJ51,1,1)*CB51</f>
        <v>#NAME?</v>
      </c>
      <c r="BN51" s="208" t="e">
        <f aca="false">IF(AH51&lt;&gt;0,xSPRDOPT($BW51,$BV51,$CG51,2*LN(1+CA51/2),$BY51,$BX51,$BZ51,$AJ51,1,8)+(AJ51/365.25)*CH51/AH51,0)</f>
        <v>#VALUE!</v>
      </c>
      <c r="BO51" s="208" t="e">
        <f aca="false">xSPRDOPT($BW51,$BV51,$CG51,0,$BY51,$BX51,$BZ51,$AJ51,1,0)</f>
        <v>#NAME?</v>
      </c>
      <c r="BP51" s="208"/>
      <c r="BQ51" s="208"/>
      <c r="BR51" s="208"/>
      <c r="BS51" s="208"/>
      <c r="BV51" s="346" t="n">
        <v>3.64123581336696</v>
      </c>
      <c r="BW51" s="207" t="n">
        <v>3.75</v>
      </c>
      <c r="BX51" s="208" t="n">
        <v>0.321521805149263</v>
      </c>
      <c r="BY51" s="208" t="n">
        <v>0.326750825086816</v>
      </c>
      <c r="BZ51" s="208" t="n">
        <v>0.996322693575799</v>
      </c>
      <c r="CA51" s="208" t="n">
        <v>0.0342555372538396</v>
      </c>
      <c r="CB51" s="208" t="n">
        <v>0.918602223865942</v>
      </c>
      <c r="CC51" s="343" t="n">
        <v>-0.12</v>
      </c>
      <c r="CD51" s="343" t="n">
        <v>-0.01</v>
      </c>
      <c r="CE51" s="343" t="n">
        <v>0.155</v>
      </c>
      <c r="CF51" s="343" t="n">
        <v>0</v>
      </c>
      <c r="CG51" s="343" t="n">
        <v>0.0445</v>
      </c>
      <c r="CH51" s="343" t="n">
        <v>0</v>
      </c>
      <c r="CI51" s="343" t="n">
        <v>3.595</v>
      </c>
    </row>
    <row r="52" customFormat="false" ht="12.75" hidden="false" customHeight="false" outlineLevel="0" collapsed="false">
      <c r="A52" s="338"/>
      <c r="B52" s="338"/>
      <c r="D52" s="199" t="e">
        <f aca="false">D51+AH51</f>
        <v>#VALUE!</v>
      </c>
      <c r="F52" s="200" t="e">
        <f aca="false">VLOOKUP(AG52,$AL$4:$AS$15,2)</f>
        <v>#VALUE!</v>
      </c>
      <c r="G52" s="200" t="e">
        <f aca="false">F52*$AU52</f>
        <v>#VALUE!</v>
      </c>
      <c r="H52" s="201" t="e">
        <f aca="false">(AL52+AM52+AN52)/(1-(AR52))</f>
        <v>#VALUE!</v>
      </c>
      <c r="I52" s="201" t="e">
        <f aca="false">(AL52+AO52+AP52)</f>
        <v>#VALUE!</v>
      </c>
      <c r="K52" s="201" t="e">
        <f aca="false">MAX(((I52-H52)-AQ52)*AU52*AH52,0)</f>
        <v>#VALUE!</v>
      </c>
      <c r="L52" s="339" t="e">
        <f aca="false">MAX(Q52-K52,0)</f>
        <v>#VALUE!</v>
      </c>
      <c r="N52" s="340" t="e">
        <f aca="false">SQRT(($AX52^2*($AH52/2)+$AW52^2*$AI52)/(($AH52/2)+$AI52))</f>
        <v>#VALUE!</v>
      </c>
      <c r="O52" s="340" t="e">
        <f aca="false">SQRT(($AY52^2*($AH52/2)+$AW52^2*$AI52)/(($AH52/2)+$AI52))</f>
        <v>#VALUE!</v>
      </c>
      <c r="P52" s="209" t="e">
        <f aca="false">(VLOOKUP(AI52,CorrelationTwo,2)*(AW52^2)*AI52+VLOOKUP(D52,CorrelationOne,$AK$9)*AX52*AY52*(AH52/2))/((AI52+(AH52/2))*O52*N52)*AF52</f>
        <v>#VALUE!</v>
      </c>
      <c r="Q52" s="339" t="e">
        <f aca="false">xSPRDOPT(I52,H52,AQ52,0,O52,N52,P52,D52-$G$5,1,0)*AH52*AU52</f>
        <v>#VALUE!</v>
      </c>
      <c r="R52" s="339"/>
      <c r="S52" s="203" t="e">
        <f aca="false">xSPRDOPT(I52,H52,AQ52,AT52,O52,N52,P52,D52-$G$5,1,2)*AF52*(F52/(1-AR52))*AH52</f>
        <v>#VALUE!</v>
      </c>
      <c r="T52" s="203" t="e">
        <f aca="false">xSPRDOPT(I52,H52,AQ52,AT52,O52,N52,P52,D52-$G$5,1,1)*AF52*F52*AH52</f>
        <v>#VALUE!</v>
      </c>
      <c r="U52" s="339"/>
      <c r="V52" s="341" t="e">
        <f aca="false">VLOOKUP($AG52,$AL$4:$AS$15,8)*AH52*AU52</f>
        <v>#VALUE!</v>
      </c>
      <c r="W52" s="341"/>
      <c r="X52" s="342" t="e">
        <f aca="false">((BM52*BC52)+(BL52*BB52))*AH52*F52</f>
        <v>#VALUE!</v>
      </c>
      <c r="Y52" s="342" t="e">
        <f aca="false">($F52*$AH52)*((($BG52/2)*($BC52)^2)+(($BF52/2)*($BB52)^2)+($BH52*$BC52*$BB52))</f>
        <v>#VALUE!</v>
      </c>
      <c r="Z52" s="342" t="e">
        <f aca="false">($BI52*$F52*$AH52*($G$5-$BV$5))/365.25</f>
        <v>#VALUE!</v>
      </c>
      <c r="AA52" s="342" t="e">
        <f aca="false">(($BK52*$BE52)+($BJ52*$BD52))*$F52*$AH52*$AF52</f>
        <v>#VALUE!</v>
      </c>
      <c r="AB52" s="342" t="e">
        <f aca="false">BN52*(AT52-CA52)*F52*AH52</f>
        <v>#VALUE!</v>
      </c>
      <c r="AC52" s="342" t="e">
        <f aca="false">BO52*CB52*F52*AH52*CA52*($G$5-$BV$5)/365.25</f>
        <v>#NAME?</v>
      </c>
      <c r="AF52" s="216" t="e">
        <f aca="false">IF(AND(D52&gt;=$G$7,D52&lt;=$G$8),1,0)</f>
        <v>#VALUE!</v>
      </c>
      <c r="AG52" s="216" t="e">
        <f aca="false">MONTH(D52)</f>
        <v>#VALUE!</v>
      </c>
      <c r="AH52" s="216" t="e">
        <f aca="false">(EOMONTH(D52,0)-EOMONTH(D52-DAY(D52),0))*AF52</f>
        <v>#VALUE!</v>
      </c>
      <c r="AI52" s="216" t="e">
        <f aca="false">AI51+AH51</f>
        <v>#VALUE!</v>
      </c>
      <c r="AJ52" s="216" t="e">
        <f aca="false">D52-$BV$5</f>
        <v>#VALUE!</v>
      </c>
      <c r="AL52" s="207" t="e">
        <f aca="false">VLOOKUP($D52,CurveTbl,$AK$4)</f>
        <v>#VALUE!</v>
      </c>
      <c r="AM52" s="343" t="e">
        <f aca="false">VLOOKUP($D52,CurveTbl,$AH$3)</f>
        <v>#VALUE!</v>
      </c>
      <c r="AN52" s="343" t="e">
        <f aca="false">VLOOKUP($D52,CurveTbl,$AH$4)+VLOOKUP($AG52,$AL$3:$AS$15,6)</f>
        <v>#VALUE!</v>
      </c>
      <c r="AO52" s="343" t="e">
        <f aca="false">VLOOKUP($D52,CurveTbl,$AH$5)</f>
        <v>#VALUE!</v>
      </c>
      <c r="AP52" s="343" t="e">
        <f aca="false">VLOOKUP($D52,CurveTbl,$AH$6)+VLOOKUP($AG52,$AL$3:$AS$15,7)</f>
        <v>#VALUE!</v>
      </c>
      <c r="AQ52" s="207" t="e">
        <f aca="false">VLOOKUP($AG52,$AL$4:$AS$15,3)+VLOOKUP($AG52,$AL$4:$AS$15,5)+($AH$10*VLOOKUP(D52,GRITable,2))</f>
        <v>#VALUE!</v>
      </c>
      <c r="AR52" s="208" t="e">
        <f aca="false">VLOOKUP($AG52,$AL$4:$AS$15,4)</f>
        <v>#VALUE!</v>
      </c>
      <c r="AS52" s="207" t="e">
        <f aca="false">(AL52+AM52+AN52)</f>
        <v>#VALUE!</v>
      </c>
      <c r="AT52" s="208" t="e">
        <f aca="false">VLOOKUP(D52,CurveTbl,$AK$6)</f>
        <v>#VALUE!</v>
      </c>
      <c r="AU52" s="208" t="e">
        <f aca="false">(1+$AT52/2)^(-2*($D52-$G$5)/365.25)*$AF52</f>
        <v>#VALUE!</v>
      </c>
      <c r="AV52" s="344" t="e">
        <f aca="false">ROUND((F52/(1-AR52))-F52,0)*AF52*AH52*AU52</f>
        <v>#VALUE!</v>
      </c>
      <c r="AW52" s="208" t="e">
        <f aca="false">VLOOKUP($D52,CurveTbl,$AK$8)</f>
        <v>#VALUE!</v>
      </c>
      <c r="AX52" s="208" t="e">
        <f aca="false">VLOOKUP($D52,CurveTbl,$AH$7)</f>
        <v>#VALUE!</v>
      </c>
      <c r="AY52" s="208" t="e">
        <f aca="false">VLOOKUP($D52,CurveTbl,$AH$8)</f>
        <v>#VALUE!</v>
      </c>
      <c r="AZ52" s="208"/>
      <c r="BA52" s="345"/>
      <c r="BB52" s="343" t="e">
        <f aca="false">$H52-$BV52</f>
        <v>#VALUE!</v>
      </c>
      <c r="BC52" s="343" t="e">
        <f aca="false">I52-BW52</f>
        <v>#VALUE!</v>
      </c>
      <c r="BD52" s="208" t="e">
        <f aca="false">N52-BX52</f>
        <v>#VALUE!</v>
      </c>
      <c r="BE52" s="208" t="e">
        <f aca="false">O52-BY52</f>
        <v>#VALUE!</v>
      </c>
      <c r="BF52" s="208" t="e">
        <f aca="false">xSPRDOPT($BW52,$BV52,$CG52,0,$BY52,$BX52,$BZ52,$AJ52,1,4)*$CB52</f>
        <v>#NAME?</v>
      </c>
      <c r="BG52" s="208" t="e">
        <f aca="false">xSPRDOPT($BW52,$BV52,$CG52,0,$BY52,$BX52,$BZ52,$AJ52,1,3)*$CB52</f>
        <v>#NAME?</v>
      </c>
      <c r="BH52" s="208" t="e">
        <f aca="false">IF(OR(BF52&lt;&gt;0,BG52&lt;&gt;0),xSPRDOPT($BW52,$BV52,$CG52,0,$BY52,$BX52,$BZ52,$AJ52,1,12)*$CB52,0)</f>
        <v>#NAME?</v>
      </c>
      <c r="BI52" s="208" t="e">
        <f aca="false">xSPRDOPT($BW52,$BV52,$CG52,2*LN(1+CA52/2),$BY52,$BX52,$BZ52,$AJ52,1,9)</f>
        <v>#NAME?</v>
      </c>
      <c r="BJ52" s="208" t="e">
        <f aca="false">xSPRDOPT($BW52,$BV52,$CG52,0,$BY52,$BX52,$BZ52,$AJ52,1,6)*$CB52</f>
        <v>#NAME?</v>
      </c>
      <c r="BK52" s="208" t="e">
        <f aca="false">xSPRDOPT($BW52,$BV52,$CG52,0,$BY52,$BX52,$BZ52,$AJ52,1,5)*$CB52</f>
        <v>#NAME?</v>
      </c>
      <c r="BL52" s="208" t="e">
        <f aca="false">xSPRDOPT(BW52,BV52,CG52,0,BY52,BX52,BZ52,AJ52,1,2)*CB52</f>
        <v>#NAME?</v>
      </c>
      <c r="BM52" s="208" t="e">
        <f aca="false">xSPRDOPT(BW52,BV52,CG52,0,BY52,BX52,BZ52,AJ52,1,1)*CB52</f>
        <v>#NAME?</v>
      </c>
      <c r="BN52" s="208" t="e">
        <f aca="false">IF(AH52&lt;&gt;0,xSPRDOPT($BW52,$BV52,$CG52,2*LN(1+CA52/2),$BY52,$BX52,$BZ52,$AJ52,1,8)+(AJ52/365.25)*CH52/AH52,0)</f>
        <v>#VALUE!</v>
      </c>
      <c r="BO52" s="208" t="e">
        <f aca="false">xSPRDOPT($BW52,$BV52,$CG52,0,$BY52,$BX52,$BZ52,$AJ52,1,0)</f>
        <v>#NAME?</v>
      </c>
      <c r="BP52" s="208"/>
      <c r="BQ52" s="208"/>
      <c r="BR52" s="208"/>
      <c r="BS52" s="208"/>
      <c r="BV52" s="346" t="n">
        <v>3.68327028163094</v>
      </c>
      <c r="BW52" s="207" t="n">
        <v>3.79</v>
      </c>
      <c r="BX52" s="208" t="n">
        <v>0.32142539680972</v>
      </c>
      <c r="BY52" s="208" t="n">
        <v>0.326326353347211</v>
      </c>
      <c r="BZ52" s="208" t="n">
        <v>0.996543093266654</v>
      </c>
      <c r="CA52" s="208" t="n">
        <v>0.0348059861926022</v>
      </c>
      <c r="CB52" s="208" t="n">
        <v>0.914677844611083</v>
      </c>
      <c r="CC52" s="343" t="n">
        <v>-0.12</v>
      </c>
      <c r="CD52" s="343" t="n">
        <v>-0.01</v>
      </c>
      <c r="CE52" s="343" t="n">
        <v>0.155</v>
      </c>
      <c r="CF52" s="343" t="n">
        <v>0</v>
      </c>
      <c r="CG52" s="343" t="n">
        <v>0.0445</v>
      </c>
      <c r="CH52" s="343" t="n">
        <v>0</v>
      </c>
      <c r="CI52" s="343" t="n">
        <v>3.635</v>
      </c>
    </row>
    <row r="53" customFormat="false" ht="12.75" hidden="false" customHeight="false" outlineLevel="0" collapsed="false">
      <c r="A53" s="338"/>
      <c r="B53" s="338"/>
      <c r="D53" s="199" t="e">
        <f aca="false">D52+AH52</f>
        <v>#VALUE!</v>
      </c>
      <c r="F53" s="200" t="e">
        <f aca="false">VLOOKUP(AG53,$AL$4:$AS$15,2)</f>
        <v>#VALUE!</v>
      </c>
      <c r="G53" s="200" t="e">
        <f aca="false">F53*$AU53</f>
        <v>#VALUE!</v>
      </c>
      <c r="H53" s="201" t="e">
        <f aca="false">(AL53+AM53+AN53)/(1-(AR53))</f>
        <v>#VALUE!</v>
      </c>
      <c r="I53" s="201" t="e">
        <f aca="false">(AL53+AO53+AP53)</f>
        <v>#VALUE!</v>
      </c>
      <c r="K53" s="201" t="e">
        <f aca="false">MAX(((I53-H53)-AQ53)*AU53*AH53,0)</f>
        <v>#VALUE!</v>
      </c>
      <c r="L53" s="339" t="e">
        <f aca="false">MAX(Q53-K53,0)</f>
        <v>#VALUE!</v>
      </c>
      <c r="N53" s="340" t="e">
        <f aca="false">SQRT(($AX53^2*($AH53/2)+$AW53^2*$AI53)/(($AH53/2)+$AI53))</f>
        <v>#VALUE!</v>
      </c>
      <c r="O53" s="340" t="e">
        <f aca="false">SQRT(($AY53^2*($AH53/2)+$AW53^2*$AI53)/(($AH53/2)+$AI53))</f>
        <v>#VALUE!</v>
      </c>
      <c r="P53" s="209" t="e">
        <f aca="false">(VLOOKUP(AI53,CorrelationTwo,2)*(AW53^2)*AI53+VLOOKUP(D53,CorrelationOne,$AK$9)*AX53*AY53*(AH53/2))/((AI53+(AH53/2))*O53*N53)*AF53</f>
        <v>#VALUE!</v>
      </c>
      <c r="Q53" s="339" t="e">
        <f aca="false">xSPRDOPT(I53,H53,AQ53,0,O53,N53,P53,D53-$G$5,1,0)*AH53*AU53</f>
        <v>#VALUE!</v>
      </c>
      <c r="R53" s="339"/>
      <c r="S53" s="203" t="e">
        <f aca="false">xSPRDOPT(I53,H53,AQ53,AT53,O53,N53,P53,D53-$G$5,1,2)*AF53*(F53/(1-AR53))*AH53</f>
        <v>#VALUE!</v>
      </c>
      <c r="T53" s="203" t="e">
        <f aca="false">xSPRDOPT(I53,H53,AQ53,AT53,O53,N53,P53,D53-$G$5,1,1)*AF53*F53*AH53</f>
        <v>#VALUE!</v>
      </c>
      <c r="U53" s="339"/>
      <c r="V53" s="341" t="e">
        <f aca="false">VLOOKUP($AG53,$AL$4:$AS$15,8)*AH53*AU53</f>
        <v>#VALUE!</v>
      </c>
      <c r="W53" s="341"/>
      <c r="X53" s="342" t="e">
        <f aca="false">((BM53*BC53)+(BL53*BB53))*AH53*F53</f>
        <v>#VALUE!</v>
      </c>
      <c r="Y53" s="342" t="e">
        <f aca="false">($F53*$AH53)*((($BG53/2)*($BC53)^2)+(($BF53/2)*($BB53)^2)+($BH53*$BC53*$BB53))</f>
        <v>#VALUE!</v>
      </c>
      <c r="Z53" s="342" t="e">
        <f aca="false">($BI53*$F53*$AH53*($G$5-$BV$5))/365.25</f>
        <v>#VALUE!</v>
      </c>
      <c r="AA53" s="342" t="e">
        <f aca="false">(($BK53*$BE53)+($BJ53*$BD53))*$F53*$AH53*$AF53</f>
        <v>#VALUE!</v>
      </c>
      <c r="AB53" s="342" t="e">
        <f aca="false">BN53*(AT53-CA53)*F53*AH53</f>
        <v>#VALUE!</v>
      </c>
      <c r="AC53" s="342" t="e">
        <f aca="false">BO53*CB53*F53*AH53*CA53*($G$5-$BV$5)/365.25</f>
        <v>#NAME?</v>
      </c>
      <c r="AF53" s="216" t="e">
        <f aca="false">IF(AND(D53&gt;=$G$7,D53&lt;=$G$8),1,0)</f>
        <v>#VALUE!</v>
      </c>
      <c r="AG53" s="216" t="e">
        <f aca="false">MONTH(D53)</f>
        <v>#VALUE!</v>
      </c>
      <c r="AH53" s="216" t="e">
        <f aca="false">(EOMONTH(D53,0)-EOMONTH(D53-DAY(D53),0))*AF53</f>
        <v>#VALUE!</v>
      </c>
      <c r="AI53" s="216" t="e">
        <f aca="false">AI52+AH52</f>
        <v>#VALUE!</v>
      </c>
      <c r="AJ53" s="216" t="e">
        <f aca="false">D53-$BV$5</f>
        <v>#VALUE!</v>
      </c>
      <c r="AL53" s="207" t="e">
        <f aca="false">VLOOKUP($D53,CurveTbl,$AK$4)</f>
        <v>#VALUE!</v>
      </c>
      <c r="AM53" s="343" t="e">
        <f aca="false">VLOOKUP($D53,CurveTbl,$AH$3)</f>
        <v>#VALUE!</v>
      </c>
      <c r="AN53" s="343" t="e">
        <f aca="false">VLOOKUP($D53,CurveTbl,$AH$4)+VLOOKUP($AG53,$AL$3:$AS$15,6)</f>
        <v>#VALUE!</v>
      </c>
      <c r="AO53" s="343" t="e">
        <f aca="false">VLOOKUP($D53,CurveTbl,$AH$5)</f>
        <v>#VALUE!</v>
      </c>
      <c r="AP53" s="343" t="e">
        <f aca="false">VLOOKUP($D53,CurveTbl,$AH$6)+VLOOKUP($AG53,$AL$3:$AS$15,7)</f>
        <v>#VALUE!</v>
      </c>
      <c r="AQ53" s="207" t="e">
        <f aca="false">VLOOKUP($AG53,$AL$4:$AS$15,3)+VLOOKUP($AG53,$AL$4:$AS$15,5)+($AH$10*VLOOKUP(D53,GRITable,2))</f>
        <v>#VALUE!</v>
      </c>
      <c r="AR53" s="208" t="e">
        <f aca="false">VLOOKUP($AG53,$AL$4:$AS$15,4)</f>
        <v>#VALUE!</v>
      </c>
      <c r="AS53" s="207" t="e">
        <f aca="false">(AL53+AM53+AN53)</f>
        <v>#VALUE!</v>
      </c>
      <c r="AT53" s="208" t="e">
        <f aca="false">VLOOKUP(D53,CurveTbl,$AK$6)</f>
        <v>#VALUE!</v>
      </c>
      <c r="AU53" s="208" t="e">
        <f aca="false">(1+$AT53/2)^(-2*($D53-$G$5)/365.25)*$AF53</f>
        <v>#VALUE!</v>
      </c>
      <c r="AV53" s="344" t="e">
        <f aca="false">ROUND((F53/(1-AR53))-F53,0)*AF53*AH53*AU53</f>
        <v>#VALUE!</v>
      </c>
      <c r="AW53" s="208" t="e">
        <f aca="false">VLOOKUP($D53,CurveTbl,$AK$8)</f>
        <v>#VALUE!</v>
      </c>
      <c r="AX53" s="208" t="e">
        <f aca="false">VLOOKUP($D53,CurveTbl,$AH$7)</f>
        <v>#VALUE!</v>
      </c>
      <c r="AY53" s="208" t="e">
        <f aca="false">VLOOKUP($D53,CurveTbl,$AH$8)</f>
        <v>#VALUE!</v>
      </c>
      <c r="AZ53" s="208"/>
      <c r="BA53" s="345"/>
      <c r="BB53" s="343" t="e">
        <f aca="false">$H53-$BV53</f>
        <v>#VALUE!</v>
      </c>
      <c r="BC53" s="343" t="e">
        <f aca="false">I53-BW53</f>
        <v>#VALUE!</v>
      </c>
      <c r="BD53" s="208" t="e">
        <f aca="false">N53-BX53</f>
        <v>#VALUE!</v>
      </c>
      <c r="BE53" s="208" t="e">
        <f aca="false">O53-BY53</f>
        <v>#VALUE!</v>
      </c>
      <c r="BF53" s="208" t="e">
        <f aca="false">xSPRDOPT($BW53,$BV53,$CG53,0,$BY53,$BX53,$BZ53,$AJ53,1,4)*$CB53</f>
        <v>#NAME?</v>
      </c>
      <c r="BG53" s="208" t="e">
        <f aca="false">xSPRDOPT($BW53,$BV53,$CG53,0,$BY53,$BX53,$BZ53,$AJ53,1,3)*$CB53</f>
        <v>#NAME?</v>
      </c>
      <c r="BH53" s="208" t="e">
        <f aca="false">IF(OR(BF53&lt;&gt;0,BG53&lt;&gt;0),xSPRDOPT($BW53,$BV53,$CG53,0,$BY53,$BX53,$BZ53,$AJ53,1,12)*$CB53,0)</f>
        <v>#NAME?</v>
      </c>
      <c r="BI53" s="208" t="e">
        <f aca="false">xSPRDOPT($BW53,$BV53,$CG53,2*LN(1+CA53/2),$BY53,$BX53,$BZ53,$AJ53,1,9)</f>
        <v>#NAME?</v>
      </c>
      <c r="BJ53" s="208" t="e">
        <f aca="false">xSPRDOPT($BW53,$BV53,$CG53,0,$BY53,$BX53,$BZ53,$AJ53,1,6)*$CB53</f>
        <v>#NAME?</v>
      </c>
      <c r="BK53" s="208" t="e">
        <f aca="false">xSPRDOPT($BW53,$BV53,$CG53,0,$BY53,$BX53,$BZ53,$AJ53,1,5)*$CB53</f>
        <v>#NAME?</v>
      </c>
      <c r="BL53" s="208" t="e">
        <f aca="false">xSPRDOPT(BW53,BV53,CG53,0,BY53,BX53,BZ53,AJ53,1,2)*CB53</f>
        <v>#NAME?</v>
      </c>
      <c r="BM53" s="208" t="e">
        <f aca="false">xSPRDOPT(BW53,BV53,CG53,0,BY53,BX53,BZ53,AJ53,1,1)*CB53</f>
        <v>#NAME?</v>
      </c>
      <c r="BN53" s="208" t="e">
        <f aca="false">IF(AH53&lt;&gt;0,xSPRDOPT($BW53,$BV53,$CG53,2*LN(1+CA53/2),$BY53,$BX53,$BZ53,$AJ53,1,8)+(AJ53/365.25)*CH53/AH53,0)</f>
        <v>#VALUE!</v>
      </c>
      <c r="BO53" s="208" t="e">
        <f aca="false">xSPRDOPT($BW53,$BV53,$CG53,0,$BY53,$BX53,$BZ53,$AJ53,1,0)</f>
        <v>#NAME?</v>
      </c>
      <c r="BP53" s="208"/>
      <c r="BQ53" s="208"/>
      <c r="BR53" s="208"/>
      <c r="BS53" s="208"/>
      <c r="BV53" s="346" t="n">
        <v>3.73055905842791</v>
      </c>
      <c r="BW53" s="207" t="n">
        <v>3.835</v>
      </c>
      <c r="BX53" s="208" t="n">
        <v>0.321426854762609</v>
      </c>
      <c r="BY53" s="208" t="n">
        <v>0.327850821171926</v>
      </c>
      <c r="BZ53" s="208" t="n">
        <v>0.994895857966267</v>
      </c>
      <c r="CA53" s="208" t="n">
        <v>0.0353181533007789</v>
      </c>
      <c r="CB53" s="208" t="n">
        <v>0.910865690943532</v>
      </c>
      <c r="CC53" s="343" t="n">
        <v>-0.12</v>
      </c>
      <c r="CD53" s="343" t="n">
        <v>-0.01</v>
      </c>
      <c r="CE53" s="343" t="n">
        <v>0.155</v>
      </c>
      <c r="CF53" s="343" t="n">
        <v>0</v>
      </c>
      <c r="CG53" s="343" t="n">
        <v>0.0445</v>
      </c>
      <c r="CH53" s="343" t="n">
        <v>0</v>
      </c>
      <c r="CI53" s="343" t="n">
        <v>3.68</v>
      </c>
    </row>
    <row r="54" customFormat="false" ht="12.75" hidden="false" customHeight="false" outlineLevel="0" collapsed="false">
      <c r="A54" s="338"/>
      <c r="B54" s="338"/>
      <c r="D54" s="199" t="e">
        <f aca="false">D53+AH53</f>
        <v>#VALUE!</v>
      </c>
      <c r="F54" s="200" t="e">
        <f aca="false">VLOOKUP(AG54,$AL$4:$AS$15,2)</f>
        <v>#VALUE!</v>
      </c>
      <c r="G54" s="200" t="e">
        <f aca="false">F54*$AU54</f>
        <v>#VALUE!</v>
      </c>
      <c r="H54" s="201" t="e">
        <f aca="false">(AL54+AM54+AN54)/(1-(AR54))</f>
        <v>#VALUE!</v>
      </c>
      <c r="I54" s="201" t="e">
        <f aca="false">(AL54+AO54+AP54)</f>
        <v>#VALUE!</v>
      </c>
      <c r="K54" s="201" t="e">
        <f aca="false">MAX(((I54-H54)-AQ54)*AU54*AH54,0)</f>
        <v>#VALUE!</v>
      </c>
      <c r="L54" s="339" t="e">
        <f aca="false">MAX(Q54-K54,0)</f>
        <v>#VALUE!</v>
      </c>
      <c r="N54" s="340" t="e">
        <f aca="false">SQRT(($AX54^2*($AH54/2)+$AW54^2*$AI54)/(($AH54/2)+$AI54))</f>
        <v>#VALUE!</v>
      </c>
      <c r="O54" s="340" t="e">
        <f aca="false">SQRT(($AY54^2*($AH54/2)+$AW54^2*$AI54)/(($AH54/2)+$AI54))</f>
        <v>#VALUE!</v>
      </c>
      <c r="P54" s="209" t="e">
        <f aca="false">(VLOOKUP(AI54,CorrelationTwo,2)*(AW54^2)*AI54+VLOOKUP(D54,CorrelationOne,$AK$9)*AX54*AY54*(AH54/2))/((AI54+(AH54/2))*O54*N54)*AF54</f>
        <v>#VALUE!</v>
      </c>
      <c r="Q54" s="339" t="e">
        <f aca="false">xSPRDOPT(I54,H54,AQ54,0,O54,N54,P54,D54-$G$5,1,0)*AH54*AU54</f>
        <v>#VALUE!</v>
      </c>
      <c r="R54" s="339"/>
      <c r="S54" s="203" t="e">
        <f aca="false">xSPRDOPT(I54,H54,AQ54,AT54,O54,N54,P54,D54-$G$5,1,2)*AF54*(F54/(1-AR54))*AH54</f>
        <v>#VALUE!</v>
      </c>
      <c r="T54" s="203" t="e">
        <f aca="false">xSPRDOPT(I54,H54,AQ54,AT54,O54,N54,P54,D54-$G$5,1,1)*AF54*F54*AH54</f>
        <v>#VALUE!</v>
      </c>
      <c r="U54" s="339"/>
      <c r="V54" s="341" t="e">
        <f aca="false">VLOOKUP($AG54,$AL$4:$AS$15,8)*AH54*AU54</f>
        <v>#VALUE!</v>
      </c>
      <c r="W54" s="341"/>
      <c r="X54" s="342" t="e">
        <f aca="false">((BM54*BC54)+(BL54*BB54))*AH54*F54</f>
        <v>#VALUE!</v>
      </c>
      <c r="Y54" s="342" t="e">
        <f aca="false">($F54*$AH54)*((($BG54/2)*($BC54)^2)+(($BF54/2)*($BB54)^2)+($BH54*$BC54*$BB54))</f>
        <v>#VALUE!</v>
      </c>
      <c r="Z54" s="342" t="e">
        <f aca="false">($BI54*$F54*$AH54*($G$5-$BV$5))/365.25</f>
        <v>#VALUE!</v>
      </c>
      <c r="AA54" s="342" t="e">
        <f aca="false">(($BK54*$BE54)+($BJ54*$BD54))*$F54*$AH54*$AF54</f>
        <v>#VALUE!</v>
      </c>
      <c r="AB54" s="342" t="e">
        <f aca="false">BN54*(AT54-CA54)*F54*AH54</f>
        <v>#VALUE!</v>
      </c>
      <c r="AC54" s="342" t="e">
        <f aca="false">BO54*CB54*F54*AH54*CA54*($G$5-$BV$5)/365.25</f>
        <v>#NAME?</v>
      </c>
      <c r="AF54" s="216" t="e">
        <f aca="false">IF(AND(D54&gt;=$G$7,D54&lt;=$G$8),1,0)</f>
        <v>#VALUE!</v>
      </c>
      <c r="AG54" s="216" t="e">
        <f aca="false">MONTH(D54)</f>
        <v>#VALUE!</v>
      </c>
      <c r="AH54" s="216" t="e">
        <f aca="false">(EOMONTH(D54,0)-EOMONTH(D54-DAY(D54),0))*AF54</f>
        <v>#VALUE!</v>
      </c>
      <c r="AI54" s="216" t="e">
        <f aca="false">AI53+AH53</f>
        <v>#VALUE!</v>
      </c>
      <c r="AJ54" s="216" t="e">
        <f aca="false">D54-$BV$5</f>
        <v>#VALUE!</v>
      </c>
      <c r="AL54" s="207" t="e">
        <f aca="false">VLOOKUP($D54,CurveTbl,$AK$4)</f>
        <v>#VALUE!</v>
      </c>
      <c r="AM54" s="343" t="e">
        <f aca="false">VLOOKUP($D54,CurveTbl,$AH$3)</f>
        <v>#VALUE!</v>
      </c>
      <c r="AN54" s="343" t="e">
        <f aca="false">VLOOKUP($D54,CurveTbl,$AH$4)+VLOOKUP($AG54,$AL$3:$AS$15,6)</f>
        <v>#VALUE!</v>
      </c>
      <c r="AO54" s="343" t="e">
        <f aca="false">VLOOKUP($D54,CurveTbl,$AH$5)</f>
        <v>#VALUE!</v>
      </c>
      <c r="AP54" s="343" t="e">
        <f aca="false">VLOOKUP($D54,CurveTbl,$AH$6)+VLOOKUP($AG54,$AL$3:$AS$15,7)</f>
        <v>#VALUE!</v>
      </c>
      <c r="AQ54" s="207" t="e">
        <f aca="false">VLOOKUP($AG54,$AL$4:$AS$15,3)+VLOOKUP($AG54,$AL$4:$AS$15,5)+($AH$10*VLOOKUP(D54,GRITable,2))</f>
        <v>#VALUE!</v>
      </c>
      <c r="AR54" s="208" t="e">
        <f aca="false">VLOOKUP($AG54,$AL$4:$AS$15,4)</f>
        <v>#VALUE!</v>
      </c>
      <c r="AS54" s="207" t="e">
        <f aca="false">(AL54+AM54+AN54)</f>
        <v>#VALUE!</v>
      </c>
      <c r="AT54" s="208" t="e">
        <f aca="false">VLOOKUP(D54,CurveTbl,$AK$6)</f>
        <v>#VALUE!</v>
      </c>
      <c r="AU54" s="208" t="e">
        <f aca="false">(1+$AT54/2)^(-2*($D54-$G$5)/365.25)*$AF54</f>
        <v>#VALUE!</v>
      </c>
      <c r="AV54" s="344" t="e">
        <f aca="false">ROUND((F54/(1-AR54))-F54,0)*AF54*AH54*AU54</f>
        <v>#VALUE!</v>
      </c>
      <c r="AW54" s="208" t="e">
        <f aca="false">VLOOKUP($D54,CurveTbl,$AK$8)</f>
        <v>#VALUE!</v>
      </c>
      <c r="AX54" s="208" t="e">
        <f aca="false">VLOOKUP($D54,CurveTbl,$AH$7)</f>
        <v>#VALUE!</v>
      </c>
      <c r="AY54" s="208" t="e">
        <f aca="false">VLOOKUP($D54,CurveTbl,$AH$8)</f>
        <v>#VALUE!</v>
      </c>
      <c r="AZ54" s="208"/>
      <c r="BA54" s="345"/>
      <c r="BB54" s="343" t="e">
        <f aca="false">$H54-$BV54</f>
        <v>#VALUE!</v>
      </c>
      <c r="BC54" s="343" t="e">
        <f aca="false">I54-BW54</f>
        <v>#VALUE!</v>
      </c>
      <c r="BD54" s="208" t="e">
        <f aca="false">N54-BX54</f>
        <v>#VALUE!</v>
      </c>
      <c r="BE54" s="208" t="e">
        <f aca="false">O54-BY54</f>
        <v>#VALUE!</v>
      </c>
      <c r="BF54" s="208" t="e">
        <f aca="false">xSPRDOPT($BW54,$BV54,$CG54,0,$BY54,$BX54,$BZ54,$AJ54,1,4)*$CB54</f>
        <v>#NAME?</v>
      </c>
      <c r="BG54" s="208" t="e">
        <f aca="false">xSPRDOPT($BW54,$BV54,$CG54,0,$BY54,$BX54,$BZ54,$AJ54,1,3)*$CB54</f>
        <v>#NAME?</v>
      </c>
      <c r="BH54" s="208" t="e">
        <f aca="false">IF(OR(BF54&lt;&gt;0,BG54&lt;&gt;0),xSPRDOPT($BW54,$BV54,$CG54,0,$BY54,$BX54,$BZ54,$AJ54,1,12)*$CB54,0)</f>
        <v>#NAME?</v>
      </c>
      <c r="BI54" s="208" t="e">
        <f aca="false">xSPRDOPT($BW54,$BV54,$CG54,2*LN(1+CA54/2),$BY54,$BX54,$BZ54,$AJ54,1,9)</f>
        <v>#NAME?</v>
      </c>
      <c r="BJ54" s="208" t="e">
        <f aca="false">xSPRDOPT($BW54,$BV54,$CG54,0,$BY54,$BX54,$BZ54,$AJ54,1,6)*$CB54</f>
        <v>#NAME?</v>
      </c>
      <c r="BK54" s="208" t="e">
        <f aca="false">xSPRDOPT($BW54,$BV54,$CG54,0,$BY54,$BX54,$BZ54,$AJ54,1,5)*$CB54</f>
        <v>#NAME?</v>
      </c>
      <c r="BL54" s="208" t="e">
        <f aca="false">xSPRDOPT(BW54,BV54,CG54,0,BY54,BX54,BZ54,AJ54,1,2)*CB54</f>
        <v>#NAME?</v>
      </c>
      <c r="BM54" s="208" t="e">
        <f aca="false">xSPRDOPT(BW54,BV54,CG54,0,BY54,BX54,BZ54,AJ54,1,1)*CB54</f>
        <v>#NAME?</v>
      </c>
      <c r="BN54" s="208" t="e">
        <f aca="false">IF(AH54&lt;&gt;0,xSPRDOPT($BW54,$BV54,$CG54,2*LN(1+CA54/2),$BY54,$BX54,$BZ54,$AJ54,1,8)+(AJ54/365.25)*CH54/AH54,0)</f>
        <v>#VALUE!</v>
      </c>
      <c r="BO54" s="208" t="e">
        <f aca="false">xSPRDOPT($BW54,$BV54,$CG54,0,$BY54,$BX54,$BZ54,$AJ54,1,0)</f>
        <v>#NAME?</v>
      </c>
      <c r="BP54" s="208"/>
      <c r="BQ54" s="208"/>
      <c r="BR54" s="208"/>
      <c r="BS54" s="208"/>
      <c r="BV54" s="346" t="n">
        <v>3.77154266498529</v>
      </c>
      <c r="BW54" s="207" t="n">
        <v>3.874</v>
      </c>
      <c r="BX54" s="208" t="n">
        <v>0.323532108662062</v>
      </c>
      <c r="BY54" s="208" t="n">
        <v>0.329194473663081</v>
      </c>
      <c r="BZ54" s="208" t="n">
        <v>0.996499541196865</v>
      </c>
      <c r="CA54" s="208" t="n">
        <v>0.0358248760842268</v>
      </c>
      <c r="CB54" s="208" t="n">
        <v>0.906919907678332</v>
      </c>
      <c r="CC54" s="343" t="n">
        <v>-0.12</v>
      </c>
      <c r="CD54" s="343" t="n">
        <v>-0.01</v>
      </c>
      <c r="CE54" s="343" t="n">
        <v>0.155</v>
      </c>
      <c r="CF54" s="343" t="n">
        <v>0</v>
      </c>
      <c r="CG54" s="343" t="n">
        <v>0.0445</v>
      </c>
      <c r="CH54" s="343" t="n">
        <v>0</v>
      </c>
      <c r="CI54" s="343" t="n">
        <v>3.719</v>
      </c>
    </row>
    <row r="55" customFormat="false" ht="12.75" hidden="false" customHeight="false" outlineLevel="0" collapsed="false">
      <c r="A55" s="338"/>
      <c r="B55" s="338"/>
      <c r="D55" s="199" t="e">
        <f aca="false">D54+AH54</f>
        <v>#VALUE!</v>
      </c>
      <c r="F55" s="200" t="e">
        <f aca="false">VLOOKUP(AG55,$AL$4:$AS$15,2)</f>
        <v>#VALUE!</v>
      </c>
      <c r="G55" s="200" t="e">
        <f aca="false">F55*$AU55</f>
        <v>#VALUE!</v>
      </c>
      <c r="H55" s="201" t="e">
        <f aca="false">(AL55+AM55+AN55)/(1-(AR55))</f>
        <v>#VALUE!</v>
      </c>
      <c r="I55" s="201" t="e">
        <f aca="false">(AL55+AO55+AP55)</f>
        <v>#VALUE!</v>
      </c>
      <c r="K55" s="201" t="e">
        <f aca="false">MAX(((I55-H55)-AQ55)*AU55*AH55,0)</f>
        <v>#VALUE!</v>
      </c>
      <c r="L55" s="339" t="e">
        <f aca="false">MAX(Q55-K55,0)</f>
        <v>#VALUE!</v>
      </c>
      <c r="N55" s="340" t="e">
        <f aca="false">SQRT(($AX55^2*($AH55/2)+$AW55^2*$AI55)/(($AH55/2)+$AI55))</f>
        <v>#VALUE!</v>
      </c>
      <c r="O55" s="340" t="e">
        <f aca="false">SQRT(($AY55^2*($AH55/2)+$AW55^2*$AI55)/(($AH55/2)+$AI55))</f>
        <v>#VALUE!</v>
      </c>
      <c r="P55" s="209" t="e">
        <f aca="false">(VLOOKUP(AI55,CorrelationTwo,2)*(AW55^2)*AI55+VLOOKUP(D55,CorrelationOne,$AK$9)*AX55*AY55*(AH55/2))/((AI55+(AH55/2))*O55*N55)*AF55</f>
        <v>#VALUE!</v>
      </c>
      <c r="Q55" s="339" t="e">
        <f aca="false">xSPRDOPT(I55,H55,AQ55,0,O55,N55,P55,D55-$G$5,1,0)*AH55*AU55</f>
        <v>#VALUE!</v>
      </c>
      <c r="R55" s="339"/>
      <c r="S55" s="203" t="e">
        <f aca="false">xSPRDOPT(I55,H55,AQ55,AT55,O55,N55,P55,D55-$G$5,1,2)*AF55*(F55/(1-AR55))*AH55</f>
        <v>#VALUE!</v>
      </c>
      <c r="T55" s="203" t="e">
        <f aca="false">xSPRDOPT(I55,H55,AQ55,AT55,O55,N55,P55,D55-$G$5,1,1)*AF55*F55*AH55</f>
        <v>#VALUE!</v>
      </c>
      <c r="U55" s="339"/>
      <c r="V55" s="341" t="e">
        <f aca="false">VLOOKUP($AG55,$AL$4:$AS$15,8)*AH55*AU55</f>
        <v>#VALUE!</v>
      </c>
      <c r="W55" s="341"/>
      <c r="X55" s="342" t="e">
        <f aca="false">((BM55*BC55)+(BL55*BB55))*AH55*F55</f>
        <v>#VALUE!</v>
      </c>
      <c r="Y55" s="342" t="e">
        <f aca="false">($F55*$AH55)*((($BG55/2)*($BC55)^2)+(($BF55/2)*($BB55)^2)+($BH55*$BC55*$BB55))</f>
        <v>#VALUE!</v>
      </c>
      <c r="Z55" s="342" t="e">
        <f aca="false">($BI55*$F55*$AH55*($G$5-$BV$5))/365.25</f>
        <v>#VALUE!</v>
      </c>
      <c r="AA55" s="342" t="e">
        <f aca="false">(($BK55*$BE55)+($BJ55*$BD55))*$F55*$AH55*$AF55</f>
        <v>#VALUE!</v>
      </c>
      <c r="AB55" s="342" t="e">
        <f aca="false">BN55*(AT55-CA55)*F55*AH55</f>
        <v>#VALUE!</v>
      </c>
      <c r="AC55" s="342" t="e">
        <f aca="false">BO55*CB55*F55*AH55*CA55*($G$5-$BV$5)/365.25</f>
        <v>#NAME?</v>
      </c>
      <c r="AF55" s="216" t="e">
        <f aca="false">IF(AND(D55&gt;=$G$7,D55&lt;=$G$8),1,0)</f>
        <v>#VALUE!</v>
      </c>
      <c r="AG55" s="216" t="e">
        <f aca="false">MONTH(D55)</f>
        <v>#VALUE!</v>
      </c>
      <c r="AH55" s="216" t="e">
        <f aca="false">(EOMONTH(D55,0)-EOMONTH(D55-DAY(D55),0))*AF55</f>
        <v>#VALUE!</v>
      </c>
      <c r="AI55" s="216" t="e">
        <f aca="false">AI54+AH54</f>
        <v>#VALUE!</v>
      </c>
      <c r="AJ55" s="216" t="e">
        <f aca="false">D55-$BV$5</f>
        <v>#VALUE!</v>
      </c>
      <c r="AL55" s="207" t="e">
        <f aca="false">VLOOKUP($D55,CurveTbl,$AK$4)</f>
        <v>#VALUE!</v>
      </c>
      <c r="AM55" s="343" t="e">
        <f aca="false">VLOOKUP($D55,CurveTbl,$AH$3)</f>
        <v>#VALUE!</v>
      </c>
      <c r="AN55" s="343" t="e">
        <f aca="false">VLOOKUP($D55,CurveTbl,$AH$4)+VLOOKUP($AG55,$AL$3:$AS$15,6)</f>
        <v>#VALUE!</v>
      </c>
      <c r="AO55" s="343" t="e">
        <f aca="false">VLOOKUP($D55,CurveTbl,$AH$5)</f>
        <v>#VALUE!</v>
      </c>
      <c r="AP55" s="343" t="e">
        <f aca="false">VLOOKUP($D55,CurveTbl,$AH$6)+VLOOKUP($AG55,$AL$3:$AS$15,7)</f>
        <v>#VALUE!</v>
      </c>
      <c r="AQ55" s="207" t="e">
        <f aca="false">VLOOKUP($AG55,$AL$4:$AS$15,3)+VLOOKUP($AG55,$AL$4:$AS$15,5)+($AH$10*VLOOKUP(D55,GRITable,2))</f>
        <v>#VALUE!</v>
      </c>
      <c r="AR55" s="208" t="e">
        <f aca="false">VLOOKUP($AG55,$AL$4:$AS$15,4)</f>
        <v>#VALUE!</v>
      </c>
      <c r="AS55" s="207" t="e">
        <f aca="false">(AL55+AM55+AN55)</f>
        <v>#VALUE!</v>
      </c>
      <c r="AT55" s="208" t="e">
        <f aca="false">VLOOKUP(D55,CurveTbl,$AK$6)</f>
        <v>#VALUE!</v>
      </c>
      <c r="AU55" s="208" t="e">
        <f aca="false">(1+$AT55/2)^(-2*($D55-$G$5)/365.25)*$AF55</f>
        <v>#VALUE!</v>
      </c>
      <c r="AV55" s="344" t="e">
        <f aca="false">ROUND((F55/(1-AR55))-F55,0)*AF55*AH55*AU55</f>
        <v>#VALUE!</v>
      </c>
      <c r="AW55" s="208" t="e">
        <f aca="false">VLOOKUP($D55,CurveTbl,$AK$8)</f>
        <v>#VALUE!</v>
      </c>
      <c r="AX55" s="208" t="e">
        <f aca="false">VLOOKUP($D55,CurveTbl,$AH$7)</f>
        <v>#VALUE!</v>
      </c>
      <c r="AY55" s="208" t="e">
        <f aca="false">VLOOKUP($D55,CurveTbl,$AH$8)</f>
        <v>#VALUE!</v>
      </c>
      <c r="AZ55" s="208"/>
      <c r="BA55" s="345"/>
      <c r="BB55" s="343" t="e">
        <f aca="false">$H55-$BV55</f>
        <v>#VALUE!</v>
      </c>
      <c r="BC55" s="343" t="e">
        <f aca="false">I55-BW55</f>
        <v>#VALUE!</v>
      </c>
      <c r="BD55" s="208" t="e">
        <f aca="false">N55-BX55</f>
        <v>#VALUE!</v>
      </c>
      <c r="BE55" s="208" t="e">
        <f aca="false">O55-BY55</f>
        <v>#VALUE!</v>
      </c>
      <c r="BF55" s="208" t="e">
        <f aca="false">xSPRDOPT($BW55,$BV55,$CG55,0,$BY55,$BX55,$BZ55,$AJ55,1,4)*$CB55</f>
        <v>#NAME?</v>
      </c>
      <c r="BG55" s="208" t="e">
        <f aca="false">xSPRDOPT($BW55,$BV55,$CG55,0,$BY55,$BX55,$BZ55,$AJ55,1,3)*$CB55</f>
        <v>#NAME?</v>
      </c>
      <c r="BH55" s="208" t="e">
        <f aca="false">IF(OR(BF55&lt;&gt;0,BG55&lt;&gt;0),xSPRDOPT($BW55,$BV55,$CG55,0,$BY55,$BX55,$BZ55,$AJ55,1,12)*$CB55,0)</f>
        <v>#NAME?</v>
      </c>
      <c r="BI55" s="208" t="e">
        <f aca="false">xSPRDOPT($BW55,$BV55,$CG55,2*LN(1+CA55/2),$BY55,$BX55,$BZ55,$AJ55,1,9)</f>
        <v>#NAME?</v>
      </c>
      <c r="BJ55" s="208" t="e">
        <f aca="false">xSPRDOPT($BW55,$BV55,$CG55,0,$BY55,$BX55,$BZ55,$AJ55,1,6)*$CB55</f>
        <v>#NAME?</v>
      </c>
      <c r="BK55" s="208" t="e">
        <f aca="false">xSPRDOPT($BW55,$BV55,$CG55,0,$BY55,$BX55,$BZ55,$AJ55,1,5)*$CB55</f>
        <v>#NAME?</v>
      </c>
      <c r="BL55" s="208" t="e">
        <f aca="false">xSPRDOPT(BW55,BV55,CG55,0,BY55,BX55,BZ55,AJ55,1,2)*CB55</f>
        <v>#NAME?</v>
      </c>
      <c r="BM55" s="208" t="e">
        <f aca="false">xSPRDOPT(BW55,BV55,CG55,0,BY55,BX55,BZ55,AJ55,1,1)*CB55</f>
        <v>#NAME?</v>
      </c>
      <c r="BN55" s="208" t="e">
        <f aca="false">IF(AH55&lt;&gt;0,xSPRDOPT($BW55,$BV55,$CG55,2*LN(1+CA55/2),$BY55,$BX55,$BZ55,$AJ55,1,8)+(AJ55/365.25)*CH55/AH55,0)</f>
        <v>#VALUE!</v>
      </c>
      <c r="BO55" s="208" t="e">
        <f aca="false">xSPRDOPT($BW55,$BV55,$CG55,0,$BY55,$BX55,$BZ55,$AJ55,1,0)</f>
        <v>#NAME?</v>
      </c>
      <c r="BP55" s="208"/>
      <c r="BQ55" s="208"/>
      <c r="BR55" s="208"/>
      <c r="BS55" s="208"/>
      <c r="BV55" s="346" t="n">
        <v>3.75998318621269</v>
      </c>
      <c r="BW55" s="207" t="n">
        <v>3.863</v>
      </c>
      <c r="BX55" s="208" t="n">
        <v>0.324490996705772</v>
      </c>
      <c r="BY55" s="208" t="n">
        <v>0.328643511083133</v>
      </c>
      <c r="BZ55" s="208" t="n">
        <v>0.997771592032222</v>
      </c>
      <c r="CA55" s="208" t="n">
        <v>0.0363315989540016</v>
      </c>
      <c r="CB55" s="208" t="n">
        <v>0.902915224410823</v>
      </c>
      <c r="CC55" s="343" t="n">
        <v>-0.12</v>
      </c>
      <c r="CD55" s="343" t="n">
        <v>-0.01</v>
      </c>
      <c r="CE55" s="343" t="n">
        <v>0.155</v>
      </c>
      <c r="CF55" s="343" t="n">
        <v>0</v>
      </c>
      <c r="CG55" s="343" t="n">
        <v>0.0445</v>
      </c>
      <c r="CH55" s="343" t="n">
        <v>0</v>
      </c>
      <c r="CI55" s="343" t="n">
        <v>3.708</v>
      </c>
    </row>
    <row r="56" customFormat="false" ht="12.75" hidden="false" customHeight="false" outlineLevel="0" collapsed="false">
      <c r="A56" s="338"/>
      <c r="B56" s="338"/>
      <c r="D56" s="199" t="e">
        <f aca="false">D55+AH55</f>
        <v>#VALUE!</v>
      </c>
      <c r="F56" s="200" t="e">
        <f aca="false">VLOOKUP(AG56,$AL$4:$AS$15,2)</f>
        <v>#VALUE!</v>
      </c>
      <c r="G56" s="200" t="e">
        <f aca="false">F56*$AU56</f>
        <v>#VALUE!</v>
      </c>
      <c r="H56" s="201" t="e">
        <f aca="false">(AL56+AM56+AN56)/(1-(AR56))</f>
        <v>#VALUE!</v>
      </c>
      <c r="I56" s="201" t="e">
        <f aca="false">(AL56+AO56+AP56)</f>
        <v>#VALUE!</v>
      </c>
      <c r="K56" s="201" t="e">
        <f aca="false">MAX(((I56-H56)-AQ56)*AU56*AH56,0)</f>
        <v>#VALUE!</v>
      </c>
      <c r="L56" s="339" t="e">
        <f aca="false">MAX(Q56-K56,0)</f>
        <v>#VALUE!</v>
      </c>
      <c r="N56" s="340" t="e">
        <f aca="false">SQRT(($AX56^2*($AH56/2)+$AW56^2*$AI56)/(($AH56/2)+$AI56))</f>
        <v>#VALUE!</v>
      </c>
      <c r="O56" s="340" t="e">
        <f aca="false">SQRT(($AY56^2*($AH56/2)+$AW56^2*$AI56)/(($AH56/2)+$AI56))</f>
        <v>#VALUE!</v>
      </c>
      <c r="P56" s="209" t="e">
        <f aca="false">(VLOOKUP(AI56,CorrelationTwo,2)*(AW56^2)*AI56+VLOOKUP(D56,CorrelationOne,$AK$9)*AX56*AY56*(AH56/2))/((AI56+(AH56/2))*O56*N56)*AF56</f>
        <v>#VALUE!</v>
      </c>
      <c r="Q56" s="339" t="e">
        <f aca="false">xSPRDOPT(I56,H56,AQ56,0,O56,N56,P56,D56-$G$5,1,0)*AH56*AU56</f>
        <v>#VALUE!</v>
      </c>
      <c r="R56" s="339"/>
      <c r="S56" s="203" t="e">
        <f aca="false">xSPRDOPT(I56,H56,AQ56,AT56,O56,N56,P56,D56-$G$5,1,2)*AF56*(F56/(1-AR56))*AH56</f>
        <v>#VALUE!</v>
      </c>
      <c r="T56" s="203" t="e">
        <f aca="false">xSPRDOPT(I56,H56,AQ56,AT56,O56,N56,P56,D56-$G$5,1,1)*AF56*F56*AH56</f>
        <v>#VALUE!</v>
      </c>
      <c r="U56" s="339"/>
      <c r="V56" s="341" t="e">
        <f aca="false">VLOOKUP($AG56,$AL$4:$AS$15,8)*AH56*AU56</f>
        <v>#VALUE!</v>
      </c>
      <c r="W56" s="341"/>
      <c r="X56" s="342" t="e">
        <f aca="false">((BM56*BC56)+(BL56*BB56))*AH56*F56</f>
        <v>#VALUE!</v>
      </c>
      <c r="Y56" s="342" t="e">
        <f aca="false">($F56*$AH56)*((($BG56/2)*($BC56)^2)+(($BF56/2)*($BB56)^2)+($BH56*$BC56*$BB56))</f>
        <v>#VALUE!</v>
      </c>
      <c r="Z56" s="342" t="e">
        <f aca="false">($BI56*$F56*$AH56*($G$5-$BV$5))/365.25</f>
        <v>#VALUE!</v>
      </c>
      <c r="AA56" s="342" t="e">
        <f aca="false">(($BK56*$BE56)+($BJ56*$BD56))*$F56*$AH56*$AF56</f>
        <v>#VALUE!</v>
      </c>
      <c r="AB56" s="342" t="e">
        <f aca="false">BN56*(AT56-CA56)*F56*AH56</f>
        <v>#VALUE!</v>
      </c>
      <c r="AC56" s="342" t="e">
        <f aca="false">BO56*CB56*F56*AH56*CA56*($G$5-$BV$5)/365.25</f>
        <v>#NAME?</v>
      </c>
      <c r="AF56" s="216" t="e">
        <f aca="false">IF(AND(D56&gt;=$G$7,D56&lt;=$G$8),1,0)</f>
        <v>#VALUE!</v>
      </c>
      <c r="AG56" s="216" t="e">
        <f aca="false">MONTH(D56)</f>
        <v>#VALUE!</v>
      </c>
      <c r="AH56" s="216" t="e">
        <f aca="false">(EOMONTH(D56,0)-EOMONTH(D56-DAY(D56),0))*AF56</f>
        <v>#VALUE!</v>
      </c>
      <c r="AI56" s="216" t="e">
        <f aca="false">AI55+AH55</f>
        <v>#VALUE!</v>
      </c>
      <c r="AJ56" s="216" t="e">
        <f aca="false">D56-$BV$5</f>
        <v>#VALUE!</v>
      </c>
      <c r="AL56" s="207" t="e">
        <f aca="false">VLOOKUP($D56,CurveTbl,$AK$4)</f>
        <v>#VALUE!</v>
      </c>
      <c r="AM56" s="343" t="e">
        <f aca="false">VLOOKUP($D56,CurveTbl,$AH$3)</f>
        <v>#VALUE!</v>
      </c>
      <c r="AN56" s="343" t="e">
        <f aca="false">VLOOKUP($D56,CurveTbl,$AH$4)+VLOOKUP($AG56,$AL$3:$AS$15,6)</f>
        <v>#VALUE!</v>
      </c>
      <c r="AO56" s="343" t="e">
        <f aca="false">VLOOKUP($D56,CurveTbl,$AH$5)</f>
        <v>#VALUE!</v>
      </c>
      <c r="AP56" s="343" t="e">
        <f aca="false">VLOOKUP($D56,CurveTbl,$AH$6)+VLOOKUP($AG56,$AL$3:$AS$15,7)</f>
        <v>#VALUE!</v>
      </c>
      <c r="AQ56" s="207" t="e">
        <f aca="false">VLOOKUP($AG56,$AL$4:$AS$15,3)+VLOOKUP($AG56,$AL$4:$AS$15,5)+($AH$10*VLOOKUP(D56,GRITable,2))</f>
        <v>#VALUE!</v>
      </c>
      <c r="AR56" s="208" t="e">
        <f aca="false">VLOOKUP($AG56,$AL$4:$AS$15,4)</f>
        <v>#VALUE!</v>
      </c>
      <c r="AS56" s="207" t="e">
        <f aca="false">(AL56+AM56+AN56)</f>
        <v>#VALUE!</v>
      </c>
      <c r="AT56" s="208" t="e">
        <f aca="false">VLOOKUP(D56,CurveTbl,$AK$6)</f>
        <v>#VALUE!</v>
      </c>
      <c r="AU56" s="208" t="e">
        <f aca="false">(1+$AT56/2)^(-2*($D56-$G$5)/365.25)*$AF56</f>
        <v>#VALUE!</v>
      </c>
      <c r="AV56" s="344" t="e">
        <f aca="false">ROUND((F56/(1-AR56))-F56,0)*AF56*AH56*AU56</f>
        <v>#VALUE!</v>
      </c>
      <c r="AW56" s="208" t="e">
        <f aca="false">VLOOKUP($D56,CurveTbl,$AK$8)</f>
        <v>#VALUE!</v>
      </c>
      <c r="AX56" s="208" t="e">
        <f aca="false">VLOOKUP($D56,CurveTbl,$AH$7)</f>
        <v>#VALUE!</v>
      </c>
      <c r="AY56" s="208" t="e">
        <f aca="false">VLOOKUP($D56,CurveTbl,$AH$8)</f>
        <v>#VALUE!</v>
      </c>
      <c r="AZ56" s="208"/>
      <c r="BA56" s="345"/>
      <c r="BB56" s="343" t="e">
        <f aca="false">$H56-$BV56</f>
        <v>#VALUE!</v>
      </c>
      <c r="BC56" s="343" t="e">
        <f aca="false">I56-BW56</f>
        <v>#VALUE!</v>
      </c>
      <c r="BD56" s="208" t="e">
        <f aca="false">N56-BX56</f>
        <v>#VALUE!</v>
      </c>
      <c r="BE56" s="208" t="e">
        <f aca="false">O56-BY56</f>
        <v>#VALUE!</v>
      </c>
      <c r="BF56" s="208" t="e">
        <f aca="false">xSPRDOPT($BW56,$BV56,$CG56,0,$BY56,$BX56,$BZ56,$AJ56,1,4)*$CB56</f>
        <v>#NAME?</v>
      </c>
      <c r="BG56" s="208" t="e">
        <f aca="false">xSPRDOPT($BW56,$BV56,$CG56,0,$BY56,$BX56,$BZ56,$AJ56,1,3)*$CB56</f>
        <v>#NAME?</v>
      </c>
      <c r="BH56" s="208" t="e">
        <f aca="false">IF(OR(BF56&lt;&gt;0,BG56&lt;&gt;0),xSPRDOPT($BW56,$BV56,$CG56,0,$BY56,$BX56,$BZ56,$AJ56,1,12)*$CB56,0)</f>
        <v>#NAME?</v>
      </c>
      <c r="BI56" s="208" t="e">
        <f aca="false">xSPRDOPT($BW56,$BV56,$CG56,2*LN(1+CA56/2),$BY56,$BX56,$BZ56,$AJ56,1,9)</f>
        <v>#NAME?</v>
      </c>
      <c r="BJ56" s="208" t="e">
        <f aca="false">xSPRDOPT($BW56,$BV56,$CG56,0,$BY56,$BX56,$BZ56,$AJ56,1,6)*$CB56</f>
        <v>#NAME?</v>
      </c>
      <c r="BK56" s="208" t="e">
        <f aca="false">xSPRDOPT($BW56,$BV56,$CG56,0,$BY56,$BX56,$BZ56,$AJ56,1,5)*$CB56</f>
        <v>#NAME?</v>
      </c>
      <c r="BL56" s="208" t="e">
        <f aca="false">xSPRDOPT(BW56,BV56,CG56,0,BY56,BX56,BZ56,AJ56,1,2)*CB56</f>
        <v>#NAME?</v>
      </c>
      <c r="BM56" s="208" t="e">
        <f aca="false">xSPRDOPT(BW56,BV56,CG56,0,BY56,BX56,BZ56,AJ56,1,1)*CB56</f>
        <v>#NAME?</v>
      </c>
      <c r="BN56" s="208" t="e">
        <f aca="false">IF(AH56&lt;&gt;0,xSPRDOPT($BW56,$BV56,$CG56,2*LN(1+CA56/2),$BY56,$BX56,$BZ56,$AJ56,1,8)+(AJ56/365.25)*CH56/AH56,0)</f>
        <v>#VALUE!</v>
      </c>
      <c r="BO56" s="208" t="e">
        <f aca="false">xSPRDOPT($BW56,$BV56,$CG56,0,$BY56,$BX56,$BZ56,$AJ56,1,0)</f>
        <v>#NAME?</v>
      </c>
      <c r="BP56" s="208"/>
      <c r="BQ56" s="208"/>
      <c r="BR56" s="208"/>
      <c r="BS56" s="208"/>
      <c r="BV56" s="346" t="n">
        <v>3.77574611181169</v>
      </c>
      <c r="BW56" s="207" t="n">
        <v>3.878</v>
      </c>
      <c r="BX56" s="208" t="n">
        <v>0.32450798642756</v>
      </c>
      <c r="BY56" s="208" t="n">
        <v>0.330273536480441</v>
      </c>
      <c r="BZ56" s="208" t="n">
        <v>0.996607282366862</v>
      </c>
      <c r="CA56" s="208" t="n">
        <v>0.0368005106227716</v>
      </c>
      <c r="CB56" s="208" t="n">
        <v>0.899039851961246</v>
      </c>
      <c r="CC56" s="343" t="n">
        <v>-0.12</v>
      </c>
      <c r="CD56" s="343" t="n">
        <v>-0.01</v>
      </c>
      <c r="CE56" s="343" t="n">
        <v>0.155</v>
      </c>
      <c r="CF56" s="343" t="n">
        <v>0</v>
      </c>
      <c r="CG56" s="343" t="n">
        <v>0.0445</v>
      </c>
      <c r="CH56" s="343" t="n">
        <v>0</v>
      </c>
      <c r="CI56" s="343" t="n">
        <v>3.723</v>
      </c>
    </row>
    <row r="57" customFormat="false" ht="12.75" hidden="false" customHeight="false" outlineLevel="0" collapsed="false">
      <c r="A57" s="338"/>
      <c r="B57" s="338"/>
      <c r="D57" s="199" t="e">
        <f aca="false">D56+AH56</f>
        <v>#VALUE!</v>
      </c>
      <c r="F57" s="200" t="e">
        <f aca="false">VLOOKUP(AG57,$AL$4:$AS$15,2)</f>
        <v>#VALUE!</v>
      </c>
      <c r="G57" s="200" t="e">
        <f aca="false">F57*$AU57</f>
        <v>#VALUE!</v>
      </c>
      <c r="H57" s="201" t="e">
        <f aca="false">(AL57+AM57+AN57)/(1-(AR57))</f>
        <v>#VALUE!</v>
      </c>
      <c r="I57" s="201" t="e">
        <f aca="false">(AL57+AO57+AP57)</f>
        <v>#VALUE!</v>
      </c>
      <c r="K57" s="201" t="e">
        <f aca="false">MAX(((I57-H57)-AQ57)*AU57*AH57,0)</f>
        <v>#VALUE!</v>
      </c>
      <c r="L57" s="339" t="e">
        <f aca="false">MAX(Q57-K57,0)</f>
        <v>#VALUE!</v>
      </c>
      <c r="N57" s="340" t="e">
        <f aca="false">SQRT(($AX57^2*($AH57/2)+$AW57^2*$AI57)/(($AH57/2)+$AI57))</f>
        <v>#VALUE!</v>
      </c>
      <c r="O57" s="340" t="e">
        <f aca="false">SQRT(($AY57^2*($AH57/2)+$AW57^2*$AI57)/(($AH57/2)+$AI57))</f>
        <v>#VALUE!</v>
      </c>
      <c r="P57" s="209" t="e">
        <f aca="false">(VLOOKUP(AI57,CorrelationTwo,2)*(AW57^2)*AI57+VLOOKUP(D57,CorrelationOne,$AK$9)*AX57*AY57*(AH57/2))/((AI57+(AH57/2))*O57*N57)*AF57</f>
        <v>#VALUE!</v>
      </c>
      <c r="Q57" s="339" t="e">
        <f aca="false">xSPRDOPT(I57,H57,AQ57,0,O57,N57,P57,D57-$G$5,1,0)*AH57*AU57</f>
        <v>#VALUE!</v>
      </c>
      <c r="R57" s="339"/>
      <c r="S57" s="203" t="e">
        <f aca="false">xSPRDOPT(I57,H57,AQ57,AT57,O57,N57,P57,D57-$G$5,1,2)*AF57*(F57/(1-AR57))*AH57</f>
        <v>#VALUE!</v>
      </c>
      <c r="T57" s="203" t="e">
        <f aca="false">xSPRDOPT(I57,H57,AQ57,AT57,O57,N57,P57,D57-$G$5,1,1)*AF57*F57*AH57</f>
        <v>#VALUE!</v>
      </c>
      <c r="U57" s="339"/>
      <c r="V57" s="341" t="e">
        <f aca="false">VLOOKUP($AG57,$AL$4:$AS$15,8)*AH57*AU57</f>
        <v>#VALUE!</v>
      </c>
      <c r="W57" s="341"/>
      <c r="X57" s="342" t="e">
        <f aca="false">((BM57*BC57)+(BL57*BB57))*AH57*F57</f>
        <v>#VALUE!</v>
      </c>
      <c r="Y57" s="342" t="e">
        <f aca="false">($F57*$AH57)*((($BG57/2)*($BC57)^2)+(($BF57/2)*($BB57)^2)+($BH57*$BC57*$BB57))</f>
        <v>#VALUE!</v>
      </c>
      <c r="Z57" s="342" t="e">
        <f aca="false">($BI57*$F57*$AH57*($G$5-$BV$5))/365.25</f>
        <v>#VALUE!</v>
      </c>
      <c r="AA57" s="342" t="e">
        <f aca="false">(($BK57*$BE57)+($BJ57*$BD57))*$F57*$AH57*$AF57</f>
        <v>#VALUE!</v>
      </c>
      <c r="AB57" s="342" t="e">
        <f aca="false">BN57*(AT57-CA57)*F57*AH57</f>
        <v>#VALUE!</v>
      </c>
      <c r="AC57" s="342" t="e">
        <f aca="false">BO57*CB57*F57*AH57*CA57*($G$5-$BV$5)/365.25</f>
        <v>#NAME?</v>
      </c>
      <c r="AF57" s="216" t="e">
        <f aca="false">IF(AND(D57&gt;=$G$7,D57&lt;=$G$8),1,0)</f>
        <v>#VALUE!</v>
      </c>
      <c r="AG57" s="216" t="e">
        <f aca="false">MONTH(D57)</f>
        <v>#VALUE!</v>
      </c>
      <c r="AH57" s="216" t="e">
        <f aca="false">(EOMONTH(D57,0)-EOMONTH(D57-DAY(D57),0))*AF57</f>
        <v>#VALUE!</v>
      </c>
      <c r="AI57" s="216" t="e">
        <f aca="false">AI56+AH56</f>
        <v>#VALUE!</v>
      </c>
      <c r="AJ57" s="216" t="e">
        <f aca="false">D57-$BV$5</f>
        <v>#VALUE!</v>
      </c>
      <c r="AL57" s="207" t="e">
        <f aca="false">VLOOKUP($D57,CurveTbl,$AK$4)</f>
        <v>#VALUE!</v>
      </c>
      <c r="AM57" s="343" t="e">
        <f aca="false">VLOOKUP($D57,CurveTbl,$AH$3)</f>
        <v>#VALUE!</v>
      </c>
      <c r="AN57" s="343" t="e">
        <f aca="false">VLOOKUP($D57,CurveTbl,$AH$4)+VLOOKUP($AG57,$AL$3:$AS$15,6)</f>
        <v>#VALUE!</v>
      </c>
      <c r="AO57" s="343" t="e">
        <f aca="false">VLOOKUP($D57,CurveTbl,$AH$5)</f>
        <v>#VALUE!</v>
      </c>
      <c r="AP57" s="343" t="e">
        <f aca="false">VLOOKUP($D57,CurveTbl,$AH$6)+VLOOKUP($AG57,$AL$3:$AS$15,7)</f>
        <v>#VALUE!</v>
      </c>
      <c r="AQ57" s="207" t="e">
        <f aca="false">VLOOKUP($AG57,$AL$4:$AS$15,3)+VLOOKUP($AG57,$AL$4:$AS$15,5)+($AH$10*VLOOKUP(D57,GRITable,2))</f>
        <v>#VALUE!</v>
      </c>
      <c r="AR57" s="208" t="e">
        <f aca="false">VLOOKUP($AG57,$AL$4:$AS$15,4)</f>
        <v>#VALUE!</v>
      </c>
      <c r="AS57" s="207" t="e">
        <f aca="false">(AL57+AM57+AN57)</f>
        <v>#VALUE!</v>
      </c>
      <c r="AT57" s="208" t="e">
        <f aca="false">VLOOKUP(D57,CurveTbl,$AK$6)</f>
        <v>#VALUE!</v>
      </c>
      <c r="AU57" s="208" t="e">
        <f aca="false">(1+$AT57/2)^(-2*($D57-$G$5)/365.25)*$AF57</f>
        <v>#VALUE!</v>
      </c>
      <c r="AV57" s="344" t="e">
        <f aca="false">ROUND((F57/(1-AR57))-F57,0)*AF57*AH57*AU57</f>
        <v>#VALUE!</v>
      </c>
      <c r="AW57" s="208" t="e">
        <f aca="false">VLOOKUP($D57,CurveTbl,$AK$8)</f>
        <v>#VALUE!</v>
      </c>
      <c r="AX57" s="208" t="e">
        <f aca="false">VLOOKUP($D57,CurveTbl,$AH$7)</f>
        <v>#VALUE!</v>
      </c>
      <c r="AY57" s="208" t="e">
        <f aca="false">VLOOKUP($D57,CurveTbl,$AH$8)</f>
        <v>#VALUE!</v>
      </c>
      <c r="AZ57" s="208"/>
      <c r="BA57" s="345"/>
      <c r="BB57" s="343" t="e">
        <f aca="false">$H57-$BV57</f>
        <v>#VALUE!</v>
      </c>
      <c r="BC57" s="343" t="e">
        <f aca="false">I57-BW57</f>
        <v>#VALUE!</v>
      </c>
      <c r="BD57" s="208" t="e">
        <f aca="false">N57-BX57</f>
        <v>#VALUE!</v>
      </c>
      <c r="BE57" s="208" t="e">
        <f aca="false">O57-BY57</f>
        <v>#VALUE!</v>
      </c>
      <c r="BF57" s="208" t="e">
        <f aca="false">xSPRDOPT($BW57,$BV57,$CG57,0,$BY57,$BX57,$BZ57,$AJ57,1,4)*$CB57</f>
        <v>#NAME?</v>
      </c>
      <c r="BG57" s="208" t="e">
        <f aca="false">xSPRDOPT($BW57,$BV57,$CG57,0,$BY57,$BX57,$BZ57,$AJ57,1,3)*$CB57</f>
        <v>#NAME?</v>
      </c>
      <c r="BH57" s="208" t="e">
        <f aca="false">IF(OR(BF57&lt;&gt;0,BG57&lt;&gt;0),xSPRDOPT($BW57,$BV57,$CG57,0,$BY57,$BX57,$BZ57,$AJ57,1,12)*$CB57,0)</f>
        <v>#NAME?</v>
      </c>
      <c r="BI57" s="208" t="e">
        <f aca="false">xSPRDOPT($BW57,$BV57,$CG57,2*LN(1+CA57/2),$BY57,$BX57,$BZ57,$AJ57,1,9)</f>
        <v>#NAME?</v>
      </c>
      <c r="BJ57" s="208" t="e">
        <f aca="false">xSPRDOPT($BW57,$BV57,$CG57,0,$BY57,$BX57,$BZ57,$AJ57,1,6)*$CB57</f>
        <v>#NAME?</v>
      </c>
      <c r="BK57" s="208" t="e">
        <f aca="false">xSPRDOPT($BW57,$BV57,$CG57,0,$BY57,$BX57,$BZ57,$AJ57,1,5)*$CB57</f>
        <v>#NAME?</v>
      </c>
      <c r="BL57" s="208" t="e">
        <f aca="false">xSPRDOPT(BW57,BV57,CG57,0,BY57,BX57,BZ57,AJ57,1,2)*CB57</f>
        <v>#NAME?</v>
      </c>
      <c r="BM57" s="208" t="e">
        <f aca="false">xSPRDOPT(BW57,BV57,CG57,0,BY57,BX57,BZ57,AJ57,1,1)*CB57</f>
        <v>#NAME?</v>
      </c>
      <c r="BN57" s="208" t="e">
        <f aca="false">IF(AH57&lt;&gt;0,xSPRDOPT($BW57,$BV57,$CG57,2*LN(1+CA57/2),$BY57,$BX57,$BZ57,$AJ57,1,8)+(AJ57/365.25)*CH57/AH57,0)</f>
        <v>#VALUE!</v>
      </c>
      <c r="BO57" s="208" t="e">
        <f aca="false">xSPRDOPT($BW57,$BV57,$CG57,0,$BY57,$BX57,$BZ57,$AJ57,1,0)</f>
        <v>#NAME?</v>
      </c>
      <c r="BP57" s="208"/>
      <c r="BQ57" s="208"/>
      <c r="BR57" s="208"/>
      <c r="BS57" s="208"/>
      <c r="BV57" s="346" t="n">
        <v>3.95124001681379</v>
      </c>
      <c r="BW57" s="207" t="n">
        <v>4.075</v>
      </c>
      <c r="BX57" s="208" t="n">
        <v>0.3175</v>
      </c>
      <c r="BY57" s="208" t="n">
        <v>0.3175</v>
      </c>
      <c r="BZ57" s="208" t="n">
        <v>0</v>
      </c>
      <c r="CA57" s="208" t="n">
        <v>0.0372644234529158</v>
      </c>
      <c r="CB57" s="208" t="n">
        <v>0</v>
      </c>
      <c r="CC57" s="343" t="n">
        <v>-0.12</v>
      </c>
      <c r="CD57" s="343" t="n">
        <v>0</v>
      </c>
      <c r="CE57" s="343" t="n">
        <v>0.195</v>
      </c>
      <c r="CF57" s="343" t="n">
        <v>0</v>
      </c>
      <c r="CG57" s="343" t="n">
        <v>0.0445</v>
      </c>
      <c r="CH57" s="343" t="n">
        <v>0</v>
      </c>
      <c r="CI57" s="343" t="n">
        <v>3.88</v>
      </c>
    </row>
    <row r="58" customFormat="false" ht="12.75" hidden="false" customHeight="false" outlineLevel="0" collapsed="false">
      <c r="P58" s="209"/>
      <c r="Q58" s="209"/>
      <c r="R58" s="209"/>
      <c r="U58" s="209"/>
      <c r="V58" s="209"/>
      <c r="W58" s="209"/>
      <c r="X58" s="209"/>
    </row>
    <row r="59" customFormat="false" ht="12.75" hidden="false" customHeight="false" outlineLevel="0" collapsed="false">
      <c r="P59" s="209"/>
      <c r="Q59" s="209"/>
      <c r="R59" s="209"/>
      <c r="U59" s="209"/>
      <c r="V59" s="209"/>
      <c r="W59" s="209"/>
      <c r="X59" s="209"/>
    </row>
    <row r="60" customFormat="false" ht="12.75" hidden="false" customHeight="false" outlineLevel="0" collapsed="false">
      <c r="P60" s="209"/>
      <c r="Q60" s="209"/>
      <c r="R60" s="209"/>
      <c r="U60" s="209"/>
      <c r="V60" s="209"/>
      <c r="W60" s="209"/>
      <c r="X60" s="209"/>
    </row>
    <row r="61" customFormat="false" ht="12.75" hidden="false" customHeight="false" outlineLevel="0" collapsed="false">
      <c r="P61" s="209"/>
      <c r="Q61" s="209"/>
      <c r="R61" s="209"/>
      <c r="U61" s="209"/>
      <c r="V61" s="209"/>
      <c r="W61" s="209"/>
      <c r="X61" s="209"/>
    </row>
    <row r="62" customFormat="false" ht="12.75" hidden="false" customHeight="false" outlineLevel="0" collapsed="false">
      <c r="P62" s="209"/>
      <c r="Q62" s="209"/>
      <c r="R62" s="209"/>
      <c r="U62" s="209"/>
      <c r="V62" s="209"/>
      <c r="W62" s="209"/>
      <c r="X62" s="209"/>
    </row>
    <row r="63" customFormat="false" ht="12.75" hidden="false" customHeight="false" outlineLevel="0" collapsed="false">
      <c r="P63" s="209"/>
      <c r="Q63" s="209"/>
      <c r="R63" s="209"/>
      <c r="U63" s="209"/>
      <c r="V63" s="209"/>
      <c r="W63" s="209"/>
      <c r="X63" s="209"/>
    </row>
    <row r="64" customFormat="false" ht="12.75" hidden="false" customHeight="false" outlineLevel="0" collapsed="false">
      <c r="P64" s="209"/>
      <c r="Q64" s="209"/>
      <c r="R64" s="209"/>
      <c r="U64" s="209"/>
      <c r="V64" s="209"/>
      <c r="W64" s="209"/>
      <c r="X64" s="209"/>
    </row>
    <row r="65" customFormat="false" ht="12.75" hidden="false" customHeight="false" outlineLevel="0" collapsed="false">
      <c r="P65" s="209"/>
      <c r="Q65" s="209"/>
      <c r="R65" s="209"/>
      <c r="U65" s="209"/>
      <c r="V65" s="209"/>
      <c r="W65" s="209"/>
      <c r="X65" s="209"/>
    </row>
    <row r="66" customFormat="false" ht="12.75" hidden="false" customHeight="false" outlineLevel="0" collapsed="false">
      <c r="P66" s="209"/>
      <c r="Q66" s="209"/>
      <c r="R66" s="209"/>
      <c r="U66" s="209"/>
      <c r="V66" s="209"/>
      <c r="W66" s="209"/>
      <c r="X66" s="209"/>
    </row>
    <row r="67" customFormat="false" ht="12.75" hidden="false" customHeight="false" outlineLevel="0" collapsed="false">
      <c r="P67" s="209"/>
      <c r="Q67" s="209"/>
      <c r="R67" s="209"/>
      <c r="U67" s="209"/>
      <c r="V67" s="209"/>
      <c r="W67" s="209"/>
      <c r="X67" s="209"/>
    </row>
    <row r="68" customFormat="false" ht="12.75" hidden="false" customHeight="false" outlineLevel="0" collapsed="false">
      <c r="P68" s="209"/>
      <c r="Q68" s="209"/>
      <c r="R68" s="209"/>
      <c r="U68" s="209"/>
      <c r="V68" s="209"/>
      <c r="W68" s="209"/>
      <c r="X68" s="209"/>
    </row>
    <row r="69" customFormat="false" ht="12.75" hidden="false" customHeight="false" outlineLevel="0" collapsed="false">
      <c r="P69" s="209"/>
      <c r="Q69" s="209"/>
      <c r="R69" s="209"/>
      <c r="U69" s="209"/>
      <c r="V69" s="209"/>
      <c r="W69" s="209"/>
      <c r="X69" s="209"/>
    </row>
    <row r="70" customFormat="false" ht="12.75" hidden="false" customHeight="false" outlineLevel="0" collapsed="false">
      <c r="P70" s="209"/>
      <c r="Q70" s="209"/>
      <c r="R70" s="209"/>
      <c r="U70" s="209"/>
      <c r="V70" s="209"/>
      <c r="W70" s="209"/>
      <c r="X70" s="209"/>
    </row>
    <row r="71" customFormat="false" ht="12.75" hidden="false" customHeight="false" outlineLevel="0" collapsed="false">
      <c r="P71" s="209"/>
      <c r="Q71" s="209"/>
      <c r="R71" s="209"/>
      <c r="U71" s="209"/>
      <c r="V71" s="209"/>
      <c r="W71" s="209"/>
      <c r="X71" s="209"/>
    </row>
    <row r="72" customFormat="false" ht="12.75" hidden="false" customHeight="false" outlineLevel="0" collapsed="false">
      <c r="P72" s="209"/>
      <c r="Q72" s="209"/>
      <c r="R72" s="209"/>
      <c r="U72" s="209"/>
      <c r="V72" s="209"/>
      <c r="W72" s="209"/>
      <c r="X72" s="209"/>
    </row>
    <row r="73" customFormat="false" ht="12.75" hidden="false" customHeight="false" outlineLevel="0" collapsed="false">
      <c r="P73" s="209"/>
      <c r="Q73" s="209"/>
      <c r="R73" s="209"/>
      <c r="U73" s="209"/>
      <c r="V73" s="209"/>
      <c r="W73" s="209"/>
      <c r="X73" s="209"/>
    </row>
    <row r="74" customFormat="false" ht="12.75" hidden="false" customHeight="false" outlineLevel="0" collapsed="false">
      <c r="P74" s="209"/>
      <c r="Q74" s="209"/>
      <c r="R74" s="209"/>
      <c r="U74" s="209"/>
      <c r="V74" s="209"/>
      <c r="W74" s="209"/>
      <c r="X74" s="209"/>
    </row>
    <row r="75" customFormat="false" ht="12.75" hidden="false" customHeight="false" outlineLevel="0" collapsed="false">
      <c r="P75" s="209"/>
      <c r="Q75" s="209"/>
      <c r="R75" s="209"/>
      <c r="U75" s="209"/>
      <c r="V75" s="209"/>
      <c r="W75" s="209"/>
      <c r="X75" s="209"/>
    </row>
    <row r="76" customFormat="false" ht="12.75" hidden="false" customHeight="false" outlineLevel="0" collapsed="false">
      <c r="P76" s="209"/>
      <c r="Q76" s="209"/>
      <c r="R76" s="209"/>
      <c r="U76" s="209"/>
      <c r="V76" s="209"/>
      <c r="W76" s="209"/>
      <c r="X76" s="209"/>
    </row>
    <row r="77" customFormat="false" ht="12.75" hidden="false" customHeight="false" outlineLevel="0" collapsed="false">
      <c r="P77" s="209"/>
      <c r="Q77" s="209"/>
      <c r="R77" s="209"/>
      <c r="U77" s="209"/>
      <c r="V77" s="209"/>
      <c r="W77" s="209"/>
      <c r="X77" s="209"/>
    </row>
    <row r="78" customFormat="false" ht="12.75" hidden="false" customHeight="false" outlineLevel="0" collapsed="false">
      <c r="P78" s="209"/>
      <c r="Q78" s="209"/>
      <c r="R78" s="209"/>
      <c r="U78" s="209"/>
      <c r="V78" s="209"/>
      <c r="W78" s="209"/>
      <c r="X78" s="209"/>
    </row>
    <row r="79" customFormat="false" ht="12.75" hidden="false" customHeight="false" outlineLevel="0" collapsed="false">
      <c r="P79" s="209"/>
      <c r="Q79" s="209"/>
      <c r="R79" s="209"/>
      <c r="U79" s="209"/>
      <c r="V79" s="209"/>
      <c r="W79" s="209"/>
      <c r="X79" s="209"/>
    </row>
    <row r="80" customFormat="false" ht="12.75" hidden="false" customHeight="false" outlineLevel="0" collapsed="false">
      <c r="P80" s="209"/>
      <c r="Q80" s="209"/>
      <c r="R80" s="209"/>
      <c r="U80" s="209"/>
      <c r="V80" s="209"/>
      <c r="W80" s="209"/>
      <c r="X80" s="209"/>
    </row>
    <row r="81" customFormat="false" ht="12.75" hidden="false" customHeight="false" outlineLevel="0" collapsed="false">
      <c r="P81" s="209"/>
      <c r="Q81" s="209"/>
      <c r="R81" s="209"/>
      <c r="U81" s="209"/>
      <c r="V81" s="209"/>
      <c r="W81" s="209"/>
      <c r="X81" s="209"/>
    </row>
    <row r="82" customFormat="false" ht="12.75" hidden="false" customHeight="false" outlineLevel="0" collapsed="false">
      <c r="P82" s="209"/>
      <c r="Q82" s="209"/>
      <c r="R82" s="209"/>
      <c r="U82" s="209"/>
      <c r="V82" s="209"/>
      <c r="W82" s="209"/>
      <c r="X82" s="209"/>
    </row>
    <row r="83" customFormat="false" ht="12.75" hidden="false" customHeight="false" outlineLevel="0" collapsed="false">
      <c r="P83" s="209"/>
      <c r="Q83" s="209"/>
      <c r="R83" s="209"/>
      <c r="U83" s="209"/>
      <c r="V83" s="209"/>
      <c r="W83" s="209"/>
      <c r="X83" s="209"/>
    </row>
    <row r="84" customFormat="false" ht="12.75" hidden="false" customHeight="false" outlineLevel="0" collapsed="false">
      <c r="P84" s="209"/>
      <c r="Q84" s="209"/>
      <c r="R84" s="209"/>
      <c r="U84" s="209"/>
      <c r="V84" s="209"/>
      <c r="W84" s="209"/>
      <c r="X84" s="209"/>
    </row>
    <row r="85" customFormat="false" ht="12.75" hidden="false" customHeight="false" outlineLevel="0" collapsed="false">
      <c r="P85" s="209"/>
      <c r="Q85" s="209"/>
      <c r="R85" s="209"/>
      <c r="U85" s="209"/>
      <c r="V85" s="209"/>
      <c r="W85" s="209"/>
      <c r="X85" s="209"/>
    </row>
    <row r="86" customFormat="false" ht="12.75" hidden="false" customHeight="false" outlineLevel="0" collapsed="false">
      <c r="P86" s="209"/>
      <c r="Q86" s="209"/>
      <c r="R86" s="209"/>
      <c r="U86" s="209"/>
      <c r="V86" s="209"/>
      <c r="W86" s="209"/>
      <c r="X86" s="209"/>
    </row>
    <row r="87" customFormat="false" ht="12.75" hidden="false" customHeight="false" outlineLevel="0" collapsed="false">
      <c r="P87" s="209"/>
      <c r="Q87" s="209"/>
      <c r="R87" s="209"/>
      <c r="U87" s="209"/>
      <c r="V87" s="209"/>
      <c r="W87" s="209"/>
      <c r="X87" s="209"/>
    </row>
    <row r="88" customFormat="false" ht="12.75" hidden="false" customHeight="false" outlineLevel="0" collapsed="false">
      <c r="P88" s="209"/>
      <c r="Q88" s="209"/>
      <c r="R88" s="209"/>
      <c r="U88" s="209"/>
      <c r="V88" s="209"/>
      <c r="W88" s="209"/>
      <c r="X88" s="209"/>
    </row>
    <row r="89" customFormat="false" ht="12.75" hidden="false" customHeight="false" outlineLevel="0" collapsed="false">
      <c r="P89" s="209"/>
      <c r="Q89" s="209"/>
      <c r="R89" s="209"/>
      <c r="U89" s="209"/>
      <c r="V89" s="209"/>
      <c r="W89" s="209"/>
      <c r="X89" s="209"/>
    </row>
    <row r="90" customFormat="false" ht="12.75" hidden="false" customHeight="false" outlineLevel="0" collapsed="false">
      <c r="P90" s="209"/>
      <c r="Q90" s="209"/>
      <c r="R90" s="209"/>
      <c r="U90" s="209"/>
      <c r="V90" s="209"/>
      <c r="W90" s="209"/>
      <c r="X90" s="209"/>
    </row>
    <row r="91" customFormat="false" ht="12.75" hidden="false" customHeight="false" outlineLevel="0" collapsed="false">
      <c r="P91" s="209"/>
      <c r="Q91" s="209"/>
      <c r="R91" s="209"/>
      <c r="U91" s="209"/>
      <c r="V91" s="209"/>
      <c r="W91" s="209"/>
      <c r="X91" s="209"/>
    </row>
    <row r="92" customFormat="false" ht="12.75" hidden="false" customHeight="false" outlineLevel="0" collapsed="false">
      <c r="P92" s="209"/>
      <c r="Q92" s="209"/>
      <c r="R92" s="209"/>
      <c r="U92" s="209"/>
      <c r="V92" s="209"/>
      <c r="W92" s="209"/>
      <c r="X92" s="209"/>
    </row>
    <row r="93" customFormat="false" ht="12.75" hidden="false" customHeight="false" outlineLevel="0" collapsed="false">
      <c r="P93" s="209"/>
      <c r="Q93" s="209"/>
      <c r="R93" s="209"/>
      <c r="U93" s="209"/>
      <c r="V93" s="209"/>
      <c r="W93" s="209"/>
      <c r="X93" s="209"/>
    </row>
    <row r="94" customFormat="false" ht="12.75" hidden="false" customHeight="false" outlineLevel="0" collapsed="false">
      <c r="P94" s="209"/>
      <c r="Q94" s="209"/>
      <c r="R94" s="209"/>
      <c r="U94" s="209"/>
      <c r="V94" s="209"/>
      <c r="W94" s="209"/>
      <c r="X94" s="209"/>
    </row>
    <row r="95" customFormat="false" ht="12.75" hidden="false" customHeight="false" outlineLevel="0" collapsed="false">
      <c r="P95" s="209"/>
      <c r="Q95" s="209"/>
      <c r="R95" s="209"/>
      <c r="U95" s="209"/>
      <c r="V95" s="209"/>
      <c r="W95" s="209"/>
      <c r="X95" s="209"/>
    </row>
    <row r="96" customFormat="false" ht="12.75" hidden="false" customHeight="false" outlineLevel="0" collapsed="false">
      <c r="P96" s="209"/>
      <c r="Q96" s="209"/>
      <c r="R96" s="209"/>
      <c r="U96" s="209"/>
      <c r="V96" s="209"/>
      <c r="W96" s="209"/>
      <c r="X96" s="209"/>
    </row>
    <row r="97" customFormat="false" ht="12.75" hidden="false" customHeight="false" outlineLevel="0" collapsed="false">
      <c r="P97" s="209"/>
      <c r="Q97" s="209"/>
      <c r="R97" s="209"/>
      <c r="U97" s="209"/>
      <c r="V97" s="209"/>
      <c r="W97" s="209"/>
      <c r="X97" s="209"/>
    </row>
    <row r="98" customFormat="false" ht="12.75" hidden="false" customHeight="false" outlineLevel="0" collapsed="false">
      <c r="P98" s="209"/>
      <c r="Q98" s="209"/>
      <c r="R98" s="209"/>
      <c r="U98" s="209"/>
      <c r="V98" s="209"/>
      <c r="W98" s="209"/>
      <c r="X98" s="209"/>
    </row>
    <row r="99" customFormat="false" ht="12.75" hidden="false" customHeight="false" outlineLevel="0" collapsed="false">
      <c r="P99" s="209"/>
      <c r="Q99" s="209"/>
      <c r="R99" s="209"/>
      <c r="U99" s="209"/>
      <c r="V99" s="209"/>
      <c r="W99" s="209"/>
      <c r="X99" s="209"/>
    </row>
    <row r="100" customFormat="false" ht="12.75" hidden="false" customHeight="false" outlineLevel="0" collapsed="false">
      <c r="P100" s="209"/>
      <c r="Q100" s="209"/>
      <c r="R100" s="209"/>
      <c r="U100" s="209"/>
      <c r="V100" s="209"/>
      <c r="W100" s="209"/>
      <c r="X100" s="209"/>
    </row>
    <row r="101" customFormat="false" ht="12.75" hidden="false" customHeight="false" outlineLevel="0" collapsed="false">
      <c r="P101" s="209"/>
      <c r="Q101" s="209"/>
      <c r="R101" s="209"/>
      <c r="U101" s="209"/>
      <c r="V101" s="209"/>
      <c r="W101" s="209"/>
      <c r="X101" s="209"/>
    </row>
    <row r="102" customFormat="false" ht="12.75" hidden="false" customHeight="false" outlineLevel="0" collapsed="false">
      <c r="P102" s="209"/>
      <c r="Q102" s="209"/>
      <c r="R102" s="209"/>
      <c r="U102" s="209"/>
      <c r="V102" s="209"/>
      <c r="W102" s="209"/>
      <c r="X102" s="209"/>
    </row>
    <row r="103" customFormat="false" ht="12.75" hidden="false" customHeight="false" outlineLevel="0" collapsed="false">
      <c r="P103" s="209"/>
      <c r="Q103" s="209"/>
      <c r="R103" s="209"/>
      <c r="U103" s="209"/>
      <c r="V103" s="209"/>
      <c r="W103" s="209"/>
      <c r="X103" s="209"/>
    </row>
    <row r="104" customFormat="false" ht="12.75" hidden="false" customHeight="false" outlineLevel="0" collapsed="false">
      <c r="P104" s="209"/>
      <c r="Q104" s="209"/>
      <c r="R104" s="209"/>
      <c r="U104" s="209"/>
      <c r="V104" s="209"/>
      <c r="W104" s="209"/>
      <c r="X104" s="209"/>
    </row>
    <row r="105" customFormat="false" ht="12.75" hidden="false" customHeight="false" outlineLevel="0" collapsed="false">
      <c r="P105" s="209"/>
      <c r="Q105" s="209"/>
      <c r="R105" s="209"/>
      <c r="U105" s="209"/>
      <c r="V105" s="209"/>
      <c r="W105" s="209"/>
      <c r="X105" s="209"/>
    </row>
    <row r="106" customFormat="false" ht="12.75" hidden="false" customHeight="false" outlineLevel="0" collapsed="false">
      <c r="P106" s="209"/>
      <c r="Q106" s="209"/>
      <c r="R106" s="209"/>
      <c r="U106" s="209"/>
      <c r="V106" s="209"/>
      <c r="W106" s="209"/>
      <c r="X106" s="209"/>
    </row>
    <row r="107" customFormat="false" ht="12.75" hidden="false" customHeight="false" outlineLevel="0" collapsed="false">
      <c r="P107" s="209"/>
      <c r="Q107" s="209"/>
      <c r="R107" s="209"/>
      <c r="U107" s="209"/>
      <c r="V107" s="209"/>
      <c r="W107" s="209"/>
      <c r="X107" s="209"/>
    </row>
    <row r="108" customFormat="false" ht="12.75" hidden="false" customHeight="false" outlineLevel="0" collapsed="false">
      <c r="P108" s="209"/>
      <c r="Q108" s="209"/>
      <c r="R108" s="209"/>
      <c r="U108" s="209"/>
      <c r="V108" s="209"/>
      <c r="W108" s="209"/>
      <c r="X108" s="209"/>
    </row>
    <row r="109" customFormat="false" ht="12.75" hidden="false" customHeight="false" outlineLevel="0" collapsed="false">
      <c r="P109" s="209"/>
      <c r="Q109" s="209"/>
      <c r="R109" s="209"/>
      <c r="U109" s="209"/>
      <c r="V109" s="209"/>
      <c r="W109" s="209"/>
      <c r="X109" s="209"/>
    </row>
    <row r="110" customFormat="false" ht="12.75" hidden="false" customHeight="false" outlineLevel="0" collapsed="false">
      <c r="P110" s="209"/>
      <c r="Q110" s="209"/>
      <c r="R110" s="209"/>
      <c r="U110" s="209"/>
      <c r="V110" s="209"/>
      <c r="W110" s="209"/>
      <c r="X110" s="209"/>
    </row>
    <row r="111" customFormat="false" ht="12.75" hidden="false" customHeight="false" outlineLevel="0" collapsed="false">
      <c r="P111" s="209"/>
      <c r="Q111" s="209"/>
      <c r="R111" s="209"/>
      <c r="U111" s="209"/>
      <c r="V111" s="209"/>
      <c r="W111" s="209"/>
      <c r="X111" s="209"/>
    </row>
    <row r="112" customFormat="false" ht="12.75" hidden="false" customHeight="false" outlineLevel="0" collapsed="false">
      <c r="P112" s="209"/>
      <c r="Q112" s="209"/>
      <c r="R112" s="209"/>
      <c r="U112" s="209"/>
      <c r="V112" s="209"/>
      <c r="W112" s="209"/>
      <c r="X112" s="209"/>
    </row>
    <row r="113" customFormat="false" ht="12.75" hidden="false" customHeight="false" outlineLevel="0" collapsed="false">
      <c r="P113" s="209"/>
      <c r="Q113" s="209"/>
      <c r="R113" s="209"/>
      <c r="U113" s="209"/>
      <c r="V113" s="209"/>
      <c r="W113" s="209"/>
      <c r="X113" s="209"/>
    </row>
    <row r="114" customFormat="false" ht="12.75" hidden="false" customHeight="false" outlineLevel="0" collapsed="false">
      <c r="P114" s="209"/>
      <c r="Q114" s="209"/>
      <c r="R114" s="209"/>
      <c r="U114" s="209"/>
      <c r="V114" s="209"/>
      <c r="W114" s="209"/>
      <c r="X114" s="209"/>
    </row>
    <row r="115" customFormat="false" ht="12.75" hidden="false" customHeight="false" outlineLevel="0" collapsed="false">
      <c r="P115" s="209"/>
      <c r="Q115" s="209"/>
      <c r="R115" s="209"/>
      <c r="U115" s="209"/>
      <c r="V115" s="209"/>
      <c r="W115" s="209"/>
      <c r="X115" s="209"/>
    </row>
    <row r="116" customFormat="false" ht="12.75" hidden="false" customHeight="false" outlineLevel="0" collapsed="false">
      <c r="P116" s="209"/>
      <c r="Q116" s="209"/>
      <c r="R116" s="209"/>
      <c r="U116" s="209"/>
      <c r="V116" s="209"/>
      <c r="W116" s="209"/>
      <c r="X116" s="209"/>
    </row>
    <row r="117" customFormat="false" ht="12.75" hidden="false" customHeight="false" outlineLevel="0" collapsed="false">
      <c r="P117" s="209"/>
      <c r="Q117" s="209"/>
      <c r="R117" s="209"/>
      <c r="U117" s="209"/>
      <c r="V117" s="209"/>
      <c r="W117" s="209"/>
      <c r="X117" s="209"/>
    </row>
    <row r="118" customFormat="false" ht="12.75" hidden="false" customHeight="false" outlineLevel="0" collapsed="false">
      <c r="P118" s="209"/>
      <c r="Q118" s="209"/>
      <c r="R118" s="209"/>
      <c r="U118" s="209"/>
      <c r="V118" s="209"/>
      <c r="W118" s="209"/>
      <c r="X118" s="209"/>
    </row>
    <row r="119" customFormat="false" ht="12.75" hidden="false" customHeight="false" outlineLevel="0" collapsed="false">
      <c r="P119" s="209"/>
      <c r="Q119" s="209"/>
      <c r="R119" s="209"/>
      <c r="U119" s="209"/>
      <c r="V119" s="209"/>
      <c r="W119" s="209"/>
      <c r="X119" s="209"/>
    </row>
    <row r="120" customFormat="false" ht="12.75" hidden="false" customHeight="false" outlineLevel="0" collapsed="false">
      <c r="P120" s="209"/>
      <c r="Q120" s="209"/>
      <c r="R120" s="209"/>
      <c r="U120" s="209"/>
      <c r="V120" s="209"/>
      <c r="W120" s="209"/>
      <c r="X120" s="209"/>
    </row>
    <row r="121" customFormat="false" ht="12.75" hidden="false" customHeight="false" outlineLevel="0" collapsed="false">
      <c r="P121" s="209"/>
      <c r="Q121" s="209"/>
      <c r="R121" s="209"/>
      <c r="U121" s="209"/>
      <c r="V121" s="209"/>
      <c r="W121" s="209"/>
      <c r="X121" s="209"/>
    </row>
    <row r="122" customFormat="false" ht="12.75" hidden="false" customHeight="false" outlineLevel="0" collapsed="false">
      <c r="P122" s="209"/>
      <c r="Q122" s="209"/>
      <c r="R122" s="209"/>
      <c r="U122" s="209"/>
      <c r="V122" s="209"/>
      <c r="W122" s="209"/>
      <c r="X122" s="209"/>
    </row>
    <row r="123" customFormat="false" ht="12.75" hidden="false" customHeight="false" outlineLevel="0" collapsed="false">
      <c r="P123" s="209"/>
      <c r="Q123" s="209"/>
      <c r="R123" s="209"/>
      <c r="U123" s="209"/>
      <c r="V123" s="209"/>
      <c r="W123" s="209"/>
      <c r="X123" s="209"/>
    </row>
    <row r="124" customFormat="false" ht="12.75" hidden="false" customHeight="false" outlineLevel="0" collapsed="false">
      <c r="P124" s="209"/>
      <c r="Q124" s="209"/>
      <c r="R124" s="209"/>
      <c r="U124" s="209"/>
      <c r="V124" s="209"/>
      <c r="W124" s="209"/>
      <c r="X124" s="209"/>
    </row>
    <row r="125" customFormat="false" ht="12.75" hidden="false" customHeight="false" outlineLevel="0" collapsed="false">
      <c r="P125" s="209"/>
      <c r="Q125" s="209"/>
      <c r="R125" s="209"/>
      <c r="U125" s="209"/>
      <c r="V125" s="209"/>
      <c r="W125" s="209"/>
      <c r="X125" s="209"/>
    </row>
    <row r="126" customFormat="false" ht="12.75" hidden="false" customHeight="false" outlineLevel="0" collapsed="false">
      <c r="P126" s="209"/>
      <c r="Q126" s="209"/>
      <c r="R126" s="209"/>
      <c r="U126" s="209"/>
      <c r="V126" s="209"/>
      <c r="W126" s="209"/>
      <c r="X126" s="209"/>
    </row>
    <row r="127" customFormat="false" ht="12.75" hidden="false" customHeight="false" outlineLevel="0" collapsed="false">
      <c r="P127" s="209"/>
      <c r="Q127" s="209"/>
      <c r="R127" s="209"/>
      <c r="U127" s="209"/>
      <c r="V127" s="209"/>
      <c r="W127" s="209"/>
      <c r="X127" s="209"/>
    </row>
    <row r="128" customFormat="false" ht="12.75" hidden="false" customHeight="false" outlineLevel="0" collapsed="false">
      <c r="P128" s="209"/>
      <c r="Q128" s="209"/>
      <c r="R128" s="209"/>
      <c r="U128" s="209"/>
      <c r="V128" s="209"/>
      <c r="W128" s="209"/>
      <c r="X128" s="209"/>
    </row>
    <row r="129" customFormat="false" ht="12.75" hidden="false" customHeight="false" outlineLevel="0" collapsed="false">
      <c r="P129" s="209"/>
      <c r="Q129" s="209"/>
      <c r="R129" s="209"/>
      <c r="U129" s="209"/>
      <c r="V129" s="209"/>
      <c r="W129" s="209"/>
      <c r="X129" s="209"/>
    </row>
    <row r="130" customFormat="false" ht="12.75" hidden="false" customHeight="false" outlineLevel="0" collapsed="false">
      <c r="P130" s="209"/>
      <c r="Q130" s="209"/>
      <c r="R130" s="209"/>
      <c r="U130" s="209"/>
      <c r="V130" s="209"/>
      <c r="W130" s="209"/>
      <c r="X130" s="209"/>
    </row>
    <row r="131" customFormat="false" ht="12.75" hidden="false" customHeight="false" outlineLevel="0" collapsed="false">
      <c r="P131" s="209"/>
      <c r="Q131" s="209"/>
      <c r="R131" s="209"/>
      <c r="U131" s="209"/>
      <c r="V131" s="209"/>
      <c r="W131" s="209"/>
      <c r="X131" s="209"/>
    </row>
    <row r="132" customFormat="false" ht="12.75" hidden="false" customHeight="false" outlineLevel="0" collapsed="false">
      <c r="P132" s="209"/>
      <c r="Q132" s="209"/>
      <c r="R132" s="209"/>
      <c r="U132" s="209"/>
      <c r="V132" s="209"/>
      <c r="W132" s="209"/>
      <c r="X132" s="209"/>
    </row>
    <row r="133" customFormat="false" ht="12.75" hidden="false" customHeight="false" outlineLevel="0" collapsed="false">
      <c r="P133" s="209"/>
      <c r="Q133" s="209"/>
      <c r="R133" s="209"/>
      <c r="U133" s="209"/>
      <c r="V133" s="209"/>
      <c r="W133" s="209"/>
      <c r="X133" s="209"/>
    </row>
    <row r="134" customFormat="false" ht="12.75" hidden="false" customHeight="false" outlineLevel="0" collapsed="false">
      <c r="P134" s="209"/>
      <c r="Q134" s="209"/>
      <c r="R134" s="209"/>
      <c r="U134" s="209"/>
      <c r="V134" s="209"/>
      <c r="W134" s="209"/>
      <c r="X134" s="209"/>
    </row>
    <row r="135" customFormat="false" ht="12.75" hidden="false" customHeight="false" outlineLevel="0" collapsed="false">
      <c r="P135" s="209"/>
      <c r="Q135" s="209"/>
      <c r="R135" s="209"/>
      <c r="U135" s="209"/>
      <c r="V135" s="209"/>
      <c r="W135" s="209"/>
      <c r="X135" s="209"/>
    </row>
    <row r="136" customFormat="false" ht="12.75" hidden="false" customHeight="false" outlineLevel="0" collapsed="false">
      <c r="P136" s="209"/>
      <c r="Q136" s="209"/>
      <c r="R136" s="209"/>
      <c r="U136" s="209"/>
      <c r="V136" s="209"/>
      <c r="W136" s="209"/>
      <c r="X136" s="209"/>
    </row>
    <row r="137" customFormat="false" ht="12.75" hidden="false" customHeight="false" outlineLevel="0" collapsed="false">
      <c r="P137" s="209"/>
      <c r="Q137" s="209"/>
      <c r="R137" s="209"/>
      <c r="U137" s="209"/>
      <c r="V137" s="209"/>
      <c r="W137" s="209"/>
      <c r="X137" s="209"/>
    </row>
    <row r="138" customFormat="false" ht="12.75" hidden="false" customHeight="false" outlineLevel="0" collapsed="false">
      <c r="P138" s="209"/>
      <c r="Q138" s="209"/>
      <c r="R138" s="209"/>
      <c r="U138" s="209"/>
      <c r="V138" s="209"/>
      <c r="W138" s="209"/>
      <c r="X138" s="209"/>
    </row>
    <row r="139" customFormat="false" ht="12.75" hidden="false" customHeight="false" outlineLevel="0" collapsed="false">
      <c r="P139" s="209"/>
      <c r="Q139" s="209"/>
      <c r="R139" s="209"/>
      <c r="U139" s="209"/>
      <c r="V139" s="209"/>
      <c r="W139" s="209"/>
      <c r="X139" s="209"/>
    </row>
    <row r="140" customFormat="false" ht="12.75" hidden="false" customHeight="false" outlineLevel="0" collapsed="false">
      <c r="P140" s="209"/>
      <c r="Q140" s="209"/>
      <c r="R140" s="209"/>
      <c r="U140" s="209"/>
      <c r="V140" s="209"/>
      <c r="W140" s="209"/>
      <c r="X140" s="209"/>
    </row>
    <row r="141" customFormat="false" ht="12.75" hidden="false" customHeight="false" outlineLevel="0" collapsed="false">
      <c r="P141" s="209"/>
      <c r="Q141" s="209"/>
      <c r="R141" s="209"/>
      <c r="U141" s="209"/>
      <c r="V141" s="209"/>
      <c r="W141" s="209"/>
      <c r="X141" s="209"/>
    </row>
    <row r="142" customFormat="false" ht="12.75" hidden="false" customHeight="false" outlineLevel="0" collapsed="false">
      <c r="P142" s="209"/>
      <c r="Q142" s="209"/>
      <c r="R142" s="209"/>
      <c r="U142" s="209"/>
      <c r="V142" s="209"/>
      <c r="W142" s="209"/>
      <c r="X142" s="209"/>
    </row>
    <row r="143" customFormat="false" ht="12.75" hidden="false" customHeight="false" outlineLevel="0" collapsed="false">
      <c r="P143" s="209"/>
      <c r="Q143" s="209"/>
      <c r="R143" s="209"/>
      <c r="U143" s="209"/>
      <c r="V143" s="209"/>
      <c r="W143" s="209"/>
      <c r="X143" s="209"/>
    </row>
    <row r="144" customFormat="false" ht="12.75" hidden="false" customHeight="false" outlineLevel="0" collapsed="false">
      <c r="P144" s="209"/>
      <c r="Q144" s="209"/>
      <c r="R144" s="209"/>
      <c r="U144" s="209"/>
      <c r="V144" s="209"/>
      <c r="W144" s="209"/>
      <c r="X144" s="209"/>
    </row>
    <row r="145" customFormat="false" ht="12.75" hidden="false" customHeight="false" outlineLevel="0" collapsed="false">
      <c r="P145" s="209"/>
      <c r="Q145" s="209"/>
      <c r="R145" s="209"/>
      <c r="U145" s="209"/>
      <c r="V145" s="209"/>
      <c r="W145" s="209"/>
      <c r="X145" s="209"/>
    </row>
    <row r="146" customFormat="false" ht="12.75" hidden="false" customHeight="false" outlineLevel="0" collapsed="false">
      <c r="P146" s="209"/>
      <c r="Q146" s="209"/>
      <c r="R146" s="209"/>
      <c r="U146" s="209"/>
      <c r="V146" s="209"/>
      <c r="W146" s="209"/>
      <c r="X146" s="209"/>
    </row>
    <row r="147" customFormat="false" ht="12.75" hidden="false" customHeight="false" outlineLevel="0" collapsed="false">
      <c r="P147" s="209"/>
      <c r="Q147" s="209"/>
      <c r="R147" s="209"/>
      <c r="U147" s="209"/>
      <c r="V147" s="209"/>
      <c r="W147" s="209"/>
      <c r="X147" s="209"/>
    </row>
    <row r="148" customFormat="false" ht="12.75" hidden="false" customHeight="false" outlineLevel="0" collapsed="false">
      <c r="P148" s="209"/>
      <c r="Q148" s="209"/>
      <c r="R148" s="209"/>
      <c r="U148" s="209"/>
      <c r="V148" s="209"/>
      <c r="W148" s="209"/>
      <c r="X148" s="209"/>
    </row>
    <row r="149" customFormat="false" ht="12.75" hidden="false" customHeight="false" outlineLevel="0" collapsed="false">
      <c r="P149" s="209"/>
      <c r="Q149" s="209"/>
      <c r="R149" s="209"/>
      <c r="U149" s="209"/>
      <c r="V149" s="209"/>
      <c r="W149" s="209"/>
      <c r="X149" s="209"/>
    </row>
    <row r="150" customFormat="false" ht="12.75" hidden="false" customHeight="false" outlineLevel="0" collapsed="false">
      <c r="P150" s="209"/>
      <c r="Q150" s="209"/>
      <c r="R150" s="209"/>
      <c r="U150" s="209"/>
      <c r="V150" s="209"/>
      <c r="W150" s="209"/>
      <c r="X150" s="209"/>
    </row>
    <row r="151" customFormat="false" ht="12.75" hidden="false" customHeight="false" outlineLevel="0" collapsed="false">
      <c r="P151" s="209"/>
      <c r="Q151" s="209"/>
      <c r="R151" s="209"/>
      <c r="U151" s="209"/>
      <c r="V151" s="209"/>
      <c r="W151" s="209"/>
      <c r="X151" s="209"/>
    </row>
    <row r="152" customFormat="false" ht="12.75" hidden="false" customHeight="false" outlineLevel="0" collapsed="false">
      <c r="P152" s="209"/>
      <c r="Q152" s="209"/>
      <c r="R152" s="209"/>
      <c r="U152" s="209"/>
      <c r="V152" s="209"/>
      <c r="W152" s="209"/>
      <c r="X152" s="209"/>
    </row>
    <row r="153" customFormat="false" ht="12.75" hidden="false" customHeight="false" outlineLevel="0" collapsed="false">
      <c r="P153" s="209"/>
      <c r="Q153" s="209"/>
      <c r="R153" s="209"/>
      <c r="U153" s="209"/>
      <c r="V153" s="209"/>
      <c r="W153" s="209"/>
      <c r="X153" s="209"/>
    </row>
    <row r="154" customFormat="false" ht="12.75" hidden="false" customHeight="false" outlineLevel="0" collapsed="false">
      <c r="P154" s="209"/>
      <c r="Q154" s="209"/>
      <c r="R154" s="209"/>
      <c r="U154" s="209"/>
      <c r="V154" s="209"/>
      <c r="W154" s="209"/>
      <c r="X154" s="209"/>
    </row>
    <row r="155" customFormat="false" ht="12.75" hidden="false" customHeight="false" outlineLevel="0" collapsed="false">
      <c r="P155" s="209"/>
      <c r="Q155" s="209"/>
      <c r="R155" s="209"/>
      <c r="U155" s="209"/>
      <c r="V155" s="209"/>
      <c r="W155" s="209"/>
      <c r="X155" s="209"/>
    </row>
    <row r="156" customFormat="false" ht="12.75" hidden="false" customHeight="false" outlineLevel="0" collapsed="false">
      <c r="P156" s="209"/>
      <c r="Q156" s="209"/>
      <c r="R156" s="209"/>
      <c r="U156" s="209"/>
      <c r="V156" s="209"/>
      <c r="W156" s="209"/>
      <c r="X156" s="209"/>
    </row>
    <row r="157" customFormat="false" ht="12.75" hidden="false" customHeight="false" outlineLevel="0" collapsed="false">
      <c r="P157" s="209"/>
      <c r="Q157" s="209"/>
      <c r="R157" s="209"/>
      <c r="U157" s="209"/>
      <c r="V157" s="209"/>
      <c r="W157" s="209"/>
      <c r="X157" s="209"/>
    </row>
    <row r="158" customFormat="false" ht="12.75" hidden="false" customHeight="false" outlineLevel="0" collapsed="false">
      <c r="P158" s="209"/>
      <c r="Q158" s="209"/>
      <c r="R158" s="209"/>
      <c r="U158" s="209"/>
      <c r="V158" s="209"/>
      <c r="W158" s="209"/>
      <c r="X158" s="209"/>
    </row>
    <row r="159" customFormat="false" ht="12.75" hidden="false" customHeight="false" outlineLevel="0" collapsed="false">
      <c r="P159" s="209"/>
      <c r="Q159" s="209"/>
      <c r="R159" s="209"/>
      <c r="U159" s="209"/>
      <c r="V159" s="209"/>
      <c r="W159" s="209"/>
      <c r="X159" s="209"/>
    </row>
    <row r="160" customFormat="false" ht="12.75" hidden="false" customHeight="false" outlineLevel="0" collapsed="false">
      <c r="P160" s="209"/>
      <c r="Q160" s="209"/>
      <c r="R160" s="209"/>
      <c r="U160" s="209"/>
      <c r="V160" s="209"/>
      <c r="W160" s="209"/>
      <c r="X160" s="209"/>
    </row>
    <row r="161" customFormat="false" ht="12.75" hidden="false" customHeight="false" outlineLevel="0" collapsed="false">
      <c r="P161" s="209"/>
      <c r="Q161" s="209"/>
      <c r="R161" s="209"/>
      <c r="U161" s="209"/>
      <c r="V161" s="209"/>
      <c r="W161" s="209"/>
      <c r="X161" s="209"/>
    </row>
    <row r="162" customFormat="false" ht="12.75" hidden="false" customHeight="false" outlineLevel="0" collapsed="false">
      <c r="P162" s="209"/>
      <c r="Q162" s="209"/>
      <c r="R162" s="209"/>
      <c r="U162" s="209"/>
      <c r="V162" s="209"/>
      <c r="W162" s="209"/>
      <c r="X162" s="209"/>
    </row>
    <row r="163" customFormat="false" ht="12.75" hidden="false" customHeight="false" outlineLevel="0" collapsed="false">
      <c r="P163" s="209"/>
      <c r="Q163" s="209"/>
      <c r="R163" s="209"/>
      <c r="U163" s="209"/>
      <c r="V163" s="209"/>
      <c r="W163" s="209"/>
      <c r="X163" s="209"/>
    </row>
    <row r="164" customFormat="false" ht="12.75" hidden="false" customHeight="false" outlineLevel="0" collapsed="false">
      <c r="P164" s="209"/>
      <c r="Q164" s="209"/>
      <c r="R164" s="209"/>
      <c r="U164" s="209"/>
      <c r="V164" s="209"/>
      <c r="W164" s="209"/>
      <c r="X164" s="209"/>
    </row>
    <row r="165" customFormat="false" ht="12.75" hidden="false" customHeight="false" outlineLevel="0" collapsed="false">
      <c r="P165" s="209"/>
      <c r="Q165" s="209"/>
      <c r="R165" s="209"/>
      <c r="U165" s="209"/>
      <c r="V165" s="209"/>
      <c r="W165" s="209"/>
      <c r="X165" s="209"/>
    </row>
    <row r="166" customFormat="false" ht="12.75" hidden="false" customHeight="false" outlineLevel="0" collapsed="false">
      <c r="P166" s="209"/>
      <c r="Q166" s="209"/>
      <c r="R166" s="209"/>
      <c r="U166" s="209"/>
      <c r="V166" s="209"/>
      <c r="W166" s="209"/>
      <c r="X166" s="209"/>
    </row>
    <row r="167" customFormat="false" ht="12.75" hidden="false" customHeight="false" outlineLevel="0" collapsed="false">
      <c r="P167" s="209"/>
      <c r="Q167" s="209"/>
      <c r="R167" s="209"/>
      <c r="U167" s="209"/>
      <c r="V167" s="209"/>
      <c r="W167" s="209"/>
      <c r="X167" s="209"/>
    </row>
    <row r="168" customFormat="false" ht="12.75" hidden="false" customHeight="false" outlineLevel="0" collapsed="false">
      <c r="P168" s="209"/>
      <c r="Q168" s="209"/>
      <c r="R168" s="209"/>
      <c r="U168" s="209"/>
      <c r="V168" s="209"/>
      <c r="W168" s="209"/>
      <c r="X168" s="209"/>
    </row>
    <row r="169" customFormat="false" ht="12.75" hidden="false" customHeight="false" outlineLevel="0" collapsed="false">
      <c r="P169" s="209"/>
      <c r="Q169" s="209"/>
      <c r="R169" s="209"/>
      <c r="U169" s="209"/>
      <c r="V169" s="209"/>
      <c r="W169" s="209"/>
      <c r="X169" s="209"/>
    </row>
    <row r="170" customFormat="false" ht="12.75" hidden="false" customHeight="false" outlineLevel="0" collapsed="false">
      <c r="P170" s="209"/>
      <c r="Q170" s="209"/>
      <c r="R170" s="209"/>
      <c r="U170" s="209"/>
      <c r="V170" s="209"/>
      <c r="W170" s="209"/>
      <c r="X170" s="209"/>
    </row>
    <row r="171" customFormat="false" ht="12.75" hidden="false" customHeight="false" outlineLevel="0" collapsed="false">
      <c r="P171" s="209"/>
      <c r="Q171" s="209"/>
      <c r="R171" s="209"/>
      <c r="U171" s="209"/>
      <c r="V171" s="209"/>
      <c r="W171" s="209"/>
      <c r="X171" s="209"/>
    </row>
    <row r="172" customFormat="false" ht="12.75" hidden="false" customHeight="false" outlineLevel="0" collapsed="false">
      <c r="P172" s="209"/>
      <c r="Q172" s="209"/>
      <c r="R172" s="209"/>
      <c r="U172" s="209"/>
      <c r="V172" s="209"/>
      <c r="W172" s="209"/>
      <c r="X172" s="209"/>
    </row>
    <row r="173" customFormat="false" ht="12.75" hidden="false" customHeight="false" outlineLevel="0" collapsed="false">
      <c r="P173" s="209"/>
      <c r="Q173" s="209"/>
      <c r="R173" s="209"/>
      <c r="U173" s="209"/>
      <c r="V173" s="209"/>
      <c r="W173" s="209"/>
      <c r="X173" s="209"/>
    </row>
    <row r="174" customFormat="false" ht="12.75" hidden="false" customHeight="false" outlineLevel="0" collapsed="false">
      <c r="P174" s="209"/>
      <c r="Q174" s="209"/>
      <c r="R174" s="209"/>
      <c r="U174" s="209"/>
      <c r="V174" s="209"/>
      <c r="W174" s="209"/>
      <c r="X174" s="209"/>
    </row>
    <row r="175" customFormat="false" ht="12.75" hidden="false" customHeight="false" outlineLevel="0" collapsed="false">
      <c r="P175" s="209"/>
      <c r="Q175" s="209"/>
      <c r="R175" s="209"/>
      <c r="U175" s="209"/>
      <c r="V175" s="209"/>
      <c r="W175" s="209"/>
      <c r="X175" s="209"/>
    </row>
    <row r="176" customFormat="false" ht="12.75" hidden="false" customHeight="false" outlineLevel="0" collapsed="false">
      <c r="P176" s="209"/>
      <c r="Q176" s="209"/>
      <c r="R176" s="209"/>
      <c r="U176" s="209"/>
      <c r="V176" s="209"/>
      <c r="W176" s="209"/>
      <c r="X176" s="209"/>
    </row>
    <row r="177" customFormat="false" ht="12.75" hidden="false" customHeight="false" outlineLevel="0" collapsed="false">
      <c r="P177" s="209"/>
      <c r="Q177" s="209"/>
      <c r="R177" s="209"/>
      <c r="U177" s="209"/>
      <c r="V177" s="209"/>
      <c r="W177" s="209"/>
      <c r="X177" s="209"/>
    </row>
    <row r="178" customFormat="false" ht="12.75" hidden="false" customHeight="false" outlineLevel="0" collapsed="false">
      <c r="P178" s="209"/>
      <c r="Q178" s="209"/>
      <c r="R178" s="209"/>
      <c r="U178" s="209"/>
      <c r="V178" s="209"/>
      <c r="W178" s="209"/>
      <c r="X178" s="209"/>
    </row>
    <row r="179" customFormat="false" ht="12.75" hidden="false" customHeight="false" outlineLevel="0" collapsed="false">
      <c r="P179" s="209"/>
      <c r="Q179" s="209"/>
      <c r="R179" s="209"/>
      <c r="U179" s="209"/>
      <c r="V179" s="209"/>
      <c r="W179" s="209"/>
      <c r="X179" s="209"/>
    </row>
    <row r="180" customFormat="false" ht="12.75" hidden="false" customHeight="false" outlineLevel="0" collapsed="false">
      <c r="P180" s="209"/>
      <c r="Q180" s="209"/>
      <c r="R180" s="209"/>
      <c r="U180" s="209"/>
      <c r="V180" s="209"/>
      <c r="W180" s="209"/>
      <c r="X180" s="209"/>
    </row>
    <row r="181" customFormat="false" ht="12.75" hidden="false" customHeight="false" outlineLevel="0" collapsed="false">
      <c r="P181" s="209"/>
      <c r="Q181" s="209"/>
      <c r="R181" s="209"/>
      <c r="U181" s="209"/>
      <c r="V181" s="209"/>
      <c r="W181" s="209"/>
      <c r="X181" s="209"/>
    </row>
    <row r="182" customFormat="false" ht="12.75" hidden="false" customHeight="false" outlineLevel="0" collapsed="false">
      <c r="P182" s="209"/>
      <c r="Q182" s="209"/>
      <c r="R182" s="209"/>
      <c r="U182" s="209"/>
      <c r="V182" s="209"/>
      <c r="W182" s="209"/>
      <c r="X182" s="209"/>
    </row>
    <row r="183" customFormat="false" ht="12.75" hidden="false" customHeight="false" outlineLevel="0" collapsed="false">
      <c r="P183" s="209"/>
      <c r="Q183" s="209"/>
      <c r="R183" s="209"/>
      <c r="U183" s="209"/>
      <c r="V183" s="209"/>
      <c r="W183" s="209"/>
      <c r="X183" s="209"/>
    </row>
    <row r="184" customFormat="false" ht="12.75" hidden="false" customHeight="false" outlineLevel="0" collapsed="false">
      <c r="P184" s="209"/>
      <c r="Q184" s="209"/>
      <c r="R184" s="209"/>
      <c r="U184" s="209"/>
      <c r="V184" s="209"/>
      <c r="W184" s="209"/>
      <c r="X184" s="209"/>
    </row>
    <row r="185" customFormat="false" ht="12.75" hidden="false" customHeight="false" outlineLevel="0" collapsed="false">
      <c r="P185" s="209"/>
      <c r="Q185" s="209"/>
      <c r="R185" s="209"/>
      <c r="U185" s="209"/>
      <c r="V185" s="209"/>
      <c r="W185" s="209"/>
      <c r="X185" s="209"/>
    </row>
    <row r="186" customFormat="false" ht="12.75" hidden="false" customHeight="false" outlineLevel="0" collapsed="false">
      <c r="P186" s="209"/>
      <c r="Q186" s="209"/>
      <c r="R186" s="209"/>
      <c r="U186" s="209"/>
      <c r="V186" s="209"/>
      <c r="W186" s="209"/>
      <c r="X186" s="209"/>
    </row>
    <row r="187" customFormat="false" ht="12.75" hidden="false" customHeight="false" outlineLevel="0" collapsed="false">
      <c r="P187" s="209"/>
      <c r="Q187" s="209"/>
      <c r="R187" s="209"/>
      <c r="U187" s="209"/>
      <c r="V187" s="209"/>
      <c r="W187" s="209"/>
      <c r="X187" s="209"/>
    </row>
    <row r="188" customFormat="false" ht="12.75" hidden="false" customHeight="false" outlineLevel="0" collapsed="false">
      <c r="P188" s="209"/>
      <c r="Q188" s="209"/>
      <c r="R188" s="209"/>
      <c r="U188" s="209"/>
      <c r="V188" s="209"/>
      <c r="W188" s="209"/>
      <c r="X188" s="209"/>
    </row>
    <row r="189" customFormat="false" ht="12.75" hidden="false" customHeight="false" outlineLevel="0" collapsed="false">
      <c r="P189" s="209"/>
      <c r="Q189" s="209"/>
      <c r="R189" s="209"/>
      <c r="U189" s="209"/>
      <c r="V189" s="209"/>
      <c r="W189" s="209"/>
      <c r="X189" s="209"/>
    </row>
    <row r="190" customFormat="false" ht="12.75" hidden="false" customHeight="false" outlineLevel="0" collapsed="false">
      <c r="P190" s="209"/>
      <c r="Q190" s="209"/>
      <c r="R190" s="209"/>
      <c r="U190" s="209"/>
      <c r="V190" s="209"/>
      <c r="W190" s="209"/>
      <c r="X190" s="209"/>
    </row>
    <row r="191" customFormat="false" ht="12.75" hidden="false" customHeight="false" outlineLevel="0" collapsed="false">
      <c r="P191" s="209"/>
      <c r="Q191" s="209"/>
      <c r="R191" s="209"/>
      <c r="U191" s="209"/>
      <c r="V191" s="209"/>
      <c r="W191" s="209"/>
      <c r="X191" s="209"/>
    </row>
    <row r="192" customFormat="false" ht="12.75" hidden="false" customHeight="false" outlineLevel="0" collapsed="false">
      <c r="P192" s="209"/>
      <c r="Q192" s="209"/>
      <c r="R192" s="209"/>
      <c r="U192" s="209"/>
      <c r="V192" s="209"/>
      <c r="W192" s="209"/>
      <c r="X192" s="209"/>
    </row>
    <row r="193" customFormat="false" ht="12.75" hidden="false" customHeight="false" outlineLevel="0" collapsed="false">
      <c r="P193" s="209"/>
      <c r="Q193" s="209"/>
      <c r="R193" s="209"/>
      <c r="U193" s="209"/>
      <c r="V193" s="209"/>
      <c r="W193" s="209"/>
      <c r="X193" s="209"/>
    </row>
    <row r="194" customFormat="false" ht="12.75" hidden="false" customHeight="false" outlineLevel="0" collapsed="false">
      <c r="P194" s="209"/>
      <c r="Q194" s="209"/>
      <c r="R194" s="209"/>
      <c r="U194" s="209"/>
      <c r="V194" s="209"/>
      <c r="W194" s="209"/>
      <c r="X194" s="209"/>
    </row>
    <row r="195" customFormat="false" ht="12.75" hidden="false" customHeight="false" outlineLevel="0" collapsed="false">
      <c r="P195" s="209"/>
      <c r="Q195" s="209"/>
      <c r="R195" s="209"/>
      <c r="U195" s="209"/>
      <c r="V195" s="209"/>
      <c r="W195" s="209"/>
      <c r="X195" s="209"/>
    </row>
    <row r="196" customFormat="false" ht="12.75" hidden="false" customHeight="false" outlineLevel="0" collapsed="false">
      <c r="P196" s="209"/>
      <c r="Q196" s="209"/>
      <c r="R196" s="209"/>
      <c r="U196" s="209"/>
      <c r="V196" s="209"/>
      <c r="W196" s="209"/>
      <c r="X196" s="209"/>
    </row>
    <row r="197" customFormat="false" ht="12.75" hidden="false" customHeight="false" outlineLevel="0" collapsed="false">
      <c r="P197" s="209"/>
      <c r="Q197" s="209"/>
      <c r="R197" s="209"/>
      <c r="U197" s="209"/>
      <c r="V197" s="209"/>
      <c r="W197" s="209"/>
      <c r="X197" s="209"/>
    </row>
    <row r="198" customFormat="false" ht="12.75" hidden="false" customHeight="false" outlineLevel="0" collapsed="false">
      <c r="P198" s="209"/>
      <c r="Q198" s="209"/>
      <c r="R198" s="209"/>
      <c r="U198" s="209"/>
      <c r="V198" s="209"/>
      <c r="W198" s="209"/>
      <c r="X198" s="209"/>
    </row>
    <row r="199" customFormat="false" ht="12.75" hidden="false" customHeight="false" outlineLevel="0" collapsed="false">
      <c r="P199" s="209"/>
      <c r="Q199" s="209"/>
      <c r="R199" s="209"/>
      <c r="U199" s="209"/>
      <c r="V199" s="209"/>
      <c r="W199" s="209"/>
      <c r="X199" s="209"/>
    </row>
    <row r="200" customFormat="false" ht="12.75" hidden="false" customHeight="false" outlineLevel="0" collapsed="false">
      <c r="P200" s="209"/>
      <c r="Q200" s="209"/>
      <c r="R200" s="209"/>
      <c r="U200" s="209"/>
      <c r="V200" s="209"/>
      <c r="W200" s="209"/>
      <c r="X200" s="209"/>
    </row>
    <row r="201" customFormat="false" ht="12.75" hidden="false" customHeight="false" outlineLevel="0" collapsed="false">
      <c r="P201" s="209"/>
      <c r="Q201" s="209"/>
      <c r="R201" s="209"/>
      <c r="U201" s="209"/>
      <c r="V201" s="209"/>
      <c r="W201" s="209"/>
      <c r="X201" s="209"/>
    </row>
    <row r="202" customFormat="false" ht="12.75" hidden="false" customHeight="false" outlineLevel="0" collapsed="false">
      <c r="P202" s="209"/>
      <c r="Q202" s="209"/>
      <c r="R202" s="209"/>
      <c r="U202" s="209"/>
      <c r="V202" s="209"/>
      <c r="W202" s="209"/>
      <c r="X202" s="209"/>
    </row>
    <row r="203" customFormat="false" ht="12.75" hidden="false" customHeight="false" outlineLevel="0" collapsed="false">
      <c r="P203" s="209"/>
      <c r="Q203" s="209"/>
      <c r="R203" s="209"/>
      <c r="U203" s="209"/>
      <c r="V203" s="209"/>
      <c r="W203" s="209"/>
      <c r="X203" s="209"/>
    </row>
    <row r="204" customFormat="false" ht="12.75" hidden="false" customHeight="false" outlineLevel="0" collapsed="false">
      <c r="P204" s="209"/>
      <c r="Q204" s="209"/>
      <c r="R204" s="209"/>
      <c r="U204" s="209"/>
      <c r="V204" s="209"/>
      <c r="W204" s="209"/>
      <c r="X204" s="209"/>
    </row>
    <row r="205" customFormat="false" ht="12.75" hidden="false" customHeight="false" outlineLevel="0" collapsed="false">
      <c r="P205" s="209"/>
      <c r="Q205" s="209"/>
      <c r="R205" s="209"/>
      <c r="U205" s="209"/>
      <c r="V205" s="209"/>
      <c r="W205" s="209"/>
      <c r="X205" s="209"/>
    </row>
    <row r="206" customFormat="false" ht="12.75" hidden="false" customHeight="false" outlineLevel="0" collapsed="false">
      <c r="P206" s="209"/>
      <c r="Q206" s="209"/>
      <c r="R206" s="209"/>
      <c r="U206" s="209"/>
      <c r="V206" s="209"/>
      <c r="W206" s="209"/>
      <c r="X206" s="209"/>
    </row>
    <row r="207" customFormat="false" ht="12.75" hidden="false" customHeight="false" outlineLevel="0" collapsed="false">
      <c r="P207" s="209"/>
      <c r="Q207" s="209"/>
      <c r="R207" s="209"/>
      <c r="U207" s="209"/>
      <c r="V207" s="209"/>
      <c r="W207" s="209"/>
      <c r="X207" s="209"/>
    </row>
    <row r="208" customFormat="false" ht="12.75" hidden="false" customHeight="false" outlineLevel="0" collapsed="false">
      <c r="P208" s="209"/>
      <c r="Q208" s="209"/>
      <c r="R208" s="209"/>
      <c r="U208" s="209"/>
      <c r="V208" s="209"/>
      <c r="W208" s="209"/>
      <c r="X208" s="209"/>
    </row>
    <row r="209" customFormat="false" ht="12.75" hidden="false" customHeight="false" outlineLevel="0" collapsed="false">
      <c r="P209" s="209"/>
      <c r="Q209" s="209"/>
      <c r="R209" s="209"/>
      <c r="U209" s="209"/>
      <c r="V209" s="209"/>
      <c r="W209" s="209"/>
      <c r="X209" s="209"/>
    </row>
    <row r="210" customFormat="false" ht="12.75" hidden="false" customHeight="false" outlineLevel="0" collapsed="false">
      <c r="P210" s="209"/>
      <c r="Q210" s="209"/>
      <c r="R210" s="209"/>
      <c r="U210" s="209"/>
      <c r="V210" s="209"/>
      <c r="W210" s="209"/>
      <c r="X210" s="209"/>
    </row>
    <row r="211" customFormat="false" ht="12.75" hidden="false" customHeight="false" outlineLevel="0" collapsed="false">
      <c r="P211" s="209"/>
      <c r="Q211" s="209"/>
      <c r="R211" s="209"/>
      <c r="U211" s="209"/>
      <c r="V211" s="209"/>
      <c r="W211" s="209"/>
      <c r="X211" s="209"/>
    </row>
    <row r="212" customFormat="false" ht="12.75" hidden="false" customHeight="false" outlineLevel="0" collapsed="false">
      <c r="P212" s="209"/>
      <c r="Q212" s="209"/>
      <c r="R212" s="209"/>
      <c r="U212" s="209"/>
      <c r="V212" s="209"/>
      <c r="W212" s="209"/>
      <c r="X212" s="209"/>
    </row>
    <row r="213" customFormat="false" ht="12.75" hidden="false" customHeight="false" outlineLevel="0" collapsed="false">
      <c r="P213" s="209"/>
      <c r="Q213" s="209"/>
      <c r="R213" s="209"/>
      <c r="U213" s="209"/>
      <c r="V213" s="209"/>
      <c r="W213" s="209"/>
      <c r="X213" s="209"/>
    </row>
    <row r="214" customFormat="false" ht="12.75" hidden="false" customHeight="false" outlineLevel="0" collapsed="false">
      <c r="P214" s="209"/>
      <c r="Q214" s="209"/>
      <c r="R214" s="209"/>
      <c r="U214" s="209"/>
      <c r="V214" s="209"/>
      <c r="W214" s="209"/>
      <c r="X214" s="209"/>
    </row>
    <row r="215" customFormat="false" ht="12.75" hidden="false" customHeight="false" outlineLevel="0" collapsed="false">
      <c r="P215" s="209"/>
      <c r="Q215" s="209"/>
      <c r="R215" s="209"/>
      <c r="U215" s="209"/>
      <c r="V215" s="209"/>
      <c r="W215" s="209"/>
      <c r="X215" s="209"/>
    </row>
    <row r="216" customFormat="false" ht="12.75" hidden="false" customHeight="false" outlineLevel="0" collapsed="false">
      <c r="P216" s="209"/>
      <c r="Q216" s="209"/>
      <c r="R216" s="209"/>
      <c r="U216" s="209"/>
      <c r="V216" s="209"/>
      <c r="W216" s="209"/>
      <c r="X216" s="209"/>
    </row>
    <row r="217" customFormat="false" ht="12.75" hidden="false" customHeight="false" outlineLevel="0" collapsed="false">
      <c r="P217" s="209"/>
      <c r="Q217" s="209"/>
      <c r="R217" s="209"/>
      <c r="U217" s="209"/>
      <c r="V217" s="209"/>
      <c r="W217" s="209"/>
      <c r="X217" s="209"/>
    </row>
    <row r="218" customFormat="false" ht="12.75" hidden="false" customHeight="false" outlineLevel="0" collapsed="false">
      <c r="P218" s="209"/>
      <c r="Q218" s="209"/>
      <c r="R218" s="209"/>
      <c r="U218" s="209"/>
      <c r="V218" s="209"/>
      <c r="W218" s="209"/>
      <c r="X218" s="209"/>
    </row>
    <row r="219" customFormat="false" ht="12.75" hidden="false" customHeight="false" outlineLevel="0" collapsed="false">
      <c r="P219" s="209"/>
      <c r="Q219" s="209"/>
      <c r="R219" s="209"/>
      <c r="U219" s="209"/>
      <c r="V219" s="209"/>
      <c r="W219" s="209"/>
      <c r="X219" s="209"/>
    </row>
    <row r="220" customFormat="false" ht="12.75" hidden="false" customHeight="false" outlineLevel="0" collapsed="false">
      <c r="P220" s="209"/>
      <c r="Q220" s="209"/>
      <c r="R220" s="209"/>
      <c r="U220" s="209"/>
      <c r="V220" s="209"/>
      <c r="W220" s="209"/>
      <c r="X220" s="209"/>
    </row>
    <row r="221" customFormat="false" ht="12.75" hidden="false" customHeight="false" outlineLevel="0" collapsed="false">
      <c r="P221" s="209"/>
      <c r="Q221" s="209"/>
      <c r="R221" s="209"/>
      <c r="U221" s="209"/>
      <c r="V221" s="209"/>
      <c r="W221" s="209"/>
      <c r="X221" s="209"/>
    </row>
    <row r="222" customFormat="false" ht="12.75" hidden="false" customHeight="false" outlineLevel="0" collapsed="false">
      <c r="P222" s="209"/>
      <c r="Q222" s="209"/>
      <c r="R222" s="209"/>
      <c r="U222" s="209"/>
      <c r="V222" s="209"/>
      <c r="W222" s="209"/>
      <c r="X222" s="209"/>
    </row>
    <row r="223" customFormat="false" ht="12.75" hidden="false" customHeight="false" outlineLevel="0" collapsed="false">
      <c r="P223" s="209"/>
      <c r="Q223" s="209"/>
      <c r="R223" s="209"/>
      <c r="U223" s="209"/>
      <c r="V223" s="209"/>
      <c r="W223" s="209"/>
      <c r="X223" s="209"/>
    </row>
    <row r="224" customFormat="false" ht="12.75" hidden="false" customHeight="false" outlineLevel="0" collapsed="false">
      <c r="P224" s="209"/>
      <c r="Q224" s="209"/>
      <c r="R224" s="209"/>
      <c r="U224" s="209"/>
      <c r="V224" s="209"/>
      <c r="W224" s="209"/>
      <c r="X224" s="209"/>
    </row>
    <row r="225" customFormat="false" ht="12.75" hidden="false" customHeight="false" outlineLevel="0" collapsed="false">
      <c r="P225" s="209"/>
      <c r="Q225" s="209"/>
      <c r="R225" s="209"/>
      <c r="U225" s="209"/>
      <c r="V225" s="209"/>
      <c r="W225" s="209"/>
      <c r="X225" s="209"/>
    </row>
    <row r="226" customFormat="false" ht="12.75" hidden="false" customHeight="false" outlineLevel="0" collapsed="false">
      <c r="P226" s="209"/>
      <c r="Q226" s="209"/>
      <c r="R226" s="209"/>
      <c r="U226" s="209"/>
      <c r="V226" s="209"/>
      <c r="W226" s="209"/>
      <c r="X226" s="209"/>
    </row>
    <row r="227" customFormat="false" ht="12.75" hidden="false" customHeight="false" outlineLevel="0" collapsed="false">
      <c r="P227" s="209"/>
      <c r="Q227" s="209"/>
      <c r="R227" s="209"/>
      <c r="U227" s="209"/>
      <c r="V227" s="209"/>
      <c r="W227" s="209"/>
      <c r="X227" s="209"/>
    </row>
    <row r="228" customFormat="false" ht="12.75" hidden="false" customHeight="false" outlineLevel="0" collapsed="false">
      <c r="P228" s="209"/>
      <c r="Q228" s="209"/>
      <c r="R228" s="209"/>
      <c r="U228" s="209"/>
      <c r="V228" s="209"/>
      <c r="W228" s="209"/>
      <c r="X228" s="209"/>
    </row>
    <row r="229" customFormat="false" ht="12.75" hidden="false" customHeight="false" outlineLevel="0" collapsed="false">
      <c r="P229" s="209"/>
      <c r="Q229" s="209"/>
      <c r="R229" s="209"/>
      <c r="U229" s="209"/>
      <c r="V229" s="209"/>
      <c r="W229" s="209"/>
      <c r="X229" s="209"/>
    </row>
    <row r="230" customFormat="false" ht="12.75" hidden="false" customHeight="false" outlineLevel="0" collapsed="false">
      <c r="P230" s="209"/>
      <c r="Q230" s="209"/>
      <c r="R230" s="209"/>
      <c r="U230" s="209"/>
      <c r="V230" s="209"/>
      <c r="W230" s="209"/>
      <c r="X230" s="209"/>
    </row>
    <row r="231" customFormat="false" ht="12.75" hidden="false" customHeight="false" outlineLevel="0" collapsed="false">
      <c r="P231" s="209"/>
      <c r="Q231" s="209"/>
      <c r="R231" s="209"/>
      <c r="U231" s="209"/>
      <c r="V231" s="209"/>
      <c r="W231" s="209"/>
      <c r="X231" s="209"/>
    </row>
    <row r="232" customFormat="false" ht="12.75" hidden="false" customHeight="false" outlineLevel="0" collapsed="false">
      <c r="P232" s="209"/>
      <c r="Q232" s="209"/>
      <c r="R232" s="209"/>
      <c r="U232" s="209"/>
      <c r="V232" s="209"/>
      <c r="W232" s="209"/>
      <c r="X232" s="209"/>
    </row>
    <row r="233" customFormat="false" ht="12.75" hidden="false" customHeight="false" outlineLevel="0" collapsed="false">
      <c r="P233" s="209"/>
      <c r="Q233" s="209"/>
      <c r="R233" s="209"/>
      <c r="U233" s="209"/>
      <c r="V233" s="209"/>
      <c r="W233" s="209"/>
      <c r="X233" s="209"/>
    </row>
    <row r="234" customFormat="false" ht="12.75" hidden="false" customHeight="false" outlineLevel="0" collapsed="false">
      <c r="P234" s="209"/>
      <c r="Q234" s="209"/>
      <c r="R234" s="209"/>
      <c r="U234" s="209"/>
      <c r="V234" s="209"/>
      <c r="W234" s="209"/>
      <c r="X234" s="209"/>
    </row>
    <row r="235" customFormat="false" ht="12.75" hidden="false" customHeight="false" outlineLevel="0" collapsed="false">
      <c r="P235" s="209"/>
      <c r="Q235" s="209"/>
      <c r="R235" s="209"/>
      <c r="U235" s="209"/>
      <c r="V235" s="209"/>
      <c r="W235" s="209"/>
      <c r="X235" s="209"/>
    </row>
    <row r="236" customFormat="false" ht="12.75" hidden="false" customHeight="false" outlineLevel="0" collapsed="false">
      <c r="P236" s="209"/>
      <c r="Q236" s="209"/>
      <c r="R236" s="209"/>
      <c r="U236" s="209"/>
      <c r="V236" s="209"/>
      <c r="W236" s="209"/>
      <c r="X236" s="209"/>
    </row>
    <row r="237" customFormat="false" ht="12.75" hidden="false" customHeight="false" outlineLevel="0" collapsed="false">
      <c r="P237" s="209"/>
      <c r="Q237" s="209"/>
      <c r="R237" s="209"/>
      <c r="U237" s="209"/>
      <c r="V237" s="209"/>
      <c r="W237" s="209"/>
      <c r="X237" s="209"/>
    </row>
    <row r="238" customFormat="false" ht="12.75" hidden="false" customHeight="false" outlineLevel="0" collapsed="false">
      <c r="P238" s="209"/>
      <c r="Q238" s="209"/>
      <c r="R238" s="209"/>
      <c r="U238" s="209"/>
      <c r="V238" s="209"/>
      <c r="W238" s="209"/>
      <c r="X238" s="209"/>
    </row>
    <row r="239" customFormat="false" ht="12.75" hidden="false" customHeight="false" outlineLevel="0" collapsed="false">
      <c r="P239" s="209"/>
      <c r="Q239" s="209"/>
      <c r="R239" s="209"/>
      <c r="U239" s="209"/>
      <c r="V239" s="209"/>
      <c r="W239" s="209"/>
      <c r="X239" s="209"/>
    </row>
    <row r="240" customFormat="false" ht="12.75" hidden="false" customHeight="false" outlineLevel="0" collapsed="false">
      <c r="P240" s="209"/>
      <c r="Q240" s="209"/>
      <c r="R240" s="209"/>
      <c r="U240" s="209"/>
      <c r="V240" s="209"/>
      <c r="W240" s="209"/>
      <c r="X240" s="209"/>
    </row>
    <row r="241" customFormat="false" ht="12.75" hidden="false" customHeight="false" outlineLevel="0" collapsed="false">
      <c r="P241" s="209"/>
      <c r="Q241" s="209"/>
      <c r="R241" s="209"/>
      <c r="U241" s="209"/>
      <c r="V241" s="209"/>
      <c r="W241" s="209"/>
      <c r="X241" s="209"/>
    </row>
    <row r="242" customFormat="false" ht="12.75" hidden="false" customHeight="false" outlineLevel="0" collapsed="false">
      <c r="P242" s="209"/>
      <c r="Q242" s="209"/>
      <c r="R242" s="209"/>
      <c r="U242" s="209"/>
      <c r="V242" s="209"/>
      <c r="W242" s="209"/>
      <c r="X242" s="209"/>
    </row>
    <row r="243" customFormat="false" ht="12.75" hidden="false" customHeight="false" outlineLevel="0" collapsed="false">
      <c r="P243" s="209"/>
      <c r="Q243" s="209"/>
      <c r="R243" s="209"/>
      <c r="U243" s="209"/>
      <c r="V243" s="209"/>
      <c r="W243" s="209"/>
      <c r="X243" s="209"/>
    </row>
    <row r="244" customFormat="false" ht="12.75" hidden="false" customHeight="false" outlineLevel="0" collapsed="false">
      <c r="P244" s="209"/>
      <c r="Q244" s="209"/>
      <c r="R244" s="209"/>
      <c r="U244" s="209"/>
      <c r="V244" s="209"/>
      <c r="W244" s="209"/>
      <c r="X244" s="209"/>
    </row>
    <row r="245" customFormat="false" ht="12.75" hidden="false" customHeight="false" outlineLevel="0" collapsed="false">
      <c r="P245" s="209"/>
      <c r="Q245" s="209"/>
      <c r="R245" s="209"/>
      <c r="U245" s="209"/>
      <c r="V245" s="209"/>
      <c r="W245" s="209"/>
      <c r="X245" s="209"/>
    </row>
    <row r="246" customFormat="false" ht="12.75" hidden="false" customHeight="false" outlineLevel="0" collapsed="false">
      <c r="P246" s="209"/>
      <c r="Q246" s="209"/>
      <c r="R246" s="209"/>
      <c r="U246" s="209"/>
      <c r="V246" s="209"/>
      <c r="W246" s="209"/>
      <c r="X246" s="209"/>
    </row>
    <row r="247" customFormat="false" ht="12.75" hidden="false" customHeight="false" outlineLevel="0" collapsed="false">
      <c r="P247" s="209"/>
      <c r="Q247" s="209"/>
      <c r="R247" s="209"/>
      <c r="U247" s="209"/>
      <c r="V247" s="209"/>
      <c r="W247" s="209"/>
      <c r="X247" s="209"/>
    </row>
    <row r="248" customFormat="false" ht="12.75" hidden="false" customHeight="false" outlineLevel="0" collapsed="false">
      <c r="P248" s="209"/>
      <c r="Q248" s="209"/>
      <c r="R248" s="209"/>
      <c r="U248" s="209"/>
      <c r="V248" s="209"/>
      <c r="W248" s="209"/>
      <c r="X248" s="209"/>
    </row>
    <row r="249" customFormat="false" ht="12.75" hidden="false" customHeight="false" outlineLevel="0" collapsed="false">
      <c r="P249" s="209"/>
      <c r="Q249" s="209"/>
      <c r="R249" s="209"/>
      <c r="U249" s="209"/>
      <c r="V249" s="209"/>
      <c r="W249" s="209"/>
      <c r="X249" s="209"/>
    </row>
    <row r="250" customFormat="false" ht="12.75" hidden="false" customHeight="false" outlineLevel="0" collapsed="false">
      <c r="P250" s="209"/>
      <c r="Q250" s="209"/>
      <c r="R250" s="209"/>
      <c r="U250" s="209"/>
      <c r="V250" s="209"/>
      <c r="W250" s="209"/>
      <c r="X250" s="209"/>
    </row>
    <row r="251" customFormat="false" ht="12.75" hidden="false" customHeight="false" outlineLevel="0" collapsed="false">
      <c r="P251" s="209"/>
      <c r="Q251" s="209"/>
      <c r="R251" s="209"/>
      <c r="U251" s="209"/>
      <c r="V251" s="209"/>
      <c r="W251" s="209"/>
      <c r="X251" s="209"/>
    </row>
    <row r="252" customFormat="false" ht="12.75" hidden="false" customHeight="false" outlineLevel="0" collapsed="false">
      <c r="P252" s="209"/>
      <c r="Q252" s="209"/>
      <c r="R252" s="209"/>
      <c r="U252" s="209"/>
      <c r="V252" s="209"/>
      <c r="W252" s="209"/>
      <c r="X252" s="209"/>
    </row>
    <row r="253" customFormat="false" ht="12.75" hidden="false" customHeight="false" outlineLevel="0" collapsed="false">
      <c r="P253" s="209"/>
      <c r="Q253" s="209"/>
      <c r="R253" s="209"/>
      <c r="U253" s="209"/>
      <c r="V253" s="209"/>
      <c r="W253" s="209"/>
      <c r="X253" s="209"/>
    </row>
    <row r="254" customFormat="false" ht="12.75" hidden="false" customHeight="false" outlineLevel="0" collapsed="false">
      <c r="P254" s="209"/>
      <c r="Q254" s="209"/>
      <c r="R254" s="209"/>
      <c r="U254" s="209"/>
      <c r="V254" s="209"/>
      <c r="W254" s="209"/>
      <c r="X254" s="209"/>
    </row>
    <row r="255" customFormat="false" ht="12.75" hidden="false" customHeight="false" outlineLevel="0" collapsed="false">
      <c r="P255" s="209"/>
      <c r="Q255" s="209"/>
      <c r="R255" s="209"/>
      <c r="U255" s="209"/>
      <c r="V255" s="209"/>
      <c r="W255" s="209"/>
      <c r="X255" s="209"/>
    </row>
    <row r="256" customFormat="false" ht="12.75" hidden="false" customHeight="false" outlineLevel="0" collapsed="false">
      <c r="P256" s="209"/>
      <c r="Q256" s="209"/>
      <c r="R256" s="209"/>
      <c r="U256" s="209"/>
      <c r="V256" s="209"/>
      <c r="W256" s="209"/>
      <c r="X256" s="209"/>
    </row>
    <row r="257" customFormat="false" ht="12.75" hidden="false" customHeight="false" outlineLevel="0" collapsed="false">
      <c r="P257" s="209"/>
      <c r="Q257" s="209"/>
      <c r="R257" s="209"/>
      <c r="U257" s="209"/>
      <c r="V257" s="209"/>
      <c r="W257" s="209"/>
      <c r="X257" s="209"/>
    </row>
    <row r="258" customFormat="false" ht="12.75" hidden="false" customHeight="false" outlineLevel="0" collapsed="false">
      <c r="P258" s="209"/>
      <c r="Q258" s="209"/>
      <c r="R258" s="209"/>
      <c r="U258" s="209"/>
      <c r="V258" s="209"/>
      <c r="W258" s="209"/>
      <c r="X258" s="209"/>
    </row>
    <row r="259" customFormat="false" ht="12.75" hidden="false" customHeight="false" outlineLevel="0" collapsed="false">
      <c r="P259" s="209"/>
      <c r="Q259" s="209"/>
      <c r="R259" s="209"/>
      <c r="U259" s="209"/>
      <c r="V259" s="209"/>
      <c r="W259" s="209"/>
      <c r="X259" s="209"/>
    </row>
    <row r="260" customFormat="false" ht="12.75" hidden="false" customHeight="false" outlineLevel="0" collapsed="false">
      <c r="P260" s="209"/>
      <c r="Q260" s="209"/>
      <c r="R260" s="209"/>
      <c r="U260" s="209"/>
      <c r="V260" s="209"/>
      <c r="W260" s="209"/>
      <c r="X260" s="209"/>
    </row>
    <row r="261" customFormat="false" ht="12.75" hidden="false" customHeight="false" outlineLevel="0" collapsed="false">
      <c r="P261" s="209"/>
      <c r="Q261" s="209"/>
      <c r="R261" s="209"/>
      <c r="U261" s="209"/>
      <c r="V261" s="209"/>
      <c r="W261" s="209"/>
      <c r="X261" s="209"/>
    </row>
    <row r="262" customFormat="false" ht="12.75" hidden="false" customHeight="false" outlineLevel="0" collapsed="false">
      <c r="P262" s="209"/>
      <c r="Q262" s="209"/>
      <c r="R262" s="209"/>
      <c r="U262" s="209"/>
      <c r="V262" s="209"/>
      <c r="W262" s="209"/>
      <c r="X262" s="209"/>
    </row>
    <row r="263" customFormat="false" ht="12.75" hidden="false" customHeight="false" outlineLevel="0" collapsed="false">
      <c r="P263" s="209"/>
      <c r="Q263" s="209"/>
      <c r="R263" s="209"/>
      <c r="U263" s="209"/>
      <c r="V263" s="209"/>
      <c r="W263" s="209"/>
      <c r="X263" s="209"/>
    </row>
    <row r="264" customFormat="false" ht="12.75" hidden="false" customHeight="false" outlineLevel="0" collapsed="false">
      <c r="P264" s="209"/>
      <c r="Q264" s="209"/>
      <c r="R264" s="209"/>
      <c r="U264" s="209"/>
      <c r="V264" s="209"/>
      <c r="W264" s="209"/>
      <c r="X264" s="209"/>
    </row>
    <row r="265" customFormat="false" ht="12.75" hidden="false" customHeight="false" outlineLevel="0" collapsed="false">
      <c r="P265" s="209"/>
      <c r="Q265" s="209"/>
      <c r="R265" s="209"/>
      <c r="U265" s="209"/>
      <c r="V265" s="209"/>
      <c r="W265" s="209"/>
      <c r="X265" s="209"/>
    </row>
    <row r="266" customFormat="false" ht="12.75" hidden="false" customHeight="false" outlineLevel="0" collapsed="false">
      <c r="P266" s="209"/>
      <c r="Q266" s="209"/>
      <c r="R266" s="209"/>
      <c r="U266" s="209"/>
      <c r="V266" s="209"/>
      <c r="W266" s="209"/>
      <c r="X266" s="209"/>
    </row>
    <row r="267" customFormat="false" ht="12.75" hidden="false" customHeight="false" outlineLevel="0" collapsed="false">
      <c r="P267" s="209"/>
      <c r="Q267" s="209"/>
      <c r="R267" s="209"/>
      <c r="U267" s="209"/>
      <c r="V267" s="209"/>
      <c r="W267" s="209"/>
      <c r="X267" s="209"/>
    </row>
    <row r="268" customFormat="false" ht="12.75" hidden="false" customHeight="false" outlineLevel="0" collapsed="false">
      <c r="P268" s="209"/>
      <c r="Q268" s="209"/>
      <c r="R268" s="209"/>
      <c r="U268" s="209"/>
      <c r="V268" s="209"/>
      <c r="W268" s="209"/>
      <c r="X268" s="209"/>
    </row>
    <row r="269" customFormat="false" ht="12.75" hidden="false" customHeight="false" outlineLevel="0" collapsed="false">
      <c r="P269" s="209"/>
      <c r="Q269" s="209"/>
      <c r="R269" s="209"/>
      <c r="U269" s="209"/>
      <c r="V269" s="209"/>
      <c r="W269" s="209"/>
      <c r="X269" s="209"/>
    </row>
    <row r="270" customFormat="false" ht="12.75" hidden="false" customHeight="false" outlineLevel="0" collapsed="false">
      <c r="P270" s="209"/>
      <c r="Q270" s="209"/>
      <c r="R270" s="209"/>
      <c r="U270" s="209"/>
      <c r="V270" s="209"/>
      <c r="W270" s="209"/>
      <c r="X270" s="209"/>
    </row>
    <row r="271" customFormat="false" ht="12.75" hidden="false" customHeight="false" outlineLevel="0" collapsed="false">
      <c r="P271" s="209"/>
      <c r="Q271" s="209"/>
      <c r="R271" s="209"/>
      <c r="U271" s="209"/>
      <c r="V271" s="209"/>
      <c r="W271" s="209"/>
      <c r="X271" s="209"/>
    </row>
    <row r="272" customFormat="false" ht="12.75" hidden="false" customHeight="false" outlineLevel="0" collapsed="false">
      <c r="P272" s="209"/>
      <c r="Q272" s="209"/>
      <c r="R272" s="209"/>
      <c r="U272" s="209"/>
      <c r="V272" s="209"/>
      <c r="W272" s="209"/>
      <c r="X272" s="209"/>
    </row>
    <row r="273" customFormat="false" ht="12.75" hidden="false" customHeight="false" outlineLevel="0" collapsed="false">
      <c r="P273" s="209"/>
      <c r="Q273" s="209"/>
      <c r="R273" s="209"/>
      <c r="U273" s="209"/>
      <c r="V273" s="209"/>
      <c r="W273" s="209"/>
      <c r="X273" s="209"/>
    </row>
    <row r="274" customFormat="false" ht="12.75" hidden="false" customHeight="false" outlineLevel="0" collapsed="false">
      <c r="P274" s="209"/>
      <c r="Q274" s="209"/>
      <c r="R274" s="209"/>
      <c r="U274" s="209"/>
      <c r="V274" s="209"/>
      <c r="W274" s="209"/>
      <c r="X274" s="209"/>
    </row>
    <row r="275" customFormat="false" ht="12.75" hidden="false" customHeight="false" outlineLevel="0" collapsed="false">
      <c r="P275" s="209"/>
      <c r="Q275" s="209"/>
      <c r="R275" s="209"/>
      <c r="U275" s="209"/>
      <c r="V275" s="209"/>
      <c r="W275" s="209"/>
      <c r="X275" s="209"/>
    </row>
    <row r="276" customFormat="false" ht="12.75" hidden="false" customHeight="false" outlineLevel="0" collapsed="false">
      <c r="P276" s="209"/>
      <c r="Q276" s="209"/>
      <c r="R276" s="209"/>
      <c r="U276" s="209"/>
      <c r="V276" s="209"/>
      <c r="W276" s="209"/>
      <c r="X276" s="209"/>
    </row>
    <row r="277" customFormat="false" ht="12.75" hidden="false" customHeight="false" outlineLevel="0" collapsed="false">
      <c r="P277" s="209"/>
      <c r="Q277" s="209"/>
      <c r="R277" s="209"/>
      <c r="U277" s="209"/>
      <c r="V277" s="209"/>
      <c r="W277" s="209"/>
      <c r="X277" s="209"/>
    </row>
    <row r="278" customFormat="false" ht="12.75" hidden="false" customHeight="false" outlineLevel="0" collapsed="false">
      <c r="P278" s="209"/>
      <c r="Q278" s="209"/>
      <c r="R278" s="209"/>
      <c r="U278" s="209"/>
      <c r="V278" s="209"/>
      <c r="W278" s="209"/>
      <c r="X278" s="209"/>
    </row>
    <row r="279" customFormat="false" ht="12.75" hidden="false" customHeight="false" outlineLevel="0" collapsed="false">
      <c r="P279" s="209"/>
      <c r="Q279" s="209"/>
      <c r="R279" s="209"/>
      <c r="U279" s="209"/>
      <c r="V279" s="209"/>
      <c r="W279" s="209"/>
      <c r="X279" s="209"/>
    </row>
    <row r="280" customFormat="false" ht="12.75" hidden="false" customHeight="false" outlineLevel="0" collapsed="false">
      <c r="P280" s="209"/>
      <c r="Q280" s="209"/>
      <c r="R280" s="209"/>
      <c r="U280" s="209"/>
      <c r="V280" s="209"/>
      <c r="W280" s="209"/>
      <c r="X280" s="209"/>
    </row>
    <row r="281" customFormat="false" ht="12.75" hidden="false" customHeight="false" outlineLevel="0" collapsed="false">
      <c r="P281" s="209"/>
      <c r="Q281" s="209"/>
      <c r="R281" s="209"/>
      <c r="U281" s="209"/>
      <c r="V281" s="209"/>
      <c r="W281" s="209"/>
      <c r="X281" s="209"/>
    </row>
    <row r="282" customFormat="false" ht="12.75" hidden="false" customHeight="false" outlineLevel="0" collapsed="false">
      <c r="P282" s="209"/>
      <c r="Q282" s="209"/>
      <c r="R282" s="209"/>
      <c r="U282" s="209"/>
      <c r="V282" s="209"/>
      <c r="W282" s="209"/>
      <c r="X282" s="209"/>
    </row>
    <row r="283" customFormat="false" ht="12.75" hidden="false" customHeight="false" outlineLevel="0" collapsed="false">
      <c r="P283" s="209"/>
      <c r="Q283" s="209"/>
      <c r="R283" s="209"/>
      <c r="U283" s="209"/>
      <c r="V283" s="209"/>
      <c r="W283" s="209"/>
      <c r="X283" s="209"/>
    </row>
    <row r="284" customFormat="false" ht="12.75" hidden="false" customHeight="false" outlineLevel="0" collapsed="false">
      <c r="P284" s="209"/>
      <c r="Q284" s="209"/>
      <c r="R284" s="209"/>
      <c r="U284" s="209"/>
      <c r="V284" s="209"/>
      <c r="W284" s="209"/>
      <c r="X284" s="209"/>
    </row>
    <row r="285" customFormat="false" ht="12.75" hidden="false" customHeight="false" outlineLevel="0" collapsed="false">
      <c r="P285" s="209"/>
      <c r="Q285" s="209"/>
      <c r="R285" s="209"/>
      <c r="U285" s="209"/>
      <c r="V285" s="209"/>
      <c r="W285" s="209"/>
      <c r="X285" s="209"/>
    </row>
    <row r="286" customFormat="false" ht="12.75" hidden="false" customHeight="false" outlineLevel="0" collapsed="false">
      <c r="P286" s="209"/>
      <c r="Q286" s="209"/>
      <c r="R286" s="209"/>
      <c r="U286" s="209"/>
      <c r="V286" s="209"/>
      <c r="W286" s="209"/>
      <c r="X286" s="209"/>
    </row>
    <row r="287" customFormat="false" ht="12.75" hidden="false" customHeight="false" outlineLevel="0" collapsed="false">
      <c r="P287" s="209"/>
      <c r="Q287" s="209"/>
      <c r="R287" s="209"/>
      <c r="U287" s="209"/>
      <c r="V287" s="209"/>
      <c r="W287" s="209"/>
      <c r="X287" s="209"/>
    </row>
    <row r="288" customFormat="false" ht="12.75" hidden="false" customHeight="false" outlineLevel="0" collapsed="false">
      <c r="P288" s="209"/>
      <c r="Q288" s="209"/>
      <c r="R288" s="209"/>
      <c r="U288" s="209"/>
      <c r="V288" s="209"/>
      <c r="W288" s="209"/>
      <c r="X288" s="209"/>
    </row>
    <row r="289" customFormat="false" ht="12.75" hidden="false" customHeight="false" outlineLevel="0" collapsed="false">
      <c r="P289" s="209"/>
      <c r="Q289" s="209"/>
      <c r="R289" s="209"/>
      <c r="U289" s="209"/>
      <c r="V289" s="209"/>
      <c r="W289" s="209"/>
      <c r="X289" s="209"/>
    </row>
    <row r="290" customFormat="false" ht="12.75" hidden="false" customHeight="false" outlineLevel="0" collapsed="false">
      <c r="P290" s="209"/>
      <c r="Q290" s="209"/>
      <c r="R290" s="209"/>
      <c r="U290" s="209"/>
      <c r="V290" s="209"/>
      <c r="W290" s="209"/>
      <c r="X290" s="209"/>
    </row>
    <row r="291" customFormat="false" ht="12.75" hidden="false" customHeight="false" outlineLevel="0" collapsed="false">
      <c r="P291" s="209"/>
      <c r="Q291" s="209"/>
      <c r="R291" s="209"/>
      <c r="U291" s="209"/>
      <c r="V291" s="209"/>
      <c r="W291" s="209"/>
      <c r="X291" s="209"/>
    </row>
    <row r="292" customFormat="false" ht="12.75" hidden="false" customHeight="false" outlineLevel="0" collapsed="false">
      <c r="P292" s="209"/>
      <c r="Q292" s="209"/>
      <c r="R292" s="209"/>
      <c r="U292" s="209"/>
      <c r="V292" s="209"/>
      <c r="W292" s="209"/>
      <c r="X292" s="209"/>
    </row>
    <row r="293" customFormat="false" ht="12.75" hidden="false" customHeight="false" outlineLevel="0" collapsed="false">
      <c r="P293" s="209"/>
      <c r="Q293" s="209"/>
      <c r="R293" s="209"/>
      <c r="U293" s="209"/>
      <c r="V293" s="209"/>
      <c r="W293" s="209"/>
      <c r="X293" s="209"/>
    </row>
    <row r="294" customFormat="false" ht="12.75" hidden="false" customHeight="false" outlineLevel="0" collapsed="false">
      <c r="P294" s="209"/>
      <c r="Q294" s="209"/>
      <c r="R294" s="209"/>
      <c r="U294" s="209"/>
      <c r="V294" s="209"/>
      <c r="W294" s="209"/>
      <c r="X294" s="209"/>
    </row>
    <row r="295" customFormat="false" ht="12.75" hidden="false" customHeight="false" outlineLevel="0" collapsed="false">
      <c r="P295" s="209"/>
      <c r="Q295" s="209"/>
      <c r="R295" s="209"/>
      <c r="U295" s="209"/>
      <c r="V295" s="209"/>
      <c r="W295" s="209"/>
      <c r="X295" s="209"/>
    </row>
    <row r="296" customFormat="false" ht="12.75" hidden="false" customHeight="false" outlineLevel="0" collapsed="false">
      <c r="P296" s="209"/>
      <c r="Q296" s="209"/>
      <c r="R296" s="209"/>
      <c r="U296" s="209"/>
      <c r="V296" s="209"/>
      <c r="W296" s="209"/>
      <c r="X296" s="209"/>
    </row>
  </sheetData>
  <mergeCells count="61">
    <mergeCell ref="F1:G1"/>
    <mergeCell ref="L1:P1"/>
    <mergeCell ref="AE1:AK1"/>
    <mergeCell ref="BA1:BH1"/>
    <mergeCell ref="BU1:CB1"/>
    <mergeCell ref="L3:M3"/>
    <mergeCell ref="L4:M4"/>
    <mergeCell ref="L5:M5"/>
    <mergeCell ref="L6:M6"/>
    <mergeCell ref="L7:M7"/>
    <mergeCell ref="L8:M8"/>
    <mergeCell ref="L9:M9"/>
    <mergeCell ref="D10:H10"/>
    <mergeCell ref="L10:M10"/>
    <mergeCell ref="L11:M11"/>
    <mergeCell ref="L12:M12"/>
    <mergeCell ref="L13:M13"/>
    <mergeCell ref="L14:M14"/>
    <mergeCell ref="L15:M15"/>
    <mergeCell ref="L16:M16"/>
    <mergeCell ref="L17:M17"/>
    <mergeCell ref="L18:M18"/>
    <mergeCell ref="L19:M19"/>
    <mergeCell ref="AM20:AN20"/>
    <mergeCell ref="AO20:AP20"/>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4">
              <controlPr defaultSize="0" print="false" autoFill="0" autoPict="0" macro="Module3.Button74_Click">
                <anchor moveWithCells="true" sizeWithCells="false">
                  <from>
                    <xdr:col>3</xdr:col>
                    <xdr:colOff>0</xdr:colOff>
                    <xdr:row>3</xdr:row>
                    <xdr:rowOff>37800</xdr:rowOff>
                  </from>
                  <to>
                    <xdr:col>5</xdr:col>
                    <xdr:colOff>1080</xdr:colOff>
                    <xdr:row>5</xdr:row>
                    <xdr:rowOff>56880</xdr:rowOff>
                  </to>
                </anchor>
              </controlPr>
            </control>
          </mc:Choice>
        </mc:AlternateContent>
        <mc:AlternateContent xmlns:mc="http://schemas.openxmlformats.org/markup-compatibility/2006">
          <mc:Choice Requires="x14">
            <control shapeId="1002" r:id="rId5" name="Button 5">
              <controlPr defaultSize="0" print="false" autoFill="0" autoPict="0" macro="Module5.Button8_Click">
                <anchor moveWithCells="true" sizeWithCells="false">
                  <from>
                    <xdr:col>3</xdr:col>
                    <xdr:colOff>0</xdr:colOff>
                    <xdr:row>5</xdr:row>
                    <xdr:rowOff>133200</xdr:rowOff>
                  </from>
                  <to>
                    <xdr:col>5</xdr:col>
                    <xdr:colOff>1080</xdr:colOff>
                    <xdr:row>7</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08"/>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5" ySplit="21" topLeftCell="Q41" activePane="bottomRight" state="frozen"/>
      <selection pane="topLeft" activeCell="A1" activeCellId="0" sqref="A1"/>
      <selection pane="topRight" activeCell="Q1" activeCellId="0" sqref="Q1"/>
      <selection pane="bottomLeft" activeCell="A41" activeCellId="0" sqref="A41"/>
      <selection pane="bottomRight" activeCell="CI21" activeCellId="0" sqref="CI21:CI50"/>
    </sheetView>
  </sheetViews>
  <sheetFormatPr defaultColWidth="9.13671875" defaultRowHeight="12.75" customHeight="true" zeroHeight="false" outlineLevelRow="0" outlineLevelCol="0"/>
  <cols>
    <col collapsed="false" customWidth="true" hidden="false" outlineLevel="0" max="3" min="1" style="93" width="3.7"/>
    <col collapsed="false" customWidth="true" hidden="false" outlineLevel="0" max="4" min="4" style="199" width="15.7"/>
    <col collapsed="false" customWidth="true" hidden="false" outlineLevel="0" max="5" min="5" style="199" width="3.7"/>
    <col collapsed="false" customWidth="true" hidden="false" outlineLevel="0" max="7" min="6" style="200" width="15.7"/>
    <col collapsed="false" customWidth="true" hidden="false" outlineLevel="0" max="9" min="8" style="201" width="15.7"/>
    <col collapsed="false" customWidth="true" hidden="false" outlineLevel="0" max="10" min="10" style="93" width="3.7"/>
    <col collapsed="false" customWidth="true" hidden="false" outlineLevel="0" max="11" min="11" style="93" width="17.14"/>
    <col collapsed="false" customWidth="true" hidden="false" outlineLevel="0" max="12" min="12" style="93" width="17.85"/>
    <col collapsed="false" customWidth="true" hidden="false" outlineLevel="0" max="13" min="13" style="93" width="3.7"/>
    <col collapsed="false" customWidth="true" hidden="false" outlineLevel="0" max="15" min="14" style="93" width="15.7"/>
    <col collapsed="false" customWidth="true" hidden="false" outlineLevel="0" max="16" min="16" style="200" width="15.7"/>
    <col collapsed="false" customWidth="true" hidden="false" outlineLevel="0" max="17" min="17" style="202" width="16.42"/>
    <col collapsed="false" customWidth="true" hidden="false" outlineLevel="0" max="18" min="18" style="202" width="3.7"/>
    <col collapsed="false" customWidth="true" hidden="false" outlineLevel="0" max="19" min="19" style="203" width="18.85"/>
    <col collapsed="false" customWidth="true" hidden="false" outlineLevel="0" max="20" min="20" style="203" width="15.7"/>
    <col collapsed="false" customWidth="true" hidden="false" outlineLevel="0" max="21" min="21" style="202" width="3.7"/>
    <col collapsed="false" customWidth="true" hidden="false" outlineLevel="0" max="22" min="22" style="202" width="15.7"/>
    <col collapsed="false" customWidth="true" hidden="false" outlineLevel="0" max="23" min="23" style="202" width="3.7"/>
    <col collapsed="false" customWidth="true" hidden="false" outlineLevel="0" max="24" min="24" style="202" width="15.7"/>
    <col collapsed="false" customWidth="true" hidden="false" outlineLevel="0" max="29" min="25" style="204" width="15.7"/>
    <col collapsed="false" customWidth="true" hidden="false" outlineLevel="0" max="30" min="30" style="205" width="3.7"/>
    <col collapsed="false" customWidth="true" hidden="false" outlineLevel="0" max="31" min="31" style="206" width="3.7"/>
    <col collapsed="false" customWidth="true" hidden="false" outlineLevel="0" max="36" min="32" style="132" width="11.7"/>
    <col collapsed="false" customWidth="true" hidden="false" outlineLevel="0" max="37" min="37" style="207" width="11.7"/>
    <col collapsed="false" customWidth="true" hidden="false" outlineLevel="0" max="40" min="38" style="207" width="10.71"/>
    <col collapsed="false" customWidth="true" hidden="false" outlineLevel="0" max="41" min="41" style="208" width="10.71"/>
    <col collapsed="false" customWidth="true" hidden="false" outlineLevel="0" max="46" min="42" style="207" width="10.71"/>
    <col collapsed="false" customWidth="true" hidden="false" outlineLevel="0" max="47" min="47" style="208" width="10.71"/>
    <col collapsed="false" customWidth="true" hidden="false" outlineLevel="0" max="49" min="48" style="209" width="10.71"/>
    <col collapsed="false" customWidth="true" hidden="false" outlineLevel="0" max="51" min="50" style="209" width="10.99"/>
    <col collapsed="false" customWidth="true" hidden="false" outlineLevel="0" max="52" min="52" style="209" width="3.7"/>
    <col collapsed="false" customWidth="true" hidden="false" outlineLevel="0" max="53" min="53" style="210" width="3.7"/>
    <col collapsed="false" customWidth="true" hidden="false" outlineLevel="0" max="71" min="54" style="209" width="15.7"/>
    <col collapsed="false" customWidth="true" hidden="false" outlineLevel="0" max="72" min="72" style="93" width="3.7"/>
    <col collapsed="false" customWidth="true" hidden="false" outlineLevel="0" max="73" min="73" style="211" width="3.7"/>
    <col collapsed="false" customWidth="true" hidden="false" outlineLevel="0" max="74" min="74" style="206" width="15.7"/>
    <col collapsed="false" customWidth="true" hidden="false" outlineLevel="0" max="88" min="75" style="93" width="15.7"/>
    <col collapsed="false" customWidth="false" hidden="false" outlineLevel="0" max="257" min="89" style="93" width="9.14"/>
  </cols>
  <sheetData>
    <row r="1" customFormat="false" ht="16.5" hidden="false" customHeight="false" outlineLevel="0" collapsed="false">
      <c r="A1" s="26" t="s">
        <v>350</v>
      </c>
      <c r="D1" s="212" t="s">
        <v>351</v>
      </c>
      <c r="F1" s="213" t="e">
        <f aca="false">GetPipeName($AH$12,$AH$13)</f>
        <v>#VALUE!</v>
      </c>
      <c r="G1" s="213"/>
      <c r="L1" s="214" t="s">
        <v>352</v>
      </c>
      <c r="M1" s="214"/>
      <c r="N1" s="214"/>
      <c r="O1" s="214"/>
      <c r="P1" s="214"/>
      <c r="Q1" s="93"/>
      <c r="AE1" s="215" t="s">
        <v>353</v>
      </c>
      <c r="AF1" s="215"/>
      <c r="AG1" s="215"/>
      <c r="AH1" s="215"/>
      <c r="AI1" s="215"/>
      <c r="AJ1" s="215"/>
      <c r="AK1" s="215"/>
      <c r="AV1" s="216" t="e">
        <f aca="true">MID(CELL("filename",A1),FIND("]",CELL("filename",A1))+1,LEN(CELL("filename",A1))-FIND("]",CELL("filename",A1)))</f>
        <v>#VALUE!</v>
      </c>
      <c r="BA1" s="215" t="s">
        <v>354</v>
      </c>
      <c r="BB1" s="215"/>
      <c r="BC1" s="215"/>
      <c r="BD1" s="215"/>
      <c r="BE1" s="215"/>
      <c r="BF1" s="215"/>
      <c r="BG1" s="215"/>
      <c r="BH1" s="215"/>
      <c r="BU1" s="215" t="s">
        <v>355</v>
      </c>
      <c r="BV1" s="215"/>
      <c r="BW1" s="215"/>
      <c r="BX1" s="215"/>
      <c r="BY1" s="215"/>
      <c r="BZ1" s="215"/>
      <c r="CA1" s="215"/>
      <c r="CB1" s="215"/>
    </row>
    <row r="2" customFormat="false" ht="16.5" hidden="false" customHeight="false" outlineLevel="0" collapsed="false">
      <c r="A2" s="217" t="str">
        <f aca="false">ADDRESS(ROW($L$3),COLUMN($L$3))</f>
        <v>$L$3</v>
      </c>
      <c r="D2" s="218" t="n">
        <v>4</v>
      </c>
      <c r="F2" s="219" t="e">
        <f aca="false">GetRcptPoint($AH$12,$AH$13)</f>
        <v>#VALUE!</v>
      </c>
      <c r="G2" s="220" t="e">
        <f aca="false">GetDelPoint($AH$12,$AH$13)</f>
        <v>#VALUE!</v>
      </c>
      <c r="L2" s="201"/>
      <c r="N2" s="199" t="n">
        <f aca="false">TodayDate</f>
        <v>37210</v>
      </c>
      <c r="O2" s="199" t="n">
        <v>37209</v>
      </c>
      <c r="P2" s="93"/>
      <c r="Q2" s="93"/>
      <c r="AL2" s="216" t="n">
        <v>1</v>
      </c>
      <c r="AM2" s="216" t="n">
        <v>2</v>
      </c>
      <c r="AN2" s="216" t="n">
        <v>3</v>
      </c>
      <c r="AO2" s="216" t="n">
        <v>4</v>
      </c>
      <c r="AP2" s="216" t="n">
        <v>5</v>
      </c>
      <c r="AQ2" s="216" t="n">
        <v>6</v>
      </c>
      <c r="AR2" s="216" t="n">
        <v>7</v>
      </c>
      <c r="AS2" s="216" t="n">
        <v>8</v>
      </c>
      <c r="AT2" s="216" t="n">
        <v>9</v>
      </c>
      <c r="AV2" s="221" t="str">
        <f aca="false">ADDRESS(ROW($F$22),COLUMN($F$22))</f>
        <v>$F$22</v>
      </c>
      <c r="AW2" s="216" t="e">
        <f aca="false">GetEnd($AV$1,AV2)</f>
        <v>#VALUE!</v>
      </c>
      <c r="AX2" s="221" t="str">
        <f aca="false">ADDRESS(ROW($G$22),COLUMN($G$22))</f>
        <v>$G$22</v>
      </c>
      <c r="AY2" s="216" t="e">
        <f aca="false">GetEnd($AV$1,AX2)</f>
        <v>#VALUE!</v>
      </c>
      <c r="BV2" s="222" t="s">
        <v>356</v>
      </c>
      <c r="BW2" s="223" t="str">
        <f aca="false">ADDRESS(ROW($H$21),COLUMN($H$21))</f>
        <v>$H$21</v>
      </c>
      <c r="BX2" s="223" t="str">
        <f aca="false">ADDRESS(ROW($BV$21),COLUMN($BV$21))</f>
        <v>$BV$21</v>
      </c>
      <c r="BY2" s="223" t="str">
        <f aca="false">ADDRESS(ROW($I$21),COLUMN($I$21))</f>
        <v>$I$21</v>
      </c>
      <c r="BZ2" s="223" t="str">
        <f aca="false">ADDRESS(ROW($BW$21),COLUMN($BW$21))</f>
        <v>$BW$21</v>
      </c>
      <c r="CA2" s="223" t="str">
        <f aca="false">ADDRESS(ROW($N$21),COLUMN($N$21))</f>
        <v>$N$21</v>
      </c>
      <c r="CB2" s="223" t="str">
        <f aca="false">ADDRESS(ROW($BX$21),COLUMN($BX$21))</f>
        <v>$BX$21</v>
      </c>
      <c r="CC2" s="223" t="str">
        <f aca="false">ADDRESS(ROW($O$21),COLUMN($O$21))</f>
        <v>$O$21</v>
      </c>
      <c r="CD2" s="223" t="str">
        <f aca="false">ADDRESS(ROW($BY$21),COLUMN($BY$21))</f>
        <v>$BY$21</v>
      </c>
      <c r="CE2" s="223" t="str">
        <f aca="false">ADDRESS(ROW($P$21),COLUMN($P$21))</f>
        <v>$P$21</v>
      </c>
      <c r="CF2" s="223" t="str">
        <f aca="false">ADDRESS(ROW($BZ$21),COLUMN($BZ$21))</f>
        <v>$BZ$21</v>
      </c>
      <c r="CG2" s="223" t="str">
        <f aca="false">ADDRESS(ROW($AT$21),COLUMN($AT$21))</f>
        <v>$AT$21</v>
      </c>
      <c r="CH2" s="223" t="str">
        <f aca="false">ADDRESS(ROW($CA$21),COLUMN($CA$21))</f>
        <v>$CA$21</v>
      </c>
      <c r="CI2" s="223" t="str">
        <f aca="false">ADDRESS(ROW($AU$21),COLUMN($AU$21))</f>
        <v>$AU$21</v>
      </c>
      <c r="CJ2" s="223" t="str">
        <f aca="false">ADDRESS(ROW($CB$21),COLUMN($CB$21))</f>
        <v>$CB$21</v>
      </c>
      <c r="CK2" s="223" t="str">
        <f aca="false">ADDRESS(ROW($AM$21),COLUMN($AM$21))</f>
        <v>$AM$21</v>
      </c>
      <c r="CL2" s="223" t="str">
        <f aca="false">ADDRESS(ROW($CC$21),COLUMN($CC$21))</f>
        <v>$CC$21</v>
      </c>
      <c r="CM2" s="223" t="str">
        <f aca="false">ADDRESS(ROW($AN$21),COLUMN($AN$21))</f>
        <v>$AN$21</v>
      </c>
      <c r="CN2" s="223" t="str">
        <f aca="false">ADDRESS(ROW($CD$21),COLUMN($CD$21))</f>
        <v>$CD$21</v>
      </c>
      <c r="CO2" s="223" t="str">
        <f aca="false">ADDRESS(ROW($AO$21),COLUMN($AO$21))</f>
        <v>$AO$21</v>
      </c>
      <c r="CP2" s="223" t="str">
        <f aca="false">ADDRESS(ROW($CE$21),COLUMN($CE$21))</f>
        <v>$CE$21</v>
      </c>
      <c r="CQ2" s="223" t="str">
        <f aca="false">ADDRESS(ROW($AP$21),COLUMN($AP$21))</f>
        <v>$AP$21</v>
      </c>
      <c r="CR2" s="223" t="str">
        <f aca="false">ADDRESS(ROW($CF$21),COLUMN($CF$21))</f>
        <v>$CF$21</v>
      </c>
      <c r="CS2" s="223" t="str">
        <f aca="false">ADDRESS(ROW($AQ$21),COLUMN($AQ$21))</f>
        <v>$AQ$21</v>
      </c>
      <c r="CT2" s="223" t="str">
        <f aca="false">ADDRESS(ROW($CG$21),COLUMN($CG$21))</f>
        <v>$CG$21</v>
      </c>
      <c r="CU2" s="223" t="str">
        <f aca="false">ADDRESS(ROW($V$21),COLUMN($V$21))</f>
        <v>$V$21</v>
      </c>
      <c r="CV2" s="223" t="str">
        <f aca="false">ADDRESS(ROW($CH$21),COLUMN($CH$21))</f>
        <v>$CH$21</v>
      </c>
      <c r="CW2" s="223" t="str">
        <f aca="false">ADDRESS(ROW($AL$21),COLUMN($AL$21))</f>
        <v>$AL$21</v>
      </c>
      <c r="CX2" s="223" t="str">
        <f aca="false">ADDRESS(ROW($CI$21),COLUMN($CI$21))</f>
        <v>$CI$21</v>
      </c>
    </row>
    <row r="3" customFormat="false" ht="12.75" hidden="false" customHeight="false" outlineLevel="0" collapsed="false">
      <c r="A3" s="217" t="str">
        <f aca="false">ADDRESS(ROW($D$22),COLUMN($D$22))</f>
        <v>$D$22</v>
      </c>
      <c r="L3" s="224"/>
      <c r="M3" s="224"/>
      <c r="N3" s="225" t="s">
        <v>23</v>
      </c>
      <c r="O3" s="226" t="s">
        <v>357</v>
      </c>
      <c r="P3" s="227" t="s">
        <v>358</v>
      </c>
      <c r="Q3" s="347"/>
      <c r="AF3" s="200"/>
      <c r="AG3" s="228" t="s">
        <v>359</v>
      </c>
      <c r="AH3" s="229" t="e">
        <f aca="false">GetRcptBasisCol($AH$12,$AH$13)</f>
        <v>#VALUE!</v>
      </c>
      <c r="AI3" s="93"/>
      <c r="AJ3" s="228" t="s">
        <v>360</v>
      </c>
      <c r="AK3" s="229" t="str">
        <f aca="false">NymexCurve</f>
        <v>Nymex Mid</v>
      </c>
      <c r="AL3" s="230" t="s">
        <v>361</v>
      </c>
      <c r="AM3" s="231" t="s">
        <v>51</v>
      </c>
      <c r="AN3" s="232" t="s">
        <v>52</v>
      </c>
      <c r="AO3" s="233" t="s">
        <v>53</v>
      </c>
      <c r="AP3" s="232" t="s">
        <v>55</v>
      </c>
      <c r="AQ3" s="232" t="s">
        <v>56</v>
      </c>
      <c r="AR3" s="234" t="s">
        <v>57</v>
      </c>
      <c r="AS3" s="235" t="s">
        <v>54</v>
      </c>
      <c r="AT3" s="236" t="s">
        <v>362</v>
      </c>
      <c r="AV3" s="221" t="str">
        <f aca="false">ADDRESS(ROW($AF$22),COLUMN($AF$22))</f>
        <v>$AF$22</v>
      </c>
      <c r="AW3" s="216" t="e">
        <f aca="false">GetEnd($AV$1,AV3)</f>
        <v>#VALUE!</v>
      </c>
      <c r="AX3" s="221" t="str">
        <f aca="false">ADDRESS(ROW($AH$22),COLUMN($AH$22))</f>
        <v>$AH$22</v>
      </c>
      <c r="AY3" s="216" t="e">
        <f aca="false">GetEnd($AV$1,AX3)</f>
        <v>#VALUE!</v>
      </c>
    </row>
    <row r="4" customFormat="false" ht="12.75" hidden="false" customHeight="false" outlineLevel="0" collapsed="false">
      <c r="A4" s="217" t="str">
        <f aca="false">ADDRESS(ROW($S$22),COLUMN($S$22))</f>
        <v>$S$22</v>
      </c>
      <c r="L4" s="237" t="s">
        <v>103</v>
      </c>
      <c r="M4" s="237"/>
      <c r="N4" s="238" t="e">
        <f aca="true">SUMPRODUCT(INDIRECT(CONCATENATE(AV4,":",AW4)),INDIRECT(CONCATENATE($AV$2,":",$AW$2)),INDIRECT(CONCATENATE($AV$3,":",$AW$3)))</f>
        <v>#VALUE!</v>
      </c>
      <c r="O4" s="238" t="n">
        <v>804768.32</v>
      </c>
      <c r="P4" s="239" t="e">
        <f aca="false">N4-O4</f>
        <v>#VALUE!</v>
      </c>
      <c r="Q4" s="203"/>
      <c r="S4" s="240" t="s">
        <v>363</v>
      </c>
      <c r="T4" s="241" t="e">
        <f aca="true">SUMPRODUCT(INDIRECT(CONCATENATE(V4,":",W4)),INDIRECT(CONCATENATE(AV2,":",AW2)),INDIRECT(CONCATENATE(AV3,":",AW3)))</f>
        <v>#VALUE!</v>
      </c>
      <c r="V4" s="202" t="str">
        <f aca="false">ADDRESS(ROW(K22),COLUMN(K22))</f>
        <v>$K$22</v>
      </c>
      <c r="W4" s="202" t="e">
        <f aca="false">GetEnd($AV$1,V4)</f>
        <v>#VALUE!</v>
      </c>
      <c r="AF4" s="200"/>
      <c r="AG4" s="228" t="s">
        <v>364</v>
      </c>
      <c r="AH4" s="242" t="e">
        <f aca="false">GetRcptIndexCol($AH$12,$AH$13)</f>
        <v>#VALUE!</v>
      </c>
      <c r="AI4" s="93"/>
      <c r="AJ4" s="228" t="s">
        <v>365</v>
      </c>
      <c r="AK4" s="242" t="e">
        <f aca="false">GetNymexCol(AK3)</f>
        <v>#VALUE!</v>
      </c>
      <c r="AL4" s="132" t="n">
        <v>1</v>
      </c>
      <c r="AM4" s="243" t="e">
        <f aca="false">GetVolume($AH$12,$AH$13,AT4)</f>
        <v>#VALUE!</v>
      </c>
      <c r="AN4" s="244" t="e">
        <f aca="false">GetCommodity($AH$12,$AH$13,AT4)</f>
        <v>#VALUE!</v>
      </c>
      <c r="AO4" s="245" t="e">
        <f aca="false">GetFuelRate($AH$12,$AH$13,AT4)</f>
        <v>#VALUE!</v>
      </c>
      <c r="AP4" s="244" t="e">
        <f aca="false">GetSurcharge($AH$12,$AH$13,$AT4)</f>
        <v>#VALUE!</v>
      </c>
      <c r="AQ4" s="244" t="e">
        <f aca="false">GetRcptIndexAdj($AH$12,$AH$13,$AT4)</f>
        <v>#VALUE!</v>
      </c>
      <c r="AR4" s="246" t="e">
        <f aca="false">GetDelIndexAdj($AH$12,$AH$13,$AT4)</f>
        <v>#VALUE!</v>
      </c>
      <c r="AS4" s="247" t="e">
        <f aca="false">GetDemandRate($AH$12,$AH$13,$AT4)</f>
        <v>#VALUE!</v>
      </c>
      <c r="AT4" s="248" t="e">
        <f aca="false">gettier($AH$12,$AH$13,AL4)</f>
        <v>#VALUE!</v>
      </c>
      <c r="AV4" s="221" t="str">
        <f aca="false">ADDRESS(ROW($Q$22),COLUMN($Q$22))</f>
        <v>$Q$22</v>
      </c>
      <c r="AW4" s="216" t="e">
        <f aca="false">GetEnd($AV$1,AV4)</f>
        <v>#VALUE!</v>
      </c>
      <c r="AX4" s="221" t="str">
        <f aca="false">ADDRESS(ROW($K$22),COLUMN($K$22))</f>
        <v>$K$22</v>
      </c>
      <c r="AY4" s="216" t="e">
        <f aca="false">GetEnd($AV$1,AX4)</f>
        <v>#VALUE!</v>
      </c>
      <c r="BV4" s="249" t="s">
        <v>357</v>
      </c>
    </row>
    <row r="5" customFormat="false" ht="12.75" hidden="false" customHeight="false" outlineLevel="0" collapsed="false">
      <c r="A5" s="217" t="str">
        <f aca="false">ADDRESS(ROW($S$20),COLUMN($S$20))</f>
        <v>$S$20</v>
      </c>
      <c r="F5" s="250" t="s">
        <v>366</v>
      </c>
      <c r="G5" s="251" t="n">
        <f aca="false">TodayDate</f>
        <v>37210</v>
      </c>
      <c r="L5" s="252" t="s">
        <v>54</v>
      </c>
      <c r="M5" s="252"/>
      <c r="N5" s="238" t="e">
        <f aca="true">SUMPRODUCT(INDIRECT(CONCATENATE(AV5,":",AW5)),INDIRECT(CONCATENATE($AV$2,":",$AW$2)),INDIRECT(CONCATENATE($AV$3,":",$AW$3)))</f>
        <v>#VALUE!</v>
      </c>
      <c r="O5" s="238" t="n">
        <v>0</v>
      </c>
      <c r="P5" s="253" t="e">
        <f aca="false">N5-O5</f>
        <v>#VALUE!</v>
      </c>
      <c r="Q5" s="203"/>
      <c r="S5" s="254" t="s">
        <v>367</v>
      </c>
      <c r="T5" s="255" t="e">
        <f aca="true">SUMPRODUCT(INDIRECT(CONCATENATE(V5,":",W5)),INDIRECT(CONCATENATE(AV2,":",AW2)),INDIRECT(CONCATENATE(AV3,":",AW3)))</f>
        <v>#VALUE!</v>
      </c>
      <c r="V5" s="202" t="str">
        <f aca="false">ADDRESS(ROW(L22),COLUMN(L22))</f>
        <v>$L$22</v>
      </c>
      <c r="W5" s="202" t="e">
        <f aca="false">GetEnd($AV$1,V5)</f>
        <v>#VALUE!</v>
      </c>
      <c r="AF5" s="200"/>
      <c r="AG5" s="228" t="s">
        <v>368</v>
      </c>
      <c r="AH5" s="242" t="e">
        <f aca="false">GetDelBasisCol($AH$12,$AH$13)</f>
        <v>#VALUE!</v>
      </c>
      <c r="AI5" s="93"/>
      <c r="AJ5" s="228" t="s">
        <v>369</v>
      </c>
      <c r="AK5" s="242" t="str">
        <f aca="false">LiborCurve</f>
        <v>Libor AA</v>
      </c>
      <c r="AL5" s="132" t="n">
        <v>2</v>
      </c>
      <c r="AM5" s="256" t="e">
        <f aca="false">GetVolume($AH$12,$AH$13,AT5)</f>
        <v>#VALUE!</v>
      </c>
      <c r="AN5" s="257" t="e">
        <f aca="false">GetCommodity($AH$12,$AH$13,AT5)</f>
        <v>#VALUE!</v>
      </c>
      <c r="AO5" s="258" t="e">
        <f aca="false">GetFuelRate($AH$12,$AH$13,AT5)</f>
        <v>#VALUE!</v>
      </c>
      <c r="AP5" s="257" t="e">
        <f aca="false">GetSurcharge($AH$12,$AH$13,$AT5)</f>
        <v>#VALUE!</v>
      </c>
      <c r="AQ5" s="257" t="e">
        <f aca="false">GetRcptIndexAdj($AH$12,$AH$13,$AT5)</f>
        <v>#VALUE!</v>
      </c>
      <c r="AR5" s="259" t="e">
        <f aca="false">GetDelIndexAdj($AH$12,$AH$13,$AT5)</f>
        <v>#VALUE!</v>
      </c>
      <c r="AS5" s="260" t="e">
        <f aca="false">GetDemandRate($AH$12,$AH$13,$AT5)</f>
        <v>#VALUE!</v>
      </c>
      <c r="AT5" s="248" t="e">
        <f aca="false">gettier($AH$12,$AH$13,AL5)</f>
        <v>#VALUE!</v>
      </c>
      <c r="AV5" s="221" t="str">
        <f aca="false">ADDRESS(ROW($V$22),COLUMN($V$22))</f>
        <v>$V$22</v>
      </c>
      <c r="AW5" s="216" t="e">
        <f aca="false">GetEnd($AV$1,AV5)</f>
        <v>#VALUE!</v>
      </c>
      <c r="AX5" s="221" t="str">
        <f aca="false">ADDRESS(ROW($L$22),COLUMN($L$22))</f>
        <v>$L$22</v>
      </c>
      <c r="AY5" s="216" t="e">
        <f aca="false">GetEnd($AV$1,AX5)</f>
        <v>#VALUE!</v>
      </c>
      <c r="BV5" s="261" t="n">
        <f aca="false">O2</f>
        <v>37209</v>
      </c>
    </row>
    <row r="6" customFormat="false" ht="12.75" hidden="false" customHeight="false" outlineLevel="0" collapsed="false">
      <c r="A6" s="217" t="str">
        <f aca="false">ADDRESS(ROW($BW$2),COLUMN($BW$2))</f>
        <v>$BW$2</v>
      </c>
      <c r="F6" s="262"/>
      <c r="G6" s="262"/>
      <c r="L6" s="263" t="s">
        <v>370</v>
      </c>
      <c r="M6" s="263"/>
      <c r="N6" s="264" t="e">
        <f aca="false">N4-N5</f>
        <v>#VALUE!</v>
      </c>
      <c r="O6" s="265" t="n">
        <v>804768.32</v>
      </c>
      <c r="P6" s="266" t="e">
        <f aca="false">N6-O6</f>
        <v>#VALUE!</v>
      </c>
      <c r="Q6" s="203"/>
      <c r="S6" s="254" t="s">
        <v>371</v>
      </c>
      <c r="T6" s="267" t="e">
        <f aca="true">SUMPRODUCT(INDIRECT(CONCATENATE(V6,":",W6)),INDIRECT(CONCATENATE(AV3,":",AW3)),INDIRECT(CONCATENATE(AX3,":",AY3)))</f>
        <v>#VALUE!</v>
      </c>
      <c r="V6" s="202" t="str">
        <f aca="false">ADDRESS(ROW(G22),COLUMN(G22))</f>
        <v>$G$22</v>
      </c>
      <c r="W6" s="202" t="e">
        <f aca="false">GetEnd($AV$1,V6)</f>
        <v>#VALUE!</v>
      </c>
      <c r="AF6" s="200"/>
      <c r="AG6" s="228" t="s">
        <v>372</v>
      </c>
      <c r="AH6" s="242" t="e">
        <f aca="false">GetDelIndexCol($AH$12,$AH$13)</f>
        <v>#VALUE!</v>
      </c>
      <c r="AI6" s="93"/>
      <c r="AJ6" s="228" t="s">
        <v>373</v>
      </c>
      <c r="AK6" s="242" t="e">
        <f aca="false">GetLiborCol(AK5)</f>
        <v>#VALUE!</v>
      </c>
      <c r="AL6" s="132" t="n">
        <v>3</v>
      </c>
      <c r="AM6" s="256" t="e">
        <f aca="false">GetVolume($AH$12,$AH$13,AT6)</f>
        <v>#VALUE!</v>
      </c>
      <c r="AN6" s="257" t="e">
        <f aca="false">GetCommodity($AH$12,$AH$13,AT6)</f>
        <v>#VALUE!</v>
      </c>
      <c r="AO6" s="258" t="e">
        <f aca="false">GetFuelRate($AH$12,$AH$13,AT6)</f>
        <v>#VALUE!</v>
      </c>
      <c r="AP6" s="257" t="e">
        <f aca="false">GetSurcharge($AH$12,$AH$13,$AT6)</f>
        <v>#VALUE!</v>
      </c>
      <c r="AQ6" s="257" t="e">
        <f aca="false">GetRcptIndexAdj($AH$12,$AH$13,$AT6)</f>
        <v>#VALUE!</v>
      </c>
      <c r="AR6" s="259" t="e">
        <f aca="false">GetDelIndexAdj($AH$12,$AH$13,$AT6)</f>
        <v>#VALUE!</v>
      </c>
      <c r="AS6" s="260" t="e">
        <f aca="false">GetDemandRate($AH$12,$AH$13,$AT6)</f>
        <v>#VALUE!</v>
      </c>
      <c r="AT6" s="248" t="e">
        <f aca="false">gettier($AH$12,$AH$13,AL6)</f>
        <v>#VALUE!</v>
      </c>
      <c r="AX6" s="221"/>
      <c r="AY6" s="216"/>
    </row>
    <row r="7" customFormat="false" ht="12.75" hidden="false" customHeight="false" outlineLevel="0" collapsed="false">
      <c r="A7" s="217" t="str">
        <f aca="false">ADDRESS(ROW($AH$12),COLUMN($AH$12))</f>
        <v>$AH$12</v>
      </c>
      <c r="F7" s="250" t="s">
        <v>136</v>
      </c>
      <c r="G7" s="268" t="e">
        <f aca="false">GetMonthStart($AH$12,$AH$13,G5)</f>
        <v>#VALUE!</v>
      </c>
      <c r="L7" s="252" t="s">
        <v>374</v>
      </c>
      <c r="M7" s="252"/>
      <c r="N7" s="238" t="e">
        <f aca="true" t="array" ref="N7:N7">SUM((INDIRECT(CONCATENATE(AV7,":",AW7))-INDIRECT(CONCATENATE(AX18,":",AY18)))*INDIRECT(CONCATENATE(AX7,":",AY7))*INDIRECT(CONCATENATE(AV3,":",AW3)))</f>
        <v>#VALUE!</v>
      </c>
      <c r="O7" s="269" t="n">
        <v>-89016.36</v>
      </c>
      <c r="P7" s="253" t="e">
        <f aca="false">N7</f>
        <v>#VALUE!</v>
      </c>
      <c r="S7" s="254" t="s">
        <v>375</v>
      </c>
      <c r="T7" s="270" t="e">
        <f aca="false">T5/T6</f>
        <v>#VALUE!</v>
      </c>
      <c r="AF7" s="200"/>
      <c r="AG7" s="228" t="s">
        <v>376</v>
      </c>
      <c r="AH7" s="242" t="e">
        <f aca="false">GetRcptOmicronCol($AH$12,$AH$13)</f>
        <v>#VALUE!</v>
      </c>
      <c r="AI7" s="93"/>
      <c r="AJ7" s="228" t="s">
        <v>377</v>
      </c>
      <c r="AK7" s="242" t="str">
        <f aca="false">Configuration!$D$8</f>
        <v>Nymex Vol</v>
      </c>
      <c r="AL7" s="132" t="n">
        <v>4</v>
      </c>
      <c r="AM7" s="256" t="e">
        <f aca="false">GetVolume($AH$12,$AH$13,AT7)</f>
        <v>#VALUE!</v>
      </c>
      <c r="AN7" s="257" t="e">
        <f aca="false">GetCommodity($AH$12,$AH$13,AT7)</f>
        <v>#VALUE!</v>
      </c>
      <c r="AO7" s="258" t="e">
        <f aca="false">GetFuelRate($AH$12,$AH$13,AT7)</f>
        <v>#VALUE!</v>
      </c>
      <c r="AP7" s="257" t="e">
        <f aca="false">GetSurcharge($AH$12,$AH$13,$AT7)</f>
        <v>#VALUE!</v>
      </c>
      <c r="AQ7" s="257" t="e">
        <f aca="false">GetRcptIndexAdj($AH$12,$AH$13,$AT7)</f>
        <v>#VALUE!</v>
      </c>
      <c r="AR7" s="259" t="e">
        <f aca="false">GetDelIndexAdj($AH$12,$AH$13,$AT7)</f>
        <v>#VALUE!</v>
      </c>
      <c r="AS7" s="260" t="e">
        <f aca="false">GetDemandRate($AH$12,$AH$13,$AT7)</f>
        <v>#VALUE!</v>
      </c>
      <c r="AT7" s="248" t="e">
        <f aca="false">gettier($AH$12,$AH$13,AL7)</f>
        <v>#VALUE!</v>
      </c>
      <c r="AU7" s="271" t="s">
        <v>378</v>
      </c>
      <c r="AV7" s="221" t="str">
        <f aca="false">ADDRESS(ROW($AL$22),COLUMN($AL$22))</f>
        <v>$AL$22</v>
      </c>
      <c r="AW7" s="216" t="e">
        <f aca="false">GetEnd($AV$1,AV7)</f>
        <v>#VALUE!</v>
      </c>
      <c r="AX7" s="221" t="str">
        <f aca="false">ADDRESS(ROW($AV$22),COLUMN($AV$22))</f>
        <v>$AV$22</v>
      </c>
      <c r="AY7" s="216" t="e">
        <f aca="false">GetEnd($AV$1,AX7)</f>
        <v>#VALUE!</v>
      </c>
    </row>
    <row r="8" customFormat="false" ht="12.75" hidden="false" customHeight="false" outlineLevel="0" collapsed="false">
      <c r="A8" s="272" t="s">
        <v>24</v>
      </c>
      <c r="F8" s="250" t="s">
        <v>138</v>
      </c>
      <c r="G8" s="273" t="e">
        <f aca="false">GetMonthEnd($AH$12,$AH$13)</f>
        <v>#VALUE!</v>
      </c>
      <c r="L8" s="252" t="s">
        <v>379</v>
      </c>
      <c r="M8" s="252"/>
      <c r="N8" s="238" t="e">
        <f aca="true" t="array" ref="N8:N8">SUM(((INDIRECT(AX14)-INDIRECT(AY16))-(INDIRECT(AX15)-INDIRECT(AY14)))*INDIRECT(CONCATENATE(AX2,":",AY2))*INDIRECT(CONCATENATE(AV3,":",AW3))*INDIRECT(CONCATENATE(AX3,":",AY3)))</f>
        <v>#VALUE!</v>
      </c>
      <c r="O8" s="269" t="n">
        <v>-164507.74</v>
      </c>
      <c r="P8" s="253" t="e">
        <f aca="false">N8</f>
        <v>#VALUE!</v>
      </c>
      <c r="S8" s="274" t="s">
        <v>380</v>
      </c>
      <c r="T8" s="275" t="e">
        <f aca="false">Y8/Z8</f>
        <v>#VALUE!</v>
      </c>
      <c r="V8" s="202" t="str">
        <f aca="false">ADDRESS(ROW(P22),COLUMN(P22))</f>
        <v>$P$22</v>
      </c>
      <c r="W8" s="202" t="e">
        <f aca="false">GetEnd($AV$1,V8)</f>
        <v>#VALUE!</v>
      </c>
      <c r="Y8" s="204" t="e">
        <f aca="true">SUMIF(INDIRECT(CONCATENATE(V8,":",W8)),"&gt;0",INDIRECT(CONCATENATE(V8,":",W8)))</f>
        <v>#VALUE!</v>
      </c>
      <c r="Z8" s="204" t="e">
        <f aca="true">COUNTIF(INDIRECT(CONCATENATE(V8,":",W8)),"&gt;0")</f>
        <v>#VALUE!</v>
      </c>
      <c r="AF8" s="200"/>
      <c r="AG8" s="228" t="s">
        <v>381</v>
      </c>
      <c r="AH8" s="276" t="e">
        <f aca="false">GetDelOmicronCol($AH$12,$AH$13)</f>
        <v>#VALUE!</v>
      </c>
      <c r="AI8" s="93"/>
      <c r="AJ8" s="228" t="s">
        <v>382</v>
      </c>
      <c r="AK8" s="242" t="e">
        <f aca="false">GetNGOmicronCol(AK7)</f>
        <v>#VALUE!</v>
      </c>
      <c r="AL8" s="132" t="n">
        <v>5</v>
      </c>
      <c r="AM8" s="256" t="e">
        <f aca="false">GetVolume($AH$12,$AH$13,AT8)</f>
        <v>#VALUE!</v>
      </c>
      <c r="AN8" s="257" t="e">
        <f aca="false">GetCommodity($AH$12,$AH$13,AT8)</f>
        <v>#VALUE!</v>
      </c>
      <c r="AO8" s="258" t="e">
        <f aca="false">GetFuelRate($AH$12,$AH$13,AT8)</f>
        <v>#VALUE!</v>
      </c>
      <c r="AP8" s="257" t="e">
        <f aca="false">GetSurcharge($AH$12,$AH$13,$AT8)</f>
        <v>#VALUE!</v>
      </c>
      <c r="AQ8" s="257" t="e">
        <f aca="false">GetRcptIndexAdj($AH$12,$AH$13,$AT8)</f>
        <v>#VALUE!</v>
      </c>
      <c r="AR8" s="259" t="e">
        <f aca="false">GetDelIndexAdj($AH$12,$AH$13,$AT8)</f>
        <v>#VALUE!</v>
      </c>
      <c r="AS8" s="260" t="e">
        <f aca="false">GetDemandRate($AH$12,$AH$13,$AT8)</f>
        <v>#VALUE!</v>
      </c>
      <c r="AT8" s="248" t="e">
        <f aca="false">gettier($AH$12,$AH$13,AL8)</f>
        <v>#VALUE!</v>
      </c>
      <c r="AU8" s="277" t="s">
        <v>383</v>
      </c>
      <c r="AV8" s="221" t="str">
        <f aca="false">ADDRESS(ROW($AM$22),COLUMN($AM$22))</f>
        <v>$AM$22</v>
      </c>
      <c r="AW8" s="216" t="e">
        <f aca="false">GetEnd($AV$1,AV8)</f>
        <v>#VALUE!</v>
      </c>
      <c r="AX8" s="221" t="str">
        <f aca="false">ADDRESS(ROW($AO$22),COLUMN($AO$22))</f>
        <v>$AO$22</v>
      </c>
      <c r="AY8" s="216" t="e">
        <f aca="false">GetEnd($AV$1,AX8)</f>
        <v>#VALUE!</v>
      </c>
    </row>
    <row r="9" customFormat="false" ht="12.75" hidden="false" customHeight="false" outlineLevel="0" collapsed="false">
      <c r="A9" s="272" t="s">
        <v>24</v>
      </c>
      <c r="L9" s="252" t="s">
        <v>384</v>
      </c>
      <c r="M9" s="252"/>
      <c r="N9" s="238" t="e">
        <f aca="true" t="array" ref="N9:N9">SUM(((INDIRECT(AX16)-INDIRECT(AY17))-(INDIRECT(AX17)-INDIRECT(AY15)))*INDIRECT(CONCATENATE(AX2,":",AY2))*INDIRECT(CONCATENATE(AV3,":",AW3))*INDIRECT(CONCATENATE(AX3,":",AY3)))</f>
        <v>#VALUE!</v>
      </c>
      <c r="O9" s="269" t="n">
        <v>0</v>
      </c>
      <c r="P9" s="253" t="e">
        <f aca="false">N9</f>
        <v>#VALUE!</v>
      </c>
      <c r="AF9" s="200"/>
      <c r="AG9" s="201"/>
      <c r="AH9" s="201"/>
      <c r="AI9" s="93"/>
      <c r="AJ9" s="228" t="s">
        <v>73</v>
      </c>
      <c r="AK9" s="276" t="e">
        <f aca="false">GetCorrelCol($AH$12,$AH$13)</f>
        <v>#VALUE!</v>
      </c>
      <c r="AL9" s="132" t="n">
        <v>6</v>
      </c>
      <c r="AM9" s="256" t="e">
        <f aca="false">GetVolume($AH$12,$AH$13,AT9)</f>
        <v>#VALUE!</v>
      </c>
      <c r="AN9" s="257" t="e">
        <f aca="false">GetCommodity($AH$12,$AH$13,AT9)</f>
        <v>#VALUE!</v>
      </c>
      <c r="AO9" s="258" t="e">
        <f aca="false">GetFuelRate($AH$12,$AH$13,AT9)</f>
        <v>#VALUE!</v>
      </c>
      <c r="AP9" s="257" t="e">
        <f aca="false">GetSurcharge($AH$12,$AH$13,$AT9)</f>
        <v>#VALUE!</v>
      </c>
      <c r="AQ9" s="257" t="e">
        <f aca="false">GetRcptIndexAdj($AH$12,$AH$13,$AT9)</f>
        <v>#VALUE!</v>
      </c>
      <c r="AR9" s="259" t="e">
        <f aca="false">GetDelIndexAdj($AH$12,$AH$13,$AT9)</f>
        <v>#VALUE!</v>
      </c>
      <c r="AS9" s="260" t="e">
        <f aca="false">GetDemandRate($AH$12,$AH$13,$AT9)</f>
        <v>#VALUE!</v>
      </c>
      <c r="AT9" s="248" t="e">
        <f aca="false">gettier($AH$12,$AH$13,AL9)</f>
        <v>#VALUE!</v>
      </c>
      <c r="AU9" s="271" t="s">
        <v>385</v>
      </c>
      <c r="AV9" s="221" t="str">
        <f aca="false">ADDRESS(ROW($AN$22),COLUMN($AN$22))</f>
        <v>$AN$22</v>
      </c>
      <c r="AW9" s="216" t="e">
        <f aca="false">GetEnd($AV$1,AV9)</f>
        <v>#VALUE!</v>
      </c>
      <c r="AX9" s="221" t="str">
        <f aca="false">ADDRESS(ROW($AP$22),COLUMN($AP$22))</f>
        <v>$AP$22</v>
      </c>
      <c r="AY9" s="216" t="e">
        <f aca="false">GetEnd($AV$1,AX9)</f>
        <v>#VALUE!</v>
      </c>
    </row>
    <row r="10" customFormat="false" ht="12.75" hidden="false" customHeight="false" outlineLevel="0" collapsed="false">
      <c r="A10" s="272" t="s">
        <v>24</v>
      </c>
      <c r="D10" s="278" t="s">
        <v>386</v>
      </c>
      <c r="E10" s="278"/>
      <c r="F10" s="278"/>
      <c r="G10" s="278"/>
      <c r="H10" s="278"/>
      <c r="L10" s="252" t="s">
        <v>387</v>
      </c>
      <c r="M10" s="252"/>
      <c r="N10" s="238" t="e">
        <f aca="true">-SUMPRODUCT(INDIRECT(CONCATENATE(AV10,":",AW10)),INDIRECT(CONCATENATE($AX$7,":",$AY$7)),INDIRECT(CONCATENATE($AV$3,":",$AW$3)))</f>
        <v>#VALUE!</v>
      </c>
      <c r="O10" s="238" t="n">
        <v>-1121607.67</v>
      </c>
      <c r="P10" s="253" t="e">
        <f aca="false">N10-O10</f>
        <v>#VALUE!</v>
      </c>
      <c r="AF10" s="200"/>
      <c r="AG10" s="228" t="s">
        <v>388</v>
      </c>
      <c r="AH10" s="279" t="e">
        <f aca="false">GetGRIFactor($AH$12,$AH$13)</f>
        <v>#VALUE!</v>
      </c>
      <c r="AI10" s="93"/>
      <c r="AJ10" s="93"/>
      <c r="AK10" s="93"/>
      <c r="AL10" s="132" t="n">
        <v>7</v>
      </c>
      <c r="AM10" s="256" t="e">
        <f aca="false">GetVolume($AH$12,$AH$13,AT10)</f>
        <v>#VALUE!</v>
      </c>
      <c r="AN10" s="257" t="e">
        <f aca="false">GetCommodity($AH$12,$AH$13,AT10)</f>
        <v>#VALUE!</v>
      </c>
      <c r="AO10" s="258" t="e">
        <f aca="false">GetFuelRate($AH$12,$AH$13,AT10)</f>
        <v>#VALUE!</v>
      </c>
      <c r="AP10" s="257" t="e">
        <f aca="false">GetSurcharge($AH$12,$AH$13,$AT10)</f>
        <v>#VALUE!</v>
      </c>
      <c r="AQ10" s="257" t="e">
        <f aca="false">GetRcptIndexAdj($AH$12,$AH$13,$AT10)</f>
        <v>#VALUE!</v>
      </c>
      <c r="AR10" s="259" t="e">
        <f aca="false">GetDelIndexAdj($AH$12,$AH$13,$AT10)</f>
        <v>#VALUE!</v>
      </c>
      <c r="AS10" s="260" t="e">
        <f aca="false">GetDemandRate($AH$12,$AH$13,$AT10)</f>
        <v>#VALUE!</v>
      </c>
      <c r="AT10" s="248" t="e">
        <f aca="false">gettier($AH$12,$AH$13,AL10)</f>
        <v>#VALUE!</v>
      </c>
      <c r="AU10" s="271" t="s">
        <v>389</v>
      </c>
      <c r="AV10" s="221" t="str">
        <f aca="false">ADDRESS(ROW($AS$22),COLUMN($AS$22))</f>
        <v>$AS$22</v>
      </c>
      <c r="AW10" s="216" t="e">
        <f aca="false">GetEnd($AV$1,AV10)</f>
        <v>#VALUE!</v>
      </c>
      <c r="AX10" s="221" t="str">
        <f aca="false">ADDRESS(ROW($CC$22),COLUMN($CC$22))</f>
        <v>$CC$22</v>
      </c>
      <c r="AY10" s="216" t="e">
        <f aca="false">GetEnd($AV$1,AX10)</f>
        <v>#VALUE!</v>
      </c>
    </row>
    <row r="11" customFormat="false" ht="12.75" hidden="false" customHeight="false" outlineLevel="0" collapsed="false">
      <c r="A11" s="272" t="s">
        <v>24</v>
      </c>
      <c r="D11" s="280" t="str">
        <f aca="false">IF(ISERROR($AH$13),"Check Contract Index to make sure it is valid","")</f>
        <v>Check Contract Index to make sure it is valid</v>
      </c>
      <c r="E11" s="281"/>
      <c r="F11" s="282"/>
      <c r="G11" s="282"/>
      <c r="H11" s="283"/>
      <c r="L11" s="263" t="s">
        <v>390</v>
      </c>
      <c r="M11" s="263"/>
      <c r="N11" s="264" t="e">
        <f aca="true">-SUMPRODUCT(INDIRECT(CONCATENATE(AV11,":",AW11)),INDIRECT(CONCATENATE($AV$2,":",$AW$2)),INDIRECT(CONCATENATE($AV$3,":",$AW$3)),INDIRECT(CONCATENATE(AX3,":",AY3)))</f>
        <v>#VALUE!</v>
      </c>
      <c r="O11" s="265" t="n">
        <v>-216409.6</v>
      </c>
      <c r="P11" s="266" t="e">
        <f aca="false">N11-O11</f>
        <v>#VALUE!</v>
      </c>
      <c r="AL11" s="132" t="n">
        <v>8</v>
      </c>
      <c r="AM11" s="256" t="e">
        <f aca="false">GetVolume($AH$12,$AH$13,AT11)</f>
        <v>#VALUE!</v>
      </c>
      <c r="AN11" s="257" t="e">
        <f aca="false">GetCommodity($AH$12,$AH$13,AT11)</f>
        <v>#VALUE!</v>
      </c>
      <c r="AO11" s="258" t="e">
        <f aca="false">GetFuelRate($AH$12,$AH$13,AT11)</f>
        <v>#VALUE!</v>
      </c>
      <c r="AP11" s="257" t="e">
        <f aca="false">GetSurcharge($AH$12,$AH$13,$AT11)</f>
        <v>#VALUE!</v>
      </c>
      <c r="AQ11" s="257" t="e">
        <f aca="false">GetRcptIndexAdj($AH$12,$AH$13,$AT11)</f>
        <v>#VALUE!</v>
      </c>
      <c r="AR11" s="259" t="e">
        <f aca="false">GetDelIndexAdj($AH$12,$AH$13,$AT11)</f>
        <v>#VALUE!</v>
      </c>
      <c r="AS11" s="260" t="e">
        <f aca="false">GetDemandRate($AH$12,$AH$13,$AT11)</f>
        <v>#VALUE!</v>
      </c>
      <c r="AT11" s="248" t="e">
        <f aca="false">gettier($AH$12,$AH$13,AL11)</f>
        <v>#VALUE!</v>
      </c>
      <c r="AU11" s="271" t="s">
        <v>391</v>
      </c>
      <c r="AV11" s="221" t="str">
        <f aca="false">ADDRESS(ROW($AQ$22),COLUMN($AQ$22))</f>
        <v>$AQ$22</v>
      </c>
      <c r="AW11" s="216" t="e">
        <f aca="false">GetEnd($AV$1,AV11)</f>
        <v>#VALUE!</v>
      </c>
      <c r="AX11" s="221" t="str">
        <f aca="false">ADDRESS(ROW($CD$22),COLUMN($CD$22))</f>
        <v>$CD$22</v>
      </c>
      <c r="AY11" s="216" t="e">
        <f aca="false">GetEnd($AV$1,AX11)</f>
        <v>#VALUE!</v>
      </c>
    </row>
    <row r="12" customFormat="false" ht="12.75" hidden="false" customHeight="false" outlineLevel="0" collapsed="false">
      <c r="A12" s="272" t="s">
        <v>24</v>
      </c>
      <c r="D12" s="284" t="e">
        <f aca="false">IF(OR(AH3="#VALUE#",AH4="#VALUE#",AH5="#VALUE#",AH6="#VALUE#",AH7="#VALUE#",AH8="#VALUE#"),"Check to make sure all curves are valid in input table","")</f>
        <v>#VALUE!</v>
      </c>
      <c r="E12" s="285"/>
      <c r="F12" s="286"/>
      <c r="G12" s="286"/>
      <c r="H12" s="287"/>
      <c r="L12" s="252" t="s">
        <v>115</v>
      </c>
      <c r="M12" s="252"/>
      <c r="N12" s="238" t="e">
        <f aca="true">SUM(INDIRECT(CONCATENATE(AV12,":",AW12)))</f>
        <v>#VALUE!</v>
      </c>
      <c r="O12" s="238" t="n">
        <v>-89286.49</v>
      </c>
      <c r="P12" s="253" t="e">
        <f aca="false">N12-O12</f>
        <v>#VALUE!</v>
      </c>
      <c r="AG12" s="288" t="s">
        <v>392</v>
      </c>
      <c r="AH12" s="279" t="e">
        <f aca="false">GetDBPage($D$2)</f>
        <v>#VALUE!</v>
      </c>
      <c r="AL12" s="132" t="n">
        <v>9</v>
      </c>
      <c r="AM12" s="256" t="e">
        <f aca="false">GetVolume($AH$12,$AH$13,AT12)</f>
        <v>#VALUE!</v>
      </c>
      <c r="AN12" s="257" t="e">
        <f aca="false">GetCommodity($AH$12,$AH$13,AT12)</f>
        <v>#VALUE!</v>
      </c>
      <c r="AO12" s="258" t="e">
        <f aca="false">GetFuelRate($AH$12,$AH$13,AT12)</f>
        <v>#VALUE!</v>
      </c>
      <c r="AP12" s="257" t="e">
        <f aca="false">GetSurcharge($AH$12,$AH$13,$AT12)</f>
        <v>#VALUE!</v>
      </c>
      <c r="AQ12" s="257" t="e">
        <f aca="false">GetRcptIndexAdj($AH$12,$AH$13,$AT12)</f>
        <v>#VALUE!</v>
      </c>
      <c r="AR12" s="259" t="e">
        <f aca="false">GetDelIndexAdj($AH$12,$AH$13,$AT12)</f>
        <v>#VALUE!</v>
      </c>
      <c r="AS12" s="260" t="e">
        <f aca="false">GetDemandRate($AH$12,$AH$13,$AT12)</f>
        <v>#VALUE!</v>
      </c>
      <c r="AT12" s="248" t="e">
        <f aca="false">gettier($AH$12,$AH$13,AL12)</f>
        <v>#VALUE!</v>
      </c>
      <c r="AU12" s="271" t="s">
        <v>115</v>
      </c>
      <c r="AV12" s="221" t="str">
        <f aca="false">ADDRESS(ROW($X$22),COLUMN($X$22))</f>
        <v>$X$22</v>
      </c>
      <c r="AW12" s="216" t="e">
        <f aca="false">GetEnd($AV$1,AV12)</f>
        <v>#VALUE!</v>
      </c>
      <c r="AX12" s="221" t="str">
        <f aca="false">ADDRESS(ROW($CE$22),COLUMN($CE$22))</f>
        <v>$CE$22</v>
      </c>
      <c r="AY12" s="216" t="e">
        <f aca="false">GetEnd($AV$1,AX12)</f>
        <v>#VALUE!</v>
      </c>
    </row>
    <row r="13" customFormat="false" ht="12.75" hidden="false" customHeight="false" outlineLevel="0" collapsed="false">
      <c r="A13" s="272" t="s">
        <v>24</v>
      </c>
      <c r="D13" s="284"/>
      <c r="E13" s="285"/>
      <c r="F13" s="286"/>
      <c r="G13" s="286"/>
      <c r="H13" s="287"/>
      <c r="L13" s="252" t="s">
        <v>116</v>
      </c>
      <c r="M13" s="252"/>
      <c r="N13" s="238" t="e">
        <f aca="true">SUM(INDIRECT(CONCATENATE(AV13,":",AW13)))</f>
        <v>#VALUE!</v>
      </c>
      <c r="O13" s="238" t="n">
        <v>677.28</v>
      </c>
      <c r="P13" s="253" t="e">
        <f aca="false">N13-O13</f>
        <v>#VALUE!</v>
      </c>
      <c r="AG13" s="288" t="s">
        <v>393</v>
      </c>
      <c r="AH13" s="279" t="e">
        <f aca="false">GetRecNdx($AH$12,$D$2)</f>
        <v>#VALUE!</v>
      </c>
      <c r="AL13" s="132" t="n">
        <v>10</v>
      </c>
      <c r="AM13" s="256" t="e">
        <f aca="false">GetVolume($AH$12,$AH$13,AT13)</f>
        <v>#VALUE!</v>
      </c>
      <c r="AN13" s="257" t="e">
        <f aca="false">GetCommodity($AH$12,$AH$13,AT13)</f>
        <v>#VALUE!</v>
      </c>
      <c r="AO13" s="258" t="e">
        <f aca="false">GetFuelRate($AH$12,$AH$13,AT13)</f>
        <v>#VALUE!</v>
      </c>
      <c r="AP13" s="257" t="e">
        <f aca="false">GetSurcharge($AH$12,$AH$13,$AT13)</f>
        <v>#VALUE!</v>
      </c>
      <c r="AQ13" s="257" t="e">
        <f aca="false">GetRcptIndexAdj($AH$12,$AH$13,$AT13)</f>
        <v>#VALUE!</v>
      </c>
      <c r="AR13" s="259" t="e">
        <f aca="false">GetDelIndexAdj($AH$12,$AH$13,$AT13)</f>
        <v>#VALUE!</v>
      </c>
      <c r="AS13" s="260" t="e">
        <f aca="false">GetDemandRate($AH$12,$AH$13,$AT13)</f>
        <v>#VALUE!</v>
      </c>
      <c r="AT13" s="248" t="e">
        <f aca="false">gettier($AH$12,$AH$13,AL13)</f>
        <v>#VALUE!</v>
      </c>
      <c r="AU13" s="271" t="s">
        <v>116</v>
      </c>
      <c r="AV13" s="221" t="str">
        <f aca="false">ADDRESS(ROW($Y$22),COLUMN($Y$22))</f>
        <v>$Y$22</v>
      </c>
      <c r="AW13" s="216" t="e">
        <f aca="false">GetEnd($AV$1,AV13)</f>
        <v>#VALUE!</v>
      </c>
      <c r="AX13" s="221" t="str">
        <f aca="false">ADDRESS(ROW($CF$22),COLUMN($CF$22))</f>
        <v>$CF$22</v>
      </c>
      <c r="AY13" s="216" t="e">
        <f aca="false">GetEnd($AV$1,AX13)</f>
        <v>#VALUE!</v>
      </c>
    </row>
    <row r="14" customFormat="false" ht="12.75" hidden="false" customHeight="false" outlineLevel="0" collapsed="false">
      <c r="A14" s="272" t="s">
        <v>24</v>
      </c>
      <c r="D14" s="284"/>
      <c r="E14" s="285"/>
      <c r="F14" s="286"/>
      <c r="G14" s="286"/>
      <c r="H14" s="287"/>
      <c r="K14" s="289"/>
      <c r="L14" s="252" t="s">
        <v>117</v>
      </c>
      <c r="M14" s="252"/>
      <c r="N14" s="238" t="e">
        <f aca="true">SUM(INDIRECT(CONCATENATE(AV14,":",AW14)))</f>
        <v>#VALUE!</v>
      </c>
      <c r="O14" s="238" t="n">
        <v>-16114.63</v>
      </c>
      <c r="P14" s="253" t="e">
        <f aca="false">N14-O14</f>
        <v>#VALUE!</v>
      </c>
      <c r="S14" s="203" t="e">
        <f aca="false">F22/(1-AR22)*AH22*AU22</f>
        <v>#VALUE!</v>
      </c>
      <c r="T14" s="203" t="e">
        <f aca="false">F22*AH22*AU22</f>
        <v>#VALUE!</v>
      </c>
      <c r="AL14" s="132" t="n">
        <v>11</v>
      </c>
      <c r="AM14" s="256" t="e">
        <f aca="false">GetVolume($AH$12,$AH$13,AT14)</f>
        <v>#VALUE!</v>
      </c>
      <c r="AN14" s="257" t="e">
        <f aca="false">GetCommodity($AH$12,$AH$13,AT14)</f>
        <v>#VALUE!</v>
      </c>
      <c r="AO14" s="258" t="e">
        <f aca="false">GetFuelRate($AH$12,$AH$13,AT14)</f>
        <v>#VALUE!</v>
      </c>
      <c r="AP14" s="257" t="e">
        <f aca="false">GetSurcharge($AH$12,$AH$13,$AT14)</f>
        <v>#VALUE!</v>
      </c>
      <c r="AQ14" s="257" t="e">
        <f aca="false">GetRcptIndexAdj($AH$12,$AH$13,$AT14)</f>
        <v>#VALUE!</v>
      </c>
      <c r="AR14" s="259" t="e">
        <f aca="false">GetDelIndexAdj($AH$12,$AH$13,$AT14)</f>
        <v>#VALUE!</v>
      </c>
      <c r="AS14" s="260" t="e">
        <f aca="false">GetDemandRate($AH$12,$AH$13,$AT14)</f>
        <v>#VALUE!</v>
      </c>
      <c r="AT14" s="248" t="e">
        <f aca="false">gettier($AH$12,$AH$13,AL14)</f>
        <v>#VALUE!</v>
      </c>
      <c r="AU14" s="271" t="s">
        <v>117</v>
      </c>
      <c r="AV14" s="221" t="str">
        <f aca="false">ADDRESS(ROW($Z$22),COLUMN($Z$22))</f>
        <v>$Z$22</v>
      </c>
      <c r="AW14" s="216" t="e">
        <f aca="false">GetEnd($AV$1,AV14)</f>
        <v>#VALUE!</v>
      </c>
      <c r="AX14" s="290" t="e">
        <f aca="false">CONCATENATE(AX8,":",AY8)</f>
        <v>#VALUE!</v>
      </c>
      <c r="AY14" s="290" t="e">
        <f aca="false">CONCATENATE(AX10,":",AY10)</f>
        <v>#VALUE!</v>
      </c>
    </row>
    <row r="15" customFormat="false" ht="13.5" hidden="false" customHeight="false" outlineLevel="0" collapsed="false">
      <c r="A15" s="272" t="s">
        <v>24</v>
      </c>
      <c r="D15" s="284"/>
      <c r="E15" s="285"/>
      <c r="F15" s="286"/>
      <c r="G15" s="286"/>
      <c r="H15" s="287"/>
      <c r="L15" s="252" t="s">
        <v>118</v>
      </c>
      <c r="M15" s="252"/>
      <c r="N15" s="238" t="e">
        <f aca="true">SUM(INDIRECT(CONCATENATE(AV15,":",AW15)))</f>
        <v>#VALUE!</v>
      </c>
      <c r="O15" s="238" t="n">
        <v>14100.81</v>
      </c>
      <c r="P15" s="253" t="e">
        <f aca="false">N15-O15</f>
        <v>#VALUE!</v>
      </c>
      <c r="AL15" s="132" t="n">
        <v>12</v>
      </c>
      <c r="AM15" s="291" t="e">
        <f aca="false">GetVolume($AH$12,$AH$13,AT15)</f>
        <v>#VALUE!</v>
      </c>
      <c r="AN15" s="292" t="e">
        <f aca="false">GetCommodity($AH$12,$AH$13,AT15)</f>
        <v>#VALUE!</v>
      </c>
      <c r="AO15" s="293" t="e">
        <f aca="false">GetFuelRate($AH$12,$AH$13,AT15)</f>
        <v>#VALUE!</v>
      </c>
      <c r="AP15" s="292" t="e">
        <f aca="false">GetSurcharge($AH$12,$AH$13,$AT15)</f>
        <v>#VALUE!</v>
      </c>
      <c r="AQ15" s="292" t="e">
        <f aca="false">GetRcptIndexAdj($AH$12,$AH$13,$AT15)</f>
        <v>#VALUE!</v>
      </c>
      <c r="AR15" s="294" t="e">
        <f aca="false">GetDelIndexAdj($AH$12,$AH$13,$AT15)</f>
        <v>#VALUE!</v>
      </c>
      <c r="AS15" s="295" t="e">
        <f aca="false">GetDemandRate($AH$12,$AH$13,$AT15)</f>
        <v>#VALUE!</v>
      </c>
      <c r="AT15" s="248" t="e">
        <f aca="false">gettier($AH$12,$AH$13,AL15)</f>
        <v>#VALUE!</v>
      </c>
      <c r="AU15" s="296" t="s">
        <v>118</v>
      </c>
      <c r="AV15" s="221" t="str">
        <f aca="false">ADDRESS(ROW($AA$22),COLUMN($AA$22))</f>
        <v>$AA$22</v>
      </c>
      <c r="AW15" s="216" t="e">
        <f aca="false">GetEnd($AV$1,AV15)</f>
        <v>#VALUE!</v>
      </c>
      <c r="AX15" s="290" t="e">
        <f aca="false">CONCATENATE(AV8,":",AW8)</f>
        <v>#VALUE!</v>
      </c>
      <c r="AY15" s="290" t="e">
        <f aca="false">CONCATENATE(AX11,":",AY11)</f>
        <v>#VALUE!</v>
      </c>
    </row>
    <row r="16" customFormat="false" ht="12.75" hidden="false" customHeight="false" outlineLevel="0" collapsed="false">
      <c r="D16" s="297"/>
      <c r="E16" s="298"/>
      <c r="F16" s="299"/>
      <c r="G16" s="299"/>
      <c r="H16" s="300"/>
      <c r="L16" s="252" t="s">
        <v>119</v>
      </c>
      <c r="M16" s="252"/>
      <c r="N16" s="238" t="e">
        <f aca="true">SUM(INDIRECT(CONCATENATE(AV16,":",AW16)))</f>
        <v>#VALUE!</v>
      </c>
      <c r="O16" s="238" t="n">
        <v>-980.63</v>
      </c>
      <c r="P16" s="253" t="e">
        <f aca="false">N16-O16</f>
        <v>#VALUE!</v>
      </c>
      <c r="AU16" s="271" t="s">
        <v>119</v>
      </c>
      <c r="AV16" s="221" t="str">
        <f aca="false">ADDRESS(ROW($AB$22),COLUMN($AB$22))</f>
        <v>$AB$22</v>
      </c>
      <c r="AW16" s="216" t="e">
        <f aca="false">GetEnd($AV$1,AV16)</f>
        <v>#VALUE!</v>
      </c>
      <c r="AX16" s="290" t="e">
        <f aca="false">CONCATENATE(AX9,":",AY9)</f>
        <v>#VALUE!</v>
      </c>
      <c r="AY16" s="290" t="e">
        <f aca="false">CONCATENATE(AX12,":",AY12)</f>
        <v>#VALUE!</v>
      </c>
      <c r="CM16" s="348"/>
    </row>
    <row r="17" customFormat="false" ht="12.75" hidden="false" customHeight="false" outlineLevel="0" collapsed="false">
      <c r="D17" s="285"/>
      <c r="E17" s="285"/>
      <c r="F17" s="286"/>
      <c r="G17" s="286"/>
      <c r="H17" s="286"/>
      <c r="L17" s="263" t="s">
        <v>120</v>
      </c>
      <c r="M17" s="263"/>
      <c r="N17" s="264" t="e">
        <f aca="true">SUM(INDIRECT(CONCATENATE(AV17,":",AW17)))</f>
        <v>#VALUE!</v>
      </c>
      <c r="O17" s="265" t="n">
        <v>757.67</v>
      </c>
      <c r="P17" s="266" t="e">
        <f aca="false">N17-O17</f>
        <v>#VALUE!</v>
      </c>
      <c r="AU17" s="271" t="s">
        <v>120</v>
      </c>
      <c r="AV17" s="221" t="str">
        <f aca="false">ADDRESS(ROW($AC$22),COLUMN($AC$22))</f>
        <v>$AC$22</v>
      </c>
      <c r="AW17" s="216" t="e">
        <f aca="false">GetEnd($AV$1,AV17)</f>
        <v>#VALUE!</v>
      </c>
      <c r="AX17" s="290" t="e">
        <f aca="false">CONCATENATE(AV9,":",AW9)</f>
        <v>#VALUE!</v>
      </c>
      <c r="AY17" s="290" t="e">
        <f aca="false">CONCATENATE(AX13,":",AY13)</f>
        <v>#VALUE!</v>
      </c>
      <c r="CM17" s="348"/>
    </row>
    <row r="18" customFormat="false" ht="12.75" hidden="false" customHeight="false" outlineLevel="0" collapsed="false">
      <c r="D18" s="285"/>
      <c r="E18" s="285"/>
      <c r="F18" s="286"/>
      <c r="G18" s="286"/>
      <c r="H18" s="286"/>
      <c r="L18" s="252" t="s">
        <v>394</v>
      </c>
      <c r="M18" s="252"/>
      <c r="N18" s="238" t="e">
        <f aca="true">SUMPRODUCT(INDIRECT(CONCATENATE(AX4,":",AY4)),INDIRECT(CONCATENATE($AV$2,":",$AW$2)),INDIRECT(CONCATENATE($AV$3,":",$AW$3)))</f>
        <v>#VALUE!</v>
      </c>
      <c r="O18" s="238" t="n">
        <v>452615.71</v>
      </c>
      <c r="P18" s="253" t="e">
        <f aca="false">N18-O18</f>
        <v>#VALUE!</v>
      </c>
      <c r="AU18" s="271"/>
      <c r="AV18" s="221"/>
      <c r="AW18" s="216"/>
      <c r="AX18" s="221" t="str">
        <f aca="false">ADDRESS(ROW($CI$22),COLUMN($CI$22))</f>
        <v>$CI$22</v>
      </c>
      <c r="AY18" s="216" t="e">
        <f aca="false">GetEnd($AV$1,AX18)</f>
        <v>#VALUE!</v>
      </c>
      <c r="CM18" s="348"/>
    </row>
    <row r="19" customFormat="false" ht="12.75" hidden="false" customHeight="false" outlineLevel="0" collapsed="false">
      <c r="D19" s="285"/>
      <c r="E19" s="285"/>
      <c r="F19" s="286"/>
      <c r="G19" s="286"/>
      <c r="H19" s="286"/>
      <c r="L19" s="301" t="s">
        <v>395</v>
      </c>
      <c r="M19" s="301"/>
      <c r="N19" s="302" t="e">
        <f aca="true">SUMPRODUCT(INDIRECT(CONCATENATE(AX5,":",AY5)),INDIRECT(CONCATENATE($AV$2,":",$AW$2)),INDIRECT(CONCATENATE($AV$3,":",$AW$3)))</f>
        <v>#VALUE!</v>
      </c>
      <c r="O19" s="302" t="n">
        <v>352152.61</v>
      </c>
      <c r="P19" s="303" t="e">
        <f aca="false">N19-O19</f>
        <v>#VALUE!</v>
      </c>
      <c r="AU19" s="271"/>
      <c r="AV19" s="221"/>
      <c r="AW19" s="216"/>
      <c r="CM19" s="348"/>
    </row>
    <row r="20" customFormat="false" ht="14.25" hidden="false" customHeight="true" outlineLevel="0" collapsed="false">
      <c r="D20" s="304"/>
      <c r="E20" s="305"/>
      <c r="F20" s="306"/>
      <c r="G20" s="306"/>
      <c r="H20" s="307"/>
      <c r="I20" s="307"/>
      <c r="J20" s="206"/>
      <c r="K20" s="206"/>
      <c r="L20" s="206"/>
      <c r="M20" s="206"/>
      <c r="N20" s="206"/>
      <c r="O20" s="206"/>
      <c r="P20" s="306"/>
      <c r="Q20" s="308"/>
      <c r="R20" s="308"/>
      <c r="S20" s="309" t="e">
        <f aca="false">GetRcptBasis($AH$12,$AH$13)</f>
        <v>#VALUE!</v>
      </c>
      <c r="T20" s="309" t="e">
        <f aca="false">GetDelBasis($AH$12,$AH$13)</f>
        <v>#VALUE!</v>
      </c>
      <c r="U20" s="308"/>
      <c r="V20" s="308"/>
      <c r="W20" s="308"/>
      <c r="X20" s="308"/>
      <c r="Y20" s="310"/>
      <c r="Z20" s="310"/>
      <c r="AA20" s="310"/>
      <c r="AB20" s="310"/>
      <c r="AC20" s="310"/>
      <c r="AI20" s="216"/>
      <c r="AM20" s="311" t="e">
        <f aca="false">GetRcptPoint($AH$12,$AH$13)</f>
        <v>#VALUE!</v>
      </c>
      <c r="AN20" s="311"/>
      <c r="AO20" s="311" t="e">
        <f aca="false">GetDelPoint($AH$12,$AH$13)</f>
        <v>#VALUE!</v>
      </c>
      <c r="AP20" s="311"/>
      <c r="AQ20" s="208"/>
      <c r="AS20" s="208"/>
      <c r="AU20" s="207" t="s">
        <v>396</v>
      </c>
      <c r="AV20" s="290" t="e">
        <f aca="true">SUMPRODUCT(INDIRECT(CONCATENATE(AV8,":",AW8)),INDIRECT(CONCATENATE($AV$2,":",$AW$2)),INDIRECT(CONCATENATE($AV$3,":",$AW$3)),INDIRECT(CONCATENATE(AX3,":",AY3)))</f>
        <v>#VALUE!</v>
      </c>
      <c r="AW20" s="290" t="e">
        <f aca="true">SUMPRODUCT(INDIRECT(CONCATENATE(AX8,":",AY8)),INDIRECT(CONCATENATE($AV$2,":",$AW$2)),INDIRECT(CONCATENATE($AV$3,":",$AW$3)),INDIRECT(CONCATENATE(AX3,":",AY3)))</f>
        <v>#VALUE!</v>
      </c>
      <c r="AX20" s="290" t="e">
        <f aca="true">SUMPRODUCT(INDIRECT(CONCATENATE(AV9,":",AW9)),INDIRECT(CONCATENATE($AV$2,":",$AW$2)),INDIRECT(CONCATENATE($AV$3,":",$AW$3)),INDIRECT(CONCATENATE(AX3,":",AY3)))</f>
        <v>#VALUE!</v>
      </c>
      <c r="AY20" s="290" t="e">
        <f aca="true">SUMPRODUCT(INDIRECT(CONCATENATE(AX9,":",AY9)),INDIRECT(CONCATENATE($AV$2,":",$AW$2)),INDIRECT(CONCATENATE($AV$3,":",$AW$3)),INDIRECT(CONCATENATE(AX3,":",AY3)))</f>
        <v>#VALUE!</v>
      </c>
    </row>
    <row r="21" customFormat="false" ht="38.25" hidden="false" customHeight="false" outlineLevel="0" collapsed="false">
      <c r="A21" s="312"/>
      <c r="B21" s="312"/>
      <c r="C21" s="312"/>
      <c r="D21" s="313" t="s">
        <v>397</v>
      </c>
      <c r="E21" s="200"/>
      <c r="F21" s="314" t="s">
        <v>51</v>
      </c>
      <c r="G21" s="315" t="s">
        <v>398</v>
      </c>
      <c r="H21" s="316" t="s">
        <v>399</v>
      </c>
      <c r="I21" s="317" t="s">
        <v>400</v>
      </c>
      <c r="K21" s="318" t="s">
        <v>401</v>
      </c>
      <c r="L21" s="319" t="s">
        <v>402</v>
      </c>
      <c r="N21" s="318" t="s">
        <v>403</v>
      </c>
      <c r="O21" s="320" t="s">
        <v>404</v>
      </c>
      <c r="P21" s="321" t="s">
        <v>405</v>
      </c>
      <c r="Q21" s="322" t="s">
        <v>406</v>
      </c>
      <c r="R21" s="93"/>
      <c r="S21" s="323" t="s">
        <v>36</v>
      </c>
      <c r="T21" s="324" t="s">
        <v>37</v>
      </c>
      <c r="V21" s="325" t="s">
        <v>54</v>
      </c>
      <c r="W21" s="326"/>
      <c r="X21" s="327" t="s">
        <v>407</v>
      </c>
      <c r="Y21" s="327" t="s">
        <v>408</v>
      </c>
      <c r="Z21" s="328" t="s">
        <v>409</v>
      </c>
      <c r="AA21" s="328" t="s">
        <v>410</v>
      </c>
      <c r="AB21" s="328" t="s">
        <v>411</v>
      </c>
      <c r="AC21" s="327" t="s">
        <v>412</v>
      </c>
      <c r="AD21" s="326"/>
      <c r="AE21" s="329"/>
      <c r="AF21" s="330" t="s">
        <v>413</v>
      </c>
      <c r="AG21" s="330" t="s">
        <v>361</v>
      </c>
      <c r="AH21" s="330" t="s">
        <v>414</v>
      </c>
      <c r="AI21" s="330" t="s">
        <v>415</v>
      </c>
      <c r="AJ21" s="330" t="s">
        <v>416</v>
      </c>
      <c r="AK21" s="312"/>
      <c r="AL21" s="331" t="s">
        <v>417</v>
      </c>
      <c r="AM21" s="331" t="s">
        <v>58</v>
      </c>
      <c r="AN21" s="331" t="s">
        <v>63</v>
      </c>
      <c r="AO21" s="331" t="s">
        <v>60</v>
      </c>
      <c r="AP21" s="331" t="s">
        <v>65</v>
      </c>
      <c r="AQ21" s="331" t="s">
        <v>418</v>
      </c>
      <c r="AR21" s="332" t="s">
        <v>53</v>
      </c>
      <c r="AS21" s="331" t="s">
        <v>419</v>
      </c>
      <c r="AT21" s="332" t="s">
        <v>420</v>
      </c>
      <c r="AU21" s="332" t="s">
        <v>421</v>
      </c>
      <c r="AV21" s="333" t="s">
        <v>422</v>
      </c>
      <c r="AW21" s="332" t="s">
        <v>423</v>
      </c>
      <c r="AX21" s="332" t="s">
        <v>424</v>
      </c>
      <c r="AY21" s="332" t="s">
        <v>425</v>
      </c>
      <c r="AZ21" s="332"/>
      <c r="BA21" s="334"/>
      <c r="BB21" s="332" t="s">
        <v>426</v>
      </c>
      <c r="BC21" s="332" t="s">
        <v>427</v>
      </c>
      <c r="BD21" s="332" t="s">
        <v>428</v>
      </c>
      <c r="BE21" s="332" t="s">
        <v>429</v>
      </c>
      <c r="BF21" s="332" t="s">
        <v>430</v>
      </c>
      <c r="BG21" s="332" t="s">
        <v>431</v>
      </c>
      <c r="BH21" s="332" t="s">
        <v>432</v>
      </c>
      <c r="BI21" s="332" t="s">
        <v>433</v>
      </c>
      <c r="BJ21" s="332" t="s">
        <v>434</v>
      </c>
      <c r="BK21" s="332" t="s">
        <v>435</v>
      </c>
      <c r="BL21" s="332" t="s">
        <v>436</v>
      </c>
      <c r="BM21" s="332" t="s">
        <v>437</v>
      </c>
      <c r="BN21" s="332" t="s">
        <v>119</v>
      </c>
      <c r="BO21" s="332" t="s">
        <v>120</v>
      </c>
      <c r="BP21" s="332"/>
      <c r="BQ21" s="332"/>
      <c r="BR21" s="332"/>
      <c r="BS21" s="332"/>
      <c r="BT21" s="312"/>
      <c r="BU21" s="335"/>
      <c r="BV21" s="336" t="s">
        <v>399</v>
      </c>
      <c r="BW21" s="332" t="s">
        <v>400</v>
      </c>
      <c r="BX21" s="332" t="s">
        <v>403</v>
      </c>
      <c r="BY21" s="332" t="s">
        <v>404</v>
      </c>
      <c r="BZ21" s="332" t="s">
        <v>405</v>
      </c>
      <c r="CA21" s="332" t="s">
        <v>420</v>
      </c>
      <c r="CB21" s="332" t="s">
        <v>421</v>
      </c>
      <c r="CC21" s="337" t="s">
        <v>58</v>
      </c>
      <c r="CD21" s="337" t="s">
        <v>63</v>
      </c>
      <c r="CE21" s="337" t="s">
        <v>60</v>
      </c>
      <c r="CF21" s="337" t="s">
        <v>65</v>
      </c>
      <c r="CG21" s="337" t="s">
        <v>418</v>
      </c>
      <c r="CH21" s="337" t="s">
        <v>54</v>
      </c>
      <c r="CI21" s="337" t="s">
        <v>417</v>
      </c>
      <c r="CJ21" s="312"/>
      <c r="CK21" s="312"/>
      <c r="CL21" s="312"/>
      <c r="CM21" s="312"/>
      <c r="CN21" s="312"/>
      <c r="CO21" s="312"/>
      <c r="CP21" s="312"/>
      <c r="CQ21" s="312"/>
      <c r="CR21" s="312"/>
      <c r="CS21" s="312"/>
      <c r="CT21" s="312"/>
      <c r="CU21" s="312"/>
      <c r="CV21" s="312"/>
      <c r="CW21" s="312"/>
      <c r="CX21" s="312"/>
      <c r="CY21" s="312"/>
      <c r="CZ21" s="312"/>
      <c r="DA21" s="312"/>
      <c r="DB21" s="312"/>
      <c r="DC21" s="312"/>
      <c r="DD21" s="312"/>
      <c r="DE21" s="312"/>
      <c r="DF21" s="312"/>
      <c r="DG21" s="312"/>
      <c r="DH21" s="312"/>
      <c r="DI21" s="312"/>
      <c r="DJ21" s="312"/>
      <c r="DK21" s="312"/>
      <c r="DL21" s="312"/>
      <c r="DM21" s="312"/>
      <c r="DN21" s="312"/>
      <c r="DO21" s="312"/>
      <c r="DP21" s="312"/>
      <c r="DQ21" s="312"/>
      <c r="DR21" s="312"/>
      <c r="DS21" s="312"/>
      <c r="DT21" s="312"/>
      <c r="DU21" s="312"/>
      <c r="DV21" s="312"/>
      <c r="DW21" s="312"/>
      <c r="DX21" s="312"/>
      <c r="DY21" s="312"/>
      <c r="DZ21" s="312"/>
      <c r="EA21" s="312"/>
      <c r="EB21" s="312"/>
      <c r="EC21" s="312"/>
      <c r="ED21" s="312"/>
      <c r="EE21" s="312"/>
      <c r="EF21" s="312"/>
      <c r="EG21" s="312"/>
      <c r="EH21" s="312"/>
      <c r="EI21" s="312"/>
      <c r="EJ21" s="312"/>
      <c r="EK21" s="312"/>
      <c r="EL21" s="312"/>
      <c r="EM21" s="312"/>
      <c r="EN21" s="312"/>
      <c r="EO21" s="312"/>
      <c r="EP21" s="312"/>
      <c r="EQ21" s="312"/>
      <c r="ER21" s="312"/>
      <c r="ES21" s="312"/>
      <c r="ET21" s="312"/>
      <c r="EU21" s="312"/>
      <c r="EV21" s="312"/>
      <c r="EW21" s="312"/>
      <c r="EX21" s="312"/>
      <c r="EY21" s="312"/>
      <c r="EZ21" s="312"/>
      <c r="FA21" s="312"/>
      <c r="FB21" s="312"/>
      <c r="FC21" s="312"/>
      <c r="FD21" s="312"/>
      <c r="FE21" s="312"/>
      <c r="FF21" s="312"/>
      <c r="FG21" s="312"/>
      <c r="FH21" s="312"/>
      <c r="FI21" s="312"/>
      <c r="FJ21" s="312"/>
      <c r="FK21" s="312"/>
      <c r="FL21" s="312"/>
      <c r="FM21" s="312"/>
      <c r="FN21" s="312"/>
      <c r="FO21" s="312"/>
      <c r="FP21" s="312"/>
      <c r="FQ21" s="312"/>
      <c r="FR21" s="312"/>
      <c r="FS21" s="312"/>
      <c r="FT21" s="312"/>
      <c r="FU21" s="312"/>
      <c r="FV21" s="312"/>
      <c r="FW21" s="312"/>
      <c r="FX21" s="312"/>
      <c r="FY21" s="312"/>
      <c r="FZ21" s="312"/>
      <c r="GA21" s="312"/>
      <c r="GB21" s="312"/>
      <c r="GC21" s="312"/>
      <c r="GD21" s="312"/>
      <c r="GE21" s="312"/>
      <c r="GF21" s="312"/>
      <c r="GG21" s="312"/>
      <c r="GH21" s="312"/>
      <c r="GI21" s="312"/>
      <c r="GJ21" s="312"/>
      <c r="GK21" s="312"/>
      <c r="GL21" s="312"/>
      <c r="GM21" s="312"/>
      <c r="GN21" s="312"/>
      <c r="GO21" s="312"/>
      <c r="GP21" s="312"/>
      <c r="GQ21" s="312"/>
      <c r="GR21" s="312"/>
      <c r="GS21" s="312"/>
      <c r="GT21" s="312"/>
      <c r="GU21" s="312"/>
      <c r="GV21" s="312"/>
      <c r="GW21" s="312"/>
      <c r="GX21" s="312"/>
      <c r="GY21" s="312"/>
      <c r="GZ21" s="312"/>
      <c r="HA21" s="312"/>
      <c r="HB21" s="312"/>
      <c r="HC21" s="312"/>
      <c r="HD21" s="312"/>
      <c r="HE21" s="312"/>
      <c r="HF21" s="312"/>
      <c r="HG21" s="312"/>
      <c r="HH21" s="312"/>
      <c r="HI21" s="312"/>
      <c r="HJ21" s="312"/>
      <c r="HK21" s="312"/>
      <c r="HL21" s="312"/>
      <c r="HM21" s="312"/>
      <c r="HN21" s="312"/>
      <c r="HO21" s="312"/>
      <c r="HP21" s="312"/>
      <c r="HQ21" s="312"/>
      <c r="HR21" s="312"/>
      <c r="HS21" s="312"/>
      <c r="HT21" s="312"/>
      <c r="HU21" s="312"/>
      <c r="HV21" s="312"/>
      <c r="HW21" s="312"/>
      <c r="HX21" s="312"/>
      <c r="HY21" s="312"/>
      <c r="HZ21" s="312"/>
      <c r="IA21" s="312"/>
      <c r="IB21" s="312"/>
      <c r="IC21" s="312"/>
      <c r="ID21" s="312"/>
      <c r="IE21" s="312"/>
      <c r="IF21" s="312"/>
      <c r="IG21" s="312"/>
      <c r="IH21" s="312"/>
      <c r="II21" s="312"/>
      <c r="IJ21" s="312"/>
      <c r="IK21" s="312"/>
      <c r="IL21" s="312"/>
      <c r="IM21" s="312"/>
      <c r="IN21" s="312"/>
      <c r="IO21" s="312"/>
      <c r="IP21" s="312"/>
      <c r="IQ21" s="312"/>
      <c r="IR21" s="312"/>
      <c r="IS21" s="312"/>
      <c r="IT21" s="312"/>
      <c r="IU21" s="312"/>
      <c r="IV21" s="312"/>
      <c r="IW21" s="312"/>
    </row>
    <row r="22" customFormat="false" ht="12.75" hidden="false" customHeight="false" outlineLevel="0" collapsed="false">
      <c r="A22" s="338"/>
      <c r="B22" s="338"/>
      <c r="D22" s="199" t="e">
        <f aca="false">G7+OffsetDays</f>
        <v>#VALUE!</v>
      </c>
      <c r="F22" s="200" t="e">
        <f aca="false">VLOOKUP(AG22,$AL$4:$AS$15,2)</f>
        <v>#VALUE!</v>
      </c>
      <c r="G22" s="200" t="e">
        <f aca="false">F22*$AU22</f>
        <v>#VALUE!</v>
      </c>
      <c r="H22" s="201" t="e">
        <f aca="false">(AL22+AM22+AN22)/(1-(AR22))</f>
        <v>#VALUE!</v>
      </c>
      <c r="I22" s="201" t="e">
        <f aca="false">(AL22+AO22+AP22)</f>
        <v>#VALUE!</v>
      </c>
      <c r="K22" s="201" t="e">
        <f aca="false">MAX(((I22-H22)-AQ22)*AU22*AH22,0)</f>
        <v>#VALUE!</v>
      </c>
      <c r="L22" s="339" t="e">
        <f aca="false">MAX(Q22-K22,0)</f>
        <v>#VALUE!</v>
      </c>
      <c r="N22" s="340" t="e">
        <f aca="false">SQRT(($AX22^2*($AH22/2)+$AW22^2*$AI22)/(($AH22/2)+$AI22))</f>
        <v>#VALUE!</v>
      </c>
      <c r="O22" s="340" t="e">
        <f aca="false">SQRT(($AY22^2*($AH22/2)+$AW22^2*$AI22)/(($AH22/2)+$AI22))</f>
        <v>#VALUE!</v>
      </c>
      <c r="P22" s="209" t="e">
        <f aca="false">(VLOOKUP(AI22,CorrelationTwo,2)*(AW22^2)*AI22+VLOOKUP(D22,CorrelationOne,$AK$9)*AX22*AY22*(AH22/2))/((AI22+(AH22/2))*O22*N22)*AF22</f>
        <v>#VALUE!</v>
      </c>
      <c r="Q22" s="339" t="e">
        <f aca="false">xSPRDOPT(I22,H22,AQ22,0,O22,N22,P22,D22-$G$5,1,0)*AH22*AU22</f>
        <v>#VALUE!</v>
      </c>
      <c r="R22" s="339"/>
      <c r="S22" s="203" t="e">
        <f aca="false">xSPRDOPT(I22,H22,AQ22,AT22,O22,N22,P22,D22-$G$5,1,2)*AF22*(F22/(1-AR22))*AH22</f>
        <v>#VALUE!</v>
      </c>
      <c r="T22" s="203" t="e">
        <f aca="false">xSPRDOPT(I22,H22,AQ22,AT22,O22,N22,P22,D22-$G$5,1,1)*AF22*F22*AH22</f>
        <v>#VALUE!</v>
      </c>
      <c r="U22" s="339"/>
      <c r="V22" s="341" t="e">
        <f aca="false">VLOOKUP($AG22,$AL$4:$AS$15,8)*AH22*AU22</f>
        <v>#VALUE!</v>
      </c>
      <c r="W22" s="341"/>
      <c r="X22" s="342" t="e">
        <f aca="false">((BM22*BC22)+(BL22*BB22))*AH22*F22</f>
        <v>#VALUE!</v>
      </c>
      <c r="Y22" s="342" t="e">
        <f aca="false">($F22*$AH22)*((($BG22/2)*($BC22)^2)+(($BF22/2)*($BB22)^2)+($BH22*$BC22*$BB22))</f>
        <v>#VALUE!</v>
      </c>
      <c r="Z22" s="342" t="e">
        <f aca="false">($BI22*$F22*$AH22*($G$5-$BV$5))/365.25</f>
        <v>#VALUE!</v>
      </c>
      <c r="AA22" s="342" t="e">
        <f aca="false">(($BK22*$BE22)+($BJ22*$BD22))*$F22*$AH22*$AF22</f>
        <v>#VALUE!</v>
      </c>
      <c r="AB22" s="342" t="e">
        <f aca="false">BN22*(AT22-CA22)*F22*AH22</f>
        <v>#VALUE!</v>
      </c>
      <c r="AC22" s="342" t="e">
        <f aca="false">BO22*CB22*F22*AH22*CA22*($G$5-$BV$5)/365.25</f>
        <v>#NAME?</v>
      </c>
      <c r="AF22" s="216" t="e">
        <f aca="false">IF(AND(D22&gt;=$G$7,D22&lt;=$G$8),1,0)</f>
        <v>#VALUE!</v>
      </c>
      <c r="AG22" s="216" t="e">
        <f aca="false">MONTH(D22)</f>
        <v>#VALUE!</v>
      </c>
      <c r="AH22" s="216" t="e">
        <f aca="false">(EOMONTH(D22,0)-EOMONTH(D22-DAY(D22),0))*AF22</f>
        <v>#VALUE!</v>
      </c>
      <c r="AI22" s="216" t="e">
        <f aca="false">MAX(0,(D22-DAY(D22))-$G$5+1)</f>
        <v>#VALUE!</v>
      </c>
      <c r="AJ22" s="216" t="e">
        <f aca="false">D22-$BV$5</f>
        <v>#VALUE!</v>
      </c>
      <c r="AL22" s="207" t="e">
        <f aca="false">VLOOKUP($D22,CurveTbl,$AK$4)</f>
        <v>#VALUE!</v>
      </c>
      <c r="AM22" s="343" t="e">
        <f aca="false">VLOOKUP($D22,CurveTbl,$AH$3)</f>
        <v>#VALUE!</v>
      </c>
      <c r="AN22" s="343" t="e">
        <f aca="false">VLOOKUP($D22,CurveTbl,$AH$4)+VLOOKUP($AG22,$AL$3:$AS$15,6)</f>
        <v>#VALUE!</v>
      </c>
      <c r="AO22" s="343" t="e">
        <f aca="false">VLOOKUP($D22,CurveTbl,$AH$5)</f>
        <v>#VALUE!</v>
      </c>
      <c r="AP22" s="343" t="e">
        <f aca="false">VLOOKUP($D22,CurveTbl,$AH$6)+VLOOKUP($AG22,$AL$3:$AS$15,7)</f>
        <v>#VALUE!</v>
      </c>
      <c r="AQ22" s="207" t="e">
        <f aca="false">VLOOKUP($AG22,$AL$4:$AS$15,3)+VLOOKUP($AG22,$AL$4:$AS$15,5)+($AH$10*VLOOKUP(D22,GRITable,2))</f>
        <v>#VALUE!</v>
      </c>
      <c r="AR22" s="208" t="e">
        <f aca="false">VLOOKUP($AG22,$AL$4:$AS$15,4)</f>
        <v>#VALUE!</v>
      </c>
      <c r="AS22" s="207" t="e">
        <f aca="false">(AL22+AM22+AN22)</f>
        <v>#VALUE!</v>
      </c>
      <c r="AT22" s="208" t="e">
        <f aca="false">VLOOKUP(D22,CurveTbl,$AK$6)</f>
        <v>#VALUE!</v>
      </c>
      <c r="AU22" s="208" t="e">
        <f aca="false">(1+$AT22/2)^(-2*($D22-$G$5)/365.25)*$AF22</f>
        <v>#VALUE!</v>
      </c>
      <c r="AV22" s="344" t="e">
        <f aca="false">ROUND((F22/(1-AR22))-F22,0)*AF22*AH22*AU22</f>
        <v>#VALUE!</v>
      </c>
      <c r="AW22" s="208" t="e">
        <f aca="false">VLOOKUP($D22,CurveTbl,$AK$8)</f>
        <v>#VALUE!</v>
      </c>
      <c r="AX22" s="208" t="e">
        <f aca="false">VLOOKUP($D22,CurveTbl,$AH$7)</f>
        <v>#VALUE!</v>
      </c>
      <c r="AY22" s="208" t="e">
        <f aca="false">VLOOKUP($D22,CurveTbl,$AH$8)</f>
        <v>#VALUE!</v>
      </c>
      <c r="AZ22" s="208"/>
      <c r="BA22" s="345"/>
      <c r="BB22" s="343" t="e">
        <f aca="false">$H22-$BV22</f>
        <v>#VALUE!</v>
      </c>
      <c r="BC22" s="343" t="e">
        <f aca="false">I22-BW22</f>
        <v>#VALUE!</v>
      </c>
      <c r="BD22" s="208" t="e">
        <f aca="false">N22-BX22</f>
        <v>#VALUE!</v>
      </c>
      <c r="BE22" s="208" t="e">
        <f aca="false">O22-BY22</f>
        <v>#VALUE!</v>
      </c>
      <c r="BF22" s="208" t="e">
        <f aca="false">xSPRDOPT($BW22,$BV22,$CG22,0,$BY22,$BX22,$BZ22,$AJ22,1,4)*$CB22</f>
        <v>#NAME?</v>
      </c>
      <c r="BG22" s="208" t="e">
        <f aca="false">xSPRDOPT($BW22,$BV22,$CG22,0,$BY22,$BX22,$BZ22,$AJ22,1,3)*$CB22</f>
        <v>#NAME?</v>
      </c>
      <c r="BH22" s="208" t="e">
        <f aca="false">IF(OR(BF22&lt;&gt;0,BG22&lt;&gt;0),xSPRDOPT($BW22,$BV22,$CG22,0,$BY22,$BX22,$BZ22,$AJ22,1,12)*$CB22,0)</f>
        <v>#NAME?</v>
      </c>
      <c r="BI22" s="208" t="e">
        <f aca="false">xSPRDOPT($BW22,$BV22,$CG22,2*LN(1+CA22/2),$BY22,$BX22,$BZ22,$AJ22,1,9)</f>
        <v>#NAME?</v>
      </c>
      <c r="BJ22" s="208" t="e">
        <f aca="false">xSPRDOPT($BW22,$BV22,$CG22,0,$BY22,$BX22,$BZ22,$AJ22,1,6)*$CB22</f>
        <v>#NAME?</v>
      </c>
      <c r="BK22" s="208" t="e">
        <f aca="false">xSPRDOPT($BW22,$BV22,$CG22,0,$BY22,$BX22,$BZ22,$AJ22,1,5)*$CB22</f>
        <v>#NAME?</v>
      </c>
      <c r="BL22" s="208" t="e">
        <f aca="false">xSPRDOPT(BW22,BV22,CG22,0,BY22,BX22,BZ22,AJ22,1,2)*CB22</f>
        <v>#NAME?</v>
      </c>
      <c r="BM22" s="208" t="e">
        <f aca="false">xSPRDOPT(BW22,BV22,CG22,0,BY22,BX22,BZ22,AJ22,1,1)*CB22</f>
        <v>#NAME?</v>
      </c>
      <c r="BN22" s="208" t="e">
        <f aca="false">IF(AH22&lt;&gt;0,xSPRDOPT($BW22,$BV22,$CG22,2*LN(1+CA22/2),$BY22,$BX22,$BZ22,$AJ22,1,8)+(AJ22/365.25)*CH22/AH22,0)</f>
        <v>#VALUE!</v>
      </c>
      <c r="BO22" s="208" t="e">
        <f aca="false">xSPRDOPT($BW22,$BV22,$CG22,0,$BY22,$BX22,$BZ22,$AJ22,1,0)</f>
        <v>#NAME?</v>
      </c>
      <c r="BP22" s="208"/>
      <c r="BQ22" s="208"/>
      <c r="BR22" s="208"/>
      <c r="BS22" s="208"/>
      <c r="BV22" s="346" t="n">
        <v>2.72101335015242</v>
      </c>
      <c r="BW22" s="207" t="n">
        <v>2.836</v>
      </c>
      <c r="BX22" s="208" t="n">
        <v>0.874414089547967</v>
      </c>
      <c r="BY22" s="208" t="n">
        <v>0.953846464019801</v>
      </c>
      <c r="BZ22" s="208" t="n">
        <v>0.977083226330174</v>
      </c>
      <c r="CA22" s="208" t="n">
        <v>0.0213112011255285</v>
      </c>
      <c r="CB22" s="208" t="n">
        <v>0.998202432774396</v>
      </c>
      <c r="CC22" s="343" t="n">
        <v>-0.0875</v>
      </c>
      <c r="CD22" s="343" t="n">
        <v>0</v>
      </c>
      <c r="CE22" s="343" t="n">
        <v>0.16</v>
      </c>
      <c r="CF22" s="343" t="n">
        <v>0</v>
      </c>
      <c r="CG22" s="343" t="n">
        <v>0.0319</v>
      </c>
      <c r="CH22" s="343" t="n">
        <v>0</v>
      </c>
      <c r="CI22" s="343" t="n">
        <v>2.676</v>
      </c>
    </row>
    <row r="23" customFormat="false" ht="12.75" hidden="false" customHeight="false" outlineLevel="0" collapsed="false">
      <c r="A23" s="338"/>
      <c r="B23" s="338"/>
      <c r="D23" s="199" t="e">
        <f aca="false">D22+AH22</f>
        <v>#VALUE!</v>
      </c>
      <c r="F23" s="200" t="e">
        <f aca="false">VLOOKUP(AG23,$AL$4:$AS$15,2)</f>
        <v>#VALUE!</v>
      </c>
      <c r="G23" s="200" t="e">
        <f aca="false">F23*$AU23</f>
        <v>#VALUE!</v>
      </c>
      <c r="H23" s="201" t="e">
        <f aca="false">(AL23+AM23+AN23)/(1-(AR23))</f>
        <v>#VALUE!</v>
      </c>
      <c r="I23" s="201" t="e">
        <f aca="false">(AL23+AO23+AP23)</f>
        <v>#VALUE!</v>
      </c>
      <c r="K23" s="201" t="e">
        <f aca="false">MAX(((I23-H23)-AQ23)*AU23*AH23,0)</f>
        <v>#VALUE!</v>
      </c>
      <c r="L23" s="339" t="e">
        <f aca="false">MAX(Q23-K23,0)</f>
        <v>#VALUE!</v>
      </c>
      <c r="N23" s="340" t="e">
        <f aca="false">SQRT(($AX23^2*($AH23/2)+$AW23^2*$AI23)/(($AH23/2)+$AI23))</f>
        <v>#VALUE!</v>
      </c>
      <c r="O23" s="340" t="e">
        <f aca="false">SQRT(($AY23^2*($AH23/2)+$AW23^2*$AI23)/(($AH23/2)+$AI23))</f>
        <v>#VALUE!</v>
      </c>
      <c r="P23" s="209" t="e">
        <f aca="false">(VLOOKUP(AI23,CorrelationTwo,2)*(AW23^2)*AI23+VLOOKUP(D23,CorrelationOne,$AK$9)*AX23*AY23*(AH23/2))/((AI23+(AH23/2))*O23*N23)*AF23</f>
        <v>#VALUE!</v>
      </c>
      <c r="Q23" s="339" t="e">
        <f aca="false">xSPRDOPT(I23,H23,AQ23,0,O23,N23,P23,D23-$G$5,1,0)*AH23*AU23</f>
        <v>#VALUE!</v>
      </c>
      <c r="R23" s="339"/>
      <c r="S23" s="203" t="e">
        <f aca="false">xSPRDOPT(I23,H23,AQ23,AT23,O23,N23,P23,D23-$G$5,1,2)*AF23*(F23/(1-AR23))*AH23</f>
        <v>#VALUE!</v>
      </c>
      <c r="T23" s="203" t="e">
        <f aca="false">xSPRDOPT(I23,H23,AQ23,AT23,O23,N23,P23,D23-$G$5,1,1)*AF23*F23*AH23</f>
        <v>#VALUE!</v>
      </c>
      <c r="U23" s="339"/>
      <c r="V23" s="341" t="e">
        <f aca="false">VLOOKUP($AG23,$AL$4:$AS$15,8)*AH23*AU23</f>
        <v>#VALUE!</v>
      </c>
      <c r="W23" s="341"/>
      <c r="X23" s="342" t="e">
        <f aca="false">((BM23*BC23)+(BL23*BB23))*AH23*F23</f>
        <v>#VALUE!</v>
      </c>
      <c r="Y23" s="342" t="e">
        <f aca="false">($F23*$AH23)*((($BG23/2)*($BC23)^2)+(($BF23/2)*($BB23)^2)+($BH23*$BC23*$BB23))</f>
        <v>#VALUE!</v>
      </c>
      <c r="Z23" s="342" t="e">
        <f aca="false">($BI23*$F23*$AH23*($G$5-$BV$5))/365.25</f>
        <v>#VALUE!</v>
      </c>
      <c r="AA23" s="342" t="e">
        <f aca="false">(($BK23*$BE23)+($BJ23*$BD23))*$F23*$AH23*$AF23</f>
        <v>#VALUE!</v>
      </c>
      <c r="AB23" s="342" t="e">
        <f aca="false">BN23*(AT23-CA23)*F23*AH23</f>
        <v>#VALUE!</v>
      </c>
      <c r="AC23" s="342" t="e">
        <f aca="false">BO23*CB23*F23*AH23*CA23*($G$5-$BV$5)/365.25</f>
        <v>#NAME?</v>
      </c>
      <c r="AF23" s="216" t="e">
        <f aca="false">IF(AND(D23&gt;=$G$7,D23&lt;=$G$8),1,0)</f>
        <v>#VALUE!</v>
      </c>
      <c r="AG23" s="216" t="e">
        <f aca="false">MONTH(D23)</f>
        <v>#VALUE!</v>
      </c>
      <c r="AH23" s="216" t="e">
        <f aca="false">(EOMONTH(D23,0)-EOMONTH(D23-DAY(D23),0))*AF23</f>
        <v>#VALUE!</v>
      </c>
      <c r="AI23" s="216" t="e">
        <f aca="false">AI22+AH22</f>
        <v>#VALUE!</v>
      </c>
      <c r="AJ23" s="216" t="e">
        <f aca="false">D23-$BV$5</f>
        <v>#VALUE!</v>
      </c>
      <c r="AL23" s="207" t="e">
        <f aca="false">VLOOKUP($D23,CurveTbl,$AK$4)</f>
        <v>#VALUE!</v>
      </c>
      <c r="AM23" s="343" t="e">
        <f aca="false">VLOOKUP($D23,CurveTbl,$AH$3)</f>
        <v>#VALUE!</v>
      </c>
      <c r="AN23" s="343" t="e">
        <f aca="false">VLOOKUP($D23,CurveTbl,$AH$4)+VLOOKUP($AG23,$AL$3:$AS$15,6)</f>
        <v>#VALUE!</v>
      </c>
      <c r="AO23" s="343" t="e">
        <f aca="false">VLOOKUP($D23,CurveTbl,$AH$5)</f>
        <v>#VALUE!</v>
      </c>
      <c r="AP23" s="343" t="e">
        <f aca="false">VLOOKUP($D23,CurveTbl,$AH$6)+VLOOKUP($AG23,$AL$3:$AS$15,7)</f>
        <v>#VALUE!</v>
      </c>
      <c r="AQ23" s="207" t="e">
        <f aca="false">VLOOKUP($AG23,$AL$4:$AS$15,3)+VLOOKUP($AG23,$AL$4:$AS$15,5)+($AH$10*VLOOKUP(D23,GRITable,2))</f>
        <v>#VALUE!</v>
      </c>
      <c r="AR23" s="208" t="e">
        <f aca="false">VLOOKUP($AG23,$AL$4:$AS$15,4)</f>
        <v>#VALUE!</v>
      </c>
      <c r="AS23" s="207" t="e">
        <f aca="false">(AL23+AM23+AN23)</f>
        <v>#VALUE!</v>
      </c>
      <c r="AT23" s="208" t="e">
        <f aca="false">VLOOKUP(D23,CurveTbl,$AK$6)</f>
        <v>#VALUE!</v>
      </c>
      <c r="AU23" s="208" t="e">
        <f aca="false">(1+$AT23/2)^(-2*($D23-$G$5)/365.25)*$AF23</f>
        <v>#VALUE!</v>
      </c>
      <c r="AV23" s="344" t="e">
        <f aca="false">ROUND((F23/(1-AR23))-F23,0)*AF23*AH23*AU23</f>
        <v>#VALUE!</v>
      </c>
      <c r="AW23" s="208" t="e">
        <f aca="false">VLOOKUP($D23,CurveTbl,$AK$8)</f>
        <v>#VALUE!</v>
      </c>
      <c r="AX23" s="208" t="e">
        <f aca="false">VLOOKUP($D23,CurveTbl,$AH$7)</f>
        <v>#VALUE!</v>
      </c>
      <c r="AY23" s="208" t="e">
        <f aca="false">VLOOKUP($D23,CurveTbl,$AH$8)</f>
        <v>#VALUE!</v>
      </c>
      <c r="AZ23" s="208"/>
      <c r="BA23" s="345"/>
      <c r="BB23" s="343" t="e">
        <f aca="false">$H23-$BV23</f>
        <v>#VALUE!</v>
      </c>
      <c r="BC23" s="343" t="e">
        <f aca="false">I23-BW23</f>
        <v>#VALUE!</v>
      </c>
      <c r="BD23" s="208" t="e">
        <f aca="false">N23-BX23</f>
        <v>#VALUE!</v>
      </c>
      <c r="BE23" s="208" t="e">
        <f aca="false">O23-BY23</f>
        <v>#VALUE!</v>
      </c>
      <c r="BF23" s="208" t="e">
        <f aca="false">xSPRDOPT($BW23,$BV23,$CG23,0,$BY23,$BX23,$BZ23,$AJ23,1,4)*$CB23</f>
        <v>#NAME?</v>
      </c>
      <c r="BG23" s="208" t="e">
        <f aca="false">xSPRDOPT($BW23,$BV23,$CG23,0,$BY23,$BX23,$BZ23,$AJ23,1,3)*$CB23</f>
        <v>#NAME?</v>
      </c>
      <c r="BH23" s="208" t="e">
        <f aca="false">IF(OR(BF23&lt;&gt;0,BG23&lt;&gt;0),xSPRDOPT($BW23,$BV23,$CG23,0,$BY23,$BX23,$BZ23,$AJ23,1,12)*$CB23,0)</f>
        <v>#NAME?</v>
      </c>
      <c r="BI23" s="208" t="e">
        <f aca="false">xSPRDOPT($BW23,$BV23,$CG23,2*LN(1+CA23/2),$BY23,$BX23,$BZ23,$AJ23,1,9)</f>
        <v>#NAME?</v>
      </c>
      <c r="BJ23" s="208" t="e">
        <f aca="false">xSPRDOPT($BW23,$BV23,$CG23,0,$BY23,$BX23,$BZ23,$AJ23,1,6)*$CB23</f>
        <v>#NAME?</v>
      </c>
      <c r="BK23" s="208" t="e">
        <f aca="false">xSPRDOPT($BW23,$BV23,$CG23,0,$BY23,$BX23,$BZ23,$AJ23,1,5)*$CB23</f>
        <v>#NAME?</v>
      </c>
      <c r="BL23" s="208" t="e">
        <f aca="false">xSPRDOPT(BW23,BV23,CG23,0,BY23,BX23,BZ23,AJ23,1,2)*CB23</f>
        <v>#NAME?</v>
      </c>
      <c r="BM23" s="208" t="e">
        <f aca="false">xSPRDOPT(BW23,BV23,CG23,0,BY23,BX23,BZ23,AJ23,1,1)*CB23</f>
        <v>#NAME?</v>
      </c>
      <c r="BN23" s="208" t="e">
        <f aca="false">IF(AH23&lt;&gt;0,xSPRDOPT($BW23,$BV23,$CG23,2*LN(1+CA23/2),$BY23,$BX23,$BZ23,$AJ23,1,8)+(AJ23/365.25)*CH23/AH23,0)</f>
        <v>#VALUE!</v>
      </c>
      <c r="BO23" s="208" t="e">
        <f aca="false">xSPRDOPT($BW23,$BV23,$CG23,0,$BY23,$BX23,$BZ23,$AJ23,1,0)</f>
        <v>#NAME?</v>
      </c>
      <c r="BP23" s="208"/>
      <c r="BQ23" s="208"/>
      <c r="BR23" s="208"/>
      <c r="BS23" s="208"/>
      <c r="BV23" s="346" t="n">
        <v>2.93966151582046</v>
      </c>
      <c r="BW23" s="207" t="n">
        <v>3.049</v>
      </c>
      <c r="BX23" s="208" t="n">
        <v>0.823727842831064</v>
      </c>
      <c r="BY23" s="208" t="n">
        <v>0.867671787433855</v>
      </c>
      <c r="BZ23" s="208" t="n">
        <v>0.984644350223775</v>
      </c>
      <c r="CA23" s="208" t="n">
        <v>0.0211172459427877</v>
      </c>
      <c r="CB23" s="208" t="n">
        <v>0.996440558015844</v>
      </c>
      <c r="CC23" s="343" t="n">
        <v>-0.0875</v>
      </c>
      <c r="CD23" s="343" t="n">
        <v>0</v>
      </c>
      <c r="CE23" s="343" t="n">
        <v>0.165</v>
      </c>
      <c r="CF23" s="343" t="n">
        <v>0</v>
      </c>
      <c r="CG23" s="343" t="n">
        <v>0.0319</v>
      </c>
      <c r="CH23" s="343" t="n">
        <v>0</v>
      </c>
      <c r="CI23" s="343" t="n">
        <v>2.884</v>
      </c>
    </row>
    <row r="24" customFormat="false" ht="12.75" hidden="false" customHeight="false" outlineLevel="0" collapsed="false">
      <c r="A24" s="338"/>
      <c r="B24" s="338"/>
      <c r="D24" s="199" t="e">
        <f aca="false">D23+AH23</f>
        <v>#VALUE!</v>
      </c>
      <c r="F24" s="200" t="e">
        <f aca="false">VLOOKUP(AG24,$AL$4:$AS$15,2)</f>
        <v>#VALUE!</v>
      </c>
      <c r="G24" s="200" t="e">
        <f aca="false">F24*$AU24</f>
        <v>#VALUE!</v>
      </c>
      <c r="H24" s="201" t="e">
        <f aca="false">(AL24+AM24+AN24)/(1-(AR24))</f>
        <v>#VALUE!</v>
      </c>
      <c r="I24" s="201" t="e">
        <f aca="false">(AL24+AO24+AP24)</f>
        <v>#VALUE!</v>
      </c>
      <c r="K24" s="201" t="e">
        <f aca="false">MAX(((I24-H24)-AQ24)*AU24*AH24,0)</f>
        <v>#VALUE!</v>
      </c>
      <c r="L24" s="339" t="e">
        <f aca="false">MAX(Q24-K24,0)</f>
        <v>#VALUE!</v>
      </c>
      <c r="N24" s="340" t="e">
        <f aca="false">SQRT(($AX24^2*($AH24/2)+$AW24^2*$AI24)/(($AH24/2)+$AI24))</f>
        <v>#VALUE!</v>
      </c>
      <c r="O24" s="340" t="e">
        <f aca="false">SQRT(($AY24^2*($AH24/2)+$AW24^2*$AI24)/(($AH24/2)+$AI24))</f>
        <v>#VALUE!</v>
      </c>
      <c r="P24" s="209" t="e">
        <f aca="false">(VLOOKUP(AI24,CorrelationTwo,2)*(AW24^2)*AI24+VLOOKUP(D24,CorrelationOne,$AK$9)*AX24*AY24*(AH24/2))/((AI24+(AH24/2))*O24*N24)*AF24</f>
        <v>#VALUE!</v>
      </c>
      <c r="Q24" s="339" t="e">
        <f aca="false">xSPRDOPT(I24,H24,AQ24,0,O24,N24,P24,D24-$G$5,1,0)*AH24*AU24</f>
        <v>#VALUE!</v>
      </c>
      <c r="R24" s="339"/>
      <c r="S24" s="203" t="e">
        <f aca="false">xSPRDOPT(I24,H24,AQ24,AT24,O24,N24,P24,D24-$G$5,1,2)*AF24*(F24/(1-AR24))*AH24</f>
        <v>#VALUE!</v>
      </c>
      <c r="T24" s="203" t="e">
        <f aca="false">xSPRDOPT(I24,H24,AQ24,AT24,O24,N24,P24,D24-$G$5,1,1)*AF24*F24*AH24</f>
        <v>#VALUE!</v>
      </c>
      <c r="U24" s="339"/>
      <c r="V24" s="341" t="e">
        <f aca="false">VLOOKUP($AG24,$AL$4:$AS$15,8)*AH24*AU24</f>
        <v>#VALUE!</v>
      </c>
      <c r="W24" s="341"/>
      <c r="X24" s="342" t="e">
        <f aca="false">((BM24*BC24)+(BL24*BB24))*AH24*F24</f>
        <v>#VALUE!</v>
      </c>
      <c r="Y24" s="342" t="e">
        <f aca="false">($F24*$AH24)*((($BG24/2)*($BC24)^2)+(($BF24/2)*($BB24)^2)+($BH24*$BC24*$BB24))</f>
        <v>#VALUE!</v>
      </c>
      <c r="Z24" s="342" t="e">
        <f aca="false">($BI24*$F24*$AH24*($G$5-$BV$5))/365.25</f>
        <v>#VALUE!</v>
      </c>
      <c r="AA24" s="342" t="e">
        <f aca="false">(($BK24*$BE24)+($BJ24*$BD24))*$F24*$AH24*$AF24</f>
        <v>#VALUE!</v>
      </c>
      <c r="AB24" s="342" t="e">
        <f aca="false">BN24*(AT24-CA24)*F24*AH24</f>
        <v>#VALUE!</v>
      </c>
      <c r="AC24" s="342" t="e">
        <f aca="false">BO24*CB24*F24*AH24*CA24*($G$5-$BV$5)/365.25</f>
        <v>#NAME?</v>
      </c>
      <c r="AF24" s="216" t="e">
        <f aca="false">IF(AND(D24&gt;=$G$7,D24&lt;=$G$8),1,0)</f>
        <v>#VALUE!</v>
      </c>
      <c r="AG24" s="216" t="e">
        <f aca="false">MONTH(D24)</f>
        <v>#VALUE!</v>
      </c>
      <c r="AH24" s="216" t="e">
        <f aca="false">(EOMONTH(D24,0)-EOMONTH(D24-DAY(D24),0))*AF24</f>
        <v>#VALUE!</v>
      </c>
      <c r="AI24" s="216" t="e">
        <f aca="false">AI23+AH23</f>
        <v>#VALUE!</v>
      </c>
      <c r="AJ24" s="216" t="e">
        <f aca="false">D24-$BV$5</f>
        <v>#VALUE!</v>
      </c>
      <c r="AL24" s="207" t="e">
        <f aca="false">VLOOKUP($D24,CurveTbl,$AK$4)</f>
        <v>#VALUE!</v>
      </c>
      <c r="AM24" s="343" t="e">
        <f aca="false">VLOOKUP($D24,CurveTbl,$AH$3)</f>
        <v>#VALUE!</v>
      </c>
      <c r="AN24" s="343" t="e">
        <f aca="false">VLOOKUP($D24,CurveTbl,$AH$4)+VLOOKUP($AG24,$AL$3:$AS$15,6)</f>
        <v>#VALUE!</v>
      </c>
      <c r="AO24" s="343" t="e">
        <f aca="false">VLOOKUP($D24,CurveTbl,$AH$5)</f>
        <v>#VALUE!</v>
      </c>
      <c r="AP24" s="343" t="e">
        <f aca="false">VLOOKUP($D24,CurveTbl,$AH$6)+VLOOKUP($AG24,$AL$3:$AS$15,7)</f>
        <v>#VALUE!</v>
      </c>
      <c r="AQ24" s="207" t="e">
        <f aca="false">VLOOKUP($AG24,$AL$4:$AS$15,3)+VLOOKUP($AG24,$AL$4:$AS$15,5)+($AH$10*VLOOKUP(D24,GRITable,2))</f>
        <v>#VALUE!</v>
      </c>
      <c r="AR24" s="208" t="e">
        <f aca="false">VLOOKUP($AG24,$AL$4:$AS$15,4)</f>
        <v>#VALUE!</v>
      </c>
      <c r="AS24" s="207" t="e">
        <f aca="false">(AL24+AM24+AN24)</f>
        <v>#VALUE!</v>
      </c>
      <c r="AT24" s="208" t="e">
        <f aca="false">VLOOKUP(D24,CurveTbl,$AK$6)</f>
        <v>#VALUE!</v>
      </c>
      <c r="AU24" s="208" t="e">
        <f aca="false">(1+$AT24/2)^(-2*($D24-$G$5)/365.25)*$AF24</f>
        <v>#VALUE!</v>
      </c>
      <c r="AV24" s="344" t="e">
        <f aca="false">ROUND((F24/(1-AR24))-F24,0)*AF24*AH24*AU24</f>
        <v>#VALUE!</v>
      </c>
      <c r="AW24" s="208" t="e">
        <f aca="false">VLOOKUP($D24,CurveTbl,$AK$8)</f>
        <v>#VALUE!</v>
      </c>
      <c r="AX24" s="208" t="e">
        <f aca="false">VLOOKUP($D24,CurveTbl,$AH$7)</f>
        <v>#VALUE!</v>
      </c>
      <c r="AY24" s="208" t="e">
        <f aca="false">VLOOKUP($D24,CurveTbl,$AH$8)</f>
        <v>#VALUE!</v>
      </c>
      <c r="AZ24" s="208"/>
      <c r="BA24" s="345"/>
      <c r="BB24" s="343" t="e">
        <f aca="false">$H24-$BV24</f>
        <v>#VALUE!</v>
      </c>
      <c r="BC24" s="343" t="e">
        <f aca="false">I24-BW24</f>
        <v>#VALUE!</v>
      </c>
      <c r="BD24" s="208" t="e">
        <f aca="false">N24-BX24</f>
        <v>#VALUE!</v>
      </c>
      <c r="BE24" s="208" t="e">
        <f aca="false">O24-BY24</f>
        <v>#VALUE!</v>
      </c>
      <c r="BF24" s="208" t="e">
        <f aca="false">xSPRDOPT($BW24,$BV24,$CG24,0,$BY24,$BX24,$BZ24,$AJ24,1,4)*$CB24</f>
        <v>#NAME?</v>
      </c>
      <c r="BG24" s="208" t="e">
        <f aca="false">xSPRDOPT($BW24,$BV24,$CG24,0,$BY24,$BX24,$BZ24,$AJ24,1,3)*$CB24</f>
        <v>#NAME?</v>
      </c>
      <c r="BH24" s="208" t="e">
        <f aca="false">IF(OR(BF24&lt;&gt;0,BG24&lt;&gt;0),xSPRDOPT($BW24,$BV24,$CG24,0,$BY24,$BX24,$BZ24,$AJ24,1,12)*$CB24,0)</f>
        <v>#NAME?</v>
      </c>
      <c r="BI24" s="208" t="e">
        <f aca="false">xSPRDOPT($BW24,$BV24,$CG24,2*LN(1+CA24/2),$BY24,$BX24,$BZ24,$AJ24,1,9)</f>
        <v>#NAME?</v>
      </c>
      <c r="BJ24" s="208" t="e">
        <f aca="false">xSPRDOPT($BW24,$BV24,$CG24,0,$BY24,$BX24,$BZ24,$AJ24,1,6)*$CB24</f>
        <v>#NAME?</v>
      </c>
      <c r="BK24" s="208" t="e">
        <f aca="false">xSPRDOPT($BW24,$BV24,$CG24,0,$BY24,$BX24,$BZ24,$AJ24,1,5)*$CB24</f>
        <v>#NAME?</v>
      </c>
      <c r="BL24" s="208" t="e">
        <f aca="false">xSPRDOPT(BW24,BV24,CG24,0,BY24,BX24,BZ24,AJ24,1,2)*CB24</f>
        <v>#NAME?</v>
      </c>
      <c r="BM24" s="208" t="e">
        <f aca="false">xSPRDOPT(BW24,BV24,CG24,0,BY24,BX24,BZ24,AJ24,1,1)*CB24</f>
        <v>#NAME?</v>
      </c>
      <c r="BN24" s="208" t="e">
        <f aca="false">IF(AH24&lt;&gt;0,xSPRDOPT($BW24,$BV24,$CG24,2*LN(1+CA24/2),$BY24,$BX24,$BZ24,$AJ24,1,8)+(AJ24/365.25)*CH24/AH24,0)</f>
        <v>#VALUE!</v>
      </c>
      <c r="BO24" s="208" t="e">
        <f aca="false">xSPRDOPT($BW24,$BV24,$CG24,0,$BY24,$BX24,$BZ24,$AJ24,1,0)</f>
        <v>#NAME?</v>
      </c>
      <c r="BP24" s="208"/>
      <c r="BQ24" s="208"/>
      <c r="BR24" s="208"/>
      <c r="BS24" s="208"/>
      <c r="BV24" s="346" t="n">
        <v>2.99011878482077</v>
      </c>
      <c r="BW24" s="207" t="n">
        <v>3.132</v>
      </c>
      <c r="BX24" s="208" t="n">
        <v>0.763281284909091</v>
      </c>
      <c r="BY24" s="208" t="n">
        <v>0.792740203074054</v>
      </c>
      <c r="BZ24" s="208" t="n">
        <v>0.98906285333293</v>
      </c>
      <c r="CA24" s="208" t="n">
        <v>0.020796606007941</v>
      </c>
      <c r="CB24" s="208" t="n">
        <v>0.994745957985324</v>
      </c>
      <c r="CC24" s="343" t="n">
        <v>-0.0875</v>
      </c>
      <c r="CD24" s="343" t="n">
        <v>0</v>
      </c>
      <c r="CE24" s="343" t="n">
        <v>0.2</v>
      </c>
      <c r="CF24" s="343" t="n">
        <v>0</v>
      </c>
      <c r="CG24" s="343" t="n">
        <v>0.0319</v>
      </c>
      <c r="CH24" s="343" t="n">
        <v>0</v>
      </c>
      <c r="CI24" s="343" t="n">
        <v>2.932</v>
      </c>
    </row>
    <row r="25" customFormat="false" ht="12.75" hidden="false" customHeight="false" outlineLevel="0" collapsed="false">
      <c r="A25" s="338"/>
      <c r="B25" s="338"/>
      <c r="D25" s="199" t="e">
        <f aca="false">D24+AH24</f>
        <v>#VALUE!</v>
      </c>
      <c r="F25" s="200" t="e">
        <f aca="false">VLOOKUP(AG25,$AL$4:$AS$15,2)</f>
        <v>#VALUE!</v>
      </c>
      <c r="G25" s="200" t="e">
        <f aca="false">F25*$AU25</f>
        <v>#VALUE!</v>
      </c>
      <c r="H25" s="201" t="e">
        <f aca="false">(AL25+AM25+AN25)/(1-(AR25))</f>
        <v>#VALUE!</v>
      </c>
      <c r="I25" s="201" t="e">
        <f aca="false">(AL25+AO25+AP25)</f>
        <v>#VALUE!</v>
      </c>
      <c r="K25" s="201" t="e">
        <f aca="false">MAX(((I25-H25)-AQ25)*AU25*AH25,0)</f>
        <v>#VALUE!</v>
      </c>
      <c r="L25" s="339" t="e">
        <f aca="false">MAX(Q25-K25,0)</f>
        <v>#VALUE!</v>
      </c>
      <c r="N25" s="340" t="e">
        <f aca="false">SQRT(($AX25^2*($AH25/2)+$AW25^2*$AI25)/(($AH25/2)+$AI25))</f>
        <v>#VALUE!</v>
      </c>
      <c r="O25" s="340" t="e">
        <f aca="false">SQRT(($AY25^2*($AH25/2)+$AW25^2*$AI25)/(($AH25/2)+$AI25))</f>
        <v>#VALUE!</v>
      </c>
      <c r="P25" s="209" t="e">
        <f aca="false">(VLOOKUP(AI25,CorrelationTwo,2)*(AW25^2)*AI25+VLOOKUP(D25,CorrelationOne,$AK$9)*AX25*AY25*(AH25/2))/((AI25+(AH25/2))*O25*N25)*AF25</f>
        <v>#VALUE!</v>
      </c>
      <c r="Q25" s="339" t="e">
        <f aca="false">xSPRDOPT(I25,H25,AQ25,0,O25,N25,P25,D25-$G$5,1,0)*AH25*AU25</f>
        <v>#VALUE!</v>
      </c>
      <c r="R25" s="339"/>
      <c r="S25" s="203" t="e">
        <f aca="false">xSPRDOPT(I25,H25,AQ25,AT25,O25,N25,P25,D25-$G$5,1,2)*AF25*(F25/(1-AR25))*AH25</f>
        <v>#VALUE!</v>
      </c>
      <c r="T25" s="203" t="e">
        <f aca="false">xSPRDOPT(I25,H25,AQ25,AT25,O25,N25,P25,D25-$G$5,1,1)*AF25*F25*AH25</f>
        <v>#VALUE!</v>
      </c>
      <c r="U25" s="339"/>
      <c r="V25" s="341" t="e">
        <f aca="false">VLOOKUP($AG25,$AL$4:$AS$15,8)*AH25*AU25</f>
        <v>#VALUE!</v>
      </c>
      <c r="W25" s="341"/>
      <c r="X25" s="342" t="e">
        <f aca="false">((BM25*BC25)+(BL25*BB25))*AH25*F25</f>
        <v>#VALUE!</v>
      </c>
      <c r="Y25" s="342" t="e">
        <f aca="false">($F25*$AH25)*((($BG25/2)*($BC25)^2)+(($BF25/2)*($BB25)^2)+($BH25*$BC25*$BB25))</f>
        <v>#VALUE!</v>
      </c>
      <c r="Z25" s="342" t="e">
        <f aca="false">($BI25*$F25*$AH25*($G$5-$BV$5))/365.25</f>
        <v>#VALUE!</v>
      </c>
      <c r="AA25" s="342" t="e">
        <f aca="false">(($BK25*$BE25)+($BJ25*$BD25))*$F25*$AH25*$AF25</f>
        <v>#VALUE!</v>
      </c>
      <c r="AB25" s="342" t="e">
        <f aca="false">BN25*(AT25-CA25)*F25*AH25</f>
        <v>#VALUE!</v>
      </c>
      <c r="AC25" s="342" t="e">
        <f aca="false">BO25*CB25*F25*AH25*CA25*($G$5-$BV$5)/365.25</f>
        <v>#NAME?</v>
      </c>
      <c r="AF25" s="216" t="e">
        <f aca="false">IF(AND(D25&gt;=$G$7,D25&lt;=$G$8),1,0)</f>
        <v>#VALUE!</v>
      </c>
      <c r="AG25" s="216" t="e">
        <f aca="false">MONTH(D25)</f>
        <v>#VALUE!</v>
      </c>
      <c r="AH25" s="216" t="e">
        <f aca="false">(EOMONTH(D25,0)-EOMONTH(D25-DAY(D25),0))*AF25</f>
        <v>#VALUE!</v>
      </c>
      <c r="AI25" s="216" t="e">
        <f aca="false">AI24+AH24</f>
        <v>#VALUE!</v>
      </c>
      <c r="AJ25" s="216" t="e">
        <f aca="false">D25-$BV$5</f>
        <v>#VALUE!</v>
      </c>
      <c r="AL25" s="207" t="e">
        <f aca="false">VLOOKUP($D25,CurveTbl,$AK$4)</f>
        <v>#VALUE!</v>
      </c>
      <c r="AM25" s="343" t="e">
        <f aca="false">VLOOKUP($D25,CurveTbl,$AH$3)</f>
        <v>#VALUE!</v>
      </c>
      <c r="AN25" s="343" t="e">
        <f aca="false">VLOOKUP($D25,CurveTbl,$AH$4)+VLOOKUP($AG25,$AL$3:$AS$15,6)</f>
        <v>#VALUE!</v>
      </c>
      <c r="AO25" s="343" t="e">
        <f aca="false">VLOOKUP($D25,CurveTbl,$AH$5)</f>
        <v>#VALUE!</v>
      </c>
      <c r="AP25" s="343" t="e">
        <f aca="false">VLOOKUP($D25,CurveTbl,$AH$6)+VLOOKUP($AG25,$AL$3:$AS$15,7)</f>
        <v>#VALUE!</v>
      </c>
      <c r="AQ25" s="207" t="e">
        <f aca="false">VLOOKUP($AG25,$AL$4:$AS$15,3)+VLOOKUP($AG25,$AL$4:$AS$15,5)+($AH$10*VLOOKUP(D25,GRITable,2))</f>
        <v>#VALUE!</v>
      </c>
      <c r="AR25" s="208" t="e">
        <f aca="false">VLOOKUP($AG25,$AL$4:$AS$15,4)</f>
        <v>#VALUE!</v>
      </c>
      <c r="AS25" s="207" t="e">
        <f aca="false">(AL25+AM25+AN25)</f>
        <v>#VALUE!</v>
      </c>
      <c r="AT25" s="208" t="e">
        <f aca="false">VLOOKUP(D25,CurveTbl,$AK$6)</f>
        <v>#VALUE!</v>
      </c>
      <c r="AU25" s="208" t="e">
        <f aca="false">(1+$AT25/2)^(-2*($D25-$G$5)/365.25)*$AF25</f>
        <v>#VALUE!</v>
      </c>
      <c r="AV25" s="344" t="e">
        <f aca="false">ROUND((F25/(1-AR25))-F25,0)*AF25*AH25*AU25</f>
        <v>#VALUE!</v>
      </c>
      <c r="AW25" s="208" t="e">
        <f aca="false">VLOOKUP($D25,CurveTbl,$AK$8)</f>
        <v>#VALUE!</v>
      </c>
      <c r="AX25" s="208" t="e">
        <f aca="false">VLOOKUP($D25,CurveTbl,$AH$7)</f>
        <v>#VALUE!</v>
      </c>
      <c r="AY25" s="208" t="e">
        <f aca="false">VLOOKUP($D25,CurveTbl,$AH$8)</f>
        <v>#VALUE!</v>
      </c>
      <c r="AZ25" s="208"/>
      <c r="BA25" s="345"/>
      <c r="BB25" s="343" t="e">
        <f aca="false">$H25-$BV25</f>
        <v>#VALUE!</v>
      </c>
      <c r="BC25" s="343" t="e">
        <f aca="false">I25-BW25</f>
        <v>#VALUE!</v>
      </c>
      <c r="BD25" s="208" t="e">
        <f aca="false">N25-BX25</f>
        <v>#VALUE!</v>
      </c>
      <c r="BE25" s="208" t="e">
        <f aca="false">O25-BY25</f>
        <v>#VALUE!</v>
      </c>
      <c r="BF25" s="208" t="e">
        <f aca="false">xSPRDOPT($BW25,$BV25,$CG25,0,$BY25,$BX25,$BZ25,$AJ25,1,4)*$CB25</f>
        <v>#NAME?</v>
      </c>
      <c r="BG25" s="208" t="e">
        <f aca="false">xSPRDOPT($BW25,$BV25,$CG25,0,$BY25,$BX25,$BZ25,$AJ25,1,3)*$CB25</f>
        <v>#NAME?</v>
      </c>
      <c r="BH25" s="208" t="e">
        <f aca="false">IF(OR(BF25&lt;&gt;0,BG25&lt;&gt;0),xSPRDOPT($BW25,$BV25,$CG25,0,$BY25,$BX25,$BZ25,$AJ25,1,12)*$CB25,0)</f>
        <v>#NAME?</v>
      </c>
      <c r="BI25" s="208" t="e">
        <f aca="false">xSPRDOPT($BW25,$BV25,$CG25,2*LN(1+CA25/2),$BY25,$BX25,$BZ25,$AJ25,1,9)</f>
        <v>#NAME?</v>
      </c>
      <c r="BJ25" s="208" t="e">
        <f aca="false">xSPRDOPT($BW25,$BV25,$CG25,0,$BY25,$BX25,$BZ25,$AJ25,1,6)*$CB25</f>
        <v>#NAME?</v>
      </c>
      <c r="BK25" s="208" t="e">
        <f aca="false">xSPRDOPT($BW25,$BV25,$CG25,0,$BY25,$BX25,$BZ25,$AJ25,1,5)*$CB25</f>
        <v>#NAME?</v>
      </c>
      <c r="BL25" s="208" t="e">
        <f aca="false">xSPRDOPT(BW25,BV25,CG25,0,BY25,BX25,BZ25,AJ25,1,2)*CB25</f>
        <v>#NAME?</v>
      </c>
      <c r="BM25" s="208" t="e">
        <f aca="false">xSPRDOPT(BW25,BV25,CG25,0,BY25,BX25,BZ25,AJ25,1,1)*CB25</f>
        <v>#NAME?</v>
      </c>
      <c r="BN25" s="208" t="e">
        <f aca="false">IF(AH25&lt;&gt;0,xSPRDOPT($BW25,$BV25,$CG25,2*LN(1+CA25/2),$BY25,$BX25,$BZ25,$AJ25,1,8)+(AJ25/365.25)*CH25/AH25,0)</f>
        <v>#VALUE!</v>
      </c>
      <c r="BO25" s="208" t="e">
        <f aca="false">xSPRDOPT($BW25,$BV25,$CG25,0,$BY25,$BX25,$BZ25,$AJ25,1,0)</f>
        <v>#NAME?</v>
      </c>
      <c r="BP25" s="208"/>
      <c r="BQ25" s="208"/>
      <c r="BR25" s="208"/>
      <c r="BS25" s="208"/>
      <c r="BV25" s="346" t="n">
        <v>2.98170923998739</v>
      </c>
      <c r="BW25" s="207" t="n">
        <v>3.124</v>
      </c>
      <c r="BX25" s="208" t="n">
        <v>0.650865828362968</v>
      </c>
      <c r="BY25" s="208" t="n">
        <v>0.672803910542155</v>
      </c>
      <c r="BZ25" s="208" t="n">
        <v>0.992711034402429</v>
      </c>
      <c r="CA25" s="208" t="n">
        <v>0.0206061502476955</v>
      </c>
      <c r="CB25" s="208" t="n">
        <v>0.993231532418861</v>
      </c>
      <c r="CC25" s="343" t="n">
        <v>-0.0875</v>
      </c>
      <c r="CD25" s="343" t="n">
        <v>0</v>
      </c>
      <c r="CE25" s="343" t="n">
        <v>0.2</v>
      </c>
      <c r="CF25" s="343" t="n">
        <v>0</v>
      </c>
      <c r="CG25" s="343" t="n">
        <v>0.0319</v>
      </c>
      <c r="CH25" s="343" t="n">
        <v>0</v>
      </c>
      <c r="CI25" s="343" t="n">
        <v>2.924</v>
      </c>
    </row>
    <row r="26" customFormat="false" ht="12.75" hidden="false" customHeight="false" outlineLevel="0" collapsed="false">
      <c r="A26" s="338"/>
      <c r="B26" s="338"/>
      <c r="D26" s="199" t="e">
        <f aca="false">D25+AH25</f>
        <v>#VALUE!</v>
      </c>
      <c r="F26" s="200" t="e">
        <f aca="false">VLOOKUP(AG26,$AL$4:$AS$15,2)</f>
        <v>#VALUE!</v>
      </c>
      <c r="G26" s="200" t="e">
        <f aca="false">F26*$AU26</f>
        <v>#VALUE!</v>
      </c>
      <c r="H26" s="201" t="e">
        <f aca="false">(AL26+AM26+AN26)/(1-(AR26))</f>
        <v>#VALUE!</v>
      </c>
      <c r="I26" s="201" t="e">
        <f aca="false">(AL26+AO26+AP26)</f>
        <v>#VALUE!</v>
      </c>
      <c r="K26" s="201" t="e">
        <f aca="false">MAX(((I26-H26)-AQ26)*AU26*AH26,0)</f>
        <v>#VALUE!</v>
      </c>
      <c r="L26" s="339" t="e">
        <f aca="false">MAX(Q26-K26,0)</f>
        <v>#VALUE!</v>
      </c>
      <c r="N26" s="340" t="e">
        <f aca="false">SQRT(($AX26^2*($AH26/2)+$AW26^2*$AI26)/(($AH26/2)+$AI26))</f>
        <v>#VALUE!</v>
      </c>
      <c r="O26" s="340" t="e">
        <f aca="false">SQRT(($AY26^2*($AH26/2)+$AW26^2*$AI26)/(($AH26/2)+$AI26))</f>
        <v>#VALUE!</v>
      </c>
      <c r="P26" s="209" t="e">
        <f aca="false">(VLOOKUP(AI26,CorrelationTwo,2)*(AW26^2)*AI26+VLOOKUP(D26,CorrelationOne,$AK$9)*AX26*AY26*(AH26/2))/((AI26+(AH26/2))*O26*N26)*AF26</f>
        <v>#VALUE!</v>
      </c>
      <c r="Q26" s="339" t="e">
        <f aca="false">xSPRDOPT(I26,H26,AQ26,0,O26,N26,P26,D26-$G$5,1,0)*AH26*AU26</f>
        <v>#VALUE!</v>
      </c>
      <c r="R26" s="339"/>
      <c r="S26" s="203" t="e">
        <f aca="false">xSPRDOPT(I26,H26,AQ26,AT26,O26,N26,P26,D26-$G$5,1,2)*AF26*(F26/(1-AR26))*AH26</f>
        <v>#VALUE!</v>
      </c>
      <c r="T26" s="203" t="e">
        <f aca="false">xSPRDOPT(I26,H26,AQ26,AT26,O26,N26,P26,D26-$G$5,1,1)*AF26*F26*AH26</f>
        <v>#VALUE!</v>
      </c>
      <c r="U26" s="339"/>
      <c r="V26" s="341" t="e">
        <f aca="false">VLOOKUP($AG26,$AL$4:$AS$15,8)*AH26*AU26</f>
        <v>#VALUE!</v>
      </c>
      <c r="W26" s="341"/>
      <c r="X26" s="342" t="e">
        <f aca="false">((BM26*BC26)+(BL26*BB26))*AH26*F26</f>
        <v>#VALUE!</v>
      </c>
      <c r="Y26" s="342" t="e">
        <f aca="false">($F26*$AH26)*((($BG26/2)*($BC26)^2)+(($BF26/2)*($BB26)^2)+($BH26*$BC26*$BB26))</f>
        <v>#VALUE!</v>
      </c>
      <c r="Z26" s="342" t="e">
        <f aca="false">($BI26*$F26*$AH26*($G$5-$BV$5))/365.25</f>
        <v>#VALUE!</v>
      </c>
      <c r="AA26" s="342" t="e">
        <f aca="false">(($BK26*$BE26)+($BJ26*$BD26))*$F26*$AH26*$AF26</f>
        <v>#VALUE!</v>
      </c>
      <c r="AB26" s="342" t="e">
        <f aca="false">BN26*(AT26-CA26)*F26*AH26</f>
        <v>#VALUE!</v>
      </c>
      <c r="AC26" s="342" t="e">
        <f aca="false">BO26*CB26*F26*AH26*CA26*($G$5-$BV$5)/365.25</f>
        <v>#NAME?</v>
      </c>
      <c r="AF26" s="216" t="e">
        <f aca="false">IF(AND(D26&gt;=$G$7,D26&lt;=$G$8),1,0)</f>
        <v>#VALUE!</v>
      </c>
      <c r="AG26" s="216" t="e">
        <f aca="false">MONTH(D26)</f>
        <v>#VALUE!</v>
      </c>
      <c r="AH26" s="216" t="e">
        <f aca="false">(EOMONTH(D26,0)-EOMONTH(D26-DAY(D26),0))*AF26</f>
        <v>#VALUE!</v>
      </c>
      <c r="AI26" s="216" t="e">
        <f aca="false">AI25+AH25</f>
        <v>#VALUE!</v>
      </c>
      <c r="AJ26" s="216" t="e">
        <f aca="false">D26-$BV$5</f>
        <v>#VALUE!</v>
      </c>
      <c r="AL26" s="207" t="e">
        <f aca="false">VLOOKUP($D26,CurveTbl,$AK$4)</f>
        <v>#VALUE!</v>
      </c>
      <c r="AM26" s="343" t="e">
        <f aca="false">VLOOKUP($D26,CurveTbl,$AH$3)</f>
        <v>#VALUE!</v>
      </c>
      <c r="AN26" s="343" t="e">
        <f aca="false">VLOOKUP($D26,CurveTbl,$AH$4)+VLOOKUP($AG26,$AL$3:$AS$15,6)</f>
        <v>#VALUE!</v>
      </c>
      <c r="AO26" s="343" t="e">
        <f aca="false">VLOOKUP($D26,CurveTbl,$AH$5)</f>
        <v>#VALUE!</v>
      </c>
      <c r="AP26" s="343" t="e">
        <f aca="false">VLOOKUP($D26,CurveTbl,$AH$6)+VLOOKUP($AG26,$AL$3:$AS$15,7)</f>
        <v>#VALUE!</v>
      </c>
      <c r="AQ26" s="207" t="e">
        <f aca="false">VLOOKUP($AG26,$AL$4:$AS$15,3)+VLOOKUP($AG26,$AL$4:$AS$15,5)+($AH$10*VLOOKUP(D26,GRITable,2))</f>
        <v>#VALUE!</v>
      </c>
      <c r="AR26" s="208" t="e">
        <f aca="false">VLOOKUP($AG26,$AL$4:$AS$15,4)</f>
        <v>#VALUE!</v>
      </c>
      <c r="AS26" s="207" t="e">
        <f aca="false">(AL26+AM26+AN26)</f>
        <v>#VALUE!</v>
      </c>
      <c r="AT26" s="208" t="e">
        <f aca="false">VLOOKUP(D26,CurveTbl,$AK$6)</f>
        <v>#VALUE!</v>
      </c>
      <c r="AU26" s="208" t="e">
        <f aca="false">(1+$AT26/2)^(-2*($D26-$G$5)/365.25)*$AF26</f>
        <v>#VALUE!</v>
      </c>
      <c r="AV26" s="344" t="e">
        <f aca="false">ROUND((F26/(1-AR26))-F26,0)*AF26*AH26*AU26</f>
        <v>#VALUE!</v>
      </c>
      <c r="AW26" s="208" t="e">
        <f aca="false">VLOOKUP($D26,CurveTbl,$AK$8)</f>
        <v>#VALUE!</v>
      </c>
      <c r="AX26" s="208" t="e">
        <f aca="false">VLOOKUP($D26,CurveTbl,$AH$7)</f>
        <v>#VALUE!</v>
      </c>
      <c r="AY26" s="208" t="e">
        <f aca="false">VLOOKUP($D26,CurveTbl,$AH$8)</f>
        <v>#VALUE!</v>
      </c>
      <c r="AZ26" s="208"/>
      <c r="BA26" s="345"/>
      <c r="BB26" s="343" t="e">
        <f aca="false">$H26-$BV26</f>
        <v>#VALUE!</v>
      </c>
      <c r="BC26" s="343" t="e">
        <f aca="false">I26-BW26</f>
        <v>#VALUE!</v>
      </c>
      <c r="BD26" s="208" t="e">
        <f aca="false">N26-BX26</f>
        <v>#VALUE!</v>
      </c>
      <c r="BE26" s="208" t="e">
        <f aca="false">O26-BY26</f>
        <v>#VALUE!</v>
      </c>
      <c r="BF26" s="208" t="e">
        <f aca="false">xSPRDOPT($BW26,$BV26,$CG26,0,$BY26,$BX26,$BZ26,$AJ26,1,4)*$CB26</f>
        <v>#NAME?</v>
      </c>
      <c r="BG26" s="208" t="e">
        <f aca="false">xSPRDOPT($BW26,$BV26,$CG26,0,$BY26,$BX26,$BZ26,$AJ26,1,3)*$CB26</f>
        <v>#NAME?</v>
      </c>
      <c r="BH26" s="208" t="e">
        <f aca="false">IF(OR(BF26&lt;&gt;0,BG26&lt;&gt;0),xSPRDOPT($BW26,$BV26,$CG26,0,$BY26,$BX26,$BZ26,$AJ26,1,12)*$CB26,0)</f>
        <v>#NAME?</v>
      </c>
      <c r="BI26" s="208" t="e">
        <f aca="false">xSPRDOPT($BW26,$BV26,$CG26,2*LN(1+CA26/2),$BY26,$BX26,$BZ26,$AJ26,1,9)</f>
        <v>#NAME?</v>
      </c>
      <c r="BJ26" s="208" t="e">
        <f aca="false">xSPRDOPT($BW26,$BV26,$CG26,0,$BY26,$BX26,$BZ26,$AJ26,1,6)*$CB26</f>
        <v>#NAME?</v>
      </c>
      <c r="BK26" s="208" t="e">
        <f aca="false">xSPRDOPT($BW26,$BV26,$CG26,0,$BY26,$BX26,$BZ26,$AJ26,1,5)*$CB26</f>
        <v>#NAME?</v>
      </c>
      <c r="BL26" s="208" t="e">
        <f aca="false">xSPRDOPT(BW26,BV26,CG26,0,BY26,BX26,BZ26,AJ26,1,2)*CB26</f>
        <v>#NAME?</v>
      </c>
      <c r="BM26" s="208" t="e">
        <f aca="false">xSPRDOPT(BW26,BV26,CG26,0,BY26,BX26,BZ26,AJ26,1,1)*CB26</f>
        <v>#NAME?</v>
      </c>
      <c r="BN26" s="208" t="e">
        <f aca="false">IF(AH26&lt;&gt;0,xSPRDOPT($BW26,$BV26,$CG26,2*LN(1+CA26/2),$BY26,$BX26,$BZ26,$AJ26,1,8)+(AJ26/365.25)*CH26/AH26,0)</f>
        <v>#VALUE!</v>
      </c>
      <c r="BO26" s="208" t="e">
        <f aca="false">xSPRDOPT($BW26,$BV26,$CG26,0,$BY26,$BX26,$BZ26,$AJ26,1,0)</f>
        <v>#NAME?</v>
      </c>
      <c r="BP26" s="208"/>
      <c r="BQ26" s="208"/>
      <c r="BR26" s="208"/>
      <c r="BS26" s="208"/>
      <c r="BV26" s="346" t="n">
        <v>2.8215</v>
      </c>
      <c r="BW26" s="207" t="n">
        <v>3.074</v>
      </c>
      <c r="BX26" s="208" t="n">
        <v>0.541287272864147</v>
      </c>
      <c r="BY26" s="208" t="n">
        <v>0.557481864648317</v>
      </c>
      <c r="BZ26" s="208" t="n">
        <v>0.993578595826199</v>
      </c>
      <c r="CA26" s="208" t="n">
        <v>0.0206832855577042</v>
      </c>
      <c r="CB26" s="208" t="n">
        <v>0.991473344876657</v>
      </c>
      <c r="CC26" s="343" t="n">
        <v>-0.0875</v>
      </c>
      <c r="CD26" s="343" t="n">
        <v>0.005</v>
      </c>
      <c r="CE26" s="343" t="n">
        <v>0.17</v>
      </c>
      <c r="CF26" s="343" t="n">
        <v>0</v>
      </c>
      <c r="CG26" s="343" t="n">
        <v>0</v>
      </c>
      <c r="CH26" s="343" t="n">
        <v>0</v>
      </c>
      <c r="CI26" s="343" t="n">
        <v>2.904</v>
      </c>
    </row>
    <row r="27" customFormat="false" ht="12.75" hidden="false" customHeight="false" outlineLevel="0" collapsed="false">
      <c r="A27" s="338"/>
      <c r="B27" s="338"/>
      <c r="D27" s="199" t="e">
        <f aca="false">D26+AH26</f>
        <v>#VALUE!</v>
      </c>
      <c r="F27" s="200" t="e">
        <f aca="false">VLOOKUP(AG27,$AL$4:$AS$15,2)</f>
        <v>#VALUE!</v>
      </c>
      <c r="G27" s="200" t="e">
        <f aca="false">F27*$AU27</f>
        <v>#VALUE!</v>
      </c>
      <c r="H27" s="201" t="e">
        <f aca="false">(AL27+AM27+AN27)/(1-(AR27))</f>
        <v>#VALUE!</v>
      </c>
      <c r="I27" s="201" t="e">
        <f aca="false">(AL27+AO27+AP27)</f>
        <v>#VALUE!</v>
      </c>
      <c r="K27" s="201" t="e">
        <f aca="false">MAX(((I27-H27)-AQ27)*AU27*AH27,0)</f>
        <v>#VALUE!</v>
      </c>
      <c r="L27" s="339" t="e">
        <f aca="false">MAX(Q27-K27,0)</f>
        <v>#VALUE!</v>
      </c>
      <c r="N27" s="340" t="e">
        <f aca="false">SQRT(($AX27^2*($AH27/2)+$AW27^2*$AI27)/(($AH27/2)+$AI27))</f>
        <v>#VALUE!</v>
      </c>
      <c r="O27" s="340" t="e">
        <f aca="false">SQRT(($AY27^2*($AH27/2)+$AW27^2*$AI27)/(($AH27/2)+$AI27))</f>
        <v>#VALUE!</v>
      </c>
      <c r="P27" s="209" t="e">
        <f aca="false">(VLOOKUP(AI27,CorrelationTwo,2)*(AW27^2)*AI27+VLOOKUP(D27,CorrelationOne,$AK$9)*AX27*AY27*(AH27/2))/((AI27+(AH27/2))*O27*N27)*AF27</f>
        <v>#VALUE!</v>
      </c>
      <c r="Q27" s="339" t="e">
        <f aca="false">xSPRDOPT(I27,H27,AQ27,0,O27,N27,P27,D27-$G$5,1,0)*AH27*AU27</f>
        <v>#VALUE!</v>
      </c>
      <c r="R27" s="339"/>
      <c r="S27" s="203" t="e">
        <f aca="false">xSPRDOPT(I27,H27,AQ27,AT27,O27,N27,P27,D27-$G$5,1,2)*AF27*(F27/(1-AR27))*AH27</f>
        <v>#VALUE!</v>
      </c>
      <c r="T27" s="203" t="e">
        <f aca="false">xSPRDOPT(I27,H27,AQ27,AT27,O27,N27,P27,D27-$G$5,1,1)*AF27*F27*AH27</f>
        <v>#VALUE!</v>
      </c>
      <c r="U27" s="339"/>
      <c r="V27" s="341" t="e">
        <f aca="false">VLOOKUP($AG27,$AL$4:$AS$15,8)*AH27*AU27</f>
        <v>#VALUE!</v>
      </c>
      <c r="W27" s="341"/>
      <c r="X27" s="342" t="e">
        <f aca="false">((BM27*BC27)+(BL27*BB27))*AH27*F27</f>
        <v>#VALUE!</v>
      </c>
      <c r="Y27" s="342" t="e">
        <f aca="false">($F27*$AH27)*((($BG27/2)*($BC27)^2)+(($BF27/2)*($BB27)^2)+($BH27*$BC27*$BB27))</f>
        <v>#VALUE!</v>
      </c>
      <c r="Z27" s="342" t="e">
        <f aca="false">($BI27*$F27*$AH27*($G$5-$BV$5))/365.25</f>
        <v>#VALUE!</v>
      </c>
      <c r="AA27" s="342" t="e">
        <f aca="false">(($BK27*$BE27)+($BJ27*$BD27))*$F27*$AH27*$AF27</f>
        <v>#VALUE!</v>
      </c>
      <c r="AB27" s="342" t="e">
        <f aca="false">BN27*(AT27-CA27)*F27*AH27</f>
        <v>#VALUE!</v>
      </c>
      <c r="AC27" s="342" t="e">
        <f aca="false">BO27*CB27*F27*AH27*CA27*($G$5-$BV$5)/365.25</f>
        <v>#NAME?</v>
      </c>
      <c r="AF27" s="216" t="e">
        <f aca="false">IF(AND(D27&gt;=$G$7,D27&lt;=$G$8),1,0)</f>
        <v>#VALUE!</v>
      </c>
      <c r="AG27" s="216" t="e">
        <f aca="false">MONTH(D27)</f>
        <v>#VALUE!</v>
      </c>
      <c r="AH27" s="216" t="e">
        <f aca="false">(EOMONTH(D27,0)-EOMONTH(D27-DAY(D27),0))*AF27</f>
        <v>#VALUE!</v>
      </c>
      <c r="AI27" s="216" t="e">
        <f aca="false">AI26+AH26</f>
        <v>#VALUE!</v>
      </c>
      <c r="AJ27" s="216" t="e">
        <f aca="false">D27-$BV$5</f>
        <v>#VALUE!</v>
      </c>
      <c r="AL27" s="207" t="e">
        <f aca="false">VLOOKUP($D27,CurveTbl,$AK$4)</f>
        <v>#VALUE!</v>
      </c>
      <c r="AM27" s="343" t="e">
        <f aca="false">VLOOKUP($D27,CurveTbl,$AH$3)</f>
        <v>#VALUE!</v>
      </c>
      <c r="AN27" s="343" t="e">
        <f aca="false">VLOOKUP($D27,CurveTbl,$AH$4)+VLOOKUP($AG27,$AL$3:$AS$15,6)</f>
        <v>#VALUE!</v>
      </c>
      <c r="AO27" s="343" t="e">
        <f aca="false">VLOOKUP($D27,CurveTbl,$AH$5)</f>
        <v>#VALUE!</v>
      </c>
      <c r="AP27" s="343" t="e">
        <f aca="false">VLOOKUP($D27,CurveTbl,$AH$6)+VLOOKUP($AG27,$AL$3:$AS$15,7)</f>
        <v>#VALUE!</v>
      </c>
      <c r="AQ27" s="207" t="e">
        <f aca="false">VLOOKUP($AG27,$AL$4:$AS$15,3)+VLOOKUP($AG27,$AL$4:$AS$15,5)+($AH$10*VLOOKUP(D27,GRITable,2))</f>
        <v>#VALUE!</v>
      </c>
      <c r="AR27" s="208" t="e">
        <f aca="false">VLOOKUP($AG27,$AL$4:$AS$15,4)</f>
        <v>#VALUE!</v>
      </c>
      <c r="AS27" s="207" t="e">
        <f aca="false">(AL27+AM27+AN27)</f>
        <v>#VALUE!</v>
      </c>
      <c r="AT27" s="208" t="e">
        <f aca="false">VLOOKUP(D27,CurveTbl,$AK$6)</f>
        <v>#VALUE!</v>
      </c>
      <c r="AU27" s="208" t="e">
        <f aca="false">(1+$AT27/2)^(-2*($D27-$G$5)/365.25)*$AF27</f>
        <v>#VALUE!</v>
      </c>
      <c r="AV27" s="344" t="e">
        <f aca="false">ROUND((F27/(1-AR27))-F27,0)*AF27*AH27*AU27</f>
        <v>#VALUE!</v>
      </c>
      <c r="AW27" s="208" t="e">
        <f aca="false">VLOOKUP($D27,CurveTbl,$AK$8)</f>
        <v>#VALUE!</v>
      </c>
      <c r="AX27" s="208" t="e">
        <f aca="false">VLOOKUP($D27,CurveTbl,$AH$7)</f>
        <v>#VALUE!</v>
      </c>
      <c r="AY27" s="208" t="e">
        <f aca="false">VLOOKUP($D27,CurveTbl,$AH$8)</f>
        <v>#VALUE!</v>
      </c>
      <c r="AZ27" s="208"/>
      <c r="BA27" s="345"/>
      <c r="BB27" s="343" t="e">
        <f aca="false">$H27-$BV27</f>
        <v>#VALUE!</v>
      </c>
      <c r="BC27" s="343" t="e">
        <f aca="false">I27-BW27</f>
        <v>#VALUE!</v>
      </c>
      <c r="BD27" s="208" t="e">
        <f aca="false">N27-BX27</f>
        <v>#VALUE!</v>
      </c>
      <c r="BE27" s="208" t="e">
        <f aca="false">O27-BY27</f>
        <v>#VALUE!</v>
      </c>
      <c r="BF27" s="208" t="e">
        <f aca="false">xSPRDOPT($BW27,$BV27,$CG27,0,$BY27,$BX27,$BZ27,$AJ27,1,4)*$CB27</f>
        <v>#NAME?</v>
      </c>
      <c r="BG27" s="208" t="e">
        <f aca="false">xSPRDOPT($BW27,$BV27,$CG27,0,$BY27,$BX27,$BZ27,$AJ27,1,3)*$CB27</f>
        <v>#NAME?</v>
      </c>
      <c r="BH27" s="208" t="e">
        <f aca="false">IF(OR(BF27&lt;&gt;0,BG27&lt;&gt;0),xSPRDOPT($BW27,$BV27,$CG27,0,$BY27,$BX27,$BZ27,$AJ27,1,12)*$CB27,0)</f>
        <v>#NAME?</v>
      </c>
      <c r="BI27" s="208" t="e">
        <f aca="false">xSPRDOPT($BW27,$BV27,$CG27,2*LN(1+CA27/2),$BY27,$BX27,$BZ27,$AJ27,1,9)</f>
        <v>#NAME?</v>
      </c>
      <c r="BJ27" s="208" t="e">
        <f aca="false">xSPRDOPT($BW27,$BV27,$CG27,0,$BY27,$BX27,$BZ27,$AJ27,1,6)*$CB27</f>
        <v>#NAME?</v>
      </c>
      <c r="BK27" s="208" t="e">
        <f aca="false">xSPRDOPT($BW27,$BV27,$CG27,0,$BY27,$BX27,$BZ27,$AJ27,1,5)*$CB27</f>
        <v>#NAME?</v>
      </c>
      <c r="BL27" s="208" t="e">
        <f aca="false">xSPRDOPT(BW27,BV27,CG27,0,BY27,BX27,BZ27,AJ27,1,2)*CB27</f>
        <v>#NAME?</v>
      </c>
      <c r="BM27" s="208" t="e">
        <f aca="false">xSPRDOPT(BW27,BV27,CG27,0,BY27,BX27,BZ27,AJ27,1,1)*CB27</f>
        <v>#NAME?</v>
      </c>
      <c r="BN27" s="208" t="e">
        <f aca="false">IF(AH27&lt;&gt;0,xSPRDOPT($BW27,$BV27,$CG27,2*LN(1+CA27/2),$BY27,$BX27,$BZ27,$AJ27,1,8)+(AJ27/365.25)*CH27/AH27,0)</f>
        <v>#VALUE!</v>
      </c>
      <c r="BO27" s="208" t="e">
        <f aca="false">xSPRDOPT($BW27,$BV27,$CG27,0,$BY27,$BX27,$BZ27,$AJ27,1,0)</f>
        <v>#NAME?</v>
      </c>
      <c r="BP27" s="208"/>
      <c r="BQ27" s="208"/>
      <c r="BR27" s="208"/>
      <c r="BS27" s="208"/>
      <c r="BV27" s="346" t="n">
        <v>2.8635</v>
      </c>
      <c r="BW27" s="207" t="n">
        <v>3.116</v>
      </c>
      <c r="BX27" s="208" t="n">
        <v>0.49805151676458</v>
      </c>
      <c r="BY27" s="208" t="n">
        <v>0.518981133466076</v>
      </c>
      <c r="BZ27" s="208" t="n">
        <v>0.990862518369676</v>
      </c>
      <c r="CA27" s="208" t="n">
        <v>0.0207395292549779</v>
      </c>
      <c r="CB27" s="208" t="n">
        <v>0.98977160785821</v>
      </c>
      <c r="CC27" s="343" t="n">
        <v>-0.0875</v>
      </c>
      <c r="CD27" s="343" t="n">
        <v>0.005</v>
      </c>
      <c r="CE27" s="343" t="n">
        <v>0.17</v>
      </c>
      <c r="CF27" s="343" t="n">
        <v>0</v>
      </c>
      <c r="CG27" s="343" t="n">
        <v>0</v>
      </c>
      <c r="CH27" s="343" t="n">
        <v>0</v>
      </c>
      <c r="CI27" s="343" t="n">
        <v>2.946</v>
      </c>
    </row>
    <row r="28" customFormat="false" ht="12.75" hidden="false" customHeight="false" outlineLevel="0" collapsed="false">
      <c r="A28" s="338"/>
      <c r="B28" s="338"/>
      <c r="D28" s="199" t="e">
        <f aca="false">D27+AH27</f>
        <v>#VALUE!</v>
      </c>
      <c r="F28" s="200" t="e">
        <f aca="false">VLOOKUP(AG28,$AL$4:$AS$15,2)</f>
        <v>#VALUE!</v>
      </c>
      <c r="G28" s="200" t="e">
        <f aca="false">F28*$AU28</f>
        <v>#VALUE!</v>
      </c>
      <c r="H28" s="201" t="e">
        <f aca="false">(AL28+AM28+AN28)/(1-(AR28))</f>
        <v>#VALUE!</v>
      </c>
      <c r="I28" s="201" t="e">
        <f aca="false">(AL28+AO28+AP28)</f>
        <v>#VALUE!</v>
      </c>
      <c r="K28" s="201" t="e">
        <f aca="false">MAX(((I28-H28)-AQ28)*AU28*AH28,0)</f>
        <v>#VALUE!</v>
      </c>
      <c r="L28" s="339" t="e">
        <f aca="false">MAX(Q28-K28,0)</f>
        <v>#VALUE!</v>
      </c>
      <c r="N28" s="340" t="e">
        <f aca="false">SQRT(($AX28^2*($AH28/2)+$AW28^2*$AI28)/(($AH28/2)+$AI28))</f>
        <v>#VALUE!</v>
      </c>
      <c r="O28" s="340" t="e">
        <f aca="false">SQRT(($AY28^2*($AH28/2)+$AW28^2*$AI28)/(($AH28/2)+$AI28))</f>
        <v>#VALUE!</v>
      </c>
      <c r="P28" s="209" t="e">
        <f aca="false">(VLOOKUP(AI28,CorrelationTwo,2)*(AW28^2)*AI28+VLOOKUP(D28,CorrelationOne,$AK$9)*AX28*AY28*(AH28/2))/((AI28+(AH28/2))*O28*N28)*AF28</f>
        <v>#VALUE!</v>
      </c>
      <c r="Q28" s="339" t="e">
        <f aca="false">xSPRDOPT(I28,H28,AQ28,0,O28,N28,P28,D28-$G$5,1,0)*AH28*AU28</f>
        <v>#VALUE!</v>
      </c>
      <c r="R28" s="339"/>
      <c r="S28" s="203" t="e">
        <f aca="false">xSPRDOPT(I28,H28,AQ28,AT28,O28,N28,P28,D28-$G$5,1,2)*AF28*(F28/(1-AR28))*AH28</f>
        <v>#VALUE!</v>
      </c>
      <c r="T28" s="203" t="e">
        <f aca="false">xSPRDOPT(I28,H28,AQ28,AT28,O28,N28,P28,D28-$G$5,1,1)*AF28*F28*AH28</f>
        <v>#VALUE!</v>
      </c>
      <c r="U28" s="339"/>
      <c r="V28" s="341" t="e">
        <f aca="false">VLOOKUP($AG28,$AL$4:$AS$15,8)*AH28*AU28</f>
        <v>#VALUE!</v>
      </c>
      <c r="W28" s="341"/>
      <c r="X28" s="342" t="e">
        <f aca="false">((BM28*BC28)+(BL28*BB28))*AH28*F28</f>
        <v>#VALUE!</v>
      </c>
      <c r="Y28" s="342" t="e">
        <f aca="false">($F28*$AH28)*((($BG28/2)*($BC28)^2)+(($BF28/2)*($BB28)^2)+($BH28*$BC28*$BB28))</f>
        <v>#VALUE!</v>
      </c>
      <c r="Z28" s="342" t="e">
        <f aca="false">($BI28*$F28*$AH28*($G$5-$BV$5))/365.25</f>
        <v>#VALUE!</v>
      </c>
      <c r="AA28" s="342" t="e">
        <f aca="false">(($BK28*$BE28)+($BJ28*$BD28))*$F28*$AH28*$AF28</f>
        <v>#VALUE!</v>
      </c>
      <c r="AB28" s="342" t="e">
        <f aca="false">BN28*(AT28-CA28)*F28*AH28</f>
        <v>#VALUE!</v>
      </c>
      <c r="AC28" s="342" t="e">
        <f aca="false">BO28*CB28*F28*AH28*CA28*($G$5-$BV$5)/365.25</f>
        <v>#NAME?</v>
      </c>
      <c r="AF28" s="216" t="e">
        <f aca="false">IF(AND(D28&gt;=$G$7,D28&lt;=$G$8),1,0)</f>
        <v>#VALUE!</v>
      </c>
      <c r="AG28" s="216" t="e">
        <f aca="false">MONTH(D28)</f>
        <v>#VALUE!</v>
      </c>
      <c r="AH28" s="216" t="e">
        <f aca="false">(EOMONTH(D28,0)-EOMONTH(D28-DAY(D28),0))*AF28</f>
        <v>#VALUE!</v>
      </c>
      <c r="AI28" s="216" t="e">
        <f aca="false">AI27+AH27</f>
        <v>#VALUE!</v>
      </c>
      <c r="AJ28" s="216" t="e">
        <f aca="false">D28-$BV$5</f>
        <v>#VALUE!</v>
      </c>
      <c r="AL28" s="207" t="e">
        <f aca="false">VLOOKUP($D28,CurveTbl,$AK$4)</f>
        <v>#VALUE!</v>
      </c>
      <c r="AM28" s="343" t="e">
        <f aca="false">VLOOKUP($D28,CurveTbl,$AH$3)</f>
        <v>#VALUE!</v>
      </c>
      <c r="AN28" s="343" t="e">
        <f aca="false">VLOOKUP($D28,CurveTbl,$AH$4)+VLOOKUP($AG28,$AL$3:$AS$15,6)</f>
        <v>#VALUE!</v>
      </c>
      <c r="AO28" s="343" t="e">
        <f aca="false">VLOOKUP($D28,CurveTbl,$AH$5)</f>
        <v>#VALUE!</v>
      </c>
      <c r="AP28" s="343" t="e">
        <f aca="false">VLOOKUP($D28,CurveTbl,$AH$6)+VLOOKUP($AG28,$AL$3:$AS$15,7)</f>
        <v>#VALUE!</v>
      </c>
      <c r="AQ28" s="207" t="e">
        <f aca="false">VLOOKUP($AG28,$AL$4:$AS$15,3)+VLOOKUP($AG28,$AL$4:$AS$15,5)+($AH$10*VLOOKUP(D28,GRITable,2))</f>
        <v>#VALUE!</v>
      </c>
      <c r="AR28" s="208" t="e">
        <f aca="false">VLOOKUP($AG28,$AL$4:$AS$15,4)</f>
        <v>#VALUE!</v>
      </c>
      <c r="AS28" s="207" t="e">
        <f aca="false">(AL28+AM28+AN28)</f>
        <v>#VALUE!</v>
      </c>
      <c r="AT28" s="208" t="e">
        <f aca="false">VLOOKUP(D28,CurveTbl,$AK$6)</f>
        <v>#VALUE!</v>
      </c>
      <c r="AU28" s="208" t="e">
        <f aca="false">(1+$AT28/2)^(-2*($D28-$G$5)/365.25)*$AF28</f>
        <v>#VALUE!</v>
      </c>
      <c r="AV28" s="344" t="e">
        <f aca="false">ROUND((F28/(1-AR28))-F28,0)*AF28*AH28*AU28</f>
        <v>#VALUE!</v>
      </c>
      <c r="AW28" s="208" t="e">
        <f aca="false">VLOOKUP($D28,CurveTbl,$AK$8)</f>
        <v>#VALUE!</v>
      </c>
      <c r="AX28" s="208" t="e">
        <f aca="false">VLOOKUP($D28,CurveTbl,$AH$7)</f>
        <v>#VALUE!</v>
      </c>
      <c r="AY28" s="208" t="e">
        <f aca="false">VLOOKUP($D28,CurveTbl,$AH$8)</f>
        <v>#VALUE!</v>
      </c>
      <c r="AZ28" s="208"/>
      <c r="BA28" s="345"/>
      <c r="BB28" s="343" t="e">
        <f aca="false">$H28-$BV28</f>
        <v>#VALUE!</v>
      </c>
      <c r="BC28" s="343" t="e">
        <f aca="false">I28-BW28</f>
        <v>#VALUE!</v>
      </c>
      <c r="BD28" s="208" t="e">
        <f aca="false">N28-BX28</f>
        <v>#VALUE!</v>
      </c>
      <c r="BE28" s="208" t="e">
        <f aca="false">O28-BY28</f>
        <v>#VALUE!</v>
      </c>
      <c r="BF28" s="208" t="e">
        <f aca="false">xSPRDOPT($BW28,$BV28,$CG28,0,$BY28,$BX28,$BZ28,$AJ28,1,4)*$CB28</f>
        <v>#NAME?</v>
      </c>
      <c r="BG28" s="208" t="e">
        <f aca="false">xSPRDOPT($BW28,$BV28,$CG28,0,$BY28,$BX28,$BZ28,$AJ28,1,3)*$CB28</f>
        <v>#NAME?</v>
      </c>
      <c r="BH28" s="208" t="e">
        <f aca="false">IF(OR(BF28&lt;&gt;0,BG28&lt;&gt;0),xSPRDOPT($BW28,$BV28,$CG28,0,$BY28,$BX28,$BZ28,$AJ28,1,12)*$CB28,0)</f>
        <v>#NAME?</v>
      </c>
      <c r="BI28" s="208" t="e">
        <f aca="false">xSPRDOPT($BW28,$BV28,$CG28,2*LN(1+CA28/2),$BY28,$BX28,$BZ28,$AJ28,1,9)</f>
        <v>#NAME?</v>
      </c>
      <c r="BJ28" s="208" t="e">
        <f aca="false">xSPRDOPT($BW28,$BV28,$CG28,0,$BY28,$BX28,$BZ28,$AJ28,1,6)*$CB28</f>
        <v>#NAME?</v>
      </c>
      <c r="BK28" s="208" t="e">
        <f aca="false">xSPRDOPT($BW28,$BV28,$CG28,0,$BY28,$BX28,$BZ28,$AJ28,1,5)*$CB28</f>
        <v>#NAME?</v>
      </c>
      <c r="BL28" s="208" t="e">
        <f aca="false">xSPRDOPT(BW28,BV28,CG28,0,BY28,BX28,BZ28,AJ28,1,2)*CB28</f>
        <v>#NAME?</v>
      </c>
      <c r="BM28" s="208" t="e">
        <f aca="false">xSPRDOPT(BW28,BV28,CG28,0,BY28,BX28,BZ28,AJ28,1,1)*CB28</f>
        <v>#NAME?</v>
      </c>
      <c r="BN28" s="208" t="e">
        <f aca="false">IF(AH28&lt;&gt;0,xSPRDOPT($BW28,$BV28,$CG28,2*LN(1+CA28/2),$BY28,$BX28,$BZ28,$AJ28,1,8)+(AJ28/365.25)*CH28/AH28,0)</f>
        <v>#VALUE!</v>
      </c>
      <c r="BO28" s="208" t="e">
        <f aca="false">xSPRDOPT($BW28,$BV28,$CG28,0,$BY28,$BX28,$BZ28,$AJ28,1,0)</f>
        <v>#NAME?</v>
      </c>
      <c r="BP28" s="208"/>
      <c r="BQ28" s="208"/>
      <c r="BR28" s="208"/>
      <c r="BS28" s="208"/>
      <c r="BV28" s="346" t="n">
        <v>2.9135</v>
      </c>
      <c r="BW28" s="207" t="n">
        <v>3.166</v>
      </c>
      <c r="BX28" s="208" t="n">
        <v>0.490598974695181</v>
      </c>
      <c r="BY28" s="208" t="n">
        <v>0.508282308735836</v>
      </c>
      <c r="BZ28" s="208" t="n">
        <v>0.992044793745739</v>
      </c>
      <c r="CA28" s="208" t="n">
        <v>0.0207976477432865</v>
      </c>
      <c r="CB28" s="208" t="n">
        <v>0.98800672398066</v>
      </c>
      <c r="CC28" s="343" t="n">
        <v>-0.0875</v>
      </c>
      <c r="CD28" s="343" t="n">
        <v>0.005</v>
      </c>
      <c r="CE28" s="343" t="n">
        <v>0.17</v>
      </c>
      <c r="CF28" s="343" t="n">
        <v>0</v>
      </c>
      <c r="CG28" s="343" t="n">
        <v>0</v>
      </c>
      <c r="CH28" s="343" t="n">
        <v>0</v>
      </c>
      <c r="CI28" s="343" t="n">
        <v>2.996</v>
      </c>
    </row>
    <row r="29" customFormat="false" ht="12.75" hidden="false" customHeight="false" outlineLevel="0" collapsed="false">
      <c r="A29" s="338"/>
      <c r="B29" s="338"/>
      <c r="D29" s="199" t="e">
        <f aca="false">D28+AH28</f>
        <v>#VALUE!</v>
      </c>
      <c r="F29" s="200" t="e">
        <f aca="false">VLOOKUP(AG29,$AL$4:$AS$15,2)</f>
        <v>#VALUE!</v>
      </c>
      <c r="G29" s="200" t="e">
        <f aca="false">F29*$AU29</f>
        <v>#VALUE!</v>
      </c>
      <c r="H29" s="201" t="e">
        <f aca="false">(AL29+AM29+AN29)/(1-(AR29))</f>
        <v>#VALUE!</v>
      </c>
      <c r="I29" s="201" t="e">
        <f aca="false">(AL29+AO29+AP29)</f>
        <v>#VALUE!</v>
      </c>
      <c r="K29" s="201" t="e">
        <f aca="false">MAX(((I29-H29)-AQ29)*AU29*AH29,0)</f>
        <v>#VALUE!</v>
      </c>
      <c r="L29" s="339" t="e">
        <f aca="false">MAX(Q29-K29,0)</f>
        <v>#VALUE!</v>
      </c>
      <c r="N29" s="340" t="e">
        <f aca="false">SQRT(($AX29^2*($AH29/2)+$AW29^2*$AI29)/(($AH29/2)+$AI29))</f>
        <v>#VALUE!</v>
      </c>
      <c r="O29" s="340" t="e">
        <f aca="false">SQRT(($AY29^2*($AH29/2)+$AW29^2*$AI29)/(($AH29/2)+$AI29))</f>
        <v>#VALUE!</v>
      </c>
      <c r="P29" s="209" t="e">
        <f aca="false">(VLOOKUP(AI29,CorrelationTwo,2)*(AW29^2)*AI29+VLOOKUP(D29,CorrelationOne,$AK$9)*AX29*AY29*(AH29/2))/((AI29+(AH29/2))*O29*N29)*AF29</f>
        <v>#VALUE!</v>
      </c>
      <c r="Q29" s="339" t="e">
        <f aca="false">xSPRDOPT(I29,H29,AQ29,0,O29,N29,P29,D29-$G$5,1,0)*AH29*AU29</f>
        <v>#VALUE!</v>
      </c>
      <c r="R29" s="339"/>
      <c r="S29" s="203" t="e">
        <f aca="false">xSPRDOPT(I29,H29,AQ29,AT29,O29,N29,P29,D29-$G$5,1,2)*AF29*(F29/(1-AR29))*AH29</f>
        <v>#VALUE!</v>
      </c>
      <c r="T29" s="203" t="e">
        <f aca="false">xSPRDOPT(I29,H29,AQ29,AT29,O29,N29,P29,D29-$G$5,1,1)*AF29*F29*AH29</f>
        <v>#VALUE!</v>
      </c>
      <c r="U29" s="339"/>
      <c r="V29" s="341" t="e">
        <f aca="false">VLOOKUP($AG29,$AL$4:$AS$15,8)*AH29*AU29</f>
        <v>#VALUE!</v>
      </c>
      <c r="W29" s="341"/>
      <c r="X29" s="342" t="e">
        <f aca="false">((BM29*BC29)+(BL29*BB29))*AH29*F29</f>
        <v>#VALUE!</v>
      </c>
      <c r="Y29" s="342" t="e">
        <f aca="false">($F29*$AH29)*((($BG29/2)*($BC29)^2)+(($BF29/2)*($BB29)^2)+($BH29*$BC29*$BB29))</f>
        <v>#VALUE!</v>
      </c>
      <c r="Z29" s="342" t="e">
        <f aca="false">($BI29*$F29*$AH29*($G$5-$BV$5))/365.25</f>
        <v>#VALUE!</v>
      </c>
      <c r="AA29" s="342" t="e">
        <f aca="false">(($BK29*$BE29)+($BJ29*$BD29))*$F29*$AH29*$AF29</f>
        <v>#VALUE!</v>
      </c>
      <c r="AB29" s="342" t="e">
        <f aca="false">BN29*(AT29-CA29)*F29*AH29</f>
        <v>#VALUE!</v>
      </c>
      <c r="AC29" s="342" t="e">
        <f aca="false">BO29*CB29*F29*AH29*CA29*($G$5-$BV$5)/365.25</f>
        <v>#NAME?</v>
      </c>
      <c r="AF29" s="216" t="e">
        <f aca="false">IF(AND(D29&gt;=$G$7,D29&lt;=$G$8),1,0)</f>
        <v>#VALUE!</v>
      </c>
      <c r="AG29" s="216" t="e">
        <f aca="false">MONTH(D29)</f>
        <v>#VALUE!</v>
      </c>
      <c r="AH29" s="216" t="e">
        <f aca="false">(EOMONTH(D29,0)-EOMONTH(D29-DAY(D29),0))*AF29</f>
        <v>#VALUE!</v>
      </c>
      <c r="AI29" s="216" t="e">
        <f aca="false">AI28+AH28</f>
        <v>#VALUE!</v>
      </c>
      <c r="AJ29" s="216" t="e">
        <f aca="false">D29-$BV$5</f>
        <v>#VALUE!</v>
      </c>
      <c r="AL29" s="207" t="e">
        <f aca="false">VLOOKUP($D29,CurveTbl,$AK$4)</f>
        <v>#VALUE!</v>
      </c>
      <c r="AM29" s="343" t="e">
        <f aca="false">VLOOKUP($D29,CurveTbl,$AH$3)</f>
        <v>#VALUE!</v>
      </c>
      <c r="AN29" s="343" t="e">
        <f aca="false">VLOOKUP($D29,CurveTbl,$AH$4)+VLOOKUP($AG29,$AL$3:$AS$15,6)</f>
        <v>#VALUE!</v>
      </c>
      <c r="AO29" s="343" t="e">
        <f aca="false">VLOOKUP($D29,CurveTbl,$AH$5)</f>
        <v>#VALUE!</v>
      </c>
      <c r="AP29" s="343" t="e">
        <f aca="false">VLOOKUP($D29,CurveTbl,$AH$6)+VLOOKUP($AG29,$AL$3:$AS$15,7)</f>
        <v>#VALUE!</v>
      </c>
      <c r="AQ29" s="207" t="e">
        <f aca="false">VLOOKUP($AG29,$AL$4:$AS$15,3)+VLOOKUP($AG29,$AL$4:$AS$15,5)+($AH$10*VLOOKUP(D29,GRITable,2))</f>
        <v>#VALUE!</v>
      </c>
      <c r="AR29" s="208" t="e">
        <f aca="false">VLOOKUP($AG29,$AL$4:$AS$15,4)</f>
        <v>#VALUE!</v>
      </c>
      <c r="AS29" s="207" t="e">
        <f aca="false">(AL29+AM29+AN29)</f>
        <v>#VALUE!</v>
      </c>
      <c r="AT29" s="208" t="e">
        <f aca="false">VLOOKUP(D29,CurveTbl,$AK$6)</f>
        <v>#VALUE!</v>
      </c>
      <c r="AU29" s="208" t="e">
        <f aca="false">(1+$AT29/2)^(-2*($D29-$G$5)/365.25)*$AF29</f>
        <v>#VALUE!</v>
      </c>
      <c r="AV29" s="344" t="e">
        <f aca="false">ROUND((F29/(1-AR29))-F29,0)*AF29*AH29*AU29</f>
        <v>#VALUE!</v>
      </c>
      <c r="AW29" s="208" t="e">
        <f aca="false">VLOOKUP($D29,CurveTbl,$AK$8)</f>
        <v>#VALUE!</v>
      </c>
      <c r="AX29" s="208" t="e">
        <f aca="false">VLOOKUP($D29,CurveTbl,$AH$7)</f>
        <v>#VALUE!</v>
      </c>
      <c r="AY29" s="208" t="e">
        <f aca="false">VLOOKUP($D29,CurveTbl,$AH$8)</f>
        <v>#VALUE!</v>
      </c>
      <c r="AZ29" s="208"/>
      <c r="BA29" s="345"/>
      <c r="BB29" s="343" t="e">
        <f aca="false">$H29-$BV29</f>
        <v>#VALUE!</v>
      </c>
      <c r="BC29" s="343" t="e">
        <f aca="false">I29-BW29</f>
        <v>#VALUE!</v>
      </c>
      <c r="BD29" s="208" t="e">
        <f aca="false">N29-BX29</f>
        <v>#VALUE!</v>
      </c>
      <c r="BE29" s="208" t="e">
        <f aca="false">O29-BY29</f>
        <v>#VALUE!</v>
      </c>
      <c r="BF29" s="208" t="e">
        <f aca="false">xSPRDOPT($BW29,$BV29,$CG29,0,$BY29,$BX29,$BZ29,$AJ29,1,4)*$CB29</f>
        <v>#NAME?</v>
      </c>
      <c r="BG29" s="208" t="e">
        <f aca="false">xSPRDOPT($BW29,$BV29,$CG29,0,$BY29,$BX29,$BZ29,$AJ29,1,3)*$CB29</f>
        <v>#NAME?</v>
      </c>
      <c r="BH29" s="208" t="e">
        <f aca="false">IF(OR(BF29&lt;&gt;0,BG29&lt;&gt;0),xSPRDOPT($BW29,$BV29,$CG29,0,$BY29,$BX29,$BZ29,$AJ29,1,12)*$CB29,0)</f>
        <v>#NAME?</v>
      </c>
      <c r="BI29" s="208" t="e">
        <f aca="false">xSPRDOPT($BW29,$BV29,$CG29,2*LN(1+CA29/2),$BY29,$BX29,$BZ29,$AJ29,1,9)</f>
        <v>#NAME?</v>
      </c>
      <c r="BJ29" s="208" t="e">
        <f aca="false">xSPRDOPT($BW29,$BV29,$CG29,0,$BY29,$BX29,$BZ29,$AJ29,1,6)*$CB29</f>
        <v>#NAME?</v>
      </c>
      <c r="BK29" s="208" t="e">
        <f aca="false">xSPRDOPT($BW29,$BV29,$CG29,0,$BY29,$BX29,$BZ29,$AJ29,1,5)*$CB29</f>
        <v>#NAME?</v>
      </c>
      <c r="BL29" s="208" t="e">
        <f aca="false">xSPRDOPT(BW29,BV29,CG29,0,BY29,BX29,BZ29,AJ29,1,2)*CB29</f>
        <v>#NAME?</v>
      </c>
      <c r="BM29" s="208" t="e">
        <f aca="false">xSPRDOPT(BW29,BV29,CG29,0,BY29,BX29,BZ29,AJ29,1,1)*CB29</f>
        <v>#NAME?</v>
      </c>
      <c r="BN29" s="208" t="e">
        <f aca="false">IF(AH29&lt;&gt;0,xSPRDOPT($BW29,$BV29,$CG29,2*LN(1+CA29/2),$BY29,$BX29,$BZ29,$AJ29,1,8)+(AJ29/365.25)*CH29/AH29,0)</f>
        <v>#VALUE!</v>
      </c>
      <c r="BO29" s="208" t="e">
        <f aca="false">xSPRDOPT($BW29,$BV29,$CG29,0,$BY29,$BX29,$BZ29,$AJ29,1,0)</f>
        <v>#NAME?</v>
      </c>
      <c r="BP29" s="208"/>
      <c r="BQ29" s="208"/>
      <c r="BR29" s="208"/>
      <c r="BS29" s="208"/>
      <c r="BV29" s="346" t="n">
        <v>2.9585</v>
      </c>
      <c r="BW29" s="207" t="n">
        <v>3.211</v>
      </c>
      <c r="BX29" s="208" t="n">
        <v>0.49030365471219</v>
      </c>
      <c r="BY29" s="208" t="n">
        <v>0.51103760381731</v>
      </c>
      <c r="BZ29" s="208" t="n">
        <v>0.990110245068537</v>
      </c>
      <c r="CA29" s="208" t="n">
        <v>0.0209763801866165</v>
      </c>
      <c r="CB29" s="208" t="n">
        <v>0.986213060611374</v>
      </c>
      <c r="CC29" s="343" t="n">
        <v>-0.0875</v>
      </c>
      <c r="CD29" s="343" t="n">
        <v>0.005</v>
      </c>
      <c r="CE29" s="343" t="n">
        <v>0.17</v>
      </c>
      <c r="CF29" s="343" t="n">
        <v>0</v>
      </c>
      <c r="CG29" s="343" t="n">
        <v>0</v>
      </c>
      <c r="CH29" s="343" t="n">
        <v>0</v>
      </c>
      <c r="CI29" s="343" t="n">
        <v>3.041</v>
      </c>
    </row>
    <row r="30" customFormat="false" ht="12.75" hidden="false" customHeight="false" outlineLevel="0" collapsed="false">
      <c r="A30" s="338"/>
      <c r="B30" s="338"/>
      <c r="D30" s="199" t="e">
        <f aca="false">D29+AH29</f>
        <v>#VALUE!</v>
      </c>
      <c r="F30" s="200" t="e">
        <f aca="false">VLOOKUP(AG30,$AL$4:$AS$15,2)</f>
        <v>#VALUE!</v>
      </c>
      <c r="G30" s="200" t="e">
        <f aca="false">F30*$AU30</f>
        <v>#VALUE!</v>
      </c>
      <c r="H30" s="201" t="e">
        <f aca="false">(AL30+AM30+AN30)/(1-(AR30))</f>
        <v>#VALUE!</v>
      </c>
      <c r="I30" s="201" t="e">
        <f aca="false">(AL30+AO30+AP30)</f>
        <v>#VALUE!</v>
      </c>
      <c r="K30" s="201" t="e">
        <f aca="false">MAX(((I30-H30)-AQ30)*AU30*AH30,0)</f>
        <v>#VALUE!</v>
      </c>
      <c r="L30" s="339" t="e">
        <f aca="false">MAX(Q30-K30,0)</f>
        <v>#VALUE!</v>
      </c>
      <c r="N30" s="340" t="e">
        <f aca="false">SQRT(($AX30^2*($AH30/2)+$AW30^2*$AI30)/(($AH30/2)+$AI30))</f>
        <v>#VALUE!</v>
      </c>
      <c r="O30" s="340" t="e">
        <f aca="false">SQRT(($AY30^2*($AH30/2)+$AW30^2*$AI30)/(($AH30/2)+$AI30))</f>
        <v>#VALUE!</v>
      </c>
      <c r="P30" s="209" t="e">
        <f aca="false">(VLOOKUP(AI30,CorrelationTwo,2)*(AW30^2)*AI30+VLOOKUP(D30,CorrelationOne,$AK$9)*AX30*AY30*(AH30/2))/((AI30+(AH30/2))*O30*N30)*AF30</f>
        <v>#VALUE!</v>
      </c>
      <c r="Q30" s="339" t="e">
        <f aca="false">xSPRDOPT(I30,H30,AQ30,0,O30,N30,P30,D30-$G$5,1,0)*AH30*AU30</f>
        <v>#VALUE!</v>
      </c>
      <c r="R30" s="339"/>
      <c r="S30" s="203" t="e">
        <f aca="false">xSPRDOPT(I30,H30,AQ30,AT30,O30,N30,P30,D30-$G$5,1,2)*AF30*(F30/(1-AR30))*AH30</f>
        <v>#VALUE!</v>
      </c>
      <c r="T30" s="203" t="e">
        <f aca="false">xSPRDOPT(I30,H30,AQ30,AT30,O30,N30,P30,D30-$G$5,1,1)*AF30*F30*AH30</f>
        <v>#VALUE!</v>
      </c>
      <c r="U30" s="339"/>
      <c r="V30" s="341" t="e">
        <f aca="false">VLOOKUP($AG30,$AL$4:$AS$15,8)*AH30*AU30</f>
        <v>#VALUE!</v>
      </c>
      <c r="W30" s="341"/>
      <c r="X30" s="342" t="e">
        <f aca="false">((BM30*BC30)+(BL30*BB30))*AH30*F30</f>
        <v>#VALUE!</v>
      </c>
      <c r="Y30" s="342" t="e">
        <f aca="false">($F30*$AH30)*((($BG30/2)*($BC30)^2)+(($BF30/2)*($BB30)^2)+($BH30*$BC30*$BB30))</f>
        <v>#VALUE!</v>
      </c>
      <c r="Z30" s="342" t="e">
        <f aca="false">($BI30*$F30*$AH30*($G$5-$BV$5))/365.25</f>
        <v>#VALUE!</v>
      </c>
      <c r="AA30" s="342" t="e">
        <f aca="false">(($BK30*$BE30)+($BJ30*$BD30))*$F30*$AH30*$AF30</f>
        <v>#VALUE!</v>
      </c>
      <c r="AB30" s="342" t="e">
        <f aca="false">BN30*(AT30-CA30)*F30*AH30</f>
        <v>#VALUE!</v>
      </c>
      <c r="AC30" s="342" t="e">
        <f aca="false">BO30*CB30*F30*AH30*CA30*($G$5-$BV$5)/365.25</f>
        <v>#NAME?</v>
      </c>
      <c r="AF30" s="216" t="e">
        <f aca="false">IF(AND(D30&gt;=$G$7,D30&lt;=$G$8),1,0)</f>
        <v>#VALUE!</v>
      </c>
      <c r="AG30" s="216" t="e">
        <f aca="false">MONTH(D30)</f>
        <v>#VALUE!</v>
      </c>
      <c r="AH30" s="216" t="e">
        <f aca="false">(EOMONTH(D30,0)-EOMONTH(D30-DAY(D30),0))*AF30</f>
        <v>#VALUE!</v>
      </c>
      <c r="AI30" s="216" t="e">
        <f aca="false">AI29+AH29</f>
        <v>#VALUE!</v>
      </c>
      <c r="AJ30" s="216" t="e">
        <f aca="false">D30-$BV$5</f>
        <v>#VALUE!</v>
      </c>
      <c r="AL30" s="207" t="e">
        <f aca="false">VLOOKUP($D30,CurveTbl,$AK$4)</f>
        <v>#VALUE!</v>
      </c>
      <c r="AM30" s="343" t="e">
        <f aca="false">VLOOKUP($D30,CurveTbl,$AH$3)</f>
        <v>#VALUE!</v>
      </c>
      <c r="AN30" s="343" t="e">
        <f aca="false">VLOOKUP($D30,CurveTbl,$AH$4)+VLOOKUP($AG30,$AL$3:$AS$15,6)</f>
        <v>#VALUE!</v>
      </c>
      <c r="AO30" s="343" t="e">
        <f aca="false">VLOOKUP($D30,CurveTbl,$AH$5)</f>
        <v>#VALUE!</v>
      </c>
      <c r="AP30" s="343" t="e">
        <f aca="false">VLOOKUP($D30,CurveTbl,$AH$6)+VLOOKUP($AG30,$AL$3:$AS$15,7)</f>
        <v>#VALUE!</v>
      </c>
      <c r="AQ30" s="207" t="e">
        <f aca="false">VLOOKUP($AG30,$AL$4:$AS$15,3)+VLOOKUP($AG30,$AL$4:$AS$15,5)+($AH$10*VLOOKUP(D30,GRITable,2))</f>
        <v>#VALUE!</v>
      </c>
      <c r="AR30" s="208" t="e">
        <f aca="false">VLOOKUP($AG30,$AL$4:$AS$15,4)</f>
        <v>#VALUE!</v>
      </c>
      <c r="AS30" s="207" t="e">
        <f aca="false">(AL30+AM30+AN30)</f>
        <v>#VALUE!</v>
      </c>
      <c r="AT30" s="208" t="e">
        <f aca="false">VLOOKUP(D30,CurveTbl,$AK$6)</f>
        <v>#VALUE!</v>
      </c>
      <c r="AU30" s="208" t="e">
        <f aca="false">(1+$AT30/2)^(-2*($D30-$G$5)/365.25)*$AF30</f>
        <v>#VALUE!</v>
      </c>
      <c r="AV30" s="344" t="e">
        <f aca="false">ROUND((F30/(1-AR30))-F30,0)*AF30*AH30*AU30</f>
        <v>#VALUE!</v>
      </c>
      <c r="AW30" s="208" t="e">
        <f aca="false">VLOOKUP($D30,CurveTbl,$AK$8)</f>
        <v>#VALUE!</v>
      </c>
      <c r="AX30" s="208" t="e">
        <f aca="false">VLOOKUP($D30,CurveTbl,$AH$7)</f>
        <v>#VALUE!</v>
      </c>
      <c r="AY30" s="208" t="e">
        <f aca="false">VLOOKUP($D30,CurveTbl,$AH$8)</f>
        <v>#VALUE!</v>
      </c>
      <c r="AZ30" s="208"/>
      <c r="BA30" s="345"/>
      <c r="BB30" s="343" t="e">
        <f aca="false">$H30-$BV30</f>
        <v>#VALUE!</v>
      </c>
      <c r="BC30" s="343" t="e">
        <f aca="false">I30-BW30</f>
        <v>#VALUE!</v>
      </c>
      <c r="BD30" s="208" t="e">
        <f aca="false">N30-BX30</f>
        <v>#VALUE!</v>
      </c>
      <c r="BE30" s="208" t="e">
        <f aca="false">O30-BY30</f>
        <v>#VALUE!</v>
      </c>
      <c r="BF30" s="208" t="e">
        <f aca="false">xSPRDOPT($BW30,$BV30,$CG30,0,$BY30,$BX30,$BZ30,$AJ30,1,4)*$CB30</f>
        <v>#NAME?</v>
      </c>
      <c r="BG30" s="208" t="e">
        <f aca="false">xSPRDOPT($BW30,$BV30,$CG30,0,$BY30,$BX30,$BZ30,$AJ30,1,3)*$CB30</f>
        <v>#NAME?</v>
      </c>
      <c r="BH30" s="208" t="e">
        <f aca="false">IF(OR(BF30&lt;&gt;0,BG30&lt;&gt;0),xSPRDOPT($BW30,$BV30,$CG30,0,$BY30,$BX30,$BZ30,$AJ30,1,12)*$CB30,0)</f>
        <v>#NAME?</v>
      </c>
      <c r="BI30" s="208" t="e">
        <f aca="false">xSPRDOPT($BW30,$BV30,$CG30,2*LN(1+CA30/2),$BY30,$BX30,$BZ30,$AJ30,1,9)</f>
        <v>#NAME?</v>
      </c>
      <c r="BJ30" s="208" t="e">
        <f aca="false">xSPRDOPT($BW30,$BV30,$CG30,0,$BY30,$BX30,$BZ30,$AJ30,1,6)*$CB30</f>
        <v>#NAME?</v>
      </c>
      <c r="BK30" s="208" t="e">
        <f aca="false">xSPRDOPT($BW30,$BV30,$CG30,0,$BY30,$BX30,$BZ30,$AJ30,1,5)*$CB30</f>
        <v>#NAME?</v>
      </c>
      <c r="BL30" s="208" t="e">
        <f aca="false">xSPRDOPT(BW30,BV30,CG30,0,BY30,BX30,BZ30,AJ30,1,2)*CB30</f>
        <v>#NAME?</v>
      </c>
      <c r="BM30" s="208" t="e">
        <f aca="false">xSPRDOPT(BW30,BV30,CG30,0,BY30,BX30,BZ30,AJ30,1,1)*CB30</f>
        <v>#NAME?</v>
      </c>
      <c r="BN30" s="208" t="e">
        <f aca="false">IF(AH30&lt;&gt;0,xSPRDOPT($BW30,$BV30,$CG30,2*LN(1+CA30/2),$BY30,$BX30,$BZ30,$AJ30,1,8)+(AJ30/365.25)*CH30/AH30,0)</f>
        <v>#VALUE!</v>
      </c>
      <c r="BO30" s="208" t="e">
        <f aca="false">xSPRDOPT($BW30,$BV30,$CG30,0,$BY30,$BX30,$BZ30,$AJ30,1,0)</f>
        <v>#NAME?</v>
      </c>
      <c r="BP30" s="208"/>
      <c r="BQ30" s="208"/>
      <c r="BR30" s="208"/>
      <c r="BS30" s="208"/>
      <c r="BV30" s="346" t="n">
        <v>3.0035</v>
      </c>
      <c r="BW30" s="207" t="n">
        <v>3.256</v>
      </c>
      <c r="BX30" s="208" t="n">
        <v>0.496603984318873</v>
      </c>
      <c r="BY30" s="208" t="n">
        <v>0.512877986855635</v>
      </c>
      <c r="BZ30" s="208" t="n">
        <v>0.992971182231794</v>
      </c>
      <c r="CA30" s="208" t="n">
        <v>0.0213586774461065</v>
      </c>
      <c r="CB30" s="208" t="n">
        <v>0.984188621829674</v>
      </c>
      <c r="CC30" s="343" t="n">
        <v>-0.0875</v>
      </c>
      <c r="CD30" s="343" t="n">
        <v>0.005</v>
      </c>
      <c r="CE30" s="343" t="n">
        <v>0.17</v>
      </c>
      <c r="CF30" s="343" t="n">
        <v>0</v>
      </c>
      <c r="CG30" s="343" t="n">
        <v>0</v>
      </c>
      <c r="CH30" s="343" t="n">
        <v>0</v>
      </c>
      <c r="CI30" s="343" t="n">
        <v>3.086</v>
      </c>
    </row>
    <row r="31" customFormat="false" ht="12.75" hidden="false" customHeight="false" outlineLevel="0" collapsed="false">
      <c r="A31" s="338"/>
      <c r="B31" s="338"/>
      <c r="D31" s="199" t="e">
        <f aca="false">D30+AH30</f>
        <v>#VALUE!</v>
      </c>
      <c r="F31" s="200" t="e">
        <f aca="false">VLOOKUP(AG31,$AL$4:$AS$15,2)</f>
        <v>#VALUE!</v>
      </c>
      <c r="G31" s="200" t="e">
        <f aca="false">F31*$AU31</f>
        <v>#VALUE!</v>
      </c>
      <c r="H31" s="201" t="e">
        <f aca="false">(AL31+AM31+AN31)/(1-(AR31))</f>
        <v>#VALUE!</v>
      </c>
      <c r="I31" s="201" t="e">
        <f aca="false">(AL31+AO31+AP31)</f>
        <v>#VALUE!</v>
      </c>
      <c r="K31" s="201" t="e">
        <f aca="false">MAX(((I31-H31)-AQ31)*AU31*AH31,0)</f>
        <v>#VALUE!</v>
      </c>
      <c r="L31" s="339" t="e">
        <f aca="false">MAX(Q31-K31,0)</f>
        <v>#VALUE!</v>
      </c>
      <c r="N31" s="340" t="e">
        <f aca="false">SQRT(($AX31^2*($AH31/2)+$AW31^2*$AI31)/(($AH31/2)+$AI31))</f>
        <v>#VALUE!</v>
      </c>
      <c r="O31" s="340" t="e">
        <f aca="false">SQRT(($AY31^2*($AH31/2)+$AW31^2*$AI31)/(($AH31/2)+$AI31))</f>
        <v>#VALUE!</v>
      </c>
      <c r="P31" s="209" t="e">
        <f aca="false">(VLOOKUP(AI31,CorrelationTwo,2)*(AW31^2)*AI31+VLOOKUP(D31,CorrelationOne,$AK$9)*AX31*AY31*(AH31/2))/((AI31+(AH31/2))*O31*N31)*AF31</f>
        <v>#VALUE!</v>
      </c>
      <c r="Q31" s="339" t="e">
        <f aca="false">xSPRDOPT(I31,H31,AQ31,0,O31,N31,P31,D31-$G$5,1,0)*AH31*AU31</f>
        <v>#VALUE!</v>
      </c>
      <c r="R31" s="339"/>
      <c r="S31" s="203" t="e">
        <f aca="false">xSPRDOPT(I31,H31,AQ31,AT31,O31,N31,P31,D31-$G$5,1,2)*AF31*(F31/(1-AR31))*AH31</f>
        <v>#VALUE!</v>
      </c>
      <c r="T31" s="203" t="e">
        <f aca="false">xSPRDOPT(I31,H31,AQ31,AT31,O31,N31,P31,D31-$G$5,1,1)*AF31*F31*AH31</f>
        <v>#VALUE!</v>
      </c>
      <c r="U31" s="339"/>
      <c r="V31" s="341" t="e">
        <f aca="false">VLOOKUP($AG31,$AL$4:$AS$15,8)*AH31*AU31</f>
        <v>#VALUE!</v>
      </c>
      <c r="W31" s="341"/>
      <c r="X31" s="342" t="e">
        <f aca="false">((BM31*BC31)+(BL31*BB31))*AH31*F31</f>
        <v>#VALUE!</v>
      </c>
      <c r="Y31" s="342" t="e">
        <f aca="false">($F31*$AH31)*((($BG31/2)*($BC31)^2)+(($BF31/2)*($BB31)^2)+($BH31*$BC31*$BB31))</f>
        <v>#VALUE!</v>
      </c>
      <c r="Z31" s="342" t="e">
        <f aca="false">($BI31*$F31*$AH31*($G$5-$BV$5))/365.25</f>
        <v>#VALUE!</v>
      </c>
      <c r="AA31" s="342" t="e">
        <f aca="false">(($BK31*$BE31)+($BJ31*$BD31))*$F31*$AH31*$AF31</f>
        <v>#VALUE!</v>
      </c>
      <c r="AB31" s="342" t="e">
        <f aca="false">BN31*(AT31-CA31)*F31*AH31</f>
        <v>#VALUE!</v>
      </c>
      <c r="AC31" s="342" t="e">
        <f aca="false">BO31*CB31*F31*AH31*CA31*($G$5-$BV$5)/365.25</f>
        <v>#NAME?</v>
      </c>
      <c r="AF31" s="216" t="e">
        <f aca="false">IF(AND(D31&gt;=$G$7,D31&lt;=$G$8),1,0)</f>
        <v>#VALUE!</v>
      </c>
      <c r="AG31" s="216" t="e">
        <f aca="false">MONTH(D31)</f>
        <v>#VALUE!</v>
      </c>
      <c r="AH31" s="216" t="e">
        <f aca="false">(EOMONTH(D31,0)-EOMONTH(D31-DAY(D31),0))*AF31</f>
        <v>#VALUE!</v>
      </c>
      <c r="AI31" s="216" t="e">
        <f aca="false">AI30+AH30</f>
        <v>#VALUE!</v>
      </c>
      <c r="AJ31" s="216" t="e">
        <f aca="false">D31-$BV$5</f>
        <v>#VALUE!</v>
      </c>
      <c r="AL31" s="207" t="e">
        <f aca="false">VLOOKUP($D31,CurveTbl,$AK$4)</f>
        <v>#VALUE!</v>
      </c>
      <c r="AM31" s="343" t="e">
        <f aca="false">VLOOKUP($D31,CurveTbl,$AH$3)</f>
        <v>#VALUE!</v>
      </c>
      <c r="AN31" s="343" t="e">
        <f aca="false">VLOOKUP($D31,CurveTbl,$AH$4)+VLOOKUP($AG31,$AL$3:$AS$15,6)</f>
        <v>#VALUE!</v>
      </c>
      <c r="AO31" s="343" t="e">
        <f aca="false">VLOOKUP($D31,CurveTbl,$AH$5)</f>
        <v>#VALUE!</v>
      </c>
      <c r="AP31" s="343" t="e">
        <f aca="false">VLOOKUP($D31,CurveTbl,$AH$6)+VLOOKUP($AG31,$AL$3:$AS$15,7)</f>
        <v>#VALUE!</v>
      </c>
      <c r="AQ31" s="207" t="e">
        <f aca="false">VLOOKUP($AG31,$AL$4:$AS$15,3)+VLOOKUP($AG31,$AL$4:$AS$15,5)+($AH$10*VLOOKUP(D31,GRITable,2))</f>
        <v>#VALUE!</v>
      </c>
      <c r="AR31" s="208" t="e">
        <f aca="false">VLOOKUP($AG31,$AL$4:$AS$15,4)</f>
        <v>#VALUE!</v>
      </c>
      <c r="AS31" s="207" t="e">
        <f aca="false">(AL31+AM31+AN31)</f>
        <v>#VALUE!</v>
      </c>
      <c r="AT31" s="208" t="e">
        <f aca="false">VLOOKUP(D31,CurveTbl,$AK$6)</f>
        <v>#VALUE!</v>
      </c>
      <c r="AU31" s="208" t="e">
        <f aca="false">(1+$AT31/2)^(-2*($D31-$G$5)/365.25)*$AF31</f>
        <v>#VALUE!</v>
      </c>
      <c r="AV31" s="344" t="e">
        <f aca="false">ROUND((F31/(1-AR31))-F31,0)*AF31*AH31*AU31</f>
        <v>#VALUE!</v>
      </c>
      <c r="AW31" s="208" t="e">
        <f aca="false">VLOOKUP($D31,CurveTbl,$AK$8)</f>
        <v>#VALUE!</v>
      </c>
      <c r="AX31" s="208" t="e">
        <f aca="false">VLOOKUP($D31,CurveTbl,$AH$7)</f>
        <v>#VALUE!</v>
      </c>
      <c r="AY31" s="208" t="e">
        <f aca="false">VLOOKUP($D31,CurveTbl,$AH$8)</f>
        <v>#VALUE!</v>
      </c>
      <c r="AZ31" s="208"/>
      <c r="BA31" s="345"/>
      <c r="BB31" s="343" t="e">
        <f aca="false">$H31-$BV31</f>
        <v>#VALUE!</v>
      </c>
      <c r="BC31" s="343" t="e">
        <f aca="false">I31-BW31</f>
        <v>#VALUE!</v>
      </c>
      <c r="BD31" s="208" t="e">
        <f aca="false">N31-BX31</f>
        <v>#VALUE!</v>
      </c>
      <c r="BE31" s="208" t="e">
        <f aca="false">O31-BY31</f>
        <v>#VALUE!</v>
      </c>
      <c r="BF31" s="208" t="e">
        <f aca="false">xSPRDOPT($BW31,$BV31,$CG31,0,$BY31,$BX31,$BZ31,$AJ31,1,4)*$CB31</f>
        <v>#NAME?</v>
      </c>
      <c r="BG31" s="208" t="e">
        <f aca="false">xSPRDOPT($BW31,$BV31,$CG31,0,$BY31,$BX31,$BZ31,$AJ31,1,3)*$CB31</f>
        <v>#NAME?</v>
      </c>
      <c r="BH31" s="208" t="e">
        <f aca="false">IF(OR(BF31&lt;&gt;0,BG31&lt;&gt;0),xSPRDOPT($BW31,$BV31,$CG31,0,$BY31,$BX31,$BZ31,$AJ31,1,12)*$CB31,0)</f>
        <v>#NAME?</v>
      </c>
      <c r="BI31" s="208" t="e">
        <f aca="false">xSPRDOPT($BW31,$BV31,$CG31,2*LN(1+CA31/2),$BY31,$BX31,$BZ31,$AJ31,1,9)</f>
        <v>#NAME?</v>
      </c>
      <c r="BJ31" s="208" t="e">
        <f aca="false">xSPRDOPT($BW31,$BV31,$CG31,0,$BY31,$BX31,$BZ31,$AJ31,1,6)*$CB31</f>
        <v>#NAME?</v>
      </c>
      <c r="BK31" s="208" t="e">
        <f aca="false">xSPRDOPT($BW31,$BV31,$CG31,0,$BY31,$BX31,$BZ31,$AJ31,1,5)*$CB31</f>
        <v>#NAME?</v>
      </c>
      <c r="BL31" s="208" t="e">
        <f aca="false">xSPRDOPT(BW31,BV31,CG31,0,BY31,BX31,BZ31,AJ31,1,2)*CB31</f>
        <v>#NAME?</v>
      </c>
      <c r="BM31" s="208" t="e">
        <f aca="false">xSPRDOPT(BW31,BV31,CG31,0,BY31,BX31,BZ31,AJ31,1,1)*CB31</f>
        <v>#NAME?</v>
      </c>
      <c r="BN31" s="208" t="e">
        <f aca="false">IF(AH31&lt;&gt;0,xSPRDOPT($BW31,$BV31,$CG31,2*LN(1+CA31/2),$BY31,$BX31,$BZ31,$AJ31,1,8)+(AJ31/365.25)*CH31/AH31,0)</f>
        <v>#VALUE!</v>
      </c>
      <c r="BO31" s="208" t="e">
        <f aca="false">xSPRDOPT($BW31,$BV31,$CG31,0,$BY31,$BX31,$BZ31,$AJ31,1,0)</f>
        <v>#NAME?</v>
      </c>
      <c r="BP31" s="208"/>
      <c r="BQ31" s="208"/>
      <c r="BR31" s="208"/>
      <c r="BS31" s="208"/>
      <c r="BV31" s="346" t="n">
        <v>3.0185</v>
      </c>
      <c r="BW31" s="207" t="n">
        <v>3.271</v>
      </c>
      <c r="BX31" s="208" t="n">
        <v>0.496347690043748</v>
      </c>
      <c r="BY31" s="208" t="n">
        <v>0.507409076178418</v>
      </c>
      <c r="BZ31" s="208" t="n">
        <v>0.995081983320483</v>
      </c>
      <c r="CA31" s="208" t="n">
        <v>0.021740974755085</v>
      </c>
      <c r="CB31" s="208" t="n">
        <v>0.982105330302028</v>
      </c>
      <c r="CC31" s="343" t="n">
        <v>-0.0875</v>
      </c>
      <c r="CD31" s="343" t="n">
        <v>0.005</v>
      </c>
      <c r="CE31" s="343" t="n">
        <v>0.17</v>
      </c>
      <c r="CF31" s="343" t="n">
        <v>0</v>
      </c>
      <c r="CG31" s="343" t="n">
        <v>0</v>
      </c>
      <c r="CH31" s="343" t="n">
        <v>0</v>
      </c>
      <c r="CI31" s="343" t="n">
        <v>3.101</v>
      </c>
    </row>
    <row r="32" customFormat="false" ht="12.75" hidden="false" customHeight="false" outlineLevel="0" collapsed="false">
      <c r="A32" s="338"/>
      <c r="B32" s="338"/>
      <c r="D32" s="199" t="e">
        <f aca="false">D31+AH31</f>
        <v>#VALUE!</v>
      </c>
      <c r="F32" s="200" t="e">
        <f aca="false">VLOOKUP(AG32,$AL$4:$AS$15,2)</f>
        <v>#VALUE!</v>
      </c>
      <c r="G32" s="200" t="e">
        <f aca="false">F32*$AU32</f>
        <v>#VALUE!</v>
      </c>
      <c r="H32" s="201" t="e">
        <f aca="false">(AL32+AM32+AN32)/(1-(AR32))</f>
        <v>#VALUE!</v>
      </c>
      <c r="I32" s="201" t="e">
        <f aca="false">(AL32+AO32+AP32)</f>
        <v>#VALUE!</v>
      </c>
      <c r="K32" s="201" t="e">
        <f aca="false">MAX(((I32-H32)-AQ32)*AU32*AH32,0)</f>
        <v>#VALUE!</v>
      </c>
      <c r="L32" s="339" t="e">
        <f aca="false">MAX(Q32-K32,0)</f>
        <v>#VALUE!</v>
      </c>
      <c r="N32" s="340" t="e">
        <f aca="false">SQRT(($AX32^2*($AH32/2)+$AW32^2*$AI32)/(($AH32/2)+$AI32))</f>
        <v>#VALUE!</v>
      </c>
      <c r="O32" s="340" t="e">
        <f aca="false">SQRT(($AY32^2*($AH32/2)+$AW32^2*$AI32)/(($AH32/2)+$AI32))</f>
        <v>#VALUE!</v>
      </c>
      <c r="P32" s="209" t="e">
        <f aca="false">(VLOOKUP(AI32,CorrelationTwo,2)*(AW32^2)*AI32+VLOOKUP(D32,CorrelationOne,$AK$9)*AX32*AY32*(AH32/2))/((AI32+(AH32/2))*O32*N32)*AF32</f>
        <v>#VALUE!</v>
      </c>
      <c r="Q32" s="339" t="e">
        <f aca="false">xSPRDOPT(I32,H32,AQ32,0,O32,N32,P32,D32-$G$5,1,0)*AH32*AU32</f>
        <v>#VALUE!</v>
      </c>
      <c r="R32" s="339"/>
      <c r="S32" s="203" t="e">
        <f aca="false">xSPRDOPT(I32,H32,AQ32,AT32,O32,N32,P32,D32-$G$5,1,2)*AF32*(F32/(1-AR32))*AH32</f>
        <v>#VALUE!</v>
      </c>
      <c r="T32" s="203" t="e">
        <f aca="false">xSPRDOPT(I32,H32,AQ32,AT32,O32,N32,P32,D32-$G$5,1,1)*AF32*F32*AH32</f>
        <v>#VALUE!</v>
      </c>
      <c r="U32" s="339"/>
      <c r="V32" s="341" t="e">
        <f aca="false">VLOOKUP($AG32,$AL$4:$AS$15,8)*AH32*AU32</f>
        <v>#VALUE!</v>
      </c>
      <c r="W32" s="341"/>
      <c r="X32" s="342" t="e">
        <f aca="false">((BM32*BC32)+(BL32*BB32))*AH32*F32</f>
        <v>#VALUE!</v>
      </c>
      <c r="Y32" s="342" t="e">
        <f aca="false">($F32*$AH32)*((($BG32/2)*($BC32)^2)+(($BF32/2)*($BB32)^2)+($BH32*$BC32*$BB32))</f>
        <v>#VALUE!</v>
      </c>
      <c r="Z32" s="342" t="e">
        <f aca="false">($BI32*$F32*$AH32*($G$5-$BV$5))/365.25</f>
        <v>#VALUE!</v>
      </c>
      <c r="AA32" s="342" t="e">
        <f aca="false">(($BK32*$BE32)+($BJ32*$BD32))*$F32*$AH32*$AF32</f>
        <v>#VALUE!</v>
      </c>
      <c r="AB32" s="342" t="e">
        <f aca="false">BN32*(AT32-CA32)*F32*AH32</f>
        <v>#VALUE!</v>
      </c>
      <c r="AC32" s="342" t="e">
        <f aca="false">BO32*CB32*F32*AH32*CA32*($G$5-$BV$5)/365.25</f>
        <v>#NAME?</v>
      </c>
      <c r="AF32" s="216" t="e">
        <f aca="false">IF(AND(D32&gt;=$G$7,D32&lt;=$G$8),1,0)</f>
        <v>#VALUE!</v>
      </c>
      <c r="AG32" s="216" t="e">
        <f aca="false">MONTH(D32)</f>
        <v>#VALUE!</v>
      </c>
      <c r="AH32" s="216" t="e">
        <f aca="false">(EOMONTH(D32,0)-EOMONTH(D32-DAY(D32),0))*AF32</f>
        <v>#VALUE!</v>
      </c>
      <c r="AI32" s="216" t="e">
        <f aca="false">AI31+AH31</f>
        <v>#VALUE!</v>
      </c>
      <c r="AJ32" s="216" t="e">
        <f aca="false">D32-$BV$5</f>
        <v>#VALUE!</v>
      </c>
      <c r="AL32" s="207" t="e">
        <f aca="false">VLOOKUP($D32,CurveTbl,$AK$4)</f>
        <v>#VALUE!</v>
      </c>
      <c r="AM32" s="343" t="e">
        <f aca="false">VLOOKUP($D32,CurveTbl,$AH$3)</f>
        <v>#VALUE!</v>
      </c>
      <c r="AN32" s="343" t="e">
        <f aca="false">VLOOKUP($D32,CurveTbl,$AH$4)+VLOOKUP($AG32,$AL$3:$AS$15,6)</f>
        <v>#VALUE!</v>
      </c>
      <c r="AO32" s="343" t="e">
        <f aca="false">VLOOKUP($D32,CurveTbl,$AH$5)</f>
        <v>#VALUE!</v>
      </c>
      <c r="AP32" s="343" t="e">
        <f aca="false">VLOOKUP($D32,CurveTbl,$AH$6)+VLOOKUP($AG32,$AL$3:$AS$15,7)</f>
        <v>#VALUE!</v>
      </c>
      <c r="AQ32" s="207" t="e">
        <f aca="false">VLOOKUP($AG32,$AL$4:$AS$15,3)+VLOOKUP($AG32,$AL$4:$AS$15,5)+($AH$10*VLOOKUP(D32,GRITable,2))</f>
        <v>#VALUE!</v>
      </c>
      <c r="AR32" s="208" t="e">
        <f aca="false">VLOOKUP($AG32,$AL$4:$AS$15,4)</f>
        <v>#VALUE!</v>
      </c>
      <c r="AS32" s="207" t="e">
        <f aca="false">(AL32+AM32+AN32)</f>
        <v>#VALUE!</v>
      </c>
      <c r="AT32" s="208" t="e">
        <f aca="false">VLOOKUP(D32,CurveTbl,$AK$6)</f>
        <v>#VALUE!</v>
      </c>
      <c r="AU32" s="208" t="e">
        <f aca="false">(1+$AT32/2)^(-2*($D32-$G$5)/365.25)*$AF32</f>
        <v>#VALUE!</v>
      </c>
      <c r="AV32" s="344" t="e">
        <f aca="false">ROUND((F32/(1-AR32))-F32,0)*AF32*AH32*AU32</f>
        <v>#VALUE!</v>
      </c>
      <c r="AW32" s="208" t="e">
        <f aca="false">VLOOKUP($D32,CurveTbl,$AK$8)</f>
        <v>#VALUE!</v>
      </c>
      <c r="AX32" s="208" t="e">
        <f aca="false">VLOOKUP($D32,CurveTbl,$AH$7)</f>
        <v>#VALUE!</v>
      </c>
      <c r="AY32" s="208" t="e">
        <f aca="false">VLOOKUP($D32,CurveTbl,$AH$8)</f>
        <v>#VALUE!</v>
      </c>
      <c r="AZ32" s="208"/>
      <c r="BA32" s="345"/>
      <c r="BB32" s="343" t="e">
        <f aca="false">$H32-$BV32</f>
        <v>#VALUE!</v>
      </c>
      <c r="BC32" s="343" t="e">
        <f aca="false">I32-BW32</f>
        <v>#VALUE!</v>
      </c>
      <c r="BD32" s="208" t="e">
        <f aca="false">N32-BX32</f>
        <v>#VALUE!</v>
      </c>
      <c r="BE32" s="208" t="e">
        <f aca="false">O32-BY32</f>
        <v>#VALUE!</v>
      </c>
      <c r="BF32" s="208" t="e">
        <f aca="false">xSPRDOPT($BW32,$BV32,$CG32,0,$BY32,$BX32,$BZ32,$AJ32,1,4)*$CB32</f>
        <v>#NAME?</v>
      </c>
      <c r="BG32" s="208" t="e">
        <f aca="false">xSPRDOPT($BW32,$BV32,$CG32,0,$BY32,$BX32,$BZ32,$AJ32,1,3)*$CB32</f>
        <v>#NAME?</v>
      </c>
      <c r="BH32" s="208" t="e">
        <f aca="false">IF(OR(BF32&lt;&gt;0,BG32&lt;&gt;0),xSPRDOPT($BW32,$BV32,$CG32,0,$BY32,$BX32,$BZ32,$AJ32,1,12)*$CB32,0)</f>
        <v>#NAME?</v>
      </c>
      <c r="BI32" s="208" t="e">
        <f aca="false">xSPRDOPT($BW32,$BV32,$CG32,2*LN(1+CA32/2),$BY32,$BX32,$BZ32,$AJ32,1,9)</f>
        <v>#NAME?</v>
      </c>
      <c r="BJ32" s="208" t="e">
        <f aca="false">xSPRDOPT($BW32,$BV32,$CG32,0,$BY32,$BX32,$BZ32,$AJ32,1,6)*$CB32</f>
        <v>#NAME?</v>
      </c>
      <c r="BK32" s="208" t="e">
        <f aca="false">xSPRDOPT($BW32,$BV32,$CG32,0,$BY32,$BX32,$BZ32,$AJ32,1,5)*$CB32</f>
        <v>#NAME?</v>
      </c>
      <c r="BL32" s="208" t="e">
        <f aca="false">xSPRDOPT(BW32,BV32,CG32,0,BY32,BX32,BZ32,AJ32,1,2)*CB32</f>
        <v>#NAME?</v>
      </c>
      <c r="BM32" s="208" t="e">
        <f aca="false">xSPRDOPT(BW32,BV32,CG32,0,BY32,BX32,BZ32,AJ32,1,1)*CB32</f>
        <v>#NAME?</v>
      </c>
      <c r="BN32" s="208" t="e">
        <f aca="false">IF(AH32&lt;&gt;0,xSPRDOPT($BW32,$BV32,$CG32,2*LN(1+CA32/2),$BY32,$BX32,$BZ32,$AJ32,1,8)+(AJ32/365.25)*CH32/AH32,0)</f>
        <v>#VALUE!</v>
      </c>
      <c r="BO32" s="208" t="e">
        <f aca="false">xSPRDOPT($BW32,$BV32,$CG32,0,$BY32,$BX32,$BZ32,$AJ32,1,0)</f>
        <v>#NAME?</v>
      </c>
      <c r="BP32" s="208"/>
      <c r="BQ32" s="208"/>
      <c r="BR32" s="208"/>
      <c r="BS32" s="208"/>
      <c r="BV32" s="346" t="n">
        <v>3.0585</v>
      </c>
      <c r="BW32" s="207" t="n">
        <v>3.311</v>
      </c>
      <c r="BX32" s="208" t="n">
        <v>0.493337501906675</v>
      </c>
      <c r="BY32" s="208" t="n">
        <v>0.507694161688687</v>
      </c>
      <c r="BZ32" s="208" t="n">
        <v>0.993763075955411</v>
      </c>
      <c r="CA32" s="208" t="n">
        <v>0.0221903747957026</v>
      </c>
      <c r="CB32" s="208" t="n">
        <v>0.979962974899285</v>
      </c>
      <c r="CC32" s="343" t="n">
        <v>-0.0875</v>
      </c>
      <c r="CD32" s="343" t="n">
        <v>0.005</v>
      </c>
      <c r="CE32" s="343" t="n">
        <v>0.17</v>
      </c>
      <c r="CF32" s="343" t="n">
        <v>0</v>
      </c>
      <c r="CG32" s="343" t="n">
        <v>0</v>
      </c>
      <c r="CH32" s="343" t="n">
        <v>0</v>
      </c>
      <c r="CI32" s="343" t="n">
        <v>3.141</v>
      </c>
    </row>
    <row r="33" customFormat="false" ht="12.75" hidden="false" customHeight="false" outlineLevel="0" collapsed="false">
      <c r="A33" s="338"/>
      <c r="B33" s="338"/>
      <c r="D33" s="199" t="e">
        <f aca="false">D32+AH32</f>
        <v>#VALUE!</v>
      </c>
      <c r="F33" s="200" t="e">
        <f aca="false">VLOOKUP(AG33,$AL$4:$AS$15,2)</f>
        <v>#VALUE!</v>
      </c>
      <c r="G33" s="200" t="e">
        <f aca="false">F33*$AU33</f>
        <v>#VALUE!</v>
      </c>
      <c r="H33" s="201" t="e">
        <f aca="false">(AL33+AM33+AN33)/(1-(AR33))</f>
        <v>#VALUE!</v>
      </c>
      <c r="I33" s="201" t="e">
        <f aca="false">(AL33+AO33+AP33)</f>
        <v>#VALUE!</v>
      </c>
      <c r="K33" s="201" t="e">
        <f aca="false">MAX(((I33-H33)-AQ33)*AU33*AH33,0)</f>
        <v>#VALUE!</v>
      </c>
      <c r="L33" s="339" t="e">
        <f aca="false">MAX(Q33-K33,0)</f>
        <v>#VALUE!</v>
      </c>
      <c r="N33" s="340" t="e">
        <f aca="false">SQRT(($AX33^2*($AH33/2)+$AW33^2*$AI33)/(($AH33/2)+$AI33))</f>
        <v>#VALUE!</v>
      </c>
      <c r="O33" s="340" t="e">
        <f aca="false">SQRT(($AY33^2*($AH33/2)+$AW33^2*$AI33)/(($AH33/2)+$AI33))</f>
        <v>#VALUE!</v>
      </c>
      <c r="P33" s="209" t="e">
        <f aca="false">(VLOOKUP(AI33,CorrelationTwo,2)*(AW33^2)*AI33+VLOOKUP(D33,CorrelationOne,$AK$9)*AX33*AY33*(AH33/2))/((AI33+(AH33/2))*O33*N33)*AF33</f>
        <v>#VALUE!</v>
      </c>
      <c r="Q33" s="339" t="e">
        <f aca="false">xSPRDOPT(I33,H33,AQ33,0,O33,N33,P33,D33-$G$5,1,0)*AH33*AU33</f>
        <v>#VALUE!</v>
      </c>
      <c r="R33" s="339"/>
      <c r="S33" s="203" t="e">
        <f aca="false">xSPRDOPT(I33,H33,AQ33,AT33,O33,N33,P33,D33-$G$5,1,2)*AF33*(F33/(1-AR33))*AH33</f>
        <v>#VALUE!</v>
      </c>
      <c r="T33" s="203" t="e">
        <f aca="false">xSPRDOPT(I33,H33,AQ33,AT33,O33,N33,P33,D33-$G$5,1,1)*AF33*F33*AH33</f>
        <v>#VALUE!</v>
      </c>
      <c r="U33" s="339"/>
      <c r="V33" s="341" t="e">
        <f aca="false">VLOOKUP($AG33,$AL$4:$AS$15,8)*AH33*AU33</f>
        <v>#VALUE!</v>
      </c>
      <c r="W33" s="341"/>
      <c r="X33" s="342" t="e">
        <f aca="false">((BM33*BC33)+(BL33*BB33))*AH33*F33</f>
        <v>#VALUE!</v>
      </c>
      <c r="Y33" s="342" t="e">
        <f aca="false">($F33*$AH33)*((($BG33/2)*($BC33)^2)+(($BF33/2)*($BB33)^2)+($BH33*$BC33*$BB33))</f>
        <v>#VALUE!</v>
      </c>
      <c r="Z33" s="342" t="e">
        <f aca="false">($BI33*$F33*$AH33*($G$5-$BV$5))/365.25</f>
        <v>#VALUE!</v>
      </c>
      <c r="AA33" s="342" t="e">
        <f aca="false">(($BK33*$BE33)+($BJ33*$BD33))*$F33*$AH33*$AF33</f>
        <v>#VALUE!</v>
      </c>
      <c r="AB33" s="342" t="e">
        <f aca="false">BN33*(AT33-CA33)*F33*AH33</f>
        <v>#VALUE!</v>
      </c>
      <c r="AC33" s="342" t="e">
        <f aca="false">BO33*CB33*F33*AH33*CA33*($G$5-$BV$5)/365.25</f>
        <v>#NAME?</v>
      </c>
      <c r="AF33" s="216" t="e">
        <f aca="false">IF(AND(D33&gt;=$G$7,D33&lt;=$G$8),1,0)</f>
        <v>#VALUE!</v>
      </c>
      <c r="AG33" s="216" t="e">
        <f aca="false">MONTH(D33)</f>
        <v>#VALUE!</v>
      </c>
      <c r="AH33" s="216" t="e">
        <f aca="false">(EOMONTH(D33,0)-EOMONTH(D33-DAY(D33),0))*AF33</f>
        <v>#VALUE!</v>
      </c>
      <c r="AI33" s="216" t="e">
        <f aca="false">AI32+AH32</f>
        <v>#VALUE!</v>
      </c>
      <c r="AJ33" s="216" t="e">
        <f aca="false">D33-$BV$5</f>
        <v>#VALUE!</v>
      </c>
      <c r="AL33" s="207" t="e">
        <f aca="false">VLOOKUP($D33,CurveTbl,$AK$4)</f>
        <v>#VALUE!</v>
      </c>
      <c r="AM33" s="343" t="e">
        <f aca="false">VLOOKUP($D33,CurveTbl,$AH$3)</f>
        <v>#VALUE!</v>
      </c>
      <c r="AN33" s="343" t="e">
        <f aca="false">VLOOKUP($D33,CurveTbl,$AH$4)+VLOOKUP($AG33,$AL$3:$AS$15,6)</f>
        <v>#VALUE!</v>
      </c>
      <c r="AO33" s="343" t="e">
        <f aca="false">VLOOKUP($D33,CurveTbl,$AH$5)</f>
        <v>#VALUE!</v>
      </c>
      <c r="AP33" s="343" t="e">
        <f aca="false">VLOOKUP($D33,CurveTbl,$AH$6)+VLOOKUP($AG33,$AL$3:$AS$15,7)</f>
        <v>#VALUE!</v>
      </c>
      <c r="AQ33" s="207" t="e">
        <f aca="false">VLOOKUP($AG33,$AL$4:$AS$15,3)+VLOOKUP($AG33,$AL$4:$AS$15,5)+($AH$10*VLOOKUP(D33,GRITable,2))</f>
        <v>#VALUE!</v>
      </c>
      <c r="AR33" s="208" t="e">
        <f aca="false">VLOOKUP($AG33,$AL$4:$AS$15,4)</f>
        <v>#VALUE!</v>
      </c>
      <c r="AS33" s="207" t="e">
        <f aca="false">(AL33+AM33+AN33)</f>
        <v>#VALUE!</v>
      </c>
      <c r="AT33" s="208" t="e">
        <f aca="false">VLOOKUP(D33,CurveTbl,$AK$6)</f>
        <v>#VALUE!</v>
      </c>
      <c r="AU33" s="208" t="e">
        <f aca="false">(1+$AT33/2)^(-2*($D33-$G$5)/365.25)*$AF33</f>
        <v>#VALUE!</v>
      </c>
      <c r="AV33" s="344" t="e">
        <f aca="false">ROUND((F33/(1-AR33))-F33,0)*AF33*AH33*AU33</f>
        <v>#VALUE!</v>
      </c>
      <c r="AW33" s="208" t="e">
        <f aca="false">VLOOKUP($D33,CurveTbl,$AK$8)</f>
        <v>#VALUE!</v>
      </c>
      <c r="AX33" s="208" t="e">
        <f aca="false">VLOOKUP($D33,CurveTbl,$AH$7)</f>
        <v>#VALUE!</v>
      </c>
      <c r="AY33" s="208" t="e">
        <f aca="false">VLOOKUP($D33,CurveTbl,$AH$8)</f>
        <v>#VALUE!</v>
      </c>
      <c r="AZ33" s="208"/>
      <c r="BA33" s="345"/>
      <c r="BB33" s="343" t="e">
        <f aca="false">$H33-$BV33</f>
        <v>#VALUE!</v>
      </c>
      <c r="BC33" s="343" t="e">
        <f aca="false">I33-BW33</f>
        <v>#VALUE!</v>
      </c>
      <c r="BD33" s="208" t="e">
        <f aca="false">N33-BX33</f>
        <v>#VALUE!</v>
      </c>
      <c r="BE33" s="208" t="e">
        <f aca="false">O33-BY33</f>
        <v>#VALUE!</v>
      </c>
      <c r="BF33" s="208" t="e">
        <f aca="false">xSPRDOPT($BW33,$BV33,$CG33,0,$BY33,$BX33,$BZ33,$AJ33,1,4)*$CB33</f>
        <v>#NAME?</v>
      </c>
      <c r="BG33" s="208" t="e">
        <f aca="false">xSPRDOPT($BW33,$BV33,$CG33,0,$BY33,$BX33,$BZ33,$AJ33,1,3)*$CB33</f>
        <v>#NAME?</v>
      </c>
      <c r="BH33" s="208" t="e">
        <f aca="false">IF(OR(BF33&lt;&gt;0,BG33&lt;&gt;0),xSPRDOPT($BW33,$BV33,$CG33,0,$BY33,$BX33,$BZ33,$AJ33,1,12)*$CB33,0)</f>
        <v>#NAME?</v>
      </c>
      <c r="BI33" s="208" t="e">
        <f aca="false">xSPRDOPT($BW33,$BV33,$CG33,2*LN(1+CA33/2),$BY33,$BX33,$BZ33,$AJ33,1,9)</f>
        <v>#NAME?</v>
      </c>
      <c r="BJ33" s="208" t="e">
        <f aca="false">xSPRDOPT($BW33,$BV33,$CG33,0,$BY33,$BX33,$BZ33,$AJ33,1,6)*$CB33</f>
        <v>#NAME?</v>
      </c>
      <c r="BK33" s="208" t="e">
        <f aca="false">xSPRDOPT($BW33,$BV33,$CG33,0,$BY33,$BX33,$BZ33,$AJ33,1,5)*$CB33</f>
        <v>#NAME?</v>
      </c>
      <c r="BL33" s="208" t="e">
        <f aca="false">xSPRDOPT(BW33,BV33,CG33,0,BY33,BX33,BZ33,AJ33,1,2)*CB33</f>
        <v>#NAME?</v>
      </c>
      <c r="BM33" s="208" t="e">
        <f aca="false">xSPRDOPT(BW33,BV33,CG33,0,BY33,BX33,BZ33,AJ33,1,1)*CB33</f>
        <v>#NAME?</v>
      </c>
      <c r="BN33" s="208" t="e">
        <f aca="false">IF(AH33&lt;&gt;0,xSPRDOPT($BW33,$BV33,$CG33,2*LN(1+CA33/2),$BY33,$BX33,$BZ33,$AJ33,1,8)+(AJ33/365.25)*CH33/AH33,0)</f>
        <v>#VALUE!</v>
      </c>
      <c r="BO33" s="208" t="e">
        <f aca="false">xSPRDOPT($BW33,$BV33,$CG33,0,$BY33,$BX33,$BZ33,$AJ33,1,0)</f>
        <v>#NAME?</v>
      </c>
      <c r="BP33" s="208"/>
      <c r="BQ33" s="208"/>
      <c r="BR33" s="208"/>
      <c r="BS33" s="208"/>
      <c r="BV33" s="346" t="n">
        <v>3.40954483338589</v>
      </c>
      <c r="BW33" s="207" t="n">
        <v>3.476</v>
      </c>
      <c r="BX33" s="208" t="n">
        <v>0.500512816038784</v>
      </c>
      <c r="BY33" s="208" t="n">
        <v>0.511717735545618</v>
      </c>
      <c r="BZ33" s="208" t="n">
        <v>0.99479669389923</v>
      </c>
      <c r="CA33" s="208" t="n">
        <v>0.0227673952339913</v>
      </c>
      <c r="CB33" s="208" t="n">
        <v>0.977570107945235</v>
      </c>
      <c r="CC33" s="343" t="n">
        <v>-0.095</v>
      </c>
      <c r="CD33" s="343" t="n">
        <v>0.0025</v>
      </c>
      <c r="CE33" s="343" t="n">
        <v>0.14</v>
      </c>
      <c r="CF33" s="343" t="n">
        <v>0</v>
      </c>
      <c r="CG33" s="343" t="n">
        <v>0.0319</v>
      </c>
      <c r="CH33" s="343" t="n">
        <v>0</v>
      </c>
      <c r="CI33" s="343" t="n">
        <v>3.336</v>
      </c>
    </row>
    <row r="34" customFormat="false" ht="12.75" hidden="false" customHeight="false" outlineLevel="0" collapsed="false">
      <c r="A34" s="338"/>
      <c r="B34" s="338"/>
      <c r="D34" s="199" t="e">
        <f aca="false">D33+AH33</f>
        <v>#VALUE!</v>
      </c>
      <c r="F34" s="200" t="e">
        <f aca="false">VLOOKUP(AG34,$AL$4:$AS$15,2)</f>
        <v>#VALUE!</v>
      </c>
      <c r="G34" s="200" t="e">
        <f aca="false">F34*$AU34</f>
        <v>#VALUE!</v>
      </c>
      <c r="H34" s="201" t="e">
        <f aca="false">(AL34+AM34+AN34)/(1-(AR34))</f>
        <v>#VALUE!</v>
      </c>
      <c r="I34" s="201" t="e">
        <f aca="false">(AL34+AO34+AP34)</f>
        <v>#VALUE!</v>
      </c>
      <c r="K34" s="201" t="e">
        <f aca="false">MAX(((I34-H34)-AQ34)*AU34*AH34,0)</f>
        <v>#VALUE!</v>
      </c>
      <c r="L34" s="339" t="e">
        <f aca="false">MAX(Q34-K34,0)</f>
        <v>#VALUE!</v>
      </c>
      <c r="N34" s="340" t="e">
        <f aca="false">SQRT(($AX34^2*($AH34/2)+$AW34^2*$AI34)/(($AH34/2)+$AI34))</f>
        <v>#VALUE!</v>
      </c>
      <c r="O34" s="340" t="e">
        <f aca="false">SQRT(($AY34^2*($AH34/2)+$AW34^2*$AI34)/(($AH34/2)+$AI34))</f>
        <v>#VALUE!</v>
      </c>
      <c r="P34" s="209" t="e">
        <f aca="false">(VLOOKUP(AI34,CorrelationTwo,2)*(AW34^2)*AI34+VLOOKUP(D34,CorrelationOne,$AK$9)*AX34*AY34*(AH34/2))/((AI34+(AH34/2))*O34*N34)*AF34</f>
        <v>#VALUE!</v>
      </c>
      <c r="Q34" s="339" t="e">
        <f aca="false">xSPRDOPT(I34,H34,AQ34,0,O34,N34,P34,D34-$G$5,1,0)*AH34*AU34</f>
        <v>#VALUE!</v>
      </c>
      <c r="R34" s="339"/>
      <c r="S34" s="203" t="e">
        <f aca="false">xSPRDOPT(I34,H34,AQ34,AT34,O34,N34,P34,D34-$G$5,1,2)*AF34*(F34/(1-AR34))*AH34</f>
        <v>#VALUE!</v>
      </c>
      <c r="T34" s="203" t="e">
        <f aca="false">xSPRDOPT(I34,H34,AQ34,AT34,O34,N34,P34,D34-$G$5,1,1)*AF34*F34*AH34</f>
        <v>#VALUE!</v>
      </c>
      <c r="U34" s="339"/>
      <c r="V34" s="341" t="e">
        <f aca="false">VLOOKUP($AG34,$AL$4:$AS$15,8)*AH34*AU34</f>
        <v>#VALUE!</v>
      </c>
      <c r="W34" s="341"/>
      <c r="X34" s="342" t="e">
        <f aca="false">((BM34*BC34)+(BL34*BB34))*AH34*F34</f>
        <v>#VALUE!</v>
      </c>
      <c r="Y34" s="342" t="e">
        <f aca="false">($F34*$AH34)*((($BG34/2)*($BC34)^2)+(($BF34/2)*($BB34)^2)+($BH34*$BC34*$BB34))</f>
        <v>#VALUE!</v>
      </c>
      <c r="Z34" s="342" t="e">
        <f aca="false">($BI34*$F34*$AH34*($G$5-$BV$5))/365.25</f>
        <v>#VALUE!</v>
      </c>
      <c r="AA34" s="342" t="e">
        <f aca="false">(($BK34*$BE34)+($BJ34*$BD34))*$F34*$AH34*$AF34</f>
        <v>#VALUE!</v>
      </c>
      <c r="AB34" s="342" t="e">
        <f aca="false">BN34*(AT34-CA34)*F34*AH34</f>
        <v>#VALUE!</v>
      </c>
      <c r="AC34" s="342" t="e">
        <f aca="false">BO34*CB34*F34*AH34*CA34*($G$5-$BV$5)/365.25</f>
        <v>#NAME?</v>
      </c>
      <c r="AF34" s="216" t="e">
        <f aca="false">IF(AND(D34&gt;=$G$7,D34&lt;=$G$8),1,0)</f>
        <v>#VALUE!</v>
      </c>
      <c r="AG34" s="216" t="e">
        <f aca="false">MONTH(D34)</f>
        <v>#VALUE!</v>
      </c>
      <c r="AH34" s="216" t="e">
        <f aca="false">(EOMONTH(D34,0)-EOMONTH(D34-DAY(D34),0))*AF34</f>
        <v>#VALUE!</v>
      </c>
      <c r="AI34" s="216" t="e">
        <f aca="false">AI33+AH33</f>
        <v>#VALUE!</v>
      </c>
      <c r="AJ34" s="216" t="e">
        <f aca="false">D34-$BV$5</f>
        <v>#VALUE!</v>
      </c>
      <c r="AL34" s="207" t="e">
        <f aca="false">VLOOKUP($D34,CurveTbl,$AK$4)</f>
        <v>#VALUE!</v>
      </c>
      <c r="AM34" s="343" t="e">
        <f aca="false">VLOOKUP($D34,CurveTbl,$AH$3)</f>
        <v>#VALUE!</v>
      </c>
      <c r="AN34" s="343" t="e">
        <f aca="false">VLOOKUP($D34,CurveTbl,$AH$4)+VLOOKUP($AG34,$AL$3:$AS$15,6)</f>
        <v>#VALUE!</v>
      </c>
      <c r="AO34" s="343" t="e">
        <f aca="false">VLOOKUP($D34,CurveTbl,$AH$5)</f>
        <v>#VALUE!</v>
      </c>
      <c r="AP34" s="343" t="e">
        <f aca="false">VLOOKUP($D34,CurveTbl,$AH$6)+VLOOKUP($AG34,$AL$3:$AS$15,7)</f>
        <v>#VALUE!</v>
      </c>
      <c r="AQ34" s="207" t="e">
        <f aca="false">VLOOKUP($AG34,$AL$4:$AS$15,3)+VLOOKUP($AG34,$AL$4:$AS$15,5)+($AH$10*VLOOKUP(D34,GRITable,2))</f>
        <v>#VALUE!</v>
      </c>
      <c r="AR34" s="208" t="e">
        <f aca="false">VLOOKUP($AG34,$AL$4:$AS$15,4)</f>
        <v>#VALUE!</v>
      </c>
      <c r="AS34" s="207" t="e">
        <f aca="false">(AL34+AM34+AN34)</f>
        <v>#VALUE!</v>
      </c>
      <c r="AT34" s="208" t="e">
        <f aca="false">VLOOKUP(D34,CurveTbl,$AK$6)</f>
        <v>#VALUE!</v>
      </c>
      <c r="AU34" s="208" t="e">
        <f aca="false">(1+$AT34/2)^(-2*($D34-$G$5)/365.25)*$AF34</f>
        <v>#VALUE!</v>
      </c>
      <c r="AV34" s="344" t="e">
        <f aca="false">ROUND((F34/(1-AR34))-F34,0)*AF34*AH34*AU34</f>
        <v>#VALUE!</v>
      </c>
      <c r="AW34" s="208" t="e">
        <f aca="false">VLOOKUP($D34,CurveTbl,$AK$8)</f>
        <v>#VALUE!</v>
      </c>
      <c r="AX34" s="208" t="e">
        <f aca="false">VLOOKUP($D34,CurveTbl,$AH$7)</f>
        <v>#VALUE!</v>
      </c>
      <c r="AY34" s="208" t="e">
        <f aca="false">VLOOKUP($D34,CurveTbl,$AH$8)</f>
        <v>#VALUE!</v>
      </c>
      <c r="AZ34" s="208"/>
      <c r="BA34" s="345"/>
      <c r="BB34" s="343" t="e">
        <f aca="false">$H34-$BV34</f>
        <v>#VALUE!</v>
      </c>
      <c r="BC34" s="343" t="e">
        <f aca="false">I34-BW34</f>
        <v>#VALUE!</v>
      </c>
      <c r="BD34" s="208" t="e">
        <f aca="false">N34-BX34</f>
        <v>#VALUE!</v>
      </c>
      <c r="BE34" s="208" t="e">
        <f aca="false">O34-BY34</f>
        <v>#VALUE!</v>
      </c>
      <c r="BF34" s="208" t="e">
        <f aca="false">xSPRDOPT($BW34,$BV34,$CG34,0,$BY34,$BX34,$BZ34,$AJ34,1,4)*$CB34</f>
        <v>#NAME?</v>
      </c>
      <c r="BG34" s="208" t="e">
        <f aca="false">xSPRDOPT($BW34,$BV34,$CG34,0,$BY34,$BX34,$BZ34,$AJ34,1,3)*$CB34</f>
        <v>#NAME?</v>
      </c>
      <c r="BH34" s="208" t="e">
        <f aca="false">IF(OR(BF34&lt;&gt;0,BG34&lt;&gt;0),xSPRDOPT($BW34,$BV34,$CG34,0,$BY34,$BX34,$BZ34,$AJ34,1,12)*$CB34,0)</f>
        <v>#NAME?</v>
      </c>
      <c r="BI34" s="208" t="e">
        <f aca="false">xSPRDOPT($BW34,$BV34,$CG34,2*LN(1+CA34/2),$BY34,$BX34,$BZ34,$AJ34,1,9)</f>
        <v>#NAME?</v>
      </c>
      <c r="BJ34" s="208" t="e">
        <f aca="false">xSPRDOPT($BW34,$BV34,$CG34,0,$BY34,$BX34,$BZ34,$AJ34,1,6)*$CB34</f>
        <v>#NAME?</v>
      </c>
      <c r="BK34" s="208" t="e">
        <f aca="false">xSPRDOPT($BW34,$BV34,$CG34,0,$BY34,$BX34,$BZ34,$AJ34,1,5)*$CB34</f>
        <v>#NAME?</v>
      </c>
      <c r="BL34" s="208" t="e">
        <f aca="false">xSPRDOPT(BW34,BV34,CG34,0,BY34,BX34,BZ34,AJ34,1,2)*CB34</f>
        <v>#NAME?</v>
      </c>
      <c r="BM34" s="208" t="e">
        <f aca="false">xSPRDOPT(BW34,BV34,CG34,0,BY34,BX34,BZ34,AJ34,1,1)*CB34</f>
        <v>#NAME?</v>
      </c>
      <c r="BN34" s="208" t="e">
        <f aca="false">IF(AH34&lt;&gt;0,xSPRDOPT($BW34,$BV34,$CG34,2*LN(1+CA34/2),$BY34,$BX34,$BZ34,$AJ34,1,8)+(AJ34/365.25)*CH34/AH34,0)</f>
        <v>#VALUE!</v>
      </c>
      <c r="BO34" s="208" t="e">
        <f aca="false">xSPRDOPT($BW34,$BV34,$CG34,0,$BY34,$BX34,$BZ34,$AJ34,1,0)</f>
        <v>#NAME?</v>
      </c>
      <c r="BP34" s="208"/>
      <c r="BQ34" s="208"/>
      <c r="BR34" s="208"/>
      <c r="BS34" s="208"/>
      <c r="BV34" s="346" t="n">
        <v>3.61978345422054</v>
      </c>
      <c r="BW34" s="207" t="n">
        <v>3.706</v>
      </c>
      <c r="BX34" s="208" t="n">
        <v>0.511962895422421</v>
      </c>
      <c r="BY34" s="208" t="n">
        <v>0.524658349450191</v>
      </c>
      <c r="BZ34" s="208" t="n">
        <v>0.993751182711911</v>
      </c>
      <c r="CA34" s="208" t="n">
        <v>0.0233258022170264</v>
      </c>
      <c r="CB34" s="208" t="n">
        <v>0.975170220662966</v>
      </c>
      <c r="CC34" s="343" t="n">
        <v>-0.095</v>
      </c>
      <c r="CD34" s="343" t="n">
        <v>0.0025</v>
      </c>
      <c r="CE34" s="343" t="n">
        <v>0.17</v>
      </c>
      <c r="CF34" s="343" t="n">
        <v>0</v>
      </c>
      <c r="CG34" s="343" t="n">
        <v>0.0319</v>
      </c>
      <c r="CH34" s="343" t="n">
        <v>0</v>
      </c>
      <c r="CI34" s="343" t="n">
        <v>3.536</v>
      </c>
    </row>
    <row r="35" customFormat="false" ht="12.75" hidden="false" customHeight="false" outlineLevel="0" collapsed="false">
      <c r="A35" s="338"/>
      <c r="B35" s="338"/>
      <c r="D35" s="199" t="e">
        <f aca="false">D34+AH34</f>
        <v>#VALUE!</v>
      </c>
      <c r="F35" s="200" t="e">
        <f aca="false">VLOOKUP(AG35,$AL$4:$AS$15,2)</f>
        <v>#VALUE!</v>
      </c>
      <c r="G35" s="200" t="e">
        <f aca="false">F35*$AU35</f>
        <v>#VALUE!</v>
      </c>
      <c r="H35" s="201" t="e">
        <f aca="false">(AL35+AM35+AN35)/(1-(AR35))</f>
        <v>#VALUE!</v>
      </c>
      <c r="I35" s="201" t="e">
        <f aca="false">(AL35+AO35+AP35)</f>
        <v>#VALUE!</v>
      </c>
      <c r="K35" s="201" t="e">
        <f aca="false">MAX(((I35-H35)-AQ35)*AU35*AH35,0)</f>
        <v>#VALUE!</v>
      </c>
      <c r="L35" s="339" t="e">
        <f aca="false">MAX(Q35-K35,0)</f>
        <v>#VALUE!</v>
      </c>
      <c r="N35" s="340" t="e">
        <f aca="false">SQRT(($AX35^2*($AH35/2)+$AW35^2*$AI35)/(($AH35/2)+$AI35))</f>
        <v>#VALUE!</v>
      </c>
      <c r="O35" s="340" t="e">
        <f aca="false">SQRT(($AY35^2*($AH35/2)+$AW35^2*$AI35)/(($AH35/2)+$AI35))</f>
        <v>#VALUE!</v>
      </c>
      <c r="P35" s="209" t="e">
        <f aca="false">(VLOOKUP(AI35,CorrelationTwo,2)*(AW35^2)*AI35+VLOOKUP(D35,CorrelationOne,$AK$9)*AX35*AY35*(AH35/2))/((AI35+(AH35/2))*O35*N35)*AF35</f>
        <v>#VALUE!</v>
      </c>
      <c r="Q35" s="339" t="e">
        <f aca="false">xSPRDOPT(I35,H35,AQ35,0,O35,N35,P35,D35-$G$5,1,0)*AH35*AU35</f>
        <v>#VALUE!</v>
      </c>
      <c r="R35" s="339"/>
      <c r="S35" s="203" t="e">
        <f aca="false">xSPRDOPT(I35,H35,AQ35,AT35,O35,N35,P35,D35-$G$5,1,2)*AF35*(F35/(1-AR35))*AH35</f>
        <v>#VALUE!</v>
      </c>
      <c r="T35" s="203" t="e">
        <f aca="false">xSPRDOPT(I35,H35,AQ35,AT35,O35,N35,P35,D35-$G$5,1,1)*AF35*F35*AH35</f>
        <v>#VALUE!</v>
      </c>
      <c r="U35" s="339"/>
      <c r="V35" s="341" t="e">
        <f aca="false">VLOOKUP($AG35,$AL$4:$AS$15,8)*AH35*AU35</f>
        <v>#VALUE!</v>
      </c>
      <c r="W35" s="341"/>
      <c r="X35" s="342" t="e">
        <f aca="false">((BM35*BC35)+(BL35*BB35))*AH35*F35</f>
        <v>#VALUE!</v>
      </c>
      <c r="Y35" s="342" t="e">
        <f aca="false">($F35*$AH35)*((($BG35/2)*($BC35)^2)+(($BF35/2)*($BB35)^2)+($BH35*$BC35*$BB35))</f>
        <v>#VALUE!</v>
      </c>
      <c r="Z35" s="342" t="e">
        <f aca="false">($BI35*$F35*$AH35*($G$5-$BV$5))/365.25</f>
        <v>#VALUE!</v>
      </c>
      <c r="AA35" s="342" t="e">
        <f aca="false">(($BK35*$BE35)+($BJ35*$BD35))*$F35*$AH35*$AF35</f>
        <v>#VALUE!</v>
      </c>
      <c r="AB35" s="342" t="e">
        <f aca="false">BN35*(AT35-CA35)*F35*AH35</f>
        <v>#VALUE!</v>
      </c>
      <c r="AC35" s="342" t="e">
        <f aca="false">BO35*CB35*F35*AH35*CA35*($G$5-$BV$5)/365.25</f>
        <v>#NAME?</v>
      </c>
      <c r="AF35" s="216" t="e">
        <f aca="false">IF(AND(D35&gt;=$G$7,D35&lt;=$G$8),1,0)</f>
        <v>#VALUE!</v>
      </c>
      <c r="AG35" s="216" t="e">
        <f aca="false">MONTH(D35)</f>
        <v>#VALUE!</v>
      </c>
      <c r="AH35" s="216" t="e">
        <f aca="false">(EOMONTH(D35,0)-EOMONTH(D35-DAY(D35),0))*AF35</f>
        <v>#VALUE!</v>
      </c>
      <c r="AI35" s="216" t="e">
        <f aca="false">AI34+AH34</f>
        <v>#VALUE!</v>
      </c>
      <c r="AJ35" s="216" t="e">
        <f aca="false">D35-$BV$5</f>
        <v>#VALUE!</v>
      </c>
      <c r="AL35" s="207" t="e">
        <f aca="false">VLOOKUP($D35,CurveTbl,$AK$4)</f>
        <v>#VALUE!</v>
      </c>
      <c r="AM35" s="343" t="e">
        <f aca="false">VLOOKUP($D35,CurveTbl,$AH$3)</f>
        <v>#VALUE!</v>
      </c>
      <c r="AN35" s="343" t="e">
        <f aca="false">VLOOKUP($D35,CurveTbl,$AH$4)+VLOOKUP($AG35,$AL$3:$AS$15,6)</f>
        <v>#VALUE!</v>
      </c>
      <c r="AO35" s="343" t="e">
        <f aca="false">VLOOKUP($D35,CurveTbl,$AH$5)</f>
        <v>#VALUE!</v>
      </c>
      <c r="AP35" s="343" t="e">
        <f aca="false">VLOOKUP($D35,CurveTbl,$AH$6)+VLOOKUP($AG35,$AL$3:$AS$15,7)</f>
        <v>#VALUE!</v>
      </c>
      <c r="AQ35" s="207" t="e">
        <f aca="false">VLOOKUP($AG35,$AL$4:$AS$15,3)+VLOOKUP($AG35,$AL$4:$AS$15,5)+($AH$10*VLOOKUP(D35,GRITable,2))</f>
        <v>#VALUE!</v>
      </c>
      <c r="AR35" s="208" t="e">
        <f aca="false">VLOOKUP($AG35,$AL$4:$AS$15,4)</f>
        <v>#VALUE!</v>
      </c>
      <c r="AS35" s="207" t="e">
        <f aca="false">(AL35+AM35+AN35)</f>
        <v>#VALUE!</v>
      </c>
      <c r="AT35" s="208" t="e">
        <f aca="false">VLOOKUP(D35,CurveTbl,$AK$6)</f>
        <v>#VALUE!</v>
      </c>
      <c r="AU35" s="208" t="e">
        <f aca="false">(1+$AT35/2)^(-2*($D35-$G$5)/365.25)*$AF35</f>
        <v>#VALUE!</v>
      </c>
      <c r="AV35" s="344" t="e">
        <f aca="false">ROUND((F35/(1-AR35))-F35,0)*AF35*AH35*AU35</f>
        <v>#VALUE!</v>
      </c>
      <c r="AW35" s="208" t="e">
        <f aca="false">VLOOKUP($D35,CurveTbl,$AK$8)</f>
        <v>#VALUE!</v>
      </c>
      <c r="AX35" s="208" t="e">
        <f aca="false">VLOOKUP($D35,CurveTbl,$AH$7)</f>
        <v>#VALUE!</v>
      </c>
      <c r="AY35" s="208" t="e">
        <f aca="false">VLOOKUP($D35,CurveTbl,$AH$8)</f>
        <v>#VALUE!</v>
      </c>
      <c r="AZ35" s="208"/>
      <c r="BA35" s="345"/>
      <c r="BB35" s="343" t="e">
        <f aca="false">$H35-$BV35</f>
        <v>#VALUE!</v>
      </c>
      <c r="BC35" s="343" t="e">
        <f aca="false">I35-BW35</f>
        <v>#VALUE!</v>
      </c>
      <c r="BD35" s="208" t="e">
        <f aca="false">N35-BX35</f>
        <v>#VALUE!</v>
      </c>
      <c r="BE35" s="208" t="e">
        <f aca="false">O35-BY35</f>
        <v>#VALUE!</v>
      </c>
      <c r="BF35" s="208" t="e">
        <f aca="false">xSPRDOPT($BW35,$BV35,$CG35,0,$BY35,$BX35,$BZ35,$AJ35,1,4)*$CB35</f>
        <v>#NAME?</v>
      </c>
      <c r="BG35" s="208" t="e">
        <f aca="false">xSPRDOPT($BW35,$BV35,$CG35,0,$BY35,$BX35,$BZ35,$AJ35,1,3)*$CB35</f>
        <v>#NAME?</v>
      </c>
      <c r="BH35" s="208" t="e">
        <f aca="false">IF(OR(BF35&lt;&gt;0,BG35&lt;&gt;0),xSPRDOPT($BW35,$BV35,$CG35,0,$BY35,$BX35,$BZ35,$AJ35,1,12)*$CB35,0)</f>
        <v>#NAME?</v>
      </c>
      <c r="BI35" s="208" t="e">
        <f aca="false">xSPRDOPT($BW35,$BV35,$CG35,2*LN(1+CA35/2),$BY35,$BX35,$BZ35,$AJ35,1,9)</f>
        <v>#NAME?</v>
      </c>
      <c r="BJ35" s="208" t="e">
        <f aca="false">xSPRDOPT($BW35,$BV35,$CG35,0,$BY35,$BX35,$BZ35,$AJ35,1,6)*$CB35</f>
        <v>#NAME?</v>
      </c>
      <c r="BK35" s="208" t="e">
        <f aca="false">xSPRDOPT($BW35,$BV35,$CG35,0,$BY35,$BX35,$BZ35,$AJ35,1,5)*$CB35</f>
        <v>#NAME?</v>
      </c>
      <c r="BL35" s="208" t="e">
        <f aca="false">xSPRDOPT(BW35,BV35,CG35,0,BY35,BX35,BZ35,AJ35,1,2)*CB35</f>
        <v>#NAME?</v>
      </c>
      <c r="BM35" s="208" t="e">
        <f aca="false">xSPRDOPT(BW35,BV35,CG35,0,BY35,BX35,BZ35,AJ35,1,1)*CB35</f>
        <v>#NAME?</v>
      </c>
      <c r="BN35" s="208" t="e">
        <f aca="false">IF(AH35&lt;&gt;0,xSPRDOPT($BW35,$BV35,$CG35,2*LN(1+CA35/2),$BY35,$BX35,$BZ35,$AJ35,1,8)+(AJ35/365.25)*CH35/AH35,0)</f>
        <v>#VALUE!</v>
      </c>
      <c r="BO35" s="208" t="e">
        <f aca="false">xSPRDOPT($BW35,$BV35,$CG35,0,$BY35,$BX35,$BZ35,$AJ35,1,0)</f>
        <v>#NAME?</v>
      </c>
      <c r="BP35" s="208"/>
      <c r="BQ35" s="208"/>
      <c r="BR35" s="208"/>
      <c r="BS35" s="208"/>
      <c r="BV35" s="346" t="n">
        <v>3.75643855776306</v>
      </c>
      <c r="BW35" s="207" t="n">
        <v>3.856</v>
      </c>
      <c r="BX35" s="208" t="n">
        <v>0.511810982033623</v>
      </c>
      <c r="BY35" s="208" t="n">
        <v>0.523912512069891</v>
      </c>
      <c r="BZ35" s="208" t="n">
        <v>0.993949956946156</v>
      </c>
      <c r="CA35" s="208" t="n">
        <v>0.0239586353057462</v>
      </c>
      <c r="CB35" s="208" t="n">
        <v>0.972541335840028</v>
      </c>
      <c r="CC35" s="343" t="n">
        <v>-0.095</v>
      </c>
      <c r="CD35" s="343" t="n">
        <v>0.0025</v>
      </c>
      <c r="CE35" s="343" t="n">
        <v>0.19</v>
      </c>
      <c r="CF35" s="343" t="n">
        <v>0</v>
      </c>
      <c r="CG35" s="343" t="n">
        <v>0.0319</v>
      </c>
      <c r="CH35" s="343" t="n">
        <v>0</v>
      </c>
      <c r="CI35" s="343" t="n">
        <v>3.666</v>
      </c>
    </row>
    <row r="36" customFormat="false" ht="12.75" hidden="false" customHeight="false" outlineLevel="0" collapsed="false">
      <c r="A36" s="338"/>
      <c r="B36" s="338"/>
      <c r="D36" s="199" t="e">
        <f aca="false">D35+AH35</f>
        <v>#VALUE!</v>
      </c>
      <c r="F36" s="200" t="e">
        <f aca="false">VLOOKUP(AG36,$AL$4:$AS$15,2)</f>
        <v>#VALUE!</v>
      </c>
      <c r="G36" s="200" t="e">
        <f aca="false">F36*$AU36</f>
        <v>#VALUE!</v>
      </c>
      <c r="H36" s="201" t="e">
        <f aca="false">(AL36+AM36+AN36)/(1-(AR36))</f>
        <v>#VALUE!</v>
      </c>
      <c r="I36" s="201" t="e">
        <f aca="false">(AL36+AO36+AP36)</f>
        <v>#VALUE!</v>
      </c>
      <c r="K36" s="201" t="e">
        <f aca="false">MAX(((I36-H36)-AQ36)*AU36*AH36,0)</f>
        <v>#VALUE!</v>
      </c>
      <c r="L36" s="339" t="e">
        <f aca="false">MAX(Q36-K36,0)</f>
        <v>#VALUE!</v>
      </c>
      <c r="N36" s="340" t="e">
        <f aca="false">SQRT(($AX36^2*($AH36/2)+$AW36^2*$AI36)/(($AH36/2)+$AI36))</f>
        <v>#VALUE!</v>
      </c>
      <c r="O36" s="340" t="e">
        <f aca="false">SQRT(($AY36^2*($AH36/2)+$AW36^2*$AI36)/(($AH36/2)+$AI36))</f>
        <v>#VALUE!</v>
      </c>
      <c r="P36" s="209" t="e">
        <f aca="false">(VLOOKUP(AI36,CorrelationTwo,2)*(AW36^2)*AI36+VLOOKUP(D36,CorrelationOne,$AK$9)*AX36*AY36*(AH36/2))/((AI36+(AH36/2))*O36*N36)*AF36</f>
        <v>#VALUE!</v>
      </c>
      <c r="Q36" s="339" t="e">
        <f aca="false">xSPRDOPT(I36,H36,AQ36,0,O36,N36,P36,D36-$G$5,1,0)*AH36*AU36</f>
        <v>#VALUE!</v>
      </c>
      <c r="R36" s="339"/>
      <c r="S36" s="203" t="e">
        <f aca="false">xSPRDOPT(I36,H36,AQ36,AT36,O36,N36,P36,D36-$G$5,1,2)*AF36*(F36/(1-AR36))*AH36</f>
        <v>#VALUE!</v>
      </c>
      <c r="T36" s="203" t="e">
        <f aca="false">xSPRDOPT(I36,H36,AQ36,AT36,O36,N36,P36,D36-$G$5,1,1)*AF36*F36*AH36</f>
        <v>#VALUE!</v>
      </c>
      <c r="U36" s="339"/>
      <c r="V36" s="341" t="e">
        <f aca="false">VLOOKUP($AG36,$AL$4:$AS$15,8)*AH36*AU36</f>
        <v>#VALUE!</v>
      </c>
      <c r="W36" s="341"/>
      <c r="X36" s="342" t="e">
        <f aca="false">((BM36*BC36)+(BL36*BB36))*AH36*F36</f>
        <v>#VALUE!</v>
      </c>
      <c r="Y36" s="342" t="e">
        <f aca="false">($F36*$AH36)*((($BG36/2)*($BC36)^2)+(($BF36/2)*($BB36)^2)+($BH36*$BC36*$BB36))</f>
        <v>#VALUE!</v>
      </c>
      <c r="Z36" s="342" t="e">
        <f aca="false">($BI36*$F36*$AH36*($G$5-$BV$5))/365.25</f>
        <v>#VALUE!</v>
      </c>
      <c r="AA36" s="342" t="e">
        <f aca="false">(($BK36*$BE36)+($BJ36*$BD36))*$F36*$AH36*$AF36</f>
        <v>#VALUE!</v>
      </c>
      <c r="AB36" s="342" t="e">
        <f aca="false">BN36*(AT36-CA36)*F36*AH36</f>
        <v>#VALUE!</v>
      </c>
      <c r="AC36" s="342" t="e">
        <f aca="false">BO36*CB36*F36*AH36*CA36*($G$5-$BV$5)/365.25</f>
        <v>#NAME?</v>
      </c>
      <c r="AF36" s="216" t="e">
        <f aca="false">IF(AND(D36&gt;=$G$7,D36&lt;=$G$8),1,0)</f>
        <v>#VALUE!</v>
      </c>
      <c r="AG36" s="216" t="e">
        <f aca="false">MONTH(D36)</f>
        <v>#VALUE!</v>
      </c>
      <c r="AH36" s="216" t="e">
        <f aca="false">(EOMONTH(D36,0)-EOMONTH(D36-DAY(D36),0))*AF36</f>
        <v>#VALUE!</v>
      </c>
      <c r="AI36" s="216" t="e">
        <f aca="false">AI35+AH35</f>
        <v>#VALUE!</v>
      </c>
      <c r="AJ36" s="216" t="e">
        <f aca="false">D36-$BV$5</f>
        <v>#VALUE!</v>
      </c>
      <c r="AL36" s="207" t="e">
        <f aca="false">VLOOKUP($D36,CurveTbl,$AK$4)</f>
        <v>#VALUE!</v>
      </c>
      <c r="AM36" s="343" t="e">
        <f aca="false">VLOOKUP($D36,CurveTbl,$AH$3)</f>
        <v>#VALUE!</v>
      </c>
      <c r="AN36" s="343" t="e">
        <f aca="false">VLOOKUP($D36,CurveTbl,$AH$4)+VLOOKUP($AG36,$AL$3:$AS$15,6)</f>
        <v>#VALUE!</v>
      </c>
      <c r="AO36" s="343" t="e">
        <f aca="false">VLOOKUP($D36,CurveTbl,$AH$5)</f>
        <v>#VALUE!</v>
      </c>
      <c r="AP36" s="343" t="e">
        <f aca="false">VLOOKUP($D36,CurveTbl,$AH$6)+VLOOKUP($AG36,$AL$3:$AS$15,7)</f>
        <v>#VALUE!</v>
      </c>
      <c r="AQ36" s="207" t="e">
        <f aca="false">VLOOKUP($AG36,$AL$4:$AS$15,3)+VLOOKUP($AG36,$AL$4:$AS$15,5)+($AH$10*VLOOKUP(D36,GRITable,2))</f>
        <v>#VALUE!</v>
      </c>
      <c r="AR36" s="208" t="e">
        <f aca="false">VLOOKUP($AG36,$AL$4:$AS$15,4)</f>
        <v>#VALUE!</v>
      </c>
      <c r="AS36" s="207" t="e">
        <f aca="false">(AL36+AM36+AN36)</f>
        <v>#VALUE!</v>
      </c>
      <c r="AT36" s="208" t="e">
        <f aca="false">VLOOKUP(D36,CurveTbl,$AK$6)</f>
        <v>#VALUE!</v>
      </c>
      <c r="AU36" s="208" t="e">
        <f aca="false">(1+$AT36/2)^(-2*($D36-$G$5)/365.25)*$AF36</f>
        <v>#VALUE!</v>
      </c>
      <c r="AV36" s="344" t="e">
        <f aca="false">ROUND((F36/(1-AR36))-F36,0)*AF36*AH36*AU36</f>
        <v>#VALUE!</v>
      </c>
      <c r="AW36" s="208" t="e">
        <f aca="false">VLOOKUP($D36,CurveTbl,$AK$8)</f>
        <v>#VALUE!</v>
      </c>
      <c r="AX36" s="208" t="e">
        <f aca="false">VLOOKUP($D36,CurveTbl,$AH$7)</f>
        <v>#VALUE!</v>
      </c>
      <c r="AY36" s="208" t="e">
        <f aca="false">VLOOKUP($D36,CurveTbl,$AH$8)</f>
        <v>#VALUE!</v>
      </c>
      <c r="AZ36" s="208"/>
      <c r="BA36" s="345"/>
      <c r="BB36" s="343" t="e">
        <f aca="false">$H36-$BV36</f>
        <v>#VALUE!</v>
      </c>
      <c r="BC36" s="343" t="e">
        <f aca="false">I36-BW36</f>
        <v>#VALUE!</v>
      </c>
      <c r="BD36" s="208" t="e">
        <f aca="false">N36-BX36</f>
        <v>#VALUE!</v>
      </c>
      <c r="BE36" s="208" t="e">
        <f aca="false">O36-BY36</f>
        <v>#VALUE!</v>
      </c>
      <c r="BF36" s="208" t="e">
        <f aca="false">xSPRDOPT($BW36,$BV36,$CG36,0,$BY36,$BX36,$BZ36,$AJ36,1,4)*$CB36</f>
        <v>#NAME?</v>
      </c>
      <c r="BG36" s="208" t="e">
        <f aca="false">xSPRDOPT($BW36,$BV36,$CG36,0,$BY36,$BX36,$BZ36,$AJ36,1,3)*$CB36</f>
        <v>#NAME?</v>
      </c>
      <c r="BH36" s="208" t="e">
        <f aca="false">IF(OR(BF36&lt;&gt;0,BG36&lt;&gt;0),xSPRDOPT($BW36,$BV36,$CG36,0,$BY36,$BX36,$BZ36,$AJ36,1,12)*$CB36,0)</f>
        <v>#NAME?</v>
      </c>
      <c r="BI36" s="208" t="e">
        <f aca="false">xSPRDOPT($BW36,$BV36,$CG36,2*LN(1+CA36/2),$BY36,$BX36,$BZ36,$AJ36,1,9)</f>
        <v>#NAME?</v>
      </c>
      <c r="BJ36" s="208" t="e">
        <f aca="false">xSPRDOPT($BW36,$BV36,$CG36,0,$BY36,$BX36,$BZ36,$AJ36,1,6)*$CB36</f>
        <v>#NAME?</v>
      </c>
      <c r="BK36" s="208" t="e">
        <f aca="false">xSPRDOPT($BW36,$BV36,$CG36,0,$BY36,$BX36,$BZ36,$AJ36,1,5)*$CB36</f>
        <v>#NAME?</v>
      </c>
      <c r="BL36" s="208" t="e">
        <f aca="false">xSPRDOPT(BW36,BV36,CG36,0,BY36,BX36,BZ36,AJ36,1,2)*CB36</f>
        <v>#NAME?</v>
      </c>
      <c r="BM36" s="208" t="e">
        <f aca="false">xSPRDOPT(BW36,BV36,CG36,0,BY36,BX36,BZ36,AJ36,1,1)*CB36</f>
        <v>#NAME?</v>
      </c>
      <c r="BN36" s="208" t="e">
        <f aca="false">IF(AH36&lt;&gt;0,xSPRDOPT($BW36,$BV36,$CG36,2*LN(1+CA36/2),$BY36,$BX36,$BZ36,$AJ36,1,8)+(AJ36/365.25)*CH36/AH36,0)</f>
        <v>#VALUE!</v>
      </c>
      <c r="BO36" s="208" t="e">
        <f aca="false">xSPRDOPT($BW36,$BV36,$CG36,0,$BY36,$BX36,$BZ36,$AJ36,1,0)</f>
        <v>#NAME?</v>
      </c>
      <c r="BP36" s="208"/>
      <c r="BQ36" s="208"/>
      <c r="BR36" s="208"/>
      <c r="BS36" s="208"/>
      <c r="BV36" s="346" t="n">
        <v>3.68285504047093</v>
      </c>
      <c r="BW36" s="207" t="n">
        <v>3.776</v>
      </c>
      <c r="BX36" s="208" t="n">
        <v>0.499801707404938</v>
      </c>
      <c r="BY36" s="208" t="n">
        <v>0.510287614764124</v>
      </c>
      <c r="BZ36" s="208" t="n">
        <v>0.994606940996398</v>
      </c>
      <c r="CA36" s="208" t="n">
        <v>0.024659240780748</v>
      </c>
      <c r="CB36" s="208" t="n">
        <v>0.969735397114323</v>
      </c>
      <c r="CC36" s="343" t="n">
        <v>-0.095</v>
      </c>
      <c r="CD36" s="343" t="n">
        <v>0.0025</v>
      </c>
      <c r="CE36" s="343" t="n">
        <v>0.18</v>
      </c>
      <c r="CF36" s="343" t="n">
        <v>0</v>
      </c>
      <c r="CG36" s="343" t="n">
        <v>0.0319</v>
      </c>
      <c r="CH36" s="343" t="n">
        <v>0</v>
      </c>
      <c r="CI36" s="343" t="n">
        <v>3.596</v>
      </c>
    </row>
    <row r="37" customFormat="false" ht="12.75" hidden="false" customHeight="false" outlineLevel="0" collapsed="false">
      <c r="A37" s="338"/>
      <c r="B37" s="338"/>
      <c r="D37" s="199" t="e">
        <f aca="false">D36+AH36</f>
        <v>#VALUE!</v>
      </c>
      <c r="F37" s="200" t="e">
        <f aca="false">VLOOKUP(AG37,$AL$4:$AS$15,2)</f>
        <v>#VALUE!</v>
      </c>
      <c r="G37" s="200" t="e">
        <f aca="false">F37*$AU37</f>
        <v>#VALUE!</v>
      </c>
      <c r="H37" s="201" t="e">
        <f aca="false">(AL37+AM37+AN37)/(1-(AR37))</f>
        <v>#VALUE!</v>
      </c>
      <c r="I37" s="201" t="e">
        <f aca="false">(AL37+AO37+AP37)</f>
        <v>#VALUE!</v>
      </c>
      <c r="K37" s="201" t="e">
        <f aca="false">MAX(((I37-H37)-AQ37)*AU37*AH37,0)</f>
        <v>#VALUE!</v>
      </c>
      <c r="L37" s="339" t="e">
        <f aca="false">MAX(Q37-K37,0)</f>
        <v>#VALUE!</v>
      </c>
      <c r="N37" s="340" t="e">
        <f aca="false">SQRT(($AX37^2*($AH37/2)+$AW37^2*$AI37)/(($AH37/2)+$AI37))</f>
        <v>#VALUE!</v>
      </c>
      <c r="O37" s="340" t="e">
        <f aca="false">SQRT(($AY37^2*($AH37/2)+$AW37^2*$AI37)/(($AH37/2)+$AI37))</f>
        <v>#VALUE!</v>
      </c>
      <c r="P37" s="209" t="e">
        <f aca="false">(VLOOKUP(AI37,CorrelationTwo,2)*(AW37^2)*AI37+VLOOKUP(D37,CorrelationOne,$AK$9)*AX37*AY37*(AH37/2))/((AI37+(AH37/2))*O37*N37)*AF37</f>
        <v>#VALUE!</v>
      </c>
      <c r="Q37" s="339" t="e">
        <f aca="false">xSPRDOPT(I37,H37,AQ37,0,O37,N37,P37,D37-$G$5,1,0)*AH37*AU37</f>
        <v>#VALUE!</v>
      </c>
      <c r="R37" s="339"/>
      <c r="S37" s="203" t="e">
        <f aca="false">xSPRDOPT(I37,H37,AQ37,AT37,O37,N37,P37,D37-$G$5,1,2)*AF37*(F37/(1-AR37))*AH37</f>
        <v>#VALUE!</v>
      </c>
      <c r="T37" s="203" t="e">
        <f aca="false">xSPRDOPT(I37,H37,AQ37,AT37,O37,N37,P37,D37-$G$5,1,1)*AF37*F37*AH37</f>
        <v>#VALUE!</v>
      </c>
      <c r="U37" s="339"/>
      <c r="V37" s="341" t="e">
        <f aca="false">VLOOKUP($AG37,$AL$4:$AS$15,8)*AH37*AU37</f>
        <v>#VALUE!</v>
      </c>
      <c r="W37" s="341"/>
      <c r="X37" s="342" t="e">
        <f aca="false">((BM37*BC37)+(BL37*BB37))*AH37*F37</f>
        <v>#VALUE!</v>
      </c>
      <c r="Y37" s="342" t="e">
        <f aca="false">($F37*$AH37)*((($BG37/2)*($BC37)^2)+(($BF37/2)*($BB37)^2)+($BH37*$BC37*$BB37))</f>
        <v>#VALUE!</v>
      </c>
      <c r="Z37" s="342" t="e">
        <f aca="false">($BI37*$F37*$AH37*($G$5-$BV$5))/365.25</f>
        <v>#VALUE!</v>
      </c>
      <c r="AA37" s="342" t="e">
        <f aca="false">(($BK37*$BE37)+($BJ37*$BD37))*$F37*$AH37*$AF37</f>
        <v>#VALUE!</v>
      </c>
      <c r="AB37" s="342" t="e">
        <f aca="false">BN37*(AT37-CA37)*F37*AH37</f>
        <v>#VALUE!</v>
      </c>
      <c r="AC37" s="342" t="e">
        <f aca="false">BO37*CB37*F37*AH37*CA37*($G$5-$BV$5)/365.25</f>
        <v>#NAME?</v>
      </c>
      <c r="AF37" s="216" t="e">
        <f aca="false">IF(AND(D37&gt;=$G$7,D37&lt;=$G$8),1,0)</f>
        <v>#VALUE!</v>
      </c>
      <c r="AG37" s="216" t="e">
        <f aca="false">MONTH(D37)</f>
        <v>#VALUE!</v>
      </c>
      <c r="AH37" s="216" t="e">
        <f aca="false">(EOMONTH(D37,0)-EOMONTH(D37-DAY(D37),0))*AF37</f>
        <v>#VALUE!</v>
      </c>
      <c r="AI37" s="216" t="e">
        <f aca="false">AI36+AH36</f>
        <v>#VALUE!</v>
      </c>
      <c r="AJ37" s="216" t="e">
        <f aca="false">D37-$BV$5</f>
        <v>#VALUE!</v>
      </c>
      <c r="AL37" s="207" t="e">
        <f aca="false">VLOOKUP($D37,CurveTbl,$AK$4)</f>
        <v>#VALUE!</v>
      </c>
      <c r="AM37" s="343" t="e">
        <f aca="false">VLOOKUP($D37,CurveTbl,$AH$3)</f>
        <v>#VALUE!</v>
      </c>
      <c r="AN37" s="343" t="e">
        <f aca="false">VLOOKUP($D37,CurveTbl,$AH$4)+VLOOKUP($AG37,$AL$3:$AS$15,6)</f>
        <v>#VALUE!</v>
      </c>
      <c r="AO37" s="343" t="e">
        <f aca="false">VLOOKUP($D37,CurveTbl,$AH$5)</f>
        <v>#VALUE!</v>
      </c>
      <c r="AP37" s="343" t="e">
        <f aca="false">VLOOKUP($D37,CurveTbl,$AH$6)+VLOOKUP($AG37,$AL$3:$AS$15,7)</f>
        <v>#VALUE!</v>
      </c>
      <c r="AQ37" s="207" t="e">
        <f aca="false">VLOOKUP($AG37,$AL$4:$AS$15,3)+VLOOKUP($AG37,$AL$4:$AS$15,5)+($AH$10*VLOOKUP(D37,GRITable,2))</f>
        <v>#VALUE!</v>
      </c>
      <c r="AR37" s="208" t="e">
        <f aca="false">VLOOKUP($AG37,$AL$4:$AS$15,4)</f>
        <v>#VALUE!</v>
      </c>
      <c r="AS37" s="207" t="e">
        <f aca="false">(AL37+AM37+AN37)</f>
        <v>#VALUE!</v>
      </c>
      <c r="AT37" s="208" t="e">
        <f aca="false">VLOOKUP(D37,CurveTbl,$AK$6)</f>
        <v>#VALUE!</v>
      </c>
      <c r="AU37" s="208" t="e">
        <f aca="false">(1+$AT37/2)^(-2*($D37-$G$5)/365.25)*$AF37</f>
        <v>#VALUE!</v>
      </c>
      <c r="AV37" s="344" t="e">
        <f aca="false">ROUND((F37/(1-AR37))-F37,0)*AF37*AH37*AU37</f>
        <v>#VALUE!</v>
      </c>
      <c r="AW37" s="208" t="e">
        <f aca="false">VLOOKUP($D37,CurveTbl,$AK$8)</f>
        <v>#VALUE!</v>
      </c>
      <c r="AX37" s="208" t="e">
        <f aca="false">VLOOKUP($D37,CurveTbl,$AH$7)</f>
        <v>#VALUE!</v>
      </c>
      <c r="AY37" s="208" t="e">
        <f aca="false">VLOOKUP($D37,CurveTbl,$AH$8)</f>
        <v>#VALUE!</v>
      </c>
      <c r="AZ37" s="208"/>
      <c r="BA37" s="345"/>
      <c r="BB37" s="343" t="e">
        <f aca="false">$H37-$BV37</f>
        <v>#VALUE!</v>
      </c>
      <c r="BC37" s="343" t="e">
        <f aca="false">I37-BW37</f>
        <v>#VALUE!</v>
      </c>
      <c r="BD37" s="208" t="e">
        <f aca="false">N37-BX37</f>
        <v>#VALUE!</v>
      </c>
      <c r="BE37" s="208" t="e">
        <f aca="false">O37-BY37</f>
        <v>#VALUE!</v>
      </c>
      <c r="BF37" s="208" t="e">
        <f aca="false">xSPRDOPT($BW37,$BV37,$CG37,0,$BY37,$BX37,$BZ37,$AJ37,1,4)*$CB37</f>
        <v>#NAME?</v>
      </c>
      <c r="BG37" s="208" t="e">
        <f aca="false">xSPRDOPT($BW37,$BV37,$CG37,0,$BY37,$BX37,$BZ37,$AJ37,1,3)*$CB37</f>
        <v>#NAME?</v>
      </c>
      <c r="BH37" s="208" t="e">
        <f aca="false">IF(OR(BF37&lt;&gt;0,BG37&lt;&gt;0),xSPRDOPT($BW37,$BV37,$CG37,0,$BY37,$BX37,$BZ37,$AJ37,1,12)*$CB37,0)</f>
        <v>#NAME?</v>
      </c>
      <c r="BI37" s="208" t="e">
        <f aca="false">xSPRDOPT($BW37,$BV37,$CG37,2*LN(1+CA37/2),$BY37,$BX37,$BZ37,$AJ37,1,9)</f>
        <v>#NAME?</v>
      </c>
      <c r="BJ37" s="208" t="e">
        <f aca="false">xSPRDOPT($BW37,$BV37,$CG37,0,$BY37,$BX37,$BZ37,$AJ37,1,6)*$CB37</f>
        <v>#NAME?</v>
      </c>
      <c r="BK37" s="208" t="e">
        <f aca="false">xSPRDOPT($BW37,$BV37,$CG37,0,$BY37,$BX37,$BZ37,$AJ37,1,5)*$CB37</f>
        <v>#NAME?</v>
      </c>
      <c r="BL37" s="208" t="e">
        <f aca="false">xSPRDOPT(BW37,BV37,CG37,0,BY37,BX37,BZ37,AJ37,1,2)*CB37</f>
        <v>#NAME?</v>
      </c>
      <c r="BM37" s="208" t="e">
        <f aca="false">xSPRDOPT(BW37,BV37,CG37,0,BY37,BX37,BZ37,AJ37,1,1)*CB37</f>
        <v>#NAME?</v>
      </c>
      <c r="BN37" s="208" t="e">
        <f aca="false">IF(AH37&lt;&gt;0,xSPRDOPT($BW37,$BV37,$CG37,2*LN(1+CA37/2),$BY37,$BX37,$BZ37,$AJ37,1,8)+(AJ37/365.25)*CH37/AH37,0)</f>
        <v>#VALUE!</v>
      </c>
      <c r="BO37" s="208" t="e">
        <f aca="false">xSPRDOPT($BW37,$BV37,$CG37,0,$BY37,$BX37,$BZ37,$AJ37,1,0)</f>
        <v>#NAME?</v>
      </c>
      <c r="BP37" s="208"/>
      <c r="BQ37" s="208"/>
      <c r="BR37" s="208"/>
      <c r="BS37" s="208"/>
      <c r="BV37" s="346" t="n">
        <v>3.58824766109534</v>
      </c>
      <c r="BW37" s="207" t="n">
        <v>3.681</v>
      </c>
      <c r="BX37" s="208" t="n">
        <v>0.464534837643653</v>
      </c>
      <c r="BY37" s="208" t="n">
        <v>0.473735076891001</v>
      </c>
      <c r="BZ37" s="208" t="n">
        <v>0.9954291270259</v>
      </c>
      <c r="CA37" s="208" t="n">
        <v>0.0252920458685404</v>
      </c>
      <c r="CB37" s="208" t="n">
        <v>0.967110549670867</v>
      </c>
      <c r="CC37" s="343" t="n">
        <v>-0.095</v>
      </c>
      <c r="CD37" s="343" t="n">
        <v>0.0025</v>
      </c>
      <c r="CE37" s="343" t="n">
        <v>0.175</v>
      </c>
      <c r="CF37" s="343" t="n">
        <v>0</v>
      </c>
      <c r="CG37" s="343" t="n">
        <v>0.0319</v>
      </c>
      <c r="CH37" s="343" t="n">
        <v>0</v>
      </c>
      <c r="CI37" s="343" t="n">
        <v>3.506</v>
      </c>
    </row>
    <row r="38" customFormat="false" ht="12.75" hidden="false" customHeight="false" outlineLevel="0" collapsed="false">
      <c r="A38" s="338"/>
      <c r="B38" s="338"/>
      <c r="D38" s="199" t="e">
        <f aca="false">D37+AH37</f>
        <v>#VALUE!</v>
      </c>
      <c r="F38" s="200" t="e">
        <f aca="false">VLOOKUP(AG38,$AL$4:$AS$15,2)</f>
        <v>#VALUE!</v>
      </c>
      <c r="G38" s="200" t="e">
        <f aca="false">F38*$AU38</f>
        <v>#VALUE!</v>
      </c>
      <c r="H38" s="201" t="e">
        <f aca="false">(AL38+AM38+AN38)/(1-(AR38))</f>
        <v>#VALUE!</v>
      </c>
      <c r="I38" s="201" t="e">
        <f aca="false">(AL38+AO38+AP38)</f>
        <v>#VALUE!</v>
      </c>
      <c r="K38" s="201" t="e">
        <f aca="false">MAX(((I38-H38)-AQ38)*AU38*AH38,0)</f>
        <v>#VALUE!</v>
      </c>
      <c r="L38" s="339" t="e">
        <f aca="false">MAX(Q38-K38,0)</f>
        <v>#VALUE!</v>
      </c>
      <c r="N38" s="340" t="e">
        <f aca="false">SQRT(($AX38^2*($AH38/2)+$AW38^2*$AI38)/(($AH38/2)+$AI38))</f>
        <v>#VALUE!</v>
      </c>
      <c r="O38" s="340" t="e">
        <f aca="false">SQRT(($AY38^2*($AH38/2)+$AW38^2*$AI38)/(($AH38/2)+$AI38))</f>
        <v>#VALUE!</v>
      </c>
      <c r="P38" s="209" t="e">
        <f aca="false">(VLOOKUP(AI38,CorrelationTwo,2)*(AW38^2)*AI38+VLOOKUP(D38,CorrelationOne,$AK$9)*AX38*AY38*(AH38/2))/((AI38+(AH38/2))*O38*N38)*AF38</f>
        <v>#VALUE!</v>
      </c>
      <c r="Q38" s="339" t="e">
        <f aca="false">xSPRDOPT(I38,H38,AQ38,0,O38,N38,P38,D38-$G$5,1,0)*AH38*AU38</f>
        <v>#VALUE!</v>
      </c>
      <c r="R38" s="339"/>
      <c r="S38" s="203" t="e">
        <f aca="false">xSPRDOPT(I38,H38,AQ38,AT38,O38,N38,P38,D38-$G$5,1,2)*AF38*(F38/(1-AR38))*AH38</f>
        <v>#VALUE!</v>
      </c>
      <c r="T38" s="203" t="e">
        <f aca="false">xSPRDOPT(I38,H38,AQ38,AT38,O38,N38,P38,D38-$G$5,1,1)*AF38*F38*AH38</f>
        <v>#VALUE!</v>
      </c>
      <c r="U38" s="339"/>
      <c r="V38" s="341" t="e">
        <f aca="false">VLOOKUP($AG38,$AL$4:$AS$15,8)*AH38*AU38</f>
        <v>#VALUE!</v>
      </c>
      <c r="W38" s="341"/>
      <c r="X38" s="342" t="e">
        <f aca="false">((BM38*BC38)+(BL38*BB38))*AH38*F38</f>
        <v>#VALUE!</v>
      </c>
      <c r="Y38" s="342" t="e">
        <f aca="false">($F38*$AH38)*((($BG38/2)*($BC38)^2)+(($BF38/2)*($BB38)^2)+($BH38*$BC38*$BB38))</f>
        <v>#VALUE!</v>
      </c>
      <c r="Z38" s="342" t="e">
        <f aca="false">($BI38*$F38*$AH38*($G$5-$BV$5))/365.25</f>
        <v>#VALUE!</v>
      </c>
      <c r="AA38" s="342" t="e">
        <f aca="false">(($BK38*$BE38)+($BJ38*$BD38))*$F38*$AH38*$AF38</f>
        <v>#VALUE!</v>
      </c>
      <c r="AB38" s="342" t="e">
        <f aca="false">BN38*(AT38-CA38)*F38*AH38</f>
        <v>#VALUE!</v>
      </c>
      <c r="AC38" s="342" t="e">
        <f aca="false">BO38*CB38*F38*AH38*CA38*($G$5-$BV$5)/365.25</f>
        <v>#NAME?</v>
      </c>
      <c r="AF38" s="216" t="e">
        <f aca="false">IF(AND(D38&gt;=$G$7,D38&lt;=$G$8),1,0)</f>
        <v>#VALUE!</v>
      </c>
      <c r="AG38" s="216" t="e">
        <f aca="false">MONTH(D38)</f>
        <v>#VALUE!</v>
      </c>
      <c r="AH38" s="216" t="e">
        <f aca="false">(EOMONTH(D38,0)-EOMONTH(D38-DAY(D38),0))*AF38</f>
        <v>#VALUE!</v>
      </c>
      <c r="AI38" s="216" t="e">
        <f aca="false">AI37+AH37</f>
        <v>#VALUE!</v>
      </c>
      <c r="AJ38" s="216" t="e">
        <f aca="false">D38-$BV$5</f>
        <v>#VALUE!</v>
      </c>
      <c r="AL38" s="207" t="e">
        <f aca="false">VLOOKUP($D38,CurveTbl,$AK$4)</f>
        <v>#VALUE!</v>
      </c>
      <c r="AM38" s="343" t="e">
        <f aca="false">VLOOKUP($D38,CurveTbl,$AH$3)</f>
        <v>#VALUE!</v>
      </c>
      <c r="AN38" s="343" t="e">
        <f aca="false">VLOOKUP($D38,CurveTbl,$AH$4)+VLOOKUP($AG38,$AL$3:$AS$15,6)</f>
        <v>#VALUE!</v>
      </c>
      <c r="AO38" s="343" t="e">
        <f aca="false">VLOOKUP($D38,CurveTbl,$AH$5)</f>
        <v>#VALUE!</v>
      </c>
      <c r="AP38" s="343" t="e">
        <f aca="false">VLOOKUP($D38,CurveTbl,$AH$6)+VLOOKUP($AG38,$AL$3:$AS$15,7)</f>
        <v>#VALUE!</v>
      </c>
      <c r="AQ38" s="207" t="e">
        <f aca="false">VLOOKUP($AG38,$AL$4:$AS$15,3)+VLOOKUP($AG38,$AL$4:$AS$15,5)+($AH$10*VLOOKUP(D38,GRITable,2))</f>
        <v>#VALUE!</v>
      </c>
      <c r="AR38" s="208" t="e">
        <f aca="false">VLOOKUP($AG38,$AL$4:$AS$15,4)</f>
        <v>#VALUE!</v>
      </c>
      <c r="AS38" s="207" t="e">
        <f aca="false">(AL38+AM38+AN38)</f>
        <v>#VALUE!</v>
      </c>
      <c r="AT38" s="208" t="e">
        <f aca="false">VLOOKUP(D38,CurveTbl,$AK$6)</f>
        <v>#VALUE!</v>
      </c>
      <c r="AU38" s="208" t="e">
        <f aca="false">(1+$AT38/2)^(-2*($D38-$G$5)/365.25)*$AF38</f>
        <v>#VALUE!</v>
      </c>
      <c r="AV38" s="344" t="e">
        <f aca="false">ROUND((F38/(1-AR38))-F38,0)*AF38*AH38*AU38</f>
        <v>#VALUE!</v>
      </c>
      <c r="AW38" s="208" t="e">
        <f aca="false">VLOOKUP($D38,CurveTbl,$AK$8)</f>
        <v>#VALUE!</v>
      </c>
      <c r="AX38" s="208" t="e">
        <f aca="false">VLOOKUP($D38,CurveTbl,$AH$7)</f>
        <v>#VALUE!</v>
      </c>
      <c r="AY38" s="208" t="e">
        <f aca="false">VLOOKUP($D38,CurveTbl,$AH$8)</f>
        <v>#VALUE!</v>
      </c>
      <c r="AZ38" s="208"/>
      <c r="BA38" s="345"/>
      <c r="BB38" s="343" t="e">
        <f aca="false">$H38-$BV38</f>
        <v>#VALUE!</v>
      </c>
      <c r="BC38" s="343" t="e">
        <f aca="false">I38-BW38</f>
        <v>#VALUE!</v>
      </c>
      <c r="BD38" s="208" t="e">
        <f aca="false">N38-BX38</f>
        <v>#VALUE!</v>
      </c>
      <c r="BE38" s="208" t="e">
        <f aca="false">O38-BY38</f>
        <v>#VALUE!</v>
      </c>
      <c r="BF38" s="208" t="e">
        <f aca="false">xSPRDOPT($BW38,$BV38,$CG38,0,$BY38,$BX38,$BZ38,$AJ38,1,4)*$CB38</f>
        <v>#NAME?</v>
      </c>
      <c r="BG38" s="208" t="e">
        <f aca="false">xSPRDOPT($BW38,$BV38,$CG38,0,$BY38,$BX38,$BZ38,$AJ38,1,3)*$CB38</f>
        <v>#NAME?</v>
      </c>
      <c r="BH38" s="208" t="e">
        <f aca="false">IF(OR(BF38&lt;&gt;0,BG38&lt;&gt;0),xSPRDOPT($BW38,$BV38,$CG38,0,$BY38,$BX38,$BZ38,$AJ38,1,12)*$CB38,0)</f>
        <v>#NAME?</v>
      </c>
      <c r="BI38" s="208" t="e">
        <f aca="false">xSPRDOPT($BW38,$BV38,$CG38,2*LN(1+CA38/2),$BY38,$BX38,$BZ38,$AJ38,1,9)</f>
        <v>#NAME?</v>
      </c>
      <c r="BJ38" s="208" t="e">
        <f aca="false">xSPRDOPT($BW38,$BV38,$CG38,0,$BY38,$BX38,$BZ38,$AJ38,1,6)*$CB38</f>
        <v>#NAME?</v>
      </c>
      <c r="BK38" s="208" t="e">
        <f aca="false">xSPRDOPT($BW38,$BV38,$CG38,0,$BY38,$BX38,$BZ38,$AJ38,1,5)*$CB38</f>
        <v>#NAME?</v>
      </c>
      <c r="BL38" s="208" t="e">
        <f aca="false">xSPRDOPT(BW38,BV38,CG38,0,BY38,BX38,BZ38,AJ38,1,2)*CB38</f>
        <v>#NAME?</v>
      </c>
      <c r="BM38" s="208" t="e">
        <f aca="false">xSPRDOPT(BW38,BV38,CG38,0,BY38,BX38,BZ38,AJ38,1,1)*CB38</f>
        <v>#NAME?</v>
      </c>
      <c r="BN38" s="208" t="e">
        <f aca="false">IF(AH38&lt;&gt;0,xSPRDOPT($BW38,$BV38,$CG38,2*LN(1+CA38/2),$BY38,$BX38,$BZ38,$AJ38,1,8)+(AJ38/365.25)*CH38/AH38,0)</f>
        <v>#VALUE!</v>
      </c>
      <c r="BO38" s="208" t="e">
        <f aca="false">xSPRDOPT($BW38,$BV38,$CG38,0,$BY38,$BX38,$BZ38,$AJ38,1,0)</f>
        <v>#NAME?</v>
      </c>
      <c r="BP38" s="208"/>
      <c r="BQ38" s="208"/>
      <c r="BR38" s="208"/>
      <c r="BS38" s="208"/>
      <c r="BV38" s="346" t="n">
        <v>3.3185</v>
      </c>
      <c r="BW38" s="207" t="n">
        <v>3.556</v>
      </c>
      <c r="BX38" s="208" t="n">
        <v>0.403322695156833</v>
      </c>
      <c r="BY38" s="208" t="n">
        <v>0.408725166910036</v>
      </c>
      <c r="BZ38" s="208" t="n">
        <v>0.996945116118872</v>
      </c>
      <c r="CA38" s="208" t="n">
        <v>0.0259933166299384</v>
      </c>
      <c r="CB38" s="208" t="n">
        <v>0.964104400931869</v>
      </c>
      <c r="CC38" s="343" t="n">
        <v>-0.09</v>
      </c>
      <c r="CD38" s="343" t="n">
        <v>0.0075</v>
      </c>
      <c r="CE38" s="343" t="n">
        <v>0.155</v>
      </c>
      <c r="CF38" s="343" t="n">
        <v>0</v>
      </c>
      <c r="CG38" s="343" t="n">
        <v>0</v>
      </c>
      <c r="CH38" s="343" t="n">
        <v>0</v>
      </c>
      <c r="CI38" s="343" t="n">
        <v>3.401</v>
      </c>
    </row>
    <row r="39" customFormat="false" ht="12.75" hidden="false" customHeight="false" outlineLevel="0" collapsed="false">
      <c r="A39" s="338"/>
      <c r="B39" s="338"/>
      <c r="D39" s="199" t="e">
        <f aca="false">D38+AH38</f>
        <v>#VALUE!</v>
      </c>
      <c r="F39" s="200" t="e">
        <f aca="false">VLOOKUP(AG39,$AL$4:$AS$15,2)</f>
        <v>#VALUE!</v>
      </c>
      <c r="G39" s="200" t="e">
        <f aca="false">F39*$AU39</f>
        <v>#VALUE!</v>
      </c>
      <c r="H39" s="201" t="e">
        <f aca="false">(AL39+AM39+AN39)/(1-(AR39))</f>
        <v>#VALUE!</v>
      </c>
      <c r="I39" s="201" t="e">
        <f aca="false">(AL39+AO39+AP39)</f>
        <v>#VALUE!</v>
      </c>
      <c r="K39" s="201" t="e">
        <f aca="false">MAX(((I39-H39)-AQ39)*AU39*AH39,0)</f>
        <v>#VALUE!</v>
      </c>
      <c r="L39" s="339" t="e">
        <f aca="false">MAX(Q39-K39,0)</f>
        <v>#VALUE!</v>
      </c>
      <c r="N39" s="340" t="e">
        <f aca="false">SQRT(($AX39^2*($AH39/2)+$AW39^2*$AI39)/(($AH39/2)+$AI39))</f>
        <v>#VALUE!</v>
      </c>
      <c r="O39" s="340" t="e">
        <f aca="false">SQRT(($AY39^2*($AH39/2)+$AW39^2*$AI39)/(($AH39/2)+$AI39))</f>
        <v>#VALUE!</v>
      </c>
      <c r="P39" s="209" t="e">
        <f aca="false">(VLOOKUP(AI39,CorrelationTwo,2)*(AW39^2)*AI39+VLOOKUP(D39,CorrelationOne,$AK$9)*AX39*AY39*(AH39/2))/((AI39+(AH39/2))*O39*N39)*AF39</f>
        <v>#VALUE!</v>
      </c>
      <c r="Q39" s="339" t="e">
        <f aca="false">xSPRDOPT(I39,H39,AQ39,0,O39,N39,P39,D39-$G$5,1,0)*AH39*AU39</f>
        <v>#VALUE!</v>
      </c>
      <c r="R39" s="339"/>
      <c r="S39" s="203" t="e">
        <f aca="false">xSPRDOPT(I39,H39,AQ39,AT39,O39,N39,P39,D39-$G$5,1,2)*AF39*(F39/(1-AR39))*AH39</f>
        <v>#VALUE!</v>
      </c>
      <c r="T39" s="203" t="e">
        <f aca="false">xSPRDOPT(I39,H39,AQ39,AT39,O39,N39,P39,D39-$G$5,1,1)*AF39*F39*AH39</f>
        <v>#VALUE!</v>
      </c>
      <c r="U39" s="339"/>
      <c r="V39" s="341" t="e">
        <f aca="false">VLOOKUP($AG39,$AL$4:$AS$15,8)*AH39*AU39</f>
        <v>#VALUE!</v>
      </c>
      <c r="W39" s="341"/>
      <c r="X39" s="342" t="e">
        <f aca="false">((BM39*BC39)+(BL39*BB39))*AH39*F39</f>
        <v>#VALUE!</v>
      </c>
      <c r="Y39" s="342" t="e">
        <f aca="false">($F39*$AH39)*((($BG39/2)*($BC39)^2)+(($BF39/2)*($BB39)^2)+($BH39*$BC39*$BB39))</f>
        <v>#VALUE!</v>
      </c>
      <c r="Z39" s="342" t="e">
        <f aca="false">($BI39*$F39*$AH39*($G$5-$BV$5))/365.25</f>
        <v>#VALUE!</v>
      </c>
      <c r="AA39" s="342" t="e">
        <f aca="false">(($BK39*$BE39)+($BJ39*$BD39))*$F39*$AH39*$AF39</f>
        <v>#VALUE!</v>
      </c>
      <c r="AB39" s="342" t="e">
        <f aca="false">BN39*(AT39-CA39)*F39*AH39</f>
        <v>#VALUE!</v>
      </c>
      <c r="AC39" s="342" t="e">
        <f aca="false">BO39*CB39*F39*AH39*CA39*($G$5-$BV$5)/365.25</f>
        <v>#NAME?</v>
      </c>
      <c r="AF39" s="216" t="e">
        <f aca="false">IF(AND(D39&gt;=$G$7,D39&lt;=$G$8),1,0)</f>
        <v>#VALUE!</v>
      </c>
      <c r="AG39" s="216" t="e">
        <f aca="false">MONTH(D39)</f>
        <v>#VALUE!</v>
      </c>
      <c r="AH39" s="216" t="e">
        <f aca="false">(EOMONTH(D39,0)-EOMONTH(D39-DAY(D39),0))*AF39</f>
        <v>#VALUE!</v>
      </c>
      <c r="AI39" s="216" t="e">
        <f aca="false">AI38+AH38</f>
        <v>#VALUE!</v>
      </c>
      <c r="AJ39" s="216" t="e">
        <f aca="false">D39-$BV$5</f>
        <v>#VALUE!</v>
      </c>
      <c r="AL39" s="207" t="e">
        <f aca="false">VLOOKUP($D39,CurveTbl,$AK$4)</f>
        <v>#VALUE!</v>
      </c>
      <c r="AM39" s="343" t="e">
        <f aca="false">VLOOKUP($D39,CurveTbl,$AH$3)</f>
        <v>#VALUE!</v>
      </c>
      <c r="AN39" s="343" t="e">
        <f aca="false">VLOOKUP($D39,CurveTbl,$AH$4)+VLOOKUP($AG39,$AL$3:$AS$15,6)</f>
        <v>#VALUE!</v>
      </c>
      <c r="AO39" s="343" t="e">
        <f aca="false">VLOOKUP($D39,CurveTbl,$AH$5)</f>
        <v>#VALUE!</v>
      </c>
      <c r="AP39" s="343" t="e">
        <f aca="false">VLOOKUP($D39,CurveTbl,$AH$6)+VLOOKUP($AG39,$AL$3:$AS$15,7)</f>
        <v>#VALUE!</v>
      </c>
      <c r="AQ39" s="207" t="e">
        <f aca="false">VLOOKUP($AG39,$AL$4:$AS$15,3)+VLOOKUP($AG39,$AL$4:$AS$15,5)+($AH$10*VLOOKUP(D39,GRITable,2))</f>
        <v>#VALUE!</v>
      </c>
      <c r="AR39" s="208" t="e">
        <f aca="false">VLOOKUP($AG39,$AL$4:$AS$15,4)</f>
        <v>#VALUE!</v>
      </c>
      <c r="AS39" s="207" t="e">
        <f aca="false">(AL39+AM39+AN39)</f>
        <v>#VALUE!</v>
      </c>
      <c r="AT39" s="208" t="e">
        <f aca="false">VLOOKUP(D39,CurveTbl,$AK$6)</f>
        <v>#VALUE!</v>
      </c>
      <c r="AU39" s="208" t="e">
        <f aca="false">(1+$AT39/2)^(-2*($D39-$G$5)/365.25)*$AF39</f>
        <v>#VALUE!</v>
      </c>
      <c r="AV39" s="344" t="e">
        <f aca="false">ROUND((F39/(1-AR39))-F39,0)*AF39*AH39*AU39</f>
        <v>#VALUE!</v>
      </c>
      <c r="AW39" s="208" t="e">
        <f aca="false">VLOOKUP($D39,CurveTbl,$AK$8)</f>
        <v>#VALUE!</v>
      </c>
      <c r="AX39" s="208" t="e">
        <f aca="false">VLOOKUP($D39,CurveTbl,$AH$7)</f>
        <v>#VALUE!</v>
      </c>
      <c r="AY39" s="208" t="e">
        <f aca="false">VLOOKUP($D39,CurveTbl,$AH$8)</f>
        <v>#VALUE!</v>
      </c>
      <c r="AZ39" s="208"/>
      <c r="BA39" s="345"/>
      <c r="BB39" s="343" t="e">
        <f aca="false">$H39-$BV39</f>
        <v>#VALUE!</v>
      </c>
      <c r="BC39" s="343" t="e">
        <f aca="false">I39-BW39</f>
        <v>#VALUE!</v>
      </c>
      <c r="BD39" s="208" t="e">
        <f aca="false">N39-BX39</f>
        <v>#VALUE!</v>
      </c>
      <c r="BE39" s="208" t="e">
        <f aca="false">O39-BY39</f>
        <v>#VALUE!</v>
      </c>
      <c r="BF39" s="208" t="e">
        <f aca="false">xSPRDOPT($BW39,$BV39,$CG39,0,$BY39,$BX39,$BZ39,$AJ39,1,4)*$CB39</f>
        <v>#NAME?</v>
      </c>
      <c r="BG39" s="208" t="e">
        <f aca="false">xSPRDOPT($BW39,$BV39,$CG39,0,$BY39,$BX39,$BZ39,$AJ39,1,3)*$CB39</f>
        <v>#NAME?</v>
      </c>
      <c r="BH39" s="208" t="e">
        <f aca="false">IF(OR(BF39&lt;&gt;0,BG39&lt;&gt;0),xSPRDOPT($BW39,$BV39,$CG39,0,$BY39,$BX39,$BZ39,$AJ39,1,12)*$CB39,0)</f>
        <v>#NAME?</v>
      </c>
      <c r="BI39" s="208" t="e">
        <f aca="false">xSPRDOPT($BW39,$BV39,$CG39,2*LN(1+CA39/2),$BY39,$BX39,$BZ39,$AJ39,1,9)</f>
        <v>#NAME?</v>
      </c>
      <c r="BJ39" s="208" t="e">
        <f aca="false">xSPRDOPT($BW39,$BV39,$CG39,0,$BY39,$BX39,$BZ39,$AJ39,1,6)*$CB39</f>
        <v>#NAME?</v>
      </c>
      <c r="BK39" s="208" t="e">
        <f aca="false">xSPRDOPT($BW39,$BV39,$CG39,0,$BY39,$BX39,$BZ39,$AJ39,1,5)*$CB39</f>
        <v>#NAME?</v>
      </c>
      <c r="BL39" s="208" t="e">
        <f aca="false">xSPRDOPT(BW39,BV39,CG39,0,BY39,BX39,BZ39,AJ39,1,2)*CB39</f>
        <v>#NAME?</v>
      </c>
      <c r="BM39" s="208" t="e">
        <f aca="false">xSPRDOPT(BW39,BV39,CG39,0,BY39,BX39,BZ39,AJ39,1,1)*CB39</f>
        <v>#NAME?</v>
      </c>
      <c r="BN39" s="208" t="e">
        <f aca="false">IF(AH39&lt;&gt;0,xSPRDOPT($BW39,$BV39,$CG39,2*LN(1+CA39/2),$BY39,$BX39,$BZ39,$AJ39,1,8)+(AJ39/365.25)*CH39/AH39,0)</f>
        <v>#VALUE!</v>
      </c>
      <c r="BO39" s="208" t="e">
        <f aca="false">xSPRDOPT($BW39,$BV39,$CG39,0,$BY39,$BX39,$BZ39,$AJ39,1,0)</f>
        <v>#NAME?</v>
      </c>
      <c r="BP39" s="208"/>
      <c r="BQ39" s="208"/>
      <c r="BR39" s="208"/>
      <c r="BS39" s="208"/>
      <c r="BV39" s="346" t="n">
        <v>3.3285</v>
      </c>
      <c r="BW39" s="207" t="n">
        <v>3.566</v>
      </c>
      <c r="BX39" s="208" t="n">
        <v>0.388764800021353</v>
      </c>
      <c r="BY39" s="208" t="n">
        <v>0.396394946947309</v>
      </c>
      <c r="BZ39" s="208" t="n">
        <v>0.995200764662123</v>
      </c>
      <c r="CA39" s="208" t="n">
        <v>0.0266629708010755</v>
      </c>
      <c r="CB39" s="208" t="n">
        <v>0.961109668781378</v>
      </c>
      <c r="CC39" s="343" t="n">
        <v>-0.09</v>
      </c>
      <c r="CD39" s="343" t="n">
        <v>0.0075</v>
      </c>
      <c r="CE39" s="343" t="n">
        <v>0.155</v>
      </c>
      <c r="CF39" s="343" t="n">
        <v>0</v>
      </c>
      <c r="CG39" s="343" t="n">
        <v>0</v>
      </c>
      <c r="CH39" s="343" t="n">
        <v>0</v>
      </c>
      <c r="CI39" s="343" t="n">
        <v>3.411</v>
      </c>
    </row>
    <row r="40" customFormat="false" ht="12.75" hidden="false" customHeight="false" outlineLevel="0" collapsed="false">
      <c r="A40" s="338"/>
      <c r="B40" s="338"/>
      <c r="D40" s="199" t="e">
        <f aca="false">D39+AH39</f>
        <v>#VALUE!</v>
      </c>
      <c r="F40" s="200" t="e">
        <f aca="false">VLOOKUP(AG40,$AL$4:$AS$15,2)</f>
        <v>#VALUE!</v>
      </c>
      <c r="G40" s="200" t="e">
        <f aca="false">F40*$AU40</f>
        <v>#VALUE!</v>
      </c>
      <c r="H40" s="201" t="e">
        <f aca="false">(AL40+AM40+AN40)/(1-(AR40))</f>
        <v>#VALUE!</v>
      </c>
      <c r="I40" s="201" t="e">
        <f aca="false">(AL40+AO40+AP40)</f>
        <v>#VALUE!</v>
      </c>
      <c r="K40" s="201" t="e">
        <f aca="false">MAX(((I40-H40)-AQ40)*AU40*AH40,0)</f>
        <v>#VALUE!</v>
      </c>
      <c r="L40" s="339" t="e">
        <f aca="false">MAX(Q40-K40,0)</f>
        <v>#VALUE!</v>
      </c>
      <c r="N40" s="340" t="e">
        <f aca="false">SQRT(($AX40^2*($AH40/2)+$AW40^2*$AI40)/(($AH40/2)+$AI40))</f>
        <v>#VALUE!</v>
      </c>
      <c r="O40" s="340" t="e">
        <f aca="false">SQRT(($AY40^2*($AH40/2)+$AW40^2*$AI40)/(($AH40/2)+$AI40))</f>
        <v>#VALUE!</v>
      </c>
      <c r="P40" s="209" t="e">
        <f aca="false">(VLOOKUP(AI40,CorrelationTwo,2)*(AW40^2)*AI40+VLOOKUP(D40,CorrelationOne,$AK$9)*AX40*AY40*(AH40/2))/((AI40+(AH40/2))*O40*N40)*AF40</f>
        <v>#VALUE!</v>
      </c>
      <c r="Q40" s="339" t="e">
        <f aca="false">xSPRDOPT(I40,H40,AQ40,0,O40,N40,P40,D40-$G$5,1,0)*AH40*AU40</f>
        <v>#VALUE!</v>
      </c>
      <c r="R40" s="339"/>
      <c r="S40" s="203" t="e">
        <f aca="false">xSPRDOPT(I40,H40,AQ40,AT40,O40,N40,P40,D40-$G$5,1,2)*AF40*(F40/(1-AR40))*AH40</f>
        <v>#VALUE!</v>
      </c>
      <c r="T40" s="203" t="e">
        <f aca="false">xSPRDOPT(I40,H40,AQ40,AT40,O40,N40,P40,D40-$G$5,1,1)*AF40*F40*AH40</f>
        <v>#VALUE!</v>
      </c>
      <c r="U40" s="339"/>
      <c r="V40" s="341" t="e">
        <f aca="false">VLOOKUP($AG40,$AL$4:$AS$15,8)*AH40*AU40</f>
        <v>#VALUE!</v>
      </c>
      <c r="W40" s="341"/>
      <c r="X40" s="342" t="e">
        <f aca="false">((BM40*BC40)+(BL40*BB40))*AH40*F40</f>
        <v>#VALUE!</v>
      </c>
      <c r="Y40" s="342" t="e">
        <f aca="false">($F40*$AH40)*((($BG40/2)*($BC40)^2)+(($BF40/2)*($BB40)^2)+($BH40*$BC40*$BB40))</f>
        <v>#VALUE!</v>
      </c>
      <c r="Z40" s="342" t="e">
        <f aca="false">($BI40*$F40*$AH40*($G$5-$BV$5))/365.25</f>
        <v>#VALUE!</v>
      </c>
      <c r="AA40" s="342" t="e">
        <f aca="false">(($BK40*$BE40)+($BJ40*$BD40))*$F40*$AH40*$AF40</f>
        <v>#VALUE!</v>
      </c>
      <c r="AB40" s="342" t="e">
        <f aca="false">BN40*(AT40-CA40)*F40*AH40</f>
        <v>#VALUE!</v>
      </c>
      <c r="AC40" s="342" t="e">
        <f aca="false">BO40*CB40*F40*AH40*CA40*($G$5-$BV$5)/365.25</f>
        <v>#NAME?</v>
      </c>
      <c r="AF40" s="216" t="e">
        <f aca="false">IF(AND(D40&gt;=$G$7,D40&lt;=$G$8),1,0)</f>
        <v>#VALUE!</v>
      </c>
      <c r="AG40" s="216" t="e">
        <f aca="false">MONTH(D40)</f>
        <v>#VALUE!</v>
      </c>
      <c r="AH40" s="216" t="e">
        <f aca="false">(EOMONTH(D40,0)-EOMONTH(D40-DAY(D40),0))*AF40</f>
        <v>#VALUE!</v>
      </c>
      <c r="AI40" s="216" t="e">
        <f aca="false">AI39+AH39</f>
        <v>#VALUE!</v>
      </c>
      <c r="AJ40" s="216" t="e">
        <f aca="false">D40-$BV$5</f>
        <v>#VALUE!</v>
      </c>
      <c r="AL40" s="207" t="e">
        <f aca="false">VLOOKUP($D40,CurveTbl,$AK$4)</f>
        <v>#VALUE!</v>
      </c>
      <c r="AM40" s="343" t="e">
        <f aca="false">VLOOKUP($D40,CurveTbl,$AH$3)</f>
        <v>#VALUE!</v>
      </c>
      <c r="AN40" s="343" t="e">
        <f aca="false">VLOOKUP($D40,CurveTbl,$AH$4)+VLOOKUP($AG40,$AL$3:$AS$15,6)</f>
        <v>#VALUE!</v>
      </c>
      <c r="AO40" s="343" t="e">
        <f aca="false">VLOOKUP($D40,CurveTbl,$AH$5)</f>
        <v>#VALUE!</v>
      </c>
      <c r="AP40" s="343" t="e">
        <f aca="false">VLOOKUP($D40,CurveTbl,$AH$6)+VLOOKUP($AG40,$AL$3:$AS$15,7)</f>
        <v>#VALUE!</v>
      </c>
      <c r="AQ40" s="207" t="e">
        <f aca="false">VLOOKUP($AG40,$AL$4:$AS$15,3)+VLOOKUP($AG40,$AL$4:$AS$15,5)+($AH$10*VLOOKUP(D40,GRITable,2))</f>
        <v>#VALUE!</v>
      </c>
      <c r="AR40" s="208" t="e">
        <f aca="false">VLOOKUP($AG40,$AL$4:$AS$15,4)</f>
        <v>#VALUE!</v>
      </c>
      <c r="AS40" s="207" t="e">
        <f aca="false">(AL40+AM40+AN40)</f>
        <v>#VALUE!</v>
      </c>
      <c r="AT40" s="208" t="e">
        <f aca="false">VLOOKUP(D40,CurveTbl,$AK$6)</f>
        <v>#VALUE!</v>
      </c>
      <c r="AU40" s="208" t="e">
        <f aca="false">(1+$AT40/2)^(-2*($D40-$G$5)/365.25)*$AF40</f>
        <v>#VALUE!</v>
      </c>
      <c r="AV40" s="344" t="e">
        <f aca="false">ROUND((F40/(1-AR40))-F40,0)*AF40*AH40*AU40</f>
        <v>#VALUE!</v>
      </c>
      <c r="AW40" s="208" t="e">
        <f aca="false">VLOOKUP($D40,CurveTbl,$AK$8)</f>
        <v>#VALUE!</v>
      </c>
      <c r="AX40" s="208" t="e">
        <f aca="false">VLOOKUP($D40,CurveTbl,$AH$7)</f>
        <v>#VALUE!</v>
      </c>
      <c r="AY40" s="208" t="e">
        <f aca="false">VLOOKUP($D40,CurveTbl,$AH$8)</f>
        <v>#VALUE!</v>
      </c>
      <c r="AZ40" s="208"/>
      <c r="BA40" s="345"/>
      <c r="BB40" s="343" t="e">
        <f aca="false">$H40-$BV40</f>
        <v>#VALUE!</v>
      </c>
      <c r="BC40" s="343" t="e">
        <f aca="false">I40-BW40</f>
        <v>#VALUE!</v>
      </c>
      <c r="BD40" s="208" t="e">
        <f aca="false">N40-BX40</f>
        <v>#VALUE!</v>
      </c>
      <c r="BE40" s="208" t="e">
        <f aca="false">O40-BY40</f>
        <v>#VALUE!</v>
      </c>
      <c r="BF40" s="208" t="e">
        <f aca="false">xSPRDOPT($BW40,$BV40,$CG40,0,$BY40,$BX40,$BZ40,$AJ40,1,4)*$CB40</f>
        <v>#NAME?</v>
      </c>
      <c r="BG40" s="208" t="e">
        <f aca="false">xSPRDOPT($BW40,$BV40,$CG40,0,$BY40,$BX40,$BZ40,$AJ40,1,3)*$CB40</f>
        <v>#NAME?</v>
      </c>
      <c r="BH40" s="208" t="e">
        <f aca="false">IF(OR(BF40&lt;&gt;0,BG40&lt;&gt;0),xSPRDOPT($BW40,$BV40,$CG40,0,$BY40,$BX40,$BZ40,$AJ40,1,12)*$CB40,0)</f>
        <v>#NAME?</v>
      </c>
      <c r="BI40" s="208" t="e">
        <f aca="false">xSPRDOPT($BW40,$BV40,$CG40,2*LN(1+CA40/2),$BY40,$BX40,$BZ40,$AJ40,1,9)</f>
        <v>#NAME?</v>
      </c>
      <c r="BJ40" s="208" t="e">
        <f aca="false">xSPRDOPT($BW40,$BV40,$CG40,0,$BY40,$BX40,$BZ40,$AJ40,1,6)*$CB40</f>
        <v>#NAME?</v>
      </c>
      <c r="BK40" s="208" t="e">
        <f aca="false">xSPRDOPT($BW40,$BV40,$CG40,0,$BY40,$BX40,$BZ40,$AJ40,1,5)*$CB40</f>
        <v>#NAME?</v>
      </c>
      <c r="BL40" s="208" t="e">
        <f aca="false">xSPRDOPT(BW40,BV40,CG40,0,BY40,BX40,BZ40,AJ40,1,2)*CB40</f>
        <v>#NAME?</v>
      </c>
      <c r="BM40" s="208" t="e">
        <f aca="false">xSPRDOPT(BW40,BV40,CG40,0,BY40,BX40,BZ40,AJ40,1,1)*CB40</f>
        <v>#NAME?</v>
      </c>
      <c r="BN40" s="208" t="e">
        <f aca="false">IF(AH40&lt;&gt;0,xSPRDOPT($BW40,$BV40,$CG40,2*LN(1+CA40/2),$BY40,$BX40,$BZ40,$AJ40,1,8)+(AJ40/365.25)*CH40/AH40,0)</f>
        <v>#VALUE!</v>
      </c>
      <c r="BO40" s="208" t="e">
        <f aca="false">xSPRDOPT($BW40,$BV40,$CG40,0,$BY40,$BX40,$BZ40,$AJ40,1,0)</f>
        <v>#NAME?</v>
      </c>
      <c r="BP40" s="208"/>
      <c r="BQ40" s="208"/>
      <c r="BR40" s="208"/>
      <c r="BS40" s="208"/>
      <c r="BV40" s="346" t="n">
        <v>3.3635</v>
      </c>
      <c r="BW40" s="207" t="n">
        <v>3.601</v>
      </c>
      <c r="BX40" s="208" t="n">
        <v>0.383804752553823</v>
      </c>
      <c r="BY40" s="208" t="n">
        <v>0.39089425176405</v>
      </c>
      <c r="BZ40" s="208" t="n">
        <v>0.995472993199487</v>
      </c>
      <c r="CA40" s="208" t="n">
        <v>0.0273549469370229</v>
      </c>
      <c r="CB40" s="208" t="n">
        <v>0.957915961518482</v>
      </c>
      <c r="CC40" s="343" t="n">
        <v>-0.09</v>
      </c>
      <c r="CD40" s="343" t="n">
        <v>0.0075</v>
      </c>
      <c r="CE40" s="343" t="n">
        <v>0.155</v>
      </c>
      <c r="CF40" s="343" t="n">
        <v>0</v>
      </c>
      <c r="CG40" s="343" t="n">
        <v>0</v>
      </c>
      <c r="CH40" s="343" t="n">
        <v>0</v>
      </c>
      <c r="CI40" s="343" t="n">
        <v>3.446</v>
      </c>
    </row>
    <row r="41" customFormat="false" ht="12.75" hidden="false" customHeight="false" outlineLevel="0" collapsed="false">
      <c r="A41" s="338"/>
      <c r="B41" s="338"/>
      <c r="D41" s="199" t="e">
        <f aca="false">D40+AH40</f>
        <v>#VALUE!</v>
      </c>
      <c r="F41" s="200" t="e">
        <f aca="false">VLOOKUP(AG41,$AL$4:$AS$15,2)</f>
        <v>#VALUE!</v>
      </c>
      <c r="G41" s="200" t="e">
        <f aca="false">F41*$AU41</f>
        <v>#VALUE!</v>
      </c>
      <c r="H41" s="201" t="e">
        <f aca="false">(AL41+AM41+AN41)/(1-(AR41))</f>
        <v>#VALUE!</v>
      </c>
      <c r="I41" s="201" t="e">
        <f aca="false">(AL41+AO41+AP41)</f>
        <v>#VALUE!</v>
      </c>
      <c r="K41" s="201" t="e">
        <f aca="false">MAX(((I41-H41)-AQ41)*AU41*AH41,0)</f>
        <v>#VALUE!</v>
      </c>
      <c r="L41" s="339" t="e">
        <f aca="false">MAX(Q41-K41,0)</f>
        <v>#VALUE!</v>
      </c>
      <c r="N41" s="340" t="e">
        <f aca="false">SQRT(($AX41^2*($AH41/2)+$AW41^2*$AI41)/(($AH41/2)+$AI41))</f>
        <v>#VALUE!</v>
      </c>
      <c r="O41" s="340" t="e">
        <f aca="false">SQRT(($AY41^2*($AH41/2)+$AW41^2*$AI41)/(($AH41/2)+$AI41))</f>
        <v>#VALUE!</v>
      </c>
      <c r="P41" s="209" t="e">
        <f aca="false">(VLOOKUP(AI41,CorrelationTwo,2)*(AW41^2)*AI41+VLOOKUP(D41,CorrelationOne,$AK$9)*AX41*AY41*(AH41/2))/((AI41+(AH41/2))*O41*N41)*AF41</f>
        <v>#VALUE!</v>
      </c>
      <c r="Q41" s="339" t="e">
        <f aca="false">xSPRDOPT(I41,H41,AQ41,0,O41,N41,P41,D41-$G$5,1,0)*AH41*AU41</f>
        <v>#VALUE!</v>
      </c>
      <c r="R41" s="339"/>
      <c r="S41" s="203" t="e">
        <f aca="false">xSPRDOPT(I41,H41,AQ41,AT41,O41,N41,P41,D41-$G$5,1,2)*AF41*(F41/(1-AR41))*AH41</f>
        <v>#VALUE!</v>
      </c>
      <c r="T41" s="203" t="e">
        <f aca="false">xSPRDOPT(I41,H41,AQ41,AT41,O41,N41,P41,D41-$G$5,1,1)*AF41*F41*AH41</f>
        <v>#VALUE!</v>
      </c>
      <c r="U41" s="339"/>
      <c r="V41" s="341" t="e">
        <f aca="false">VLOOKUP($AG41,$AL$4:$AS$15,8)*AH41*AU41</f>
        <v>#VALUE!</v>
      </c>
      <c r="W41" s="341"/>
      <c r="X41" s="342" t="e">
        <f aca="false">((BM41*BC41)+(BL41*BB41))*AH41*F41</f>
        <v>#VALUE!</v>
      </c>
      <c r="Y41" s="342" t="e">
        <f aca="false">($F41*$AH41)*((($BG41/2)*($BC41)^2)+(($BF41/2)*($BB41)^2)+($BH41*$BC41*$BB41))</f>
        <v>#VALUE!</v>
      </c>
      <c r="Z41" s="342" t="e">
        <f aca="false">($BI41*$F41*$AH41*($G$5-$BV$5))/365.25</f>
        <v>#VALUE!</v>
      </c>
      <c r="AA41" s="342" t="e">
        <f aca="false">(($BK41*$BE41)+($BJ41*$BD41))*$F41*$AH41*$AF41</f>
        <v>#VALUE!</v>
      </c>
      <c r="AB41" s="342" t="e">
        <f aca="false">BN41*(AT41-CA41)*F41*AH41</f>
        <v>#VALUE!</v>
      </c>
      <c r="AC41" s="342" t="e">
        <f aca="false">BO41*CB41*F41*AH41*CA41*($G$5-$BV$5)/365.25</f>
        <v>#NAME?</v>
      </c>
      <c r="AF41" s="216" t="e">
        <f aca="false">IF(AND(D41&gt;=$G$7,D41&lt;=$G$8),1,0)</f>
        <v>#VALUE!</v>
      </c>
      <c r="AG41" s="216" t="e">
        <f aca="false">MONTH(D41)</f>
        <v>#VALUE!</v>
      </c>
      <c r="AH41" s="216" t="e">
        <f aca="false">(EOMONTH(D41,0)-EOMONTH(D41-DAY(D41),0))*AF41</f>
        <v>#VALUE!</v>
      </c>
      <c r="AI41" s="216" t="e">
        <f aca="false">AI40+AH40</f>
        <v>#VALUE!</v>
      </c>
      <c r="AJ41" s="216" t="e">
        <f aca="false">D41-$BV$5</f>
        <v>#VALUE!</v>
      </c>
      <c r="AL41" s="207" t="e">
        <f aca="false">VLOOKUP($D41,CurveTbl,$AK$4)</f>
        <v>#VALUE!</v>
      </c>
      <c r="AM41" s="343" t="e">
        <f aca="false">VLOOKUP($D41,CurveTbl,$AH$3)</f>
        <v>#VALUE!</v>
      </c>
      <c r="AN41" s="343" t="e">
        <f aca="false">VLOOKUP($D41,CurveTbl,$AH$4)+VLOOKUP($AG41,$AL$3:$AS$15,6)</f>
        <v>#VALUE!</v>
      </c>
      <c r="AO41" s="343" t="e">
        <f aca="false">VLOOKUP($D41,CurveTbl,$AH$5)</f>
        <v>#VALUE!</v>
      </c>
      <c r="AP41" s="343" t="e">
        <f aca="false">VLOOKUP($D41,CurveTbl,$AH$6)+VLOOKUP($AG41,$AL$3:$AS$15,7)</f>
        <v>#VALUE!</v>
      </c>
      <c r="AQ41" s="207" t="e">
        <f aca="false">VLOOKUP($AG41,$AL$4:$AS$15,3)+VLOOKUP($AG41,$AL$4:$AS$15,5)+($AH$10*VLOOKUP(D41,GRITable,2))</f>
        <v>#VALUE!</v>
      </c>
      <c r="AR41" s="208" t="e">
        <f aca="false">VLOOKUP($AG41,$AL$4:$AS$15,4)</f>
        <v>#VALUE!</v>
      </c>
      <c r="AS41" s="207" t="e">
        <f aca="false">(AL41+AM41+AN41)</f>
        <v>#VALUE!</v>
      </c>
      <c r="AT41" s="208" t="e">
        <f aca="false">VLOOKUP(D41,CurveTbl,$AK$6)</f>
        <v>#VALUE!</v>
      </c>
      <c r="AU41" s="208" t="e">
        <f aca="false">(1+$AT41/2)^(-2*($D41-$G$5)/365.25)*$AF41</f>
        <v>#VALUE!</v>
      </c>
      <c r="AV41" s="344" t="e">
        <f aca="false">ROUND((F41/(1-AR41))-F41,0)*AF41*AH41*AU41</f>
        <v>#VALUE!</v>
      </c>
      <c r="AW41" s="208" t="e">
        <f aca="false">VLOOKUP($D41,CurveTbl,$AK$8)</f>
        <v>#VALUE!</v>
      </c>
      <c r="AX41" s="208" t="e">
        <f aca="false">VLOOKUP($D41,CurveTbl,$AH$7)</f>
        <v>#VALUE!</v>
      </c>
      <c r="AY41" s="208" t="e">
        <f aca="false">VLOOKUP($D41,CurveTbl,$AH$8)</f>
        <v>#VALUE!</v>
      </c>
      <c r="AZ41" s="208"/>
      <c r="BA41" s="345"/>
      <c r="BB41" s="343" t="e">
        <f aca="false">$H41-$BV41</f>
        <v>#VALUE!</v>
      </c>
      <c r="BC41" s="343" t="e">
        <f aca="false">I41-BW41</f>
        <v>#VALUE!</v>
      </c>
      <c r="BD41" s="208" t="e">
        <f aca="false">N41-BX41</f>
        <v>#VALUE!</v>
      </c>
      <c r="BE41" s="208" t="e">
        <f aca="false">O41-BY41</f>
        <v>#VALUE!</v>
      </c>
      <c r="BF41" s="208" t="e">
        <f aca="false">xSPRDOPT($BW41,$BV41,$CG41,0,$BY41,$BX41,$BZ41,$AJ41,1,4)*$CB41</f>
        <v>#NAME?</v>
      </c>
      <c r="BG41" s="208" t="e">
        <f aca="false">xSPRDOPT($BW41,$BV41,$CG41,0,$BY41,$BX41,$BZ41,$AJ41,1,3)*$CB41</f>
        <v>#NAME?</v>
      </c>
      <c r="BH41" s="208" t="e">
        <f aca="false">IF(OR(BF41&lt;&gt;0,BG41&lt;&gt;0),xSPRDOPT($BW41,$BV41,$CG41,0,$BY41,$BX41,$BZ41,$AJ41,1,12)*$CB41,0)</f>
        <v>#NAME?</v>
      </c>
      <c r="BI41" s="208" t="e">
        <f aca="false">xSPRDOPT($BW41,$BV41,$CG41,2*LN(1+CA41/2),$BY41,$BX41,$BZ41,$AJ41,1,9)</f>
        <v>#NAME?</v>
      </c>
      <c r="BJ41" s="208" t="e">
        <f aca="false">xSPRDOPT($BW41,$BV41,$CG41,0,$BY41,$BX41,$BZ41,$AJ41,1,6)*$CB41</f>
        <v>#NAME?</v>
      </c>
      <c r="BK41" s="208" t="e">
        <f aca="false">xSPRDOPT($BW41,$BV41,$CG41,0,$BY41,$BX41,$BZ41,$AJ41,1,5)*$CB41</f>
        <v>#NAME?</v>
      </c>
      <c r="BL41" s="208" t="e">
        <f aca="false">xSPRDOPT(BW41,BV41,CG41,0,BY41,BX41,BZ41,AJ41,1,2)*CB41</f>
        <v>#NAME?</v>
      </c>
      <c r="BM41" s="208" t="e">
        <f aca="false">xSPRDOPT(BW41,BV41,CG41,0,BY41,BX41,BZ41,AJ41,1,1)*CB41</f>
        <v>#NAME?</v>
      </c>
      <c r="BN41" s="208" t="e">
        <f aca="false">IF(AH41&lt;&gt;0,xSPRDOPT($BW41,$BV41,$CG41,2*LN(1+CA41/2),$BY41,$BX41,$BZ41,$AJ41,1,8)+(AJ41/365.25)*CH41/AH41,0)</f>
        <v>#VALUE!</v>
      </c>
      <c r="BO41" s="208" t="e">
        <f aca="false">xSPRDOPT($BW41,$BV41,$CG41,0,$BY41,$BX41,$BZ41,$AJ41,1,0)</f>
        <v>#NAME?</v>
      </c>
      <c r="BP41" s="208"/>
      <c r="BQ41" s="208"/>
      <c r="BR41" s="208"/>
      <c r="BS41" s="208"/>
      <c r="BV41" s="346" t="n">
        <v>3.3985</v>
      </c>
      <c r="BW41" s="207" t="n">
        <v>3.636</v>
      </c>
      <c r="BX41" s="208" t="n">
        <v>0.383780816795789</v>
      </c>
      <c r="BY41" s="208" t="n">
        <v>0.392867317661192</v>
      </c>
      <c r="BZ41" s="208" t="n">
        <v>0.993697569634993</v>
      </c>
      <c r="CA41" s="208" t="n">
        <v>0.0280205165850624</v>
      </c>
      <c r="CB41" s="208" t="n">
        <v>0.95473677803175</v>
      </c>
      <c r="CC41" s="343" t="n">
        <v>-0.09</v>
      </c>
      <c r="CD41" s="343" t="n">
        <v>0.0075</v>
      </c>
      <c r="CE41" s="343" t="n">
        <v>0.155</v>
      </c>
      <c r="CF41" s="343" t="n">
        <v>0</v>
      </c>
      <c r="CG41" s="343" t="n">
        <v>0</v>
      </c>
      <c r="CH41" s="343" t="n">
        <v>0</v>
      </c>
      <c r="CI41" s="343" t="n">
        <v>3.481</v>
      </c>
    </row>
    <row r="42" customFormat="false" ht="12.75" hidden="false" customHeight="false" outlineLevel="0" collapsed="false">
      <c r="A42" s="338"/>
      <c r="B42" s="338"/>
      <c r="D42" s="199" t="e">
        <f aca="false">D41+AH41</f>
        <v>#VALUE!</v>
      </c>
      <c r="F42" s="200" t="e">
        <f aca="false">VLOOKUP(AG42,$AL$4:$AS$15,2)</f>
        <v>#VALUE!</v>
      </c>
      <c r="G42" s="200" t="e">
        <f aca="false">F42*$AU42</f>
        <v>#VALUE!</v>
      </c>
      <c r="H42" s="201" t="e">
        <f aca="false">(AL42+AM42+AN42)/(1-(AR42))</f>
        <v>#VALUE!</v>
      </c>
      <c r="I42" s="201" t="e">
        <f aca="false">(AL42+AO42+AP42)</f>
        <v>#VALUE!</v>
      </c>
      <c r="K42" s="201" t="e">
        <f aca="false">MAX(((I42-H42)-AQ42)*AU42*AH42,0)</f>
        <v>#VALUE!</v>
      </c>
      <c r="L42" s="339" t="e">
        <f aca="false">MAX(Q42-K42,0)</f>
        <v>#VALUE!</v>
      </c>
      <c r="N42" s="340" t="e">
        <f aca="false">SQRT(($AX42^2*($AH42/2)+$AW42^2*$AI42)/(($AH42/2)+$AI42))</f>
        <v>#VALUE!</v>
      </c>
      <c r="O42" s="340" t="e">
        <f aca="false">SQRT(($AY42^2*($AH42/2)+$AW42^2*$AI42)/(($AH42/2)+$AI42))</f>
        <v>#VALUE!</v>
      </c>
      <c r="P42" s="209" t="e">
        <f aca="false">(VLOOKUP(AI42,CorrelationTwo,2)*(AW42^2)*AI42+VLOOKUP(D42,CorrelationOne,$AK$9)*AX42*AY42*(AH42/2))/((AI42+(AH42/2))*O42*N42)*AF42</f>
        <v>#VALUE!</v>
      </c>
      <c r="Q42" s="339" t="e">
        <f aca="false">xSPRDOPT(I42,H42,AQ42,0,O42,N42,P42,D42-$G$5,1,0)*AH42*AU42</f>
        <v>#VALUE!</v>
      </c>
      <c r="R42" s="339"/>
      <c r="S42" s="203" t="e">
        <f aca="false">xSPRDOPT(I42,H42,AQ42,AT42,O42,N42,P42,D42-$G$5,1,2)*AF42*(F42/(1-AR42))*AH42</f>
        <v>#VALUE!</v>
      </c>
      <c r="T42" s="203" t="e">
        <f aca="false">xSPRDOPT(I42,H42,AQ42,AT42,O42,N42,P42,D42-$G$5,1,1)*AF42*F42*AH42</f>
        <v>#VALUE!</v>
      </c>
      <c r="U42" s="339"/>
      <c r="V42" s="341" t="e">
        <f aca="false">VLOOKUP($AG42,$AL$4:$AS$15,8)*AH42*AU42</f>
        <v>#VALUE!</v>
      </c>
      <c r="W42" s="341"/>
      <c r="X42" s="342" t="e">
        <f aca="false">((BM42*BC42)+(BL42*BB42))*AH42*F42</f>
        <v>#VALUE!</v>
      </c>
      <c r="Y42" s="342" t="e">
        <f aca="false">($F42*$AH42)*((($BG42/2)*($BC42)^2)+(($BF42/2)*($BB42)^2)+($BH42*$BC42*$BB42))</f>
        <v>#VALUE!</v>
      </c>
      <c r="Z42" s="342" t="e">
        <f aca="false">($BI42*$F42*$AH42*($G$5-$BV$5))/365.25</f>
        <v>#VALUE!</v>
      </c>
      <c r="AA42" s="342" t="e">
        <f aca="false">(($BK42*$BE42)+($BJ42*$BD42))*$F42*$AH42*$AF42</f>
        <v>#VALUE!</v>
      </c>
      <c r="AB42" s="342" t="e">
        <f aca="false">BN42*(AT42-CA42)*F42*AH42</f>
        <v>#VALUE!</v>
      </c>
      <c r="AC42" s="342" t="e">
        <f aca="false">BO42*CB42*F42*AH42*CA42*($G$5-$BV$5)/365.25</f>
        <v>#NAME?</v>
      </c>
      <c r="AF42" s="216" t="e">
        <f aca="false">IF(AND(D42&gt;=$G$7,D42&lt;=$G$8),1,0)</f>
        <v>#VALUE!</v>
      </c>
      <c r="AG42" s="216" t="e">
        <f aca="false">MONTH(D42)</f>
        <v>#VALUE!</v>
      </c>
      <c r="AH42" s="216" t="e">
        <f aca="false">(EOMONTH(D42,0)-EOMONTH(D42-DAY(D42),0))*AF42</f>
        <v>#VALUE!</v>
      </c>
      <c r="AI42" s="216" t="e">
        <f aca="false">AI41+AH41</f>
        <v>#VALUE!</v>
      </c>
      <c r="AJ42" s="216" t="e">
        <f aca="false">D42-$BV$5</f>
        <v>#VALUE!</v>
      </c>
      <c r="AL42" s="207" t="e">
        <f aca="false">VLOOKUP($D42,CurveTbl,$AK$4)</f>
        <v>#VALUE!</v>
      </c>
      <c r="AM42" s="343" t="e">
        <f aca="false">VLOOKUP($D42,CurveTbl,$AH$3)</f>
        <v>#VALUE!</v>
      </c>
      <c r="AN42" s="343" t="e">
        <f aca="false">VLOOKUP($D42,CurveTbl,$AH$4)+VLOOKUP($AG42,$AL$3:$AS$15,6)</f>
        <v>#VALUE!</v>
      </c>
      <c r="AO42" s="343" t="e">
        <f aca="false">VLOOKUP($D42,CurveTbl,$AH$5)</f>
        <v>#VALUE!</v>
      </c>
      <c r="AP42" s="343" t="e">
        <f aca="false">VLOOKUP($D42,CurveTbl,$AH$6)+VLOOKUP($AG42,$AL$3:$AS$15,7)</f>
        <v>#VALUE!</v>
      </c>
      <c r="AQ42" s="207" t="e">
        <f aca="false">VLOOKUP($AG42,$AL$4:$AS$15,3)+VLOOKUP($AG42,$AL$4:$AS$15,5)+($AH$10*VLOOKUP(D42,GRITable,2))</f>
        <v>#VALUE!</v>
      </c>
      <c r="AR42" s="208" t="e">
        <f aca="false">VLOOKUP($AG42,$AL$4:$AS$15,4)</f>
        <v>#VALUE!</v>
      </c>
      <c r="AS42" s="207" t="e">
        <f aca="false">(AL42+AM42+AN42)</f>
        <v>#VALUE!</v>
      </c>
      <c r="AT42" s="208" t="e">
        <f aca="false">VLOOKUP(D42,CurveTbl,$AK$6)</f>
        <v>#VALUE!</v>
      </c>
      <c r="AU42" s="208" t="e">
        <f aca="false">(1+$AT42/2)^(-2*($D42-$G$5)/365.25)*$AF42</f>
        <v>#VALUE!</v>
      </c>
      <c r="AV42" s="344" t="e">
        <f aca="false">ROUND((F42/(1-AR42))-F42,0)*AF42*AH42*AU42</f>
        <v>#VALUE!</v>
      </c>
      <c r="AW42" s="208" t="e">
        <f aca="false">VLOOKUP($D42,CurveTbl,$AK$8)</f>
        <v>#VALUE!</v>
      </c>
      <c r="AX42" s="208" t="e">
        <f aca="false">VLOOKUP($D42,CurveTbl,$AH$7)</f>
        <v>#VALUE!</v>
      </c>
      <c r="AY42" s="208" t="e">
        <f aca="false">VLOOKUP($D42,CurveTbl,$AH$8)</f>
        <v>#VALUE!</v>
      </c>
      <c r="AZ42" s="208"/>
      <c r="BA42" s="345"/>
      <c r="BB42" s="343" t="e">
        <f aca="false">$H42-$BV42</f>
        <v>#VALUE!</v>
      </c>
      <c r="BC42" s="343" t="e">
        <f aca="false">I42-BW42</f>
        <v>#VALUE!</v>
      </c>
      <c r="BD42" s="208" t="e">
        <f aca="false">N42-BX42</f>
        <v>#VALUE!</v>
      </c>
      <c r="BE42" s="208" t="e">
        <f aca="false">O42-BY42</f>
        <v>#VALUE!</v>
      </c>
      <c r="BF42" s="208" t="e">
        <f aca="false">xSPRDOPT($BW42,$BV42,$CG42,0,$BY42,$BX42,$BZ42,$AJ42,1,4)*$CB42</f>
        <v>#NAME?</v>
      </c>
      <c r="BG42" s="208" t="e">
        <f aca="false">xSPRDOPT($BW42,$BV42,$CG42,0,$BY42,$BX42,$BZ42,$AJ42,1,3)*$CB42</f>
        <v>#NAME?</v>
      </c>
      <c r="BH42" s="208" t="e">
        <f aca="false">IF(OR(BF42&lt;&gt;0,BG42&lt;&gt;0),xSPRDOPT($BW42,$BV42,$CG42,0,$BY42,$BX42,$BZ42,$AJ42,1,12)*$CB42,0)</f>
        <v>#NAME?</v>
      </c>
      <c r="BI42" s="208" t="e">
        <f aca="false">xSPRDOPT($BW42,$BV42,$CG42,2*LN(1+CA42/2),$BY42,$BX42,$BZ42,$AJ42,1,9)</f>
        <v>#NAME?</v>
      </c>
      <c r="BJ42" s="208" t="e">
        <f aca="false">xSPRDOPT($BW42,$BV42,$CG42,0,$BY42,$BX42,$BZ42,$AJ42,1,6)*$CB42</f>
        <v>#NAME?</v>
      </c>
      <c r="BK42" s="208" t="e">
        <f aca="false">xSPRDOPT($BW42,$BV42,$CG42,0,$BY42,$BX42,$BZ42,$AJ42,1,5)*$CB42</f>
        <v>#NAME?</v>
      </c>
      <c r="BL42" s="208" t="e">
        <f aca="false">xSPRDOPT(BW42,BV42,CG42,0,BY42,BX42,BZ42,AJ42,1,2)*CB42</f>
        <v>#NAME?</v>
      </c>
      <c r="BM42" s="208" t="e">
        <f aca="false">xSPRDOPT(BW42,BV42,CG42,0,BY42,BX42,BZ42,AJ42,1,1)*CB42</f>
        <v>#NAME?</v>
      </c>
      <c r="BN42" s="208" t="e">
        <f aca="false">IF(AH42&lt;&gt;0,xSPRDOPT($BW42,$BV42,$CG42,2*LN(1+CA42/2),$BY42,$BX42,$BZ42,$AJ42,1,8)+(AJ42/365.25)*CH42/AH42,0)</f>
        <v>#VALUE!</v>
      </c>
      <c r="BO42" s="208" t="e">
        <f aca="false">xSPRDOPT($BW42,$BV42,$CG42,0,$BY42,$BX42,$BZ42,$AJ42,1,0)</f>
        <v>#NAME?</v>
      </c>
      <c r="BP42" s="208"/>
      <c r="BQ42" s="208"/>
      <c r="BR42" s="208"/>
      <c r="BS42" s="208"/>
      <c r="BV42" s="346" t="n">
        <v>3.4255</v>
      </c>
      <c r="BW42" s="207" t="n">
        <v>3.663</v>
      </c>
      <c r="BX42" s="208" t="n">
        <v>0.386734272771555</v>
      </c>
      <c r="BY42" s="208" t="n">
        <v>0.394539932569419</v>
      </c>
      <c r="BZ42" s="208" t="n">
        <v>0.995406940964035</v>
      </c>
      <c r="CA42" s="208" t="n">
        <v>0.0287024406202163</v>
      </c>
      <c r="CB42" s="208" t="n">
        <v>0.951364863050699</v>
      </c>
      <c r="CC42" s="343" t="n">
        <v>-0.09</v>
      </c>
      <c r="CD42" s="343" t="n">
        <v>0.0075</v>
      </c>
      <c r="CE42" s="343" t="n">
        <v>0.155</v>
      </c>
      <c r="CF42" s="343" t="n">
        <v>0</v>
      </c>
      <c r="CG42" s="343" t="n">
        <v>0</v>
      </c>
      <c r="CH42" s="343" t="n">
        <v>0</v>
      </c>
      <c r="CI42" s="343" t="n">
        <v>3.508</v>
      </c>
    </row>
    <row r="43" customFormat="false" ht="12.75" hidden="false" customHeight="false" outlineLevel="0" collapsed="false">
      <c r="A43" s="338"/>
      <c r="B43" s="338"/>
      <c r="D43" s="199" t="e">
        <f aca="false">D42+AH42</f>
        <v>#VALUE!</v>
      </c>
      <c r="F43" s="200" t="e">
        <f aca="false">VLOOKUP(AG43,$AL$4:$AS$15,2)</f>
        <v>#VALUE!</v>
      </c>
      <c r="G43" s="200" t="e">
        <f aca="false">F43*$AU43</f>
        <v>#VALUE!</v>
      </c>
      <c r="H43" s="201" t="e">
        <f aca="false">(AL43+AM43+AN43)/(1-(AR43))</f>
        <v>#VALUE!</v>
      </c>
      <c r="I43" s="201" t="e">
        <f aca="false">(AL43+AO43+AP43)</f>
        <v>#VALUE!</v>
      </c>
      <c r="K43" s="201" t="e">
        <f aca="false">MAX(((I43-H43)-AQ43)*AU43*AH43,0)</f>
        <v>#VALUE!</v>
      </c>
      <c r="L43" s="339" t="e">
        <f aca="false">MAX(Q43-K43,0)</f>
        <v>#VALUE!</v>
      </c>
      <c r="N43" s="340" t="e">
        <f aca="false">SQRT(($AX43^2*($AH43/2)+$AW43^2*$AI43)/(($AH43/2)+$AI43))</f>
        <v>#VALUE!</v>
      </c>
      <c r="O43" s="340" t="e">
        <f aca="false">SQRT(($AY43^2*($AH43/2)+$AW43^2*$AI43)/(($AH43/2)+$AI43))</f>
        <v>#VALUE!</v>
      </c>
      <c r="P43" s="209" t="e">
        <f aca="false">(VLOOKUP(AI43,CorrelationTwo,2)*(AW43^2)*AI43+VLOOKUP(D43,CorrelationOne,$AK$9)*AX43*AY43*(AH43/2))/((AI43+(AH43/2))*O43*N43)*AF43</f>
        <v>#VALUE!</v>
      </c>
      <c r="Q43" s="339" t="e">
        <f aca="false">xSPRDOPT(I43,H43,AQ43,0,O43,N43,P43,D43-$G$5,1,0)*AH43*AU43</f>
        <v>#VALUE!</v>
      </c>
      <c r="R43" s="339"/>
      <c r="S43" s="203" t="e">
        <f aca="false">xSPRDOPT(I43,H43,AQ43,AT43,O43,N43,P43,D43-$G$5,1,2)*AF43*(F43/(1-AR43))*AH43</f>
        <v>#VALUE!</v>
      </c>
      <c r="T43" s="203" t="e">
        <f aca="false">xSPRDOPT(I43,H43,AQ43,AT43,O43,N43,P43,D43-$G$5,1,1)*AF43*F43*AH43</f>
        <v>#VALUE!</v>
      </c>
      <c r="U43" s="339"/>
      <c r="V43" s="341" t="e">
        <f aca="false">VLOOKUP($AG43,$AL$4:$AS$15,8)*AH43*AU43</f>
        <v>#VALUE!</v>
      </c>
      <c r="W43" s="341"/>
      <c r="X43" s="342" t="e">
        <f aca="false">((BM43*BC43)+(BL43*BB43))*AH43*F43</f>
        <v>#VALUE!</v>
      </c>
      <c r="Y43" s="342" t="e">
        <f aca="false">($F43*$AH43)*((($BG43/2)*($BC43)^2)+(($BF43/2)*($BB43)^2)+($BH43*$BC43*$BB43))</f>
        <v>#VALUE!</v>
      </c>
      <c r="Z43" s="342" t="e">
        <f aca="false">($BI43*$F43*$AH43*($G$5-$BV$5))/365.25</f>
        <v>#VALUE!</v>
      </c>
      <c r="AA43" s="342" t="e">
        <f aca="false">(($BK43*$BE43)+($BJ43*$BD43))*$F43*$AH43*$AF43</f>
        <v>#VALUE!</v>
      </c>
      <c r="AB43" s="342" t="e">
        <f aca="false">BN43*(AT43-CA43)*F43*AH43</f>
        <v>#VALUE!</v>
      </c>
      <c r="AC43" s="342" t="e">
        <f aca="false">BO43*CB43*F43*AH43*CA43*($G$5-$BV$5)/365.25</f>
        <v>#NAME?</v>
      </c>
      <c r="AF43" s="216" t="e">
        <f aca="false">IF(AND(D43&gt;=$G$7,D43&lt;=$G$8),1,0)</f>
        <v>#VALUE!</v>
      </c>
      <c r="AG43" s="216" t="e">
        <f aca="false">MONTH(D43)</f>
        <v>#VALUE!</v>
      </c>
      <c r="AH43" s="216" t="e">
        <f aca="false">(EOMONTH(D43,0)-EOMONTH(D43-DAY(D43),0))*AF43</f>
        <v>#VALUE!</v>
      </c>
      <c r="AI43" s="216" t="e">
        <f aca="false">AI42+AH42</f>
        <v>#VALUE!</v>
      </c>
      <c r="AJ43" s="216" t="e">
        <f aca="false">D43-$BV$5</f>
        <v>#VALUE!</v>
      </c>
      <c r="AL43" s="207" t="e">
        <f aca="false">VLOOKUP($D43,CurveTbl,$AK$4)</f>
        <v>#VALUE!</v>
      </c>
      <c r="AM43" s="343" t="e">
        <f aca="false">VLOOKUP($D43,CurveTbl,$AH$3)</f>
        <v>#VALUE!</v>
      </c>
      <c r="AN43" s="343" t="e">
        <f aca="false">VLOOKUP($D43,CurveTbl,$AH$4)+VLOOKUP($AG43,$AL$3:$AS$15,6)</f>
        <v>#VALUE!</v>
      </c>
      <c r="AO43" s="343" t="e">
        <f aca="false">VLOOKUP($D43,CurveTbl,$AH$5)</f>
        <v>#VALUE!</v>
      </c>
      <c r="AP43" s="343" t="e">
        <f aca="false">VLOOKUP($D43,CurveTbl,$AH$6)+VLOOKUP($AG43,$AL$3:$AS$15,7)</f>
        <v>#VALUE!</v>
      </c>
      <c r="AQ43" s="207" t="e">
        <f aca="false">VLOOKUP($AG43,$AL$4:$AS$15,3)+VLOOKUP($AG43,$AL$4:$AS$15,5)+($AH$10*VLOOKUP(D43,GRITable,2))</f>
        <v>#VALUE!</v>
      </c>
      <c r="AR43" s="208" t="e">
        <f aca="false">VLOOKUP($AG43,$AL$4:$AS$15,4)</f>
        <v>#VALUE!</v>
      </c>
      <c r="AS43" s="207" t="e">
        <f aca="false">(AL43+AM43+AN43)</f>
        <v>#VALUE!</v>
      </c>
      <c r="AT43" s="208" t="e">
        <f aca="false">VLOOKUP(D43,CurveTbl,$AK$6)</f>
        <v>#VALUE!</v>
      </c>
      <c r="AU43" s="208" t="e">
        <f aca="false">(1+$AT43/2)^(-2*($D43-$G$5)/365.25)*$AF43</f>
        <v>#VALUE!</v>
      </c>
      <c r="AV43" s="344" t="e">
        <f aca="false">ROUND((F43/(1-AR43))-F43,0)*AF43*AH43*AU43</f>
        <v>#VALUE!</v>
      </c>
      <c r="AW43" s="208" t="e">
        <f aca="false">VLOOKUP($D43,CurveTbl,$AK$8)</f>
        <v>#VALUE!</v>
      </c>
      <c r="AX43" s="208" t="e">
        <f aca="false">VLOOKUP($D43,CurveTbl,$AH$7)</f>
        <v>#VALUE!</v>
      </c>
      <c r="AY43" s="208" t="e">
        <f aca="false">VLOOKUP($D43,CurveTbl,$AH$8)</f>
        <v>#VALUE!</v>
      </c>
      <c r="AZ43" s="208"/>
      <c r="BA43" s="345"/>
      <c r="BB43" s="343" t="e">
        <f aca="false">$H43-$BV43</f>
        <v>#VALUE!</v>
      </c>
      <c r="BC43" s="343" t="e">
        <f aca="false">I43-BW43</f>
        <v>#VALUE!</v>
      </c>
      <c r="BD43" s="208" t="e">
        <f aca="false">N43-BX43</f>
        <v>#VALUE!</v>
      </c>
      <c r="BE43" s="208" t="e">
        <f aca="false">O43-BY43</f>
        <v>#VALUE!</v>
      </c>
      <c r="BF43" s="208" t="e">
        <f aca="false">xSPRDOPT($BW43,$BV43,$CG43,0,$BY43,$BX43,$BZ43,$AJ43,1,4)*$CB43</f>
        <v>#NAME?</v>
      </c>
      <c r="BG43" s="208" t="e">
        <f aca="false">xSPRDOPT($BW43,$BV43,$CG43,0,$BY43,$BX43,$BZ43,$AJ43,1,3)*$CB43</f>
        <v>#NAME?</v>
      </c>
      <c r="BH43" s="208" t="e">
        <f aca="false">IF(OR(BF43&lt;&gt;0,BG43&lt;&gt;0),xSPRDOPT($BW43,$BV43,$CG43,0,$BY43,$BX43,$BZ43,$AJ43,1,12)*$CB43,0)</f>
        <v>#NAME?</v>
      </c>
      <c r="BI43" s="208" t="e">
        <f aca="false">xSPRDOPT($BW43,$BV43,$CG43,2*LN(1+CA43/2),$BY43,$BX43,$BZ43,$AJ43,1,9)</f>
        <v>#NAME?</v>
      </c>
      <c r="BJ43" s="208" t="e">
        <f aca="false">xSPRDOPT($BW43,$BV43,$CG43,0,$BY43,$BX43,$BZ43,$AJ43,1,6)*$CB43</f>
        <v>#NAME?</v>
      </c>
      <c r="BK43" s="208" t="e">
        <f aca="false">xSPRDOPT($BW43,$BV43,$CG43,0,$BY43,$BX43,$BZ43,$AJ43,1,5)*$CB43</f>
        <v>#NAME?</v>
      </c>
      <c r="BL43" s="208" t="e">
        <f aca="false">xSPRDOPT(BW43,BV43,CG43,0,BY43,BX43,BZ43,AJ43,1,2)*CB43</f>
        <v>#NAME?</v>
      </c>
      <c r="BM43" s="208" t="e">
        <f aca="false">xSPRDOPT(BW43,BV43,CG43,0,BY43,BX43,BZ43,AJ43,1,1)*CB43</f>
        <v>#NAME?</v>
      </c>
      <c r="BN43" s="208" t="e">
        <f aca="false">IF(AH43&lt;&gt;0,xSPRDOPT($BW43,$BV43,$CG43,2*LN(1+CA43/2),$BY43,$BX43,$BZ43,$AJ43,1,8)+(AJ43/365.25)*CH43/AH43,0)</f>
        <v>#VALUE!</v>
      </c>
      <c r="BO43" s="208" t="e">
        <f aca="false">xSPRDOPT($BW43,$BV43,$CG43,0,$BY43,$BX43,$BZ43,$AJ43,1,0)</f>
        <v>#NAME?</v>
      </c>
      <c r="BP43" s="208"/>
      <c r="BQ43" s="208"/>
      <c r="BR43" s="208"/>
      <c r="BS43" s="208"/>
      <c r="BV43" s="346" t="n">
        <v>3.4335</v>
      </c>
      <c r="BW43" s="207" t="n">
        <v>3.671</v>
      </c>
      <c r="BX43" s="208" t="n">
        <v>0.388015125613575</v>
      </c>
      <c r="BY43" s="208" t="n">
        <v>0.393634900855331</v>
      </c>
      <c r="BZ43" s="208" t="n">
        <v>0.996823719973576</v>
      </c>
      <c r="CA43" s="208" t="n">
        <v>0.0293843648122629</v>
      </c>
      <c r="CB43" s="208" t="n">
        <v>0.947897054396967</v>
      </c>
      <c r="CC43" s="343" t="n">
        <v>-0.09</v>
      </c>
      <c r="CD43" s="343" t="n">
        <v>0.0075</v>
      </c>
      <c r="CE43" s="343" t="n">
        <v>0.155</v>
      </c>
      <c r="CF43" s="343" t="n">
        <v>0</v>
      </c>
      <c r="CG43" s="343" t="n">
        <v>0</v>
      </c>
      <c r="CH43" s="343" t="n">
        <v>0</v>
      </c>
      <c r="CI43" s="343" t="n">
        <v>3.516</v>
      </c>
    </row>
    <row r="44" customFormat="false" ht="12.75" hidden="false" customHeight="false" outlineLevel="0" collapsed="false">
      <c r="A44" s="338"/>
      <c r="B44" s="338"/>
      <c r="D44" s="199" t="e">
        <f aca="false">D43+AH43</f>
        <v>#VALUE!</v>
      </c>
      <c r="F44" s="200" t="e">
        <f aca="false">VLOOKUP(AG44,$AL$4:$AS$15,2)</f>
        <v>#VALUE!</v>
      </c>
      <c r="G44" s="200" t="e">
        <f aca="false">F44*$AU44</f>
        <v>#VALUE!</v>
      </c>
      <c r="H44" s="201" t="e">
        <f aca="false">(AL44+AM44+AN44)/(1-(AR44))</f>
        <v>#VALUE!</v>
      </c>
      <c r="I44" s="201" t="e">
        <f aca="false">(AL44+AO44+AP44)</f>
        <v>#VALUE!</v>
      </c>
      <c r="K44" s="201" t="e">
        <f aca="false">MAX(((I44-H44)-AQ44)*AU44*AH44,0)</f>
        <v>#VALUE!</v>
      </c>
      <c r="L44" s="339" t="e">
        <f aca="false">MAX(Q44-K44,0)</f>
        <v>#VALUE!</v>
      </c>
      <c r="N44" s="340" t="e">
        <f aca="false">SQRT(($AX44^2*($AH44/2)+$AW44^2*$AI44)/(($AH44/2)+$AI44))</f>
        <v>#VALUE!</v>
      </c>
      <c r="O44" s="340" t="e">
        <f aca="false">SQRT(($AY44^2*($AH44/2)+$AW44^2*$AI44)/(($AH44/2)+$AI44))</f>
        <v>#VALUE!</v>
      </c>
      <c r="P44" s="209" t="e">
        <f aca="false">(VLOOKUP(AI44,CorrelationTwo,2)*(AW44^2)*AI44+VLOOKUP(D44,CorrelationOne,$AK$9)*AX44*AY44*(AH44/2))/((AI44+(AH44/2))*O44*N44)*AF44</f>
        <v>#VALUE!</v>
      </c>
      <c r="Q44" s="339" t="e">
        <f aca="false">xSPRDOPT(I44,H44,AQ44,0,O44,N44,P44,D44-$G$5,1,0)*AH44*AU44</f>
        <v>#VALUE!</v>
      </c>
      <c r="R44" s="339"/>
      <c r="S44" s="203" t="e">
        <f aca="false">xSPRDOPT(I44,H44,AQ44,AT44,O44,N44,P44,D44-$G$5,1,2)*AF44*(F44/(1-AR44))*AH44</f>
        <v>#VALUE!</v>
      </c>
      <c r="T44" s="203" t="e">
        <f aca="false">xSPRDOPT(I44,H44,AQ44,AT44,O44,N44,P44,D44-$G$5,1,1)*AF44*F44*AH44</f>
        <v>#VALUE!</v>
      </c>
      <c r="U44" s="339"/>
      <c r="V44" s="341" t="e">
        <f aca="false">VLOOKUP($AG44,$AL$4:$AS$15,8)*AH44*AU44</f>
        <v>#VALUE!</v>
      </c>
      <c r="W44" s="341"/>
      <c r="X44" s="342" t="e">
        <f aca="false">((BM44*BC44)+(BL44*BB44))*AH44*F44</f>
        <v>#VALUE!</v>
      </c>
      <c r="Y44" s="342" t="e">
        <f aca="false">($F44*$AH44)*((($BG44/2)*($BC44)^2)+(($BF44/2)*($BB44)^2)+($BH44*$BC44*$BB44))</f>
        <v>#VALUE!</v>
      </c>
      <c r="Z44" s="342" t="e">
        <f aca="false">($BI44*$F44*$AH44*($G$5-$BV$5))/365.25</f>
        <v>#VALUE!</v>
      </c>
      <c r="AA44" s="342" t="e">
        <f aca="false">(($BK44*$BE44)+($BJ44*$BD44))*$F44*$AH44*$AF44</f>
        <v>#VALUE!</v>
      </c>
      <c r="AB44" s="342" t="e">
        <f aca="false">BN44*(AT44-CA44)*F44*AH44</f>
        <v>#VALUE!</v>
      </c>
      <c r="AC44" s="342" t="e">
        <f aca="false">BO44*CB44*F44*AH44*CA44*($G$5-$BV$5)/365.25</f>
        <v>#NAME?</v>
      </c>
      <c r="AF44" s="216" t="e">
        <f aca="false">IF(AND(D44&gt;=$G$7,D44&lt;=$G$8),1,0)</f>
        <v>#VALUE!</v>
      </c>
      <c r="AG44" s="216" t="e">
        <f aca="false">MONTH(D44)</f>
        <v>#VALUE!</v>
      </c>
      <c r="AH44" s="216" t="e">
        <f aca="false">(EOMONTH(D44,0)-EOMONTH(D44-DAY(D44),0))*AF44</f>
        <v>#VALUE!</v>
      </c>
      <c r="AI44" s="216" t="e">
        <f aca="false">AI43+AH43</f>
        <v>#VALUE!</v>
      </c>
      <c r="AJ44" s="216" t="e">
        <f aca="false">D44-$BV$5</f>
        <v>#VALUE!</v>
      </c>
      <c r="AL44" s="207" t="e">
        <f aca="false">VLOOKUP($D44,CurveTbl,$AK$4)</f>
        <v>#VALUE!</v>
      </c>
      <c r="AM44" s="343" t="e">
        <f aca="false">VLOOKUP($D44,CurveTbl,$AH$3)</f>
        <v>#VALUE!</v>
      </c>
      <c r="AN44" s="343" t="e">
        <f aca="false">VLOOKUP($D44,CurveTbl,$AH$4)+VLOOKUP($AG44,$AL$3:$AS$15,6)</f>
        <v>#VALUE!</v>
      </c>
      <c r="AO44" s="343" t="e">
        <f aca="false">VLOOKUP($D44,CurveTbl,$AH$5)</f>
        <v>#VALUE!</v>
      </c>
      <c r="AP44" s="343" t="e">
        <f aca="false">VLOOKUP($D44,CurveTbl,$AH$6)+VLOOKUP($AG44,$AL$3:$AS$15,7)</f>
        <v>#VALUE!</v>
      </c>
      <c r="AQ44" s="207" t="e">
        <f aca="false">VLOOKUP($AG44,$AL$4:$AS$15,3)+VLOOKUP($AG44,$AL$4:$AS$15,5)+($AH$10*VLOOKUP(D44,GRITable,2))</f>
        <v>#VALUE!</v>
      </c>
      <c r="AR44" s="208" t="e">
        <f aca="false">VLOOKUP($AG44,$AL$4:$AS$15,4)</f>
        <v>#VALUE!</v>
      </c>
      <c r="AS44" s="207" t="e">
        <f aca="false">(AL44+AM44+AN44)</f>
        <v>#VALUE!</v>
      </c>
      <c r="AT44" s="208" t="e">
        <f aca="false">VLOOKUP(D44,CurveTbl,$AK$6)</f>
        <v>#VALUE!</v>
      </c>
      <c r="AU44" s="208" t="e">
        <f aca="false">(1+$AT44/2)^(-2*($D44-$G$5)/365.25)*$AF44</f>
        <v>#VALUE!</v>
      </c>
      <c r="AV44" s="344" t="e">
        <f aca="false">ROUND((F44/(1-AR44))-F44,0)*AF44*AH44*AU44</f>
        <v>#VALUE!</v>
      </c>
      <c r="AW44" s="208" t="e">
        <f aca="false">VLOOKUP($D44,CurveTbl,$AK$8)</f>
        <v>#VALUE!</v>
      </c>
      <c r="AX44" s="208" t="e">
        <f aca="false">VLOOKUP($D44,CurveTbl,$AH$7)</f>
        <v>#VALUE!</v>
      </c>
      <c r="AY44" s="208" t="e">
        <f aca="false">VLOOKUP($D44,CurveTbl,$AH$8)</f>
        <v>#VALUE!</v>
      </c>
      <c r="AZ44" s="208"/>
      <c r="BA44" s="345"/>
      <c r="BB44" s="343" t="e">
        <f aca="false">$H44-$BV44</f>
        <v>#VALUE!</v>
      </c>
      <c r="BC44" s="343" t="e">
        <f aca="false">I44-BW44</f>
        <v>#VALUE!</v>
      </c>
      <c r="BD44" s="208" t="e">
        <f aca="false">N44-BX44</f>
        <v>#VALUE!</v>
      </c>
      <c r="BE44" s="208" t="e">
        <f aca="false">O44-BY44</f>
        <v>#VALUE!</v>
      </c>
      <c r="BF44" s="208" t="e">
        <f aca="false">xSPRDOPT($BW44,$BV44,$CG44,0,$BY44,$BX44,$BZ44,$AJ44,1,4)*$CB44</f>
        <v>#NAME?</v>
      </c>
      <c r="BG44" s="208" t="e">
        <f aca="false">xSPRDOPT($BW44,$BV44,$CG44,0,$BY44,$BX44,$BZ44,$AJ44,1,3)*$CB44</f>
        <v>#NAME?</v>
      </c>
      <c r="BH44" s="208" t="e">
        <f aca="false">IF(OR(BF44&lt;&gt;0,BG44&lt;&gt;0),xSPRDOPT($BW44,$BV44,$CG44,0,$BY44,$BX44,$BZ44,$AJ44,1,12)*$CB44,0)</f>
        <v>#NAME?</v>
      </c>
      <c r="BI44" s="208" t="e">
        <f aca="false">xSPRDOPT($BW44,$BV44,$CG44,2*LN(1+CA44/2),$BY44,$BX44,$BZ44,$AJ44,1,9)</f>
        <v>#NAME?</v>
      </c>
      <c r="BJ44" s="208" t="e">
        <f aca="false">xSPRDOPT($BW44,$BV44,$CG44,0,$BY44,$BX44,$BZ44,$AJ44,1,6)*$CB44</f>
        <v>#NAME?</v>
      </c>
      <c r="BK44" s="208" t="e">
        <f aca="false">xSPRDOPT($BW44,$BV44,$CG44,0,$BY44,$BX44,$BZ44,$AJ44,1,5)*$CB44</f>
        <v>#NAME?</v>
      </c>
      <c r="BL44" s="208" t="e">
        <f aca="false">xSPRDOPT(BW44,BV44,CG44,0,BY44,BX44,BZ44,AJ44,1,2)*CB44</f>
        <v>#NAME?</v>
      </c>
      <c r="BM44" s="208" t="e">
        <f aca="false">xSPRDOPT(BW44,BV44,CG44,0,BY44,BX44,BZ44,AJ44,1,1)*CB44</f>
        <v>#NAME?</v>
      </c>
      <c r="BN44" s="208" t="e">
        <f aca="false">IF(AH44&lt;&gt;0,xSPRDOPT($BW44,$BV44,$CG44,2*LN(1+CA44/2),$BY44,$BX44,$BZ44,$AJ44,1,8)+(AJ44/365.25)*CH44/AH44,0)</f>
        <v>#VALUE!</v>
      </c>
      <c r="BO44" s="208" t="e">
        <f aca="false">xSPRDOPT($BW44,$BV44,$CG44,0,$BY44,$BX44,$BZ44,$AJ44,1,0)</f>
        <v>#NAME?</v>
      </c>
      <c r="BP44" s="208"/>
      <c r="BQ44" s="208"/>
      <c r="BR44" s="208"/>
      <c r="BS44" s="208"/>
      <c r="BV44" s="346" t="n">
        <v>3.4755</v>
      </c>
      <c r="BW44" s="207" t="n">
        <v>3.713</v>
      </c>
      <c r="BX44" s="208" t="n">
        <v>0.387951631369495</v>
      </c>
      <c r="BY44" s="208" t="n">
        <v>0.395621595592937</v>
      </c>
      <c r="BZ44" s="208" t="n">
        <v>0.995599836666684</v>
      </c>
      <c r="CA44" s="208" t="n">
        <v>0.0300279600236952</v>
      </c>
      <c r="CB44" s="208" t="n">
        <v>0.944480052213945</v>
      </c>
      <c r="CC44" s="343" t="n">
        <v>-0.09</v>
      </c>
      <c r="CD44" s="343" t="n">
        <v>0.0075</v>
      </c>
      <c r="CE44" s="343" t="n">
        <v>0.155</v>
      </c>
      <c r="CF44" s="343" t="n">
        <v>0</v>
      </c>
      <c r="CG44" s="343" t="n">
        <v>0</v>
      </c>
      <c r="CH44" s="343" t="n">
        <v>0</v>
      </c>
      <c r="CI44" s="343" t="n">
        <v>3.558</v>
      </c>
    </row>
    <row r="45" customFormat="false" ht="12.75" hidden="false" customHeight="false" outlineLevel="0" collapsed="false">
      <c r="A45" s="338"/>
      <c r="B45" s="338"/>
      <c r="D45" s="199" t="e">
        <f aca="false">D44+AH44</f>
        <v>#VALUE!</v>
      </c>
      <c r="F45" s="200" t="e">
        <f aca="false">VLOOKUP(AG45,$AL$4:$AS$15,2)</f>
        <v>#VALUE!</v>
      </c>
      <c r="G45" s="200" t="e">
        <f aca="false">F45*$AU45</f>
        <v>#VALUE!</v>
      </c>
      <c r="H45" s="201" t="e">
        <f aca="false">(AL45+AM45+AN45)/(1-(AR45))</f>
        <v>#VALUE!</v>
      </c>
      <c r="I45" s="201" t="e">
        <f aca="false">(AL45+AO45+AP45)</f>
        <v>#VALUE!</v>
      </c>
      <c r="K45" s="201" t="e">
        <f aca="false">MAX(((I45-H45)-AQ45)*AU45*AH45,0)</f>
        <v>#VALUE!</v>
      </c>
      <c r="L45" s="339" t="e">
        <f aca="false">MAX(Q45-K45,0)</f>
        <v>#VALUE!</v>
      </c>
      <c r="N45" s="340" t="e">
        <f aca="false">SQRT(($AX45^2*($AH45/2)+$AW45^2*$AI45)/(($AH45/2)+$AI45))</f>
        <v>#VALUE!</v>
      </c>
      <c r="O45" s="340" t="e">
        <f aca="false">SQRT(($AY45^2*($AH45/2)+$AW45^2*$AI45)/(($AH45/2)+$AI45))</f>
        <v>#VALUE!</v>
      </c>
      <c r="P45" s="209" t="e">
        <f aca="false">(VLOOKUP(AI45,CorrelationTwo,2)*(AW45^2)*AI45+VLOOKUP(D45,CorrelationOne,$AK$9)*AX45*AY45*(AH45/2))/((AI45+(AH45/2))*O45*N45)*AF45</f>
        <v>#VALUE!</v>
      </c>
      <c r="Q45" s="339" t="e">
        <f aca="false">xSPRDOPT(I45,H45,AQ45,0,O45,N45,P45,D45-$G$5,1,0)*AH45*AU45</f>
        <v>#VALUE!</v>
      </c>
      <c r="R45" s="339"/>
      <c r="S45" s="203" t="e">
        <f aca="false">xSPRDOPT(I45,H45,AQ45,AT45,O45,N45,P45,D45-$G$5,1,2)*AF45*(F45/(1-AR45))*AH45</f>
        <v>#VALUE!</v>
      </c>
      <c r="T45" s="203" t="e">
        <f aca="false">xSPRDOPT(I45,H45,AQ45,AT45,O45,N45,P45,D45-$G$5,1,1)*AF45*F45*AH45</f>
        <v>#VALUE!</v>
      </c>
      <c r="U45" s="339"/>
      <c r="V45" s="341" t="e">
        <f aca="false">VLOOKUP($AG45,$AL$4:$AS$15,8)*AH45*AU45</f>
        <v>#VALUE!</v>
      </c>
      <c r="W45" s="341"/>
      <c r="X45" s="342" t="e">
        <f aca="false">((BM45*BC45)+(BL45*BB45))*AH45*F45</f>
        <v>#VALUE!</v>
      </c>
      <c r="Y45" s="342" t="e">
        <f aca="false">($F45*$AH45)*((($BG45/2)*($BC45)^2)+(($BF45/2)*($BB45)^2)+($BH45*$BC45*$BB45))</f>
        <v>#VALUE!</v>
      </c>
      <c r="Z45" s="342" t="e">
        <f aca="false">($BI45*$F45*$AH45*($G$5-$BV$5))/365.25</f>
        <v>#VALUE!</v>
      </c>
      <c r="AA45" s="342" t="e">
        <f aca="false">(($BK45*$BE45)+($BJ45*$BD45))*$F45*$AH45*$AF45</f>
        <v>#VALUE!</v>
      </c>
      <c r="AB45" s="342" t="e">
        <f aca="false">BN45*(AT45-CA45)*F45*AH45</f>
        <v>#VALUE!</v>
      </c>
      <c r="AC45" s="342" t="e">
        <f aca="false">BO45*CB45*F45*AH45*CA45*($G$5-$BV$5)/365.25</f>
        <v>#NAME?</v>
      </c>
      <c r="AF45" s="216" t="e">
        <f aca="false">IF(AND(D45&gt;=$G$7,D45&lt;=$G$8),1,0)</f>
        <v>#VALUE!</v>
      </c>
      <c r="AG45" s="216" t="e">
        <f aca="false">MONTH(D45)</f>
        <v>#VALUE!</v>
      </c>
      <c r="AH45" s="216" t="e">
        <f aca="false">(EOMONTH(D45,0)-EOMONTH(D45-DAY(D45),0))*AF45</f>
        <v>#VALUE!</v>
      </c>
      <c r="AI45" s="216" t="e">
        <f aca="false">AI44+AH44</f>
        <v>#VALUE!</v>
      </c>
      <c r="AJ45" s="216" t="e">
        <f aca="false">D45-$BV$5</f>
        <v>#VALUE!</v>
      </c>
      <c r="AL45" s="207" t="e">
        <f aca="false">VLOOKUP($D45,CurveTbl,$AK$4)</f>
        <v>#VALUE!</v>
      </c>
      <c r="AM45" s="343" t="e">
        <f aca="false">VLOOKUP($D45,CurveTbl,$AH$3)</f>
        <v>#VALUE!</v>
      </c>
      <c r="AN45" s="343" t="e">
        <f aca="false">VLOOKUP($D45,CurveTbl,$AH$4)+VLOOKUP($AG45,$AL$3:$AS$15,6)</f>
        <v>#VALUE!</v>
      </c>
      <c r="AO45" s="343" t="e">
        <f aca="false">VLOOKUP($D45,CurveTbl,$AH$5)</f>
        <v>#VALUE!</v>
      </c>
      <c r="AP45" s="343" t="e">
        <f aca="false">VLOOKUP($D45,CurveTbl,$AH$6)+VLOOKUP($AG45,$AL$3:$AS$15,7)</f>
        <v>#VALUE!</v>
      </c>
      <c r="AQ45" s="207" t="e">
        <f aca="false">VLOOKUP($AG45,$AL$4:$AS$15,3)+VLOOKUP($AG45,$AL$4:$AS$15,5)+($AH$10*VLOOKUP(D45,GRITable,2))</f>
        <v>#VALUE!</v>
      </c>
      <c r="AR45" s="208" t="e">
        <f aca="false">VLOOKUP($AG45,$AL$4:$AS$15,4)</f>
        <v>#VALUE!</v>
      </c>
      <c r="AS45" s="207" t="e">
        <f aca="false">(AL45+AM45+AN45)</f>
        <v>#VALUE!</v>
      </c>
      <c r="AT45" s="208" t="e">
        <f aca="false">VLOOKUP(D45,CurveTbl,$AK$6)</f>
        <v>#VALUE!</v>
      </c>
      <c r="AU45" s="208" t="e">
        <f aca="false">(1+$AT45/2)^(-2*($D45-$G$5)/365.25)*$AF45</f>
        <v>#VALUE!</v>
      </c>
      <c r="AV45" s="344" t="e">
        <f aca="false">ROUND((F45/(1-AR45))-F45,0)*AF45*AH45*AU45</f>
        <v>#VALUE!</v>
      </c>
      <c r="AW45" s="208" t="e">
        <f aca="false">VLOOKUP($D45,CurveTbl,$AK$8)</f>
        <v>#VALUE!</v>
      </c>
      <c r="AX45" s="208" t="e">
        <f aca="false">VLOOKUP($D45,CurveTbl,$AH$7)</f>
        <v>#VALUE!</v>
      </c>
      <c r="AY45" s="208" t="e">
        <f aca="false">VLOOKUP($D45,CurveTbl,$AH$8)</f>
        <v>#VALUE!</v>
      </c>
      <c r="AZ45" s="208"/>
      <c r="BA45" s="345"/>
      <c r="BB45" s="343" t="e">
        <f aca="false">$H45-$BV45</f>
        <v>#VALUE!</v>
      </c>
      <c r="BC45" s="343" t="e">
        <f aca="false">I45-BW45</f>
        <v>#VALUE!</v>
      </c>
      <c r="BD45" s="208" t="e">
        <f aca="false">N45-BX45</f>
        <v>#VALUE!</v>
      </c>
      <c r="BE45" s="208" t="e">
        <f aca="false">O45-BY45</f>
        <v>#VALUE!</v>
      </c>
      <c r="BF45" s="208" t="e">
        <f aca="false">xSPRDOPT($BW45,$BV45,$CG45,0,$BY45,$BX45,$BZ45,$AJ45,1,4)*$CB45</f>
        <v>#NAME?</v>
      </c>
      <c r="BG45" s="208" t="e">
        <f aca="false">xSPRDOPT($BW45,$BV45,$CG45,0,$BY45,$BX45,$BZ45,$AJ45,1,3)*$CB45</f>
        <v>#NAME?</v>
      </c>
      <c r="BH45" s="208" t="e">
        <f aca="false">IF(OR(BF45&lt;&gt;0,BG45&lt;&gt;0),xSPRDOPT($BW45,$BV45,$CG45,0,$BY45,$BX45,$BZ45,$AJ45,1,12)*$CB45,0)</f>
        <v>#NAME?</v>
      </c>
      <c r="BI45" s="208" t="e">
        <f aca="false">xSPRDOPT($BW45,$BV45,$CG45,2*LN(1+CA45/2),$BY45,$BX45,$BZ45,$AJ45,1,9)</f>
        <v>#NAME?</v>
      </c>
      <c r="BJ45" s="208" t="e">
        <f aca="false">xSPRDOPT($BW45,$BV45,$CG45,0,$BY45,$BX45,$BZ45,$AJ45,1,6)*$CB45</f>
        <v>#NAME?</v>
      </c>
      <c r="BK45" s="208" t="e">
        <f aca="false">xSPRDOPT($BW45,$BV45,$CG45,0,$BY45,$BX45,$BZ45,$AJ45,1,5)*$CB45</f>
        <v>#NAME?</v>
      </c>
      <c r="BL45" s="208" t="e">
        <f aca="false">xSPRDOPT(BW45,BV45,CG45,0,BY45,BX45,BZ45,AJ45,1,2)*CB45</f>
        <v>#NAME?</v>
      </c>
      <c r="BM45" s="208" t="e">
        <f aca="false">xSPRDOPT(BW45,BV45,CG45,0,BY45,BX45,BZ45,AJ45,1,1)*CB45</f>
        <v>#NAME?</v>
      </c>
      <c r="BN45" s="208" t="e">
        <f aca="false">IF(AH45&lt;&gt;0,xSPRDOPT($BW45,$BV45,$CG45,2*LN(1+CA45/2),$BY45,$BX45,$BZ45,$AJ45,1,8)+(AJ45/365.25)*CH45/AH45,0)</f>
        <v>#VALUE!</v>
      </c>
      <c r="BO45" s="208" t="e">
        <f aca="false">xSPRDOPT($BW45,$BV45,$CG45,0,$BY45,$BX45,$BZ45,$AJ45,1,0)</f>
        <v>#NAME?</v>
      </c>
      <c r="BP45" s="208"/>
      <c r="BQ45" s="208"/>
      <c r="BR45" s="208"/>
      <c r="BS45" s="208"/>
      <c r="BV45" s="346" t="n">
        <v>3.81162619573216</v>
      </c>
      <c r="BW45" s="207" t="n">
        <v>3.911</v>
      </c>
      <c r="BX45" s="208" t="n">
        <v>0.394408147589836</v>
      </c>
      <c r="BY45" s="208" t="n">
        <v>0.401399192170849</v>
      </c>
      <c r="BZ45" s="208" t="n">
        <v>0.995935792624348</v>
      </c>
      <c r="CA45" s="208" t="n">
        <v>0.0306725701960153</v>
      </c>
      <c r="CB45" s="208" t="n">
        <v>0.940897415609487</v>
      </c>
      <c r="CC45" s="343" t="n">
        <v>-0.095</v>
      </c>
      <c r="CD45" s="343" t="n">
        <v>0.005</v>
      </c>
      <c r="CE45" s="343" t="n">
        <v>0.195</v>
      </c>
      <c r="CF45" s="343" t="n">
        <v>0</v>
      </c>
      <c r="CG45" s="343" t="n">
        <v>0.0319</v>
      </c>
      <c r="CH45" s="343" t="n">
        <v>0</v>
      </c>
      <c r="CI45" s="343" t="n">
        <v>3.716</v>
      </c>
    </row>
    <row r="46" customFormat="false" ht="12.75" hidden="false" customHeight="false" outlineLevel="0" collapsed="false">
      <c r="A46" s="338"/>
      <c r="B46" s="338"/>
      <c r="D46" s="199" t="e">
        <f aca="false">D45+AH45</f>
        <v>#VALUE!</v>
      </c>
      <c r="F46" s="200" t="e">
        <f aca="false">VLOOKUP(AG46,$AL$4:$AS$15,2)</f>
        <v>#VALUE!</v>
      </c>
      <c r="G46" s="200" t="e">
        <f aca="false">F46*$AU46</f>
        <v>#VALUE!</v>
      </c>
      <c r="H46" s="201" t="e">
        <f aca="false">(AL46+AM46+AN46)/(1-(AR46))</f>
        <v>#VALUE!</v>
      </c>
      <c r="I46" s="201" t="e">
        <f aca="false">(AL46+AO46+AP46)</f>
        <v>#VALUE!</v>
      </c>
      <c r="K46" s="201" t="e">
        <f aca="false">MAX(((I46-H46)-AQ46)*AU46*AH46,0)</f>
        <v>#VALUE!</v>
      </c>
      <c r="L46" s="339" t="e">
        <f aca="false">MAX(Q46-K46,0)</f>
        <v>#VALUE!</v>
      </c>
      <c r="N46" s="340" t="e">
        <f aca="false">SQRT(($AX46^2*($AH46/2)+$AW46^2*$AI46)/(($AH46/2)+$AI46))</f>
        <v>#VALUE!</v>
      </c>
      <c r="O46" s="340" t="e">
        <f aca="false">SQRT(($AY46^2*($AH46/2)+$AW46^2*$AI46)/(($AH46/2)+$AI46))</f>
        <v>#VALUE!</v>
      </c>
      <c r="P46" s="209" t="e">
        <f aca="false">(VLOOKUP(AI46,CorrelationTwo,2)*(AW46^2)*AI46+VLOOKUP(D46,CorrelationOne,$AK$9)*AX46*AY46*(AH46/2))/((AI46+(AH46/2))*O46*N46)*AF46</f>
        <v>#VALUE!</v>
      </c>
      <c r="Q46" s="339" t="e">
        <f aca="false">xSPRDOPT(I46,H46,AQ46,0,O46,N46,P46,D46-$G$5,1,0)*AH46*AU46</f>
        <v>#VALUE!</v>
      </c>
      <c r="R46" s="339"/>
      <c r="S46" s="203" t="e">
        <f aca="false">xSPRDOPT(I46,H46,AQ46,AT46,O46,N46,P46,D46-$G$5,1,2)*AF46*(F46/(1-AR46))*AH46</f>
        <v>#VALUE!</v>
      </c>
      <c r="T46" s="203" t="e">
        <f aca="false">xSPRDOPT(I46,H46,AQ46,AT46,O46,N46,P46,D46-$G$5,1,1)*AF46*F46*AH46</f>
        <v>#VALUE!</v>
      </c>
      <c r="U46" s="339"/>
      <c r="V46" s="341" t="e">
        <f aca="false">VLOOKUP($AG46,$AL$4:$AS$15,8)*AH46*AU46</f>
        <v>#VALUE!</v>
      </c>
      <c r="W46" s="341"/>
      <c r="X46" s="342" t="e">
        <f aca="false">((BM46*BC46)+(BL46*BB46))*AH46*F46</f>
        <v>#VALUE!</v>
      </c>
      <c r="Y46" s="342" t="e">
        <f aca="false">($F46*$AH46)*((($BG46/2)*($BC46)^2)+(($BF46/2)*($BB46)^2)+($BH46*$BC46*$BB46))</f>
        <v>#VALUE!</v>
      </c>
      <c r="Z46" s="342" t="e">
        <f aca="false">($BI46*$F46*$AH46*($G$5-$BV$5))/365.25</f>
        <v>#VALUE!</v>
      </c>
      <c r="AA46" s="342" t="e">
        <f aca="false">(($BK46*$BE46)+($BJ46*$BD46))*$F46*$AH46*$AF46</f>
        <v>#VALUE!</v>
      </c>
      <c r="AB46" s="342" t="e">
        <f aca="false">BN46*(AT46-CA46)*F46*AH46</f>
        <v>#VALUE!</v>
      </c>
      <c r="AC46" s="342" t="e">
        <f aca="false">BO46*CB46*F46*AH46*CA46*($G$5-$BV$5)/365.25</f>
        <v>#NAME?</v>
      </c>
      <c r="AF46" s="216" t="e">
        <f aca="false">IF(AND(D46&gt;=$G$7,D46&lt;=$G$8),1,0)</f>
        <v>#VALUE!</v>
      </c>
      <c r="AG46" s="216" t="e">
        <f aca="false">MONTH(D46)</f>
        <v>#VALUE!</v>
      </c>
      <c r="AH46" s="216" t="e">
        <f aca="false">(EOMONTH(D46,0)-EOMONTH(D46-DAY(D46),0))*AF46</f>
        <v>#VALUE!</v>
      </c>
      <c r="AI46" s="216" t="e">
        <f aca="false">AI45+AH45</f>
        <v>#VALUE!</v>
      </c>
      <c r="AJ46" s="216" t="e">
        <f aca="false">D46-$BV$5</f>
        <v>#VALUE!</v>
      </c>
      <c r="AL46" s="207" t="e">
        <f aca="false">VLOOKUP($D46,CurveTbl,$AK$4)</f>
        <v>#VALUE!</v>
      </c>
      <c r="AM46" s="343" t="e">
        <f aca="false">VLOOKUP($D46,CurveTbl,$AH$3)</f>
        <v>#VALUE!</v>
      </c>
      <c r="AN46" s="343" t="e">
        <f aca="false">VLOOKUP($D46,CurveTbl,$AH$4)+VLOOKUP($AG46,$AL$3:$AS$15,6)</f>
        <v>#VALUE!</v>
      </c>
      <c r="AO46" s="343" t="e">
        <f aca="false">VLOOKUP($D46,CurveTbl,$AH$5)</f>
        <v>#VALUE!</v>
      </c>
      <c r="AP46" s="343" t="e">
        <f aca="false">VLOOKUP($D46,CurveTbl,$AH$6)+VLOOKUP($AG46,$AL$3:$AS$15,7)</f>
        <v>#VALUE!</v>
      </c>
      <c r="AQ46" s="207" t="e">
        <f aca="false">VLOOKUP($AG46,$AL$4:$AS$15,3)+VLOOKUP($AG46,$AL$4:$AS$15,5)+($AH$10*VLOOKUP(D46,GRITable,2))</f>
        <v>#VALUE!</v>
      </c>
      <c r="AR46" s="208" t="e">
        <f aca="false">VLOOKUP($AG46,$AL$4:$AS$15,4)</f>
        <v>#VALUE!</v>
      </c>
      <c r="AS46" s="207" t="e">
        <f aca="false">(AL46+AM46+AN46)</f>
        <v>#VALUE!</v>
      </c>
      <c r="AT46" s="208" t="e">
        <f aca="false">VLOOKUP(D46,CurveTbl,$AK$6)</f>
        <v>#VALUE!</v>
      </c>
      <c r="AU46" s="208" t="e">
        <f aca="false">(1+$AT46/2)^(-2*($D46-$G$5)/365.25)*$AF46</f>
        <v>#VALUE!</v>
      </c>
      <c r="AV46" s="344" t="e">
        <f aca="false">ROUND((F46/(1-AR46))-F46,0)*AF46*AH46*AU46</f>
        <v>#VALUE!</v>
      </c>
      <c r="AW46" s="208" t="e">
        <f aca="false">VLOOKUP($D46,CurveTbl,$AK$8)</f>
        <v>#VALUE!</v>
      </c>
      <c r="AX46" s="208" t="e">
        <f aca="false">VLOOKUP($D46,CurveTbl,$AH$7)</f>
        <v>#VALUE!</v>
      </c>
      <c r="AY46" s="208" t="e">
        <f aca="false">VLOOKUP($D46,CurveTbl,$AH$8)</f>
        <v>#VALUE!</v>
      </c>
      <c r="AZ46" s="208"/>
      <c r="BA46" s="345"/>
      <c r="BB46" s="343" t="e">
        <f aca="false">$H46-$BV46</f>
        <v>#VALUE!</v>
      </c>
      <c r="BC46" s="343" t="e">
        <f aca="false">I46-BW46</f>
        <v>#VALUE!</v>
      </c>
      <c r="BD46" s="208" t="e">
        <f aca="false">N46-BX46</f>
        <v>#VALUE!</v>
      </c>
      <c r="BE46" s="208" t="e">
        <f aca="false">O46-BY46</f>
        <v>#VALUE!</v>
      </c>
      <c r="BF46" s="208" t="e">
        <f aca="false">xSPRDOPT($BW46,$BV46,$CG46,0,$BY46,$BX46,$BZ46,$AJ46,1,4)*$CB46</f>
        <v>#NAME?</v>
      </c>
      <c r="BG46" s="208" t="e">
        <f aca="false">xSPRDOPT($BW46,$BV46,$CG46,0,$BY46,$BX46,$BZ46,$AJ46,1,3)*$CB46</f>
        <v>#NAME?</v>
      </c>
      <c r="BH46" s="208" t="e">
        <f aca="false">IF(OR(BF46&lt;&gt;0,BG46&lt;&gt;0),xSPRDOPT($BW46,$BV46,$CG46,0,$BY46,$BX46,$BZ46,$AJ46,1,12)*$CB46,0)</f>
        <v>#NAME?</v>
      </c>
      <c r="BI46" s="208" t="e">
        <f aca="false">xSPRDOPT($BW46,$BV46,$CG46,2*LN(1+CA46/2),$BY46,$BX46,$BZ46,$AJ46,1,9)</f>
        <v>#NAME?</v>
      </c>
      <c r="BJ46" s="208" t="e">
        <f aca="false">xSPRDOPT($BW46,$BV46,$CG46,0,$BY46,$BX46,$BZ46,$AJ46,1,6)*$CB46</f>
        <v>#NAME?</v>
      </c>
      <c r="BK46" s="208" t="e">
        <f aca="false">xSPRDOPT($BW46,$BV46,$CG46,0,$BY46,$BX46,$BZ46,$AJ46,1,5)*$CB46</f>
        <v>#NAME?</v>
      </c>
      <c r="BL46" s="208" t="e">
        <f aca="false">xSPRDOPT(BW46,BV46,CG46,0,BY46,BX46,BZ46,AJ46,1,2)*CB46</f>
        <v>#NAME?</v>
      </c>
      <c r="BM46" s="208" t="e">
        <f aca="false">xSPRDOPT(BW46,BV46,CG46,0,BY46,BX46,BZ46,AJ46,1,1)*CB46</f>
        <v>#NAME?</v>
      </c>
      <c r="BN46" s="208" t="e">
        <f aca="false">IF(AH46&lt;&gt;0,xSPRDOPT($BW46,$BV46,$CG46,2*LN(1+CA46/2),$BY46,$BX46,$BZ46,$AJ46,1,8)+(AJ46/365.25)*CH46/AH46,0)</f>
        <v>#VALUE!</v>
      </c>
      <c r="BO46" s="208" t="e">
        <f aca="false">xSPRDOPT($BW46,$BV46,$CG46,0,$BY46,$BX46,$BZ46,$AJ46,1,0)</f>
        <v>#NAME?</v>
      </c>
      <c r="BP46" s="208"/>
      <c r="BQ46" s="208"/>
      <c r="BR46" s="208"/>
      <c r="BS46" s="208"/>
      <c r="BV46" s="346" t="n">
        <v>4.0060969200042</v>
      </c>
      <c r="BW46" s="207" t="n">
        <v>4.096</v>
      </c>
      <c r="BX46" s="208" t="n">
        <v>0.403770345373801</v>
      </c>
      <c r="BY46" s="208" t="n">
        <v>0.41203055751712</v>
      </c>
      <c r="BZ46" s="208" t="n">
        <v>0.994942563986261</v>
      </c>
      <c r="CA46" s="208" t="n">
        <v>0.0312963866251628</v>
      </c>
      <c r="CB46" s="208" t="n">
        <v>0.937347461572133</v>
      </c>
      <c r="CC46" s="343" t="n">
        <v>-0.095</v>
      </c>
      <c r="CD46" s="343" t="n">
        <v>0.005</v>
      </c>
      <c r="CE46" s="343" t="n">
        <v>0.195</v>
      </c>
      <c r="CF46" s="343" t="n">
        <v>0</v>
      </c>
      <c r="CG46" s="343" t="n">
        <v>0.0319</v>
      </c>
      <c r="CH46" s="343" t="n">
        <v>0</v>
      </c>
      <c r="CI46" s="343" t="n">
        <v>3.901</v>
      </c>
    </row>
    <row r="47" customFormat="false" ht="12.75" hidden="false" customHeight="false" outlineLevel="0" collapsed="false">
      <c r="A47" s="338"/>
      <c r="B47" s="338"/>
      <c r="D47" s="199" t="e">
        <f aca="false">D46+AH46</f>
        <v>#VALUE!</v>
      </c>
      <c r="F47" s="200" t="e">
        <f aca="false">VLOOKUP(AG47,$AL$4:$AS$15,2)</f>
        <v>#VALUE!</v>
      </c>
      <c r="G47" s="200" t="e">
        <f aca="false">F47*$AU47</f>
        <v>#VALUE!</v>
      </c>
      <c r="H47" s="201" t="e">
        <f aca="false">(AL47+AM47+AN47)/(1-(AR47))</f>
        <v>#VALUE!</v>
      </c>
      <c r="I47" s="201" t="e">
        <f aca="false">(AL47+AO47+AP47)</f>
        <v>#VALUE!</v>
      </c>
      <c r="K47" s="201" t="e">
        <f aca="false">MAX(((I47-H47)-AQ47)*AU47*AH47,0)</f>
        <v>#VALUE!</v>
      </c>
      <c r="L47" s="339" t="e">
        <f aca="false">MAX(Q47-K47,0)</f>
        <v>#VALUE!</v>
      </c>
      <c r="N47" s="340" t="e">
        <f aca="false">SQRT(($AX47^2*($AH47/2)+$AW47^2*$AI47)/(($AH47/2)+$AI47))</f>
        <v>#VALUE!</v>
      </c>
      <c r="O47" s="340" t="e">
        <f aca="false">SQRT(($AY47^2*($AH47/2)+$AW47^2*$AI47)/(($AH47/2)+$AI47))</f>
        <v>#VALUE!</v>
      </c>
      <c r="P47" s="209" t="e">
        <f aca="false">(VLOOKUP(AI47,CorrelationTwo,2)*(AW47^2)*AI47+VLOOKUP(D47,CorrelationOne,$AK$9)*AX47*AY47*(AH47/2))/((AI47+(AH47/2))*O47*N47)*AF47</f>
        <v>#VALUE!</v>
      </c>
      <c r="Q47" s="339" t="e">
        <f aca="false">xSPRDOPT(I47,H47,AQ47,0,O47,N47,P47,D47-$G$5,1,0)*AH47*AU47</f>
        <v>#VALUE!</v>
      </c>
      <c r="R47" s="339"/>
      <c r="S47" s="203" t="e">
        <f aca="false">xSPRDOPT(I47,H47,AQ47,AT47,O47,N47,P47,D47-$G$5,1,2)*AF47*(F47/(1-AR47))*AH47</f>
        <v>#VALUE!</v>
      </c>
      <c r="T47" s="203" t="e">
        <f aca="false">xSPRDOPT(I47,H47,AQ47,AT47,O47,N47,P47,D47-$G$5,1,1)*AF47*F47*AH47</f>
        <v>#VALUE!</v>
      </c>
      <c r="U47" s="339"/>
      <c r="V47" s="341" t="e">
        <f aca="false">VLOOKUP($AG47,$AL$4:$AS$15,8)*AH47*AU47</f>
        <v>#VALUE!</v>
      </c>
      <c r="W47" s="341"/>
      <c r="X47" s="342" t="e">
        <f aca="false">((BM47*BC47)+(BL47*BB47))*AH47*F47</f>
        <v>#VALUE!</v>
      </c>
      <c r="Y47" s="342" t="e">
        <f aca="false">($F47*$AH47)*((($BG47/2)*($BC47)^2)+(($BF47/2)*($BB47)^2)+($BH47*$BC47*$BB47))</f>
        <v>#VALUE!</v>
      </c>
      <c r="Z47" s="342" t="e">
        <f aca="false">($BI47*$F47*$AH47*($G$5-$BV$5))/365.25</f>
        <v>#VALUE!</v>
      </c>
      <c r="AA47" s="342" t="e">
        <f aca="false">(($BK47*$BE47)+($BJ47*$BD47))*$F47*$AH47*$AF47</f>
        <v>#VALUE!</v>
      </c>
      <c r="AB47" s="342" t="e">
        <f aca="false">BN47*(AT47-CA47)*F47*AH47</f>
        <v>#VALUE!</v>
      </c>
      <c r="AC47" s="342" t="e">
        <f aca="false">BO47*CB47*F47*AH47*CA47*($G$5-$BV$5)/365.25</f>
        <v>#NAME?</v>
      </c>
      <c r="AF47" s="216" t="e">
        <f aca="false">IF(AND(D47&gt;=$G$7,D47&lt;=$G$8),1,0)</f>
        <v>#VALUE!</v>
      </c>
      <c r="AG47" s="216" t="e">
        <f aca="false">MONTH(D47)</f>
        <v>#VALUE!</v>
      </c>
      <c r="AH47" s="216" t="e">
        <f aca="false">(EOMONTH(D47,0)-EOMONTH(D47-DAY(D47),0))*AF47</f>
        <v>#VALUE!</v>
      </c>
      <c r="AI47" s="216" t="e">
        <f aca="false">AI46+AH46</f>
        <v>#VALUE!</v>
      </c>
      <c r="AJ47" s="216" t="e">
        <f aca="false">D47-$BV$5</f>
        <v>#VALUE!</v>
      </c>
      <c r="AL47" s="207" t="e">
        <f aca="false">VLOOKUP($D47,CurveTbl,$AK$4)</f>
        <v>#VALUE!</v>
      </c>
      <c r="AM47" s="343" t="e">
        <f aca="false">VLOOKUP($D47,CurveTbl,$AH$3)</f>
        <v>#VALUE!</v>
      </c>
      <c r="AN47" s="343" t="e">
        <f aca="false">VLOOKUP($D47,CurveTbl,$AH$4)+VLOOKUP($AG47,$AL$3:$AS$15,6)</f>
        <v>#VALUE!</v>
      </c>
      <c r="AO47" s="343" t="e">
        <f aca="false">VLOOKUP($D47,CurveTbl,$AH$5)</f>
        <v>#VALUE!</v>
      </c>
      <c r="AP47" s="343" t="e">
        <f aca="false">VLOOKUP($D47,CurveTbl,$AH$6)+VLOOKUP($AG47,$AL$3:$AS$15,7)</f>
        <v>#VALUE!</v>
      </c>
      <c r="AQ47" s="207" t="e">
        <f aca="false">VLOOKUP($AG47,$AL$4:$AS$15,3)+VLOOKUP($AG47,$AL$4:$AS$15,5)+($AH$10*VLOOKUP(D47,GRITable,2))</f>
        <v>#VALUE!</v>
      </c>
      <c r="AR47" s="208" t="e">
        <f aca="false">VLOOKUP($AG47,$AL$4:$AS$15,4)</f>
        <v>#VALUE!</v>
      </c>
      <c r="AS47" s="207" t="e">
        <f aca="false">(AL47+AM47+AN47)</f>
        <v>#VALUE!</v>
      </c>
      <c r="AT47" s="208" t="e">
        <f aca="false">VLOOKUP(D47,CurveTbl,$AK$6)</f>
        <v>#VALUE!</v>
      </c>
      <c r="AU47" s="208" t="e">
        <f aca="false">(1+$AT47/2)^(-2*($D47-$G$5)/365.25)*$AF47</f>
        <v>#VALUE!</v>
      </c>
      <c r="AV47" s="344" t="e">
        <f aca="false">ROUND((F47/(1-AR47))-F47,0)*AF47*AH47*AU47</f>
        <v>#VALUE!</v>
      </c>
      <c r="AW47" s="208" t="e">
        <f aca="false">VLOOKUP($D47,CurveTbl,$AK$8)</f>
        <v>#VALUE!</v>
      </c>
      <c r="AX47" s="208" t="e">
        <f aca="false">VLOOKUP($D47,CurveTbl,$AH$7)</f>
        <v>#VALUE!</v>
      </c>
      <c r="AY47" s="208" t="e">
        <f aca="false">VLOOKUP($D47,CurveTbl,$AH$8)</f>
        <v>#VALUE!</v>
      </c>
      <c r="AZ47" s="208"/>
      <c r="BA47" s="345"/>
      <c r="BB47" s="343" t="e">
        <f aca="false">$H47-$BV47</f>
        <v>#VALUE!</v>
      </c>
      <c r="BC47" s="343" t="e">
        <f aca="false">I47-BW47</f>
        <v>#VALUE!</v>
      </c>
      <c r="BD47" s="208" t="e">
        <f aca="false">N47-BX47</f>
        <v>#VALUE!</v>
      </c>
      <c r="BE47" s="208" t="e">
        <f aca="false">O47-BY47</f>
        <v>#VALUE!</v>
      </c>
      <c r="BF47" s="208" t="e">
        <f aca="false">xSPRDOPT($BW47,$BV47,$CG47,0,$BY47,$BX47,$BZ47,$AJ47,1,4)*$CB47</f>
        <v>#NAME?</v>
      </c>
      <c r="BG47" s="208" t="e">
        <f aca="false">xSPRDOPT($BW47,$BV47,$CG47,0,$BY47,$BX47,$BZ47,$AJ47,1,3)*$CB47</f>
        <v>#NAME?</v>
      </c>
      <c r="BH47" s="208" t="e">
        <f aca="false">IF(OR(BF47&lt;&gt;0,BG47&lt;&gt;0),xSPRDOPT($BW47,$BV47,$CG47,0,$BY47,$BX47,$BZ47,$AJ47,1,12)*$CB47,0)</f>
        <v>#NAME?</v>
      </c>
      <c r="BI47" s="208" t="e">
        <f aca="false">xSPRDOPT($BW47,$BV47,$CG47,2*LN(1+CA47/2),$BY47,$BX47,$BZ47,$AJ47,1,9)</f>
        <v>#NAME?</v>
      </c>
      <c r="BJ47" s="208" t="e">
        <f aca="false">xSPRDOPT($BW47,$BV47,$CG47,0,$BY47,$BX47,$BZ47,$AJ47,1,6)*$CB47</f>
        <v>#NAME?</v>
      </c>
      <c r="BK47" s="208" t="e">
        <f aca="false">xSPRDOPT($BW47,$BV47,$CG47,0,$BY47,$BX47,$BZ47,$AJ47,1,5)*$CB47</f>
        <v>#NAME?</v>
      </c>
      <c r="BL47" s="208" t="e">
        <f aca="false">xSPRDOPT(BW47,BV47,CG47,0,BY47,BX47,BZ47,AJ47,1,2)*CB47</f>
        <v>#NAME?</v>
      </c>
      <c r="BM47" s="208" t="e">
        <f aca="false">xSPRDOPT(BW47,BV47,CG47,0,BY47,BX47,BZ47,AJ47,1,1)*CB47</f>
        <v>#NAME?</v>
      </c>
      <c r="BN47" s="208" t="e">
        <f aca="false">IF(AH47&lt;&gt;0,xSPRDOPT($BW47,$BV47,$CG47,2*LN(1+CA47/2),$BY47,$BX47,$BZ47,$AJ47,1,8)+(AJ47/365.25)*CH47/AH47,0)</f>
        <v>#VALUE!</v>
      </c>
      <c r="BO47" s="208" t="e">
        <f aca="false">xSPRDOPT($BW47,$BV47,$CG47,0,$BY47,$BX47,$BZ47,$AJ47,1,0)</f>
        <v>#NAME?</v>
      </c>
      <c r="BP47" s="208"/>
      <c r="BQ47" s="208"/>
      <c r="BR47" s="208"/>
      <c r="BS47" s="208"/>
      <c r="BV47" s="346" t="n">
        <v>4.06811731315043</v>
      </c>
      <c r="BW47" s="207" t="n">
        <v>4.155</v>
      </c>
      <c r="BX47" s="208" t="n">
        <v>0.396751538420225</v>
      </c>
      <c r="BY47" s="208" t="n">
        <v>0.404612660660763</v>
      </c>
      <c r="BZ47" s="208" t="n">
        <v>0.995168194739364</v>
      </c>
      <c r="CA47" s="208" t="n">
        <v>0.0319303101055151</v>
      </c>
      <c r="CB47" s="208" t="n">
        <v>0.933615963059178</v>
      </c>
      <c r="CC47" s="343" t="n">
        <v>-0.095</v>
      </c>
      <c r="CD47" s="343" t="n">
        <v>0.005</v>
      </c>
      <c r="CE47" s="343" t="n">
        <v>0.195</v>
      </c>
      <c r="CF47" s="343" t="n">
        <v>0</v>
      </c>
      <c r="CG47" s="343" t="n">
        <v>0.0319</v>
      </c>
      <c r="CH47" s="343" t="n">
        <v>0</v>
      </c>
      <c r="CI47" s="343" t="n">
        <v>3.96</v>
      </c>
    </row>
    <row r="48" customFormat="false" ht="12.75" hidden="false" customHeight="false" outlineLevel="0" collapsed="false">
      <c r="A48" s="338"/>
      <c r="B48" s="338"/>
      <c r="D48" s="199" t="e">
        <f aca="false">D47+AH47</f>
        <v>#VALUE!</v>
      </c>
      <c r="F48" s="200" t="e">
        <f aca="false">VLOOKUP(AG48,$AL$4:$AS$15,2)</f>
        <v>#VALUE!</v>
      </c>
      <c r="G48" s="200" t="e">
        <f aca="false">F48*$AU48</f>
        <v>#VALUE!</v>
      </c>
      <c r="H48" s="201" t="e">
        <f aca="false">(AL48+AM48+AN48)/(1-(AR48))</f>
        <v>#VALUE!</v>
      </c>
      <c r="I48" s="201" t="e">
        <f aca="false">(AL48+AO48+AP48)</f>
        <v>#VALUE!</v>
      </c>
      <c r="K48" s="201" t="e">
        <f aca="false">MAX(((I48-H48)-AQ48)*AU48*AH48,0)</f>
        <v>#VALUE!</v>
      </c>
      <c r="L48" s="339" t="e">
        <f aca="false">MAX(Q48-K48,0)</f>
        <v>#VALUE!</v>
      </c>
      <c r="N48" s="340" t="e">
        <f aca="false">SQRT(($AX48^2*($AH48/2)+$AW48^2*$AI48)/(($AH48/2)+$AI48))</f>
        <v>#VALUE!</v>
      </c>
      <c r="O48" s="340" t="e">
        <f aca="false">SQRT(($AY48^2*($AH48/2)+$AW48^2*$AI48)/(($AH48/2)+$AI48))</f>
        <v>#VALUE!</v>
      </c>
      <c r="P48" s="209" t="e">
        <f aca="false">(VLOOKUP(AI48,CorrelationTwo,2)*(AW48^2)*AI48+VLOOKUP(D48,CorrelationOne,$AK$9)*AX48*AY48*(AH48/2))/((AI48+(AH48/2))*O48*N48)*AF48</f>
        <v>#VALUE!</v>
      </c>
      <c r="Q48" s="339" t="e">
        <f aca="false">xSPRDOPT(I48,H48,AQ48,0,O48,N48,P48,D48-$G$5,1,0)*AH48*AU48</f>
        <v>#VALUE!</v>
      </c>
      <c r="R48" s="339"/>
      <c r="S48" s="203" t="e">
        <f aca="false">xSPRDOPT(I48,H48,AQ48,AT48,O48,N48,P48,D48-$G$5,1,2)*AF48*(F48/(1-AR48))*AH48</f>
        <v>#VALUE!</v>
      </c>
      <c r="T48" s="203" t="e">
        <f aca="false">xSPRDOPT(I48,H48,AQ48,AT48,O48,N48,P48,D48-$G$5,1,1)*AF48*F48*AH48</f>
        <v>#VALUE!</v>
      </c>
      <c r="U48" s="339"/>
      <c r="V48" s="341" t="e">
        <f aca="false">VLOOKUP($AG48,$AL$4:$AS$15,8)*AH48*AU48</f>
        <v>#VALUE!</v>
      </c>
      <c r="W48" s="341"/>
      <c r="X48" s="342" t="e">
        <f aca="false">((BM48*BC48)+(BL48*BB48))*AH48*F48</f>
        <v>#VALUE!</v>
      </c>
      <c r="Y48" s="342" t="e">
        <f aca="false">($F48*$AH48)*((($BG48/2)*($BC48)^2)+(($BF48/2)*($BB48)^2)+($BH48*$BC48*$BB48))</f>
        <v>#VALUE!</v>
      </c>
      <c r="Z48" s="342" t="e">
        <f aca="false">($BI48*$F48*$AH48*($G$5-$BV$5))/365.25</f>
        <v>#VALUE!</v>
      </c>
      <c r="AA48" s="342" t="e">
        <f aca="false">(($BK48*$BE48)+($BJ48*$BD48))*$F48*$AH48*$AF48</f>
        <v>#VALUE!</v>
      </c>
      <c r="AB48" s="342" t="e">
        <f aca="false">BN48*(AT48-CA48)*F48*AH48</f>
        <v>#VALUE!</v>
      </c>
      <c r="AC48" s="342" t="e">
        <f aca="false">BO48*CB48*F48*AH48*CA48*($G$5-$BV$5)/365.25</f>
        <v>#NAME?</v>
      </c>
      <c r="AF48" s="216" t="e">
        <f aca="false">IF(AND(D48&gt;=$G$7,D48&lt;=$G$8),1,0)</f>
        <v>#VALUE!</v>
      </c>
      <c r="AG48" s="216" t="e">
        <f aca="false">MONTH(D48)</f>
        <v>#VALUE!</v>
      </c>
      <c r="AH48" s="216" t="e">
        <f aca="false">(EOMONTH(D48,0)-EOMONTH(D48-DAY(D48),0))*AF48</f>
        <v>#VALUE!</v>
      </c>
      <c r="AI48" s="216" t="e">
        <f aca="false">AI47+AH47</f>
        <v>#VALUE!</v>
      </c>
      <c r="AJ48" s="216" t="e">
        <f aca="false">D48-$BV$5</f>
        <v>#VALUE!</v>
      </c>
      <c r="AL48" s="207" t="e">
        <f aca="false">VLOOKUP($D48,CurveTbl,$AK$4)</f>
        <v>#VALUE!</v>
      </c>
      <c r="AM48" s="343" t="e">
        <f aca="false">VLOOKUP($D48,CurveTbl,$AH$3)</f>
        <v>#VALUE!</v>
      </c>
      <c r="AN48" s="343" t="e">
        <f aca="false">VLOOKUP($D48,CurveTbl,$AH$4)+VLOOKUP($AG48,$AL$3:$AS$15,6)</f>
        <v>#VALUE!</v>
      </c>
      <c r="AO48" s="343" t="e">
        <f aca="false">VLOOKUP($D48,CurveTbl,$AH$5)</f>
        <v>#VALUE!</v>
      </c>
      <c r="AP48" s="343" t="e">
        <f aca="false">VLOOKUP($D48,CurveTbl,$AH$6)+VLOOKUP($AG48,$AL$3:$AS$15,7)</f>
        <v>#VALUE!</v>
      </c>
      <c r="AQ48" s="207" t="e">
        <f aca="false">VLOOKUP($AG48,$AL$4:$AS$15,3)+VLOOKUP($AG48,$AL$4:$AS$15,5)+($AH$10*VLOOKUP(D48,GRITable,2))</f>
        <v>#VALUE!</v>
      </c>
      <c r="AR48" s="208" t="e">
        <f aca="false">VLOOKUP($AG48,$AL$4:$AS$15,4)</f>
        <v>#VALUE!</v>
      </c>
      <c r="AS48" s="207" t="e">
        <f aca="false">(AL48+AM48+AN48)</f>
        <v>#VALUE!</v>
      </c>
      <c r="AT48" s="208" t="e">
        <f aca="false">VLOOKUP(D48,CurveTbl,$AK$6)</f>
        <v>#VALUE!</v>
      </c>
      <c r="AU48" s="208" t="e">
        <f aca="false">(1+$AT48/2)^(-2*($D48-$G$5)/365.25)*$AF48</f>
        <v>#VALUE!</v>
      </c>
      <c r="AV48" s="344" t="e">
        <f aca="false">ROUND((F48/(1-AR48))-F48,0)*AF48*AH48*AU48</f>
        <v>#VALUE!</v>
      </c>
      <c r="AW48" s="208" t="e">
        <f aca="false">VLOOKUP($D48,CurveTbl,$AK$8)</f>
        <v>#VALUE!</v>
      </c>
      <c r="AX48" s="208" t="e">
        <f aca="false">VLOOKUP($D48,CurveTbl,$AH$7)</f>
        <v>#VALUE!</v>
      </c>
      <c r="AY48" s="208" t="e">
        <f aca="false">VLOOKUP($D48,CurveTbl,$AH$8)</f>
        <v>#VALUE!</v>
      </c>
      <c r="AZ48" s="208"/>
      <c r="BA48" s="345"/>
      <c r="BB48" s="343" t="e">
        <f aca="false">$H48-$BV48</f>
        <v>#VALUE!</v>
      </c>
      <c r="BC48" s="343" t="e">
        <f aca="false">I48-BW48</f>
        <v>#VALUE!</v>
      </c>
      <c r="BD48" s="208" t="e">
        <f aca="false">N48-BX48</f>
        <v>#VALUE!</v>
      </c>
      <c r="BE48" s="208" t="e">
        <f aca="false">O48-BY48</f>
        <v>#VALUE!</v>
      </c>
      <c r="BF48" s="208" t="e">
        <f aca="false">xSPRDOPT($BW48,$BV48,$CG48,0,$BY48,$BX48,$BZ48,$AJ48,1,4)*$CB48</f>
        <v>#NAME?</v>
      </c>
      <c r="BG48" s="208" t="e">
        <f aca="false">xSPRDOPT($BW48,$BV48,$CG48,0,$BY48,$BX48,$BZ48,$AJ48,1,3)*$CB48</f>
        <v>#NAME?</v>
      </c>
      <c r="BH48" s="208" t="e">
        <f aca="false">IF(OR(BF48&lt;&gt;0,BG48&lt;&gt;0),xSPRDOPT($BW48,$BV48,$CG48,0,$BY48,$BX48,$BZ48,$AJ48,1,12)*$CB48,0)</f>
        <v>#NAME?</v>
      </c>
      <c r="BI48" s="208" t="e">
        <f aca="false">xSPRDOPT($BW48,$BV48,$CG48,2*LN(1+CA48/2),$BY48,$BX48,$BZ48,$AJ48,1,9)</f>
        <v>#NAME?</v>
      </c>
      <c r="BJ48" s="208" t="e">
        <f aca="false">xSPRDOPT($BW48,$BV48,$CG48,0,$BY48,$BX48,$BZ48,$AJ48,1,6)*$CB48</f>
        <v>#NAME?</v>
      </c>
      <c r="BK48" s="208" t="e">
        <f aca="false">xSPRDOPT($BW48,$BV48,$CG48,0,$BY48,$BX48,$BZ48,$AJ48,1,5)*$CB48</f>
        <v>#NAME?</v>
      </c>
      <c r="BL48" s="208" t="e">
        <f aca="false">xSPRDOPT(BW48,BV48,CG48,0,BY48,BX48,BZ48,AJ48,1,2)*CB48</f>
        <v>#NAME?</v>
      </c>
      <c r="BM48" s="208" t="e">
        <f aca="false">xSPRDOPT(BW48,BV48,CG48,0,BY48,BX48,BZ48,AJ48,1,1)*CB48</f>
        <v>#NAME?</v>
      </c>
      <c r="BN48" s="208" t="e">
        <f aca="false">IF(AH48&lt;&gt;0,xSPRDOPT($BW48,$BV48,$CG48,2*LN(1+CA48/2),$BY48,$BX48,$BZ48,$AJ48,1,8)+(AJ48/365.25)*CH48/AH48,0)</f>
        <v>#VALUE!</v>
      </c>
      <c r="BO48" s="208" t="e">
        <f aca="false">xSPRDOPT($BW48,$BV48,$CG48,0,$BY48,$BX48,$BZ48,$AJ48,1,0)</f>
        <v>#NAME?</v>
      </c>
      <c r="BP48" s="208"/>
      <c r="BQ48" s="208"/>
      <c r="BR48" s="208"/>
      <c r="BS48" s="208"/>
      <c r="BV48" s="346" t="n">
        <v>3.97981709239987</v>
      </c>
      <c r="BW48" s="207" t="n">
        <v>4.071</v>
      </c>
      <c r="BX48" s="208" t="n">
        <v>0.389996497111914</v>
      </c>
      <c r="BY48" s="208" t="n">
        <v>0.397209987455994</v>
      </c>
      <c r="BZ48" s="208" t="n">
        <v>0.995482291230776</v>
      </c>
      <c r="CA48" s="208" t="n">
        <v>0.03255283428682</v>
      </c>
      <c r="CB48" s="208" t="n">
        <v>0.929824726390282</v>
      </c>
      <c r="CC48" s="343" t="n">
        <v>-0.095</v>
      </c>
      <c r="CD48" s="343" t="n">
        <v>0.005</v>
      </c>
      <c r="CE48" s="343" t="n">
        <v>0.195</v>
      </c>
      <c r="CF48" s="343" t="n">
        <v>0</v>
      </c>
      <c r="CG48" s="343" t="n">
        <v>0.0319</v>
      </c>
      <c r="CH48" s="343" t="n">
        <v>0</v>
      </c>
      <c r="CI48" s="343" t="n">
        <v>3.876</v>
      </c>
    </row>
    <row r="49" customFormat="false" ht="12.75" hidden="false" customHeight="false" outlineLevel="0" collapsed="false">
      <c r="A49" s="338"/>
      <c r="B49" s="338"/>
      <c r="D49" s="199" t="e">
        <f aca="false">D48+AH48</f>
        <v>#VALUE!</v>
      </c>
      <c r="F49" s="200" t="e">
        <f aca="false">VLOOKUP(AG49,$AL$4:$AS$15,2)</f>
        <v>#VALUE!</v>
      </c>
      <c r="G49" s="200" t="e">
        <f aca="false">F49*$AU49</f>
        <v>#VALUE!</v>
      </c>
      <c r="H49" s="201" t="e">
        <f aca="false">(AL49+AM49+AN49)/(1-(AR49))</f>
        <v>#VALUE!</v>
      </c>
      <c r="I49" s="201" t="e">
        <f aca="false">(AL49+AO49+AP49)</f>
        <v>#VALUE!</v>
      </c>
      <c r="K49" s="201" t="e">
        <f aca="false">MAX(((I49-H49)-AQ49)*AU49*AH49,0)</f>
        <v>#VALUE!</v>
      </c>
      <c r="L49" s="339" t="e">
        <f aca="false">MAX(Q49-K49,0)</f>
        <v>#VALUE!</v>
      </c>
      <c r="N49" s="340" t="e">
        <f aca="false">SQRT(($AX49^2*($AH49/2)+$AW49^2*$AI49)/(($AH49/2)+$AI49))</f>
        <v>#VALUE!</v>
      </c>
      <c r="O49" s="340" t="e">
        <f aca="false">SQRT(($AY49^2*($AH49/2)+$AW49^2*$AI49)/(($AH49/2)+$AI49))</f>
        <v>#VALUE!</v>
      </c>
      <c r="P49" s="209" t="e">
        <f aca="false">(VLOOKUP(AI49,CorrelationTwo,2)*(AW49^2)*AI49+VLOOKUP(D49,CorrelationOne,$AK$9)*AX49*AY49*(AH49/2))/((AI49+(AH49/2))*O49*N49)*AF49</f>
        <v>#VALUE!</v>
      </c>
      <c r="Q49" s="339" t="e">
        <f aca="false">xSPRDOPT(I49,H49,AQ49,0,O49,N49,P49,D49-$G$5,1,0)*AH49*AU49</f>
        <v>#VALUE!</v>
      </c>
      <c r="R49" s="339"/>
      <c r="S49" s="203" t="e">
        <f aca="false">xSPRDOPT(I49,H49,AQ49,AT49,O49,N49,P49,D49-$G$5,1,2)*AF49*(F49/(1-AR49))*AH49</f>
        <v>#VALUE!</v>
      </c>
      <c r="T49" s="203" t="e">
        <f aca="false">xSPRDOPT(I49,H49,AQ49,AT49,O49,N49,P49,D49-$G$5,1,1)*AF49*F49*AH49</f>
        <v>#VALUE!</v>
      </c>
      <c r="U49" s="339"/>
      <c r="V49" s="341" t="e">
        <f aca="false">VLOOKUP($AG49,$AL$4:$AS$15,8)*AH49*AU49</f>
        <v>#VALUE!</v>
      </c>
      <c r="W49" s="341"/>
      <c r="X49" s="342" t="e">
        <f aca="false">((BM49*BC49)+(BL49*BB49))*AH49*F49</f>
        <v>#VALUE!</v>
      </c>
      <c r="Y49" s="342" t="e">
        <f aca="false">($F49*$AH49)*((($BG49/2)*($BC49)^2)+(($BF49/2)*($BB49)^2)+($BH49*$BC49*$BB49))</f>
        <v>#VALUE!</v>
      </c>
      <c r="Z49" s="342" t="e">
        <f aca="false">($BI49*$F49*$AH49*($G$5-$BV$5))/365.25</f>
        <v>#VALUE!</v>
      </c>
      <c r="AA49" s="342" t="e">
        <f aca="false">(($BK49*$BE49)+($BJ49*$BD49))*$F49*$AH49*$AF49</f>
        <v>#VALUE!</v>
      </c>
      <c r="AB49" s="342" t="e">
        <f aca="false">BN49*(AT49-CA49)*F49*AH49</f>
        <v>#VALUE!</v>
      </c>
      <c r="AC49" s="342" t="e">
        <f aca="false">BO49*CB49*F49*AH49*CA49*($G$5-$BV$5)/365.25</f>
        <v>#NAME?</v>
      </c>
      <c r="AF49" s="216" t="e">
        <f aca="false">IF(AND(D49&gt;=$G$7,D49&lt;=$G$8),1,0)</f>
        <v>#VALUE!</v>
      </c>
      <c r="AG49" s="216" t="e">
        <f aca="false">MONTH(D49)</f>
        <v>#VALUE!</v>
      </c>
      <c r="AH49" s="216" t="e">
        <f aca="false">(EOMONTH(D49,0)-EOMONTH(D49-DAY(D49),0))*AF49</f>
        <v>#VALUE!</v>
      </c>
      <c r="AI49" s="216" t="e">
        <f aca="false">AI48+AH48</f>
        <v>#VALUE!</v>
      </c>
      <c r="AJ49" s="216" t="e">
        <f aca="false">D49-$BV$5</f>
        <v>#VALUE!</v>
      </c>
      <c r="AL49" s="207" t="e">
        <f aca="false">VLOOKUP($D49,CurveTbl,$AK$4)</f>
        <v>#VALUE!</v>
      </c>
      <c r="AM49" s="343" t="e">
        <f aca="false">VLOOKUP($D49,CurveTbl,$AH$3)</f>
        <v>#VALUE!</v>
      </c>
      <c r="AN49" s="343" t="e">
        <f aca="false">VLOOKUP($D49,CurveTbl,$AH$4)+VLOOKUP($AG49,$AL$3:$AS$15,6)</f>
        <v>#VALUE!</v>
      </c>
      <c r="AO49" s="343" t="e">
        <f aca="false">VLOOKUP($D49,CurveTbl,$AH$5)</f>
        <v>#VALUE!</v>
      </c>
      <c r="AP49" s="343" t="e">
        <f aca="false">VLOOKUP($D49,CurveTbl,$AH$6)+VLOOKUP($AG49,$AL$3:$AS$15,7)</f>
        <v>#VALUE!</v>
      </c>
      <c r="AQ49" s="207" t="e">
        <f aca="false">VLOOKUP($AG49,$AL$4:$AS$15,3)+VLOOKUP($AG49,$AL$4:$AS$15,5)+($AH$10*VLOOKUP(D49,GRITable,2))</f>
        <v>#VALUE!</v>
      </c>
      <c r="AR49" s="208" t="e">
        <f aca="false">VLOOKUP($AG49,$AL$4:$AS$15,4)</f>
        <v>#VALUE!</v>
      </c>
      <c r="AS49" s="207" t="e">
        <f aca="false">(AL49+AM49+AN49)</f>
        <v>#VALUE!</v>
      </c>
      <c r="AT49" s="208" t="e">
        <f aca="false">VLOOKUP(D49,CurveTbl,$AK$6)</f>
        <v>#VALUE!</v>
      </c>
      <c r="AU49" s="208" t="e">
        <f aca="false">(1+$AT49/2)^(-2*($D49-$G$5)/365.25)*$AF49</f>
        <v>#VALUE!</v>
      </c>
      <c r="AV49" s="344" t="e">
        <f aca="false">ROUND((F49/(1-AR49))-F49,0)*AF49*AH49*AU49</f>
        <v>#VALUE!</v>
      </c>
      <c r="AW49" s="208" t="e">
        <f aca="false">VLOOKUP($D49,CurveTbl,$AK$8)</f>
        <v>#VALUE!</v>
      </c>
      <c r="AX49" s="208" t="e">
        <f aca="false">VLOOKUP($D49,CurveTbl,$AH$7)</f>
        <v>#VALUE!</v>
      </c>
      <c r="AY49" s="208" t="e">
        <f aca="false">VLOOKUP($D49,CurveTbl,$AH$8)</f>
        <v>#VALUE!</v>
      </c>
      <c r="AZ49" s="208"/>
      <c r="BA49" s="345"/>
      <c r="BB49" s="343" t="e">
        <f aca="false">$H49-$BV49</f>
        <v>#VALUE!</v>
      </c>
      <c r="BC49" s="343" t="e">
        <f aca="false">I49-BW49</f>
        <v>#VALUE!</v>
      </c>
      <c r="BD49" s="208" t="e">
        <f aca="false">N49-BX49</f>
        <v>#VALUE!</v>
      </c>
      <c r="BE49" s="208" t="e">
        <f aca="false">O49-BY49</f>
        <v>#VALUE!</v>
      </c>
      <c r="BF49" s="208" t="e">
        <f aca="false">xSPRDOPT($BW49,$BV49,$CG49,0,$BY49,$BX49,$BZ49,$AJ49,1,4)*$CB49</f>
        <v>#NAME?</v>
      </c>
      <c r="BG49" s="208" t="e">
        <f aca="false">xSPRDOPT($BW49,$BV49,$CG49,0,$BY49,$BX49,$BZ49,$AJ49,1,3)*$CB49</f>
        <v>#NAME?</v>
      </c>
      <c r="BH49" s="208" t="e">
        <f aca="false">IF(OR(BF49&lt;&gt;0,BG49&lt;&gt;0),xSPRDOPT($BW49,$BV49,$CG49,0,$BY49,$BX49,$BZ49,$AJ49,1,12)*$CB49,0)</f>
        <v>#NAME?</v>
      </c>
      <c r="BI49" s="208" t="e">
        <f aca="false">xSPRDOPT($BW49,$BV49,$CG49,2*LN(1+CA49/2),$BY49,$BX49,$BZ49,$AJ49,1,9)</f>
        <v>#NAME?</v>
      </c>
      <c r="BJ49" s="208" t="e">
        <f aca="false">xSPRDOPT($BW49,$BV49,$CG49,0,$BY49,$BX49,$BZ49,$AJ49,1,6)*$CB49</f>
        <v>#NAME?</v>
      </c>
      <c r="BK49" s="208" t="e">
        <f aca="false">xSPRDOPT($BW49,$BV49,$CG49,0,$BY49,$BX49,$BZ49,$AJ49,1,5)*$CB49</f>
        <v>#NAME?</v>
      </c>
      <c r="BL49" s="208" t="e">
        <f aca="false">xSPRDOPT(BW49,BV49,CG49,0,BY49,BX49,BZ49,AJ49,1,2)*CB49</f>
        <v>#NAME?</v>
      </c>
      <c r="BM49" s="208" t="e">
        <f aca="false">xSPRDOPT(BW49,BV49,CG49,0,BY49,BX49,BZ49,AJ49,1,1)*CB49</f>
        <v>#NAME?</v>
      </c>
      <c r="BN49" s="208" t="e">
        <f aca="false">IF(AH49&lt;&gt;0,xSPRDOPT($BW49,$BV49,$CG49,2*LN(1+CA49/2),$BY49,$BX49,$BZ49,$AJ49,1,8)+(AJ49/365.25)*CH49/AH49,0)</f>
        <v>#VALUE!</v>
      </c>
      <c r="BO49" s="208" t="e">
        <f aca="false">xSPRDOPT($BW49,$BV49,$CG49,0,$BY49,$BX49,$BZ49,$AJ49,1,0)</f>
        <v>#NAME?</v>
      </c>
      <c r="BP49" s="208"/>
      <c r="BQ49" s="208"/>
      <c r="BR49" s="208"/>
      <c r="BS49" s="208"/>
      <c r="BV49" s="346" t="n">
        <v>3.83790602333649</v>
      </c>
      <c r="BW49" s="207" t="n">
        <v>3.936</v>
      </c>
      <c r="BX49" s="208" t="n">
        <v>0.365994004067654</v>
      </c>
      <c r="BY49" s="208" t="n">
        <v>0.37208377901454</v>
      </c>
      <c r="BZ49" s="208" t="n">
        <v>0.996294939188907</v>
      </c>
      <c r="CA49" s="208" t="n">
        <v>0.0331351957358641</v>
      </c>
      <c r="CB49" s="208" t="n">
        <v>0.926205187346886</v>
      </c>
      <c r="CC49" s="343" t="n">
        <v>-0.095</v>
      </c>
      <c r="CD49" s="343" t="n">
        <v>0.005</v>
      </c>
      <c r="CE49" s="343" t="n">
        <v>0.195</v>
      </c>
      <c r="CF49" s="343" t="n">
        <v>0</v>
      </c>
      <c r="CG49" s="343" t="n">
        <v>0.0319</v>
      </c>
      <c r="CH49" s="343" t="n">
        <v>0</v>
      </c>
      <c r="CI49" s="343" t="n">
        <v>3.741</v>
      </c>
    </row>
    <row r="50" customFormat="false" ht="12.75" hidden="false" customHeight="false" outlineLevel="0" collapsed="false">
      <c r="A50" s="338"/>
      <c r="B50" s="338"/>
      <c r="D50" s="199" t="e">
        <f aca="false">D49+AH49</f>
        <v>#VALUE!</v>
      </c>
      <c r="F50" s="200" t="e">
        <f aca="false">VLOOKUP(AG50,$AL$4:$AS$15,2)</f>
        <v>#VALUE!</v>
      </c>
      <c r="G50" s="200" t="e">
        <f aca="false">F50*$AU50</f>
        <v>#VALUE!</v>
      </c>
      <c r="H50" s="201" t="e">
        <f aca="false">(AL50+AM50+AN50)/(1-(AR50))</f>
        <v>#VALUE!</v>
      </c>
      <c r="I50" s="201" t="e">
        <f aca="false">(AL50+AO50+AP50)</f>
        <v>#VALUE!</v>
      </c>
      <c r="K50" s="201" t="e">
        <f aca="false">MAX(((I50-H50)-AQ50)*AU50*AH50,0)</f>
        <v>#VALUE!</v>
      </c>
      <c r="L50" s="339" t="e">
        <f aca="false">MAX(Q50-K50,0)</f>
        <v>#VALUE!</v>
      </c>
      <c r="N50" s="340" t="e">
        <f aca="false">SQRT(($AX50^2*($AH50/2)+$AW50^2*$AI50)/(($AH50/2)+$AI50))</f>
        <v>#VALUE!</v>
      </c>
      <c r="O50" s="340" t="e">
        <f aca="false">SQRT(($AY50^2*($AH50/2)+$AW50^2*$AI50)/(($AH50/2)+$AI50))</f>
        <v>#VALUE!</v>
      </c>
      <c r="P50" s="209" t="e">
        <f aca="false">(VLOOKUP(AI50,CorrelationTwo,2)*(AW50^2)*AI50+VLOOKUP(D50,CorrelationOne,$AK$9)*AX50*AY50*(AH50/2))/((AI50+(AH50/2))*O50*N50)*AF50</f>
        <v>#VALUE!</v>
      </c>
      <c r="Q50" s="339" t="e">
        <f aca="false">xSPRDOPT(I50,H50,AQ50,0,O50,N50,P50,D50-$G$5,1,0)*AH50*AU50</f>
        <v>#VALUE!</v>
      </c>
      <c r="R50" s="339"/>
      <c r="S50" s="203" t="e">
        <f aca="false">xSPRDOPT(I50,H50,AQ50,AT50,O50,N50,P50,D50-$G$5,1,2)*AF50*(F50/(1-AR50))*AH50</f>
        <v>#VALUE!</v>
      </c>
      <c r="T50" s="203" t="e">
        <f aca="false">xSPRDOPT(I50,H50,AQ50,AT50,O50,N50,P50,D50-$G$5,1,1)*AF50*F50*AH50</f>
        <v>#VALUE!</v>
      </c>
      <c r="U50" s="339"/>
      <c r="V50" s="341" t="e">
        <f aca="false">VLOOKUP($AG50,$AL$4:$AS$15,8)*AH50*AU50</f>
        <v>#VALUE!</v>
      </c>
      <c r="W50" s="341"/>
      <c r="X50" s="342" t="e">
        <f aca="false">((BM50*BC50)+(BL50*BB50))*AH50*F50</f>
        <v>#VALUE!</v>
      </c>
      <c r="Y50" s="342" t="e">
        <f aca="false">($F50*$AH50)*((($BG50/2)*($BC50)^2)+(($BF50/2)*($BB50)^2)+($BH50*$BC50*$BB50))</f>
        <v>#VALUE!</v>
      </c>
      <c r="Z50" s="342" t="e">
        <f aca="false">($BI50*$F50*$AH50*($G$5-$BV$5))/365.25</f>
        <v>#VALUE!</v>
      </c>
      <c r="AA50" s="342" t="e">
        <f aca="false">(($BK50*$BE50)+($BJ50*$BD50))*$F50*$AH50*$AF50</f>
        <v>#VALUE!</v>
      </c>
      <c r="AB50" s="342" t="e">
        <f aca="false">BN50*(AT50-CA50)*F50*AH50</f>
        <v>#VALUE!</v>
      </c>
      <c r="AC50" s="342" t="e">
        <f aca="false">BO50*CB50*F50*AH50*CA50*($G$5-$BV$5)/365.25</f>
        <v>#NAME?</v>
      </c>
      <c r="AF50" s="216" t="e">
        <f aca="false">IF(AND(D50&gt;=$G$7,D50&lt;=$G$8),1,0)</f>
        <v>#VALUE!</v>
      </c>
      <c r="AG50" s="216" t="e">
        <f aca="false">MONTH(D50)</f>
        <v>#VALUE!</v>
      </c>
      <c r="AH50" s="216" t="e">
        <f aca="false">(EOMONTH(D50,0)-EOMONTH(D50-DAY(D50),0))*AF50</f>
        <v>#VALUE!</v>
      </c>
      <c r="AI50" s="216" t="e">
        <f aca="false">AI49+AH49</f>
        <v>#VALUE!</v>
      </c>
      <c r="AJ50" s="216" t="e">
        <f aca="false">D50-$BV$5</f>
        <v>#VALUE!</v>
      </c>
      <c r="AL50" s="207" t="e">
        <f aca="false">VLOOKUP($D50,CurveTbl,$AK$4)</f>
        <v>#VALUE!</v>
      </c>
      <c r="AM50" s="343" t="e">
        <f aca="false">VLOOKUP($D50,CurveTbl,$AH$3)</f>
        <v>#VALUE!</v>
      </c>
      <c r="AN50" s="343" t="e">
        <f aca="false">VLOOKUP($D50,CurveTbl,$AH$4)+VLOOKUP($AG50,$AL$3:$AS$15,6)</f>
        <v>#VALUE!</v>
      </c>
      <c r="AO50" s="343" t="e">
        <f aca="false">VLOOKUP($D50,CurveTbl,$AH$5)</f>
        <v>#VALUE!</v>
      </c>
      <c r="AP50" s="343" t="e">
        <f aca="false">VLOOKUP($D50,CurveTbl,$AH$6)+VLOOKUP($AG50,$AL$3:$AS$15,7)</f>
        <v>#VALUE!</v>
      </c>
      <c r="AQ50" s="207" t="e">
        <f aca="false">VLOOKUP($AG50,$AL$4:$AS$15,3)+VLOOKUP($AG50,$AL$4:$AS$15,5)+($AH$10*VLOOKUP(D50,GRITable,2))</f>
        <v>#VALUE!</v>
      </c>
      <c r="AR50" s="208" t="e">
        <f aca="false">VLOOKUP($AG50,$AL$4:$AS$15,4)</f>
        <v>#VALUE!</v>
      </c>
      <c r="AS50" s="207" t="e">
        <f aca="false">(AL50+AM50+AN50)</f>
        <v>#VALUE!</v>
      </c>
      <c r="AT50" s="208" t="e">
        <f aca="false">VLOOKUP(D50,CurveTbl,$AK$6)</f>
        <v>#VALUE!</v>
      </c>
      <c r="AU50" s="208" t="e">
        <f aca="false">(1+$AT50/2)^(-2*($D50-$G$5)/365.25)*$AF50</f>
        <v>#VALUE!</v>
      </c>
      <c r="AV50" s="344" t="e">
        <f aca="false">ROUND((F50/(1-AR50))-F50,0)*AF50*AH50*AU50</f>
        <v>#VALUE!</v>
      </c>
      <c r="AW50" s="208" t="e">
        <f aca="false">VLOOKUP($D50,CurveTbl,$AK$8)</f>
        <v>#VALUE!</v>
      </c>
      <c r="AX50" s="208" t="e">
        <f aca="false">VLOOKUP($D50,CurveTbl,$AH$7)</f>
        <v>#VALUE!</v>
      </c>
      <c r="AY50" s="208" t="e">
        <f aca="false">VLOOKUP($D50,CurveTbl,$AH$8)</f>
        <v>#VALUE!</v>
      </c>
      <c r="AZ50" s="208"/>
      <c r="BA50" s="345"/>
      <c r="BB50" s="343" t="e">
        <f aca="false">$H50-$BV50</f>
        <v>#VALUE!</v>
      </c>
      <c r="BC50" s="343" t="e">
        <f aca="false">I50-BW50</f>
        <v>#VALUE!</v>
      </c>
      <c r="BD50" s="208" t="e">
        <f aca="false">N50-BX50</f>
        <v>#VALUE!</v>
      </c>
      <c r="BE50" s="208" t="e">
        <f aca="false">O50-BY50</f>
        <v>#VALUE!</v>
      </c>
      <c r="BF50" s="208" t="e">
        <f aca="false">xSPRDOPT($BW50,$BV50,$CG50,0,$BY50,$BX50,$BZ50,$AJ50,1,4)*$CB50</f>
        <v>#NAME?</v>
      </c>
      <c r="BG50" s="208" t="e">
        <f aca="false">xSPRDOPT($BW50,$BV50,$CG50,0,$BY50,$BX50,$BZ50,$AJ50,1,3)*$CB50</f>
        <v>#NAME?</v>
      </c>
      <c r="BH50" s="208" t="e">
        <f aca="false">IF(OR(BF50&lt;&gt;0,BG50&lt;&gt;0),xSPRDOPT($BW50,$BV50,$CG50,0,$BY50,$BX50,$BZ50,$AJ50,1,12)*$CB50,0)</f>
        <v>#NAME?</v>
      </c>
      <c r="BI50" s="208" t="e">
        <f aca="false">xSPRDOPT($BW50,$BV50,$CG50,2*LN(1+CA50/2),$BY50,$BX50,$BZ50,$AJ50,1,9)</f>
        <v>#NAME?</v>
      </c>
      <c r="BJ50" s="208" t="e">
        <f aca="false">xSPRDOPT($BW50,$BV50,$CG50,0,$BY50,$BX50,$BZ50,$AJ50,1,6)*$CB50</f>
        <v>#NAME?</v>
      </c>
      <c r="BK50" s="208" t="e">
        <f aca="false">xSPRDOPT($BW50,$BV50,$CG50,0,$BY50,$BX50,$BZ50,$AJ50,1,5)*$CB50</f>
        <v>#NAME?</v>
      </c>
      <c r="BL50" s="208" t="e">
        <f aca="false">xSPRDOPT(BW50,BV50,CG50,0,BY50,BX50,BZ50,AJ50,1,2)*CB50</f>
        <v>#NAME?</v>
      </c>
      <c r="BM50" s="208" t="e">
        <f aca="false">xSPRDOPT(BW50,BV50,CG50,0,BY50,BX50,BZ50,AJ50,1,1)*CB50</f>
        <v>#NAME?</v>
      </c>
      <c r="BN50" s="208" t="e">
        <f aca="false">IF(AH50&lt;&gt;0,xSPRDOPT($BW50,$BV50,$CG50,2*LN(1+CA50/2),$BY50,$BX50,$BZ50,$AJ50,1,8)+(AJ50/365.25)*CH50/AH50,0)</f>
        <v>#VALUE!</v>
      </c>
      <c r="BO50" s="208" t="e">
        <f aca="false">xSPRDOPT($BW50,$BV50,$CG50,0,$BY50,$BX50,$BZ50,$AJ50,1,0)</f>
        <v>#NAME?</v>
      </c>
      <c r="BP50" s="208"/>
      <c r="BQ50" s="208"/>
      <c r="BR50" s="208"/>
      <c r="BS50" s="208"/>
      <c r="BV50" s="346" t="n">
        <v>3.516</v>
      </c>
      <c r="BW50" s="207" t="n">
        <v>3.746</v>
      </c>
      <c r="BX50" s="208" t="n">
        <v>0.325</v>
      </c>
      <c r="BY50" s="208" t="n">
        <v>0.325</v>
      </c>
      <c r="BZ50" s="208" t="n">
        <v>0</v>
      </c>
      <c r="CA50" s="208" t="n">
        <v>0.0337228448295246</v>
      </c>
      <c r="CB50" s="208" t="n">
        <v>0</v>
      </c>
      <c r="CC50" s="343" t="n">
        <v>-0.085</v>
      </c>
      <c r="CD50" s="343" t="n">
        <v>0.01</v>
      </c>
      <c r="CE50" s="343" t="n">
        <v>0.155</v>
      </c>
      <c r="CF50" s="343" t="n">
        <v>0</v>
      </c>
      <c r="CG50" s="343" t="n">
        <v>0</v>
      </c>
      <c r="CH50" s="343" t="n">
        <v>0</v>
      </c>
      <c r="CI50" s="343" t="n">
        <v>3.591</v>
      </c>
    </row>
    <row r="51" customFormat="false" ht="12.75" hidden="false" customHeight="false" outlineLevel="0" collapsed="false">
      <c r="P51" s="209"/>
      <c r="Q51" s="209"/>
      <c r="R51" s="209"/>
      <c r="U51" s="209"/>
      <c r="V51" s="209"/>
      <c r="W51" s="209"/>
      <c r="X51" s="209"/>
    </row>
    <row r="52" customFormat="false" ht="12.75" hidden="false" customHeight="false" outlineLevel="0" collapsed="false">
      <c r="P52" s="209"/>
      <c r="Q52" s="209"/>
      <c r="R52" s="209"/>
      <c r="U52" s="209"/>
      <c r="V52" s="209"/>
      <c r="W52" s="209"/>
      <c r="X52" s="209"/>
    </row>
    <row r="53" customFormat="false" ht="12.75" hidden="false" customHeight="false" outlineLevel="0" collapsed="false">
      <c r="P53" s="209"/>
      <c r="Q53" s="209"/>
      <c r="R53" s="209"/>
      <c r="U53" s="209"/>
      <c r="V53" s="209"/>
      <c r="W53" s="209"/>
      <c r="X53" s="209"/>
    </row>
    <row r="54" customFormat="false" ht="12.75" hidden="false" customHeight="false" outlineLevel="0" collapsed="false">
      <c r="P54" s="209"/>
      <c r="Q54" s="209"/>
      <c r="R54" s="209"/>
      <c r="U54" s="209"/>
      <c r="V54" s="209"/>
      <c r="W54" s="209"/>
      <c r="X54" s="209"/>
    </row>
    <row r="55" customFormat="false" ht="12.75" hidden="false" customHeight="false" outlineLevel="0" collapsed="false">
      <c r="P55" s="209"/>
      <c r="Q55" s="209"/>
      <c r="R55" s="209"/>
      <c r="U55" s="209"/>
      <c r="V55" s="209"/>
      <c r="W55" s="209"/>
      <c r="X55" s="209"/>
    </row>
    <row r="56" customFormat="false" ht="12.75" hidden="false" customHeight="false" outlineLevel="0" collapsed="false">
      <c r="P56" s="209"/>
      <c r="Q56" s="209"/>
      <c r="R56" s="209"/>
      <c r="U56" s="209"/>
      <c r="V56" s="209"/>
      <c r="W56" s="209"/>
      <c r="X56" s="209"/>
    </row>
    <row r="57" customFormat="false" ht="12.75" hidden="false" customHeight="false" outlineLevel="0" collapsed="false">
      <c r="P57" s="209"/>
      <c r="Q57" s="209"/>
      <c r="R57" s="209"/>
      <c r="U57" s="209"/>
      <c r="V57" s="209"/>
      <c r="W57" s="209"/>
      <c r="X57" s="209"/>
    </row>
    <row r="58" customFormat="false" ht="12.75" hidden="false" customHeight="false" outlineLevel="0" collapsed="false">
      <c r="P58" s="209"/>
      <c r="Q58" s="209"/>
      <c r="R58" s="209"/>
      <c r="U58" s="209"/>
      <c r="V58" s="209"/>
      <c r="W58" s="209"/>
      <c r="X58" s="209"/>
    </row>
    <row r="59" customFormat="false" ht="12.75" hidden="false" customHeight="false" outlineLevel="0" collapsed="false">
      <c r="P59" s="209"/>
      <c r="Q59" s="209"/>
      <c r="R59" s="209"/>
      <c r="U59" s="209"/>
      <c r="V59" s="209"/>
      <c r="W59" s="209"/>
      <c r="X59" s="209"/>
    </row>
    <row r="60" customFormat="false" ht="12.75" hidden="false" customHeight="false" outlineLevel="0" collapsed="false">
      <c r="P60" s="209"/>
      <c r="Q60" s="209"/>
      <c r="R60" s="209"/>
      <c r="U60" s="209"/>
      <c r="V60" s="209"/>
      <c r="W60" s="209"/>
      <c r="X60" s="209"/>
    </row>
    <row r="61" customFormat="false" ht="12.75" hidden="false" customHeight="false" outlineLevel="0" collapsed="false">
      <c r="P61" s="209"/>
      <c r="Q61" s="209"/>
      <c r="R61" s="209"/>
      <c r="U61" s="209"/>
      <c r="V61" s="209"/>
      <c r="W61" s="209"/>
      <c r="X61" s="209"/>
    </row>
    <row r="62" customFormat="false" ht="12.75" hidden="false" customHeight="false" outlineLevel="0" collapsed="false">
      <c r="P62" s="209"/>
      <c r="Q62" s="209"/>
      <c r="R62" s="209"/>
      <c r="U62" s="209"/>
      <c r="V62" s="209"/>
      <c r="W62" s="209"/>
      <c r="X62" s="209"/>
    </row>
    <row r="63" customFormat="false" ht="12.75" hidden="false" customHeight="false" outlineLevel="0" collapsed="false">
      <c r="P63" s="209"/>
      <c r="Q63" s="209"/>
      <c r="R63" s="209"/>
      <c r="U63" s="209"/>
      <c r="V63" s="209"/>
      <c r="W63" s="209"/>
      <c r="X63" s="209"/>
    </row>
    <row r="64" customFormat="false" ht="12.75" hidden="false" customHeight="false" outlineLevel="0" collapsed="false">
      <c r="P64" s="209"/>
      <c r="Q64" s="209"/>
      <c r="R64" s="209"/>
      <c r="U64" s="209"/>
      <c r="V64" s="209"/>
      <c r="W64" s="209"/>
      <c r="X64" s="209"/>
    </row>
    <row r="65" customFormat="false" ht="12.75" hidden="false" customHeight="false" outlineLevel="0" collapsed="false">
      <c r="P65" s="209"/>
      <c r="Q65" s="209"/>
      <c r="R65" s="209"/>
      <c r="U65" s="209"/>
      <c r="V65" s="209"/>
      <c r="W65" s="209"/>
      <c r="X65" s="209"/>
    </row>
    <row r="66" customFormat="false" ht="12.75" hidden="false" customHeight="false" outlineLevel="0" collapsed="false">
      <c r="P66" s="209"/>
      <c r="Q66" s="209"/>
      <c r="R66" s="209"/>
      <c r="U66" s="209"/>
      <c r="V66" s="209"/>
      <c r="W66" s="209"/>
      <c r="X66" s="209"/>
    </row>
    <row r="67" customFormat="false" ht="12.75" hidden="false" customHeight="false" outlineLevel="0" collapsed="false">
      <c r="P67" s="209"/>
      <c r="Q67" s="209"/>
      <c r="R67" s="209"/>
      <c r="U67" s="209"/>
      <c r="V67" s="209"/>
      <c r="W67" s="209"/>
      <c r="X67" s="209"/>
    </row>
    <row r="68" customFormat="false" ht="12.75" hidden="false" customHeight="false" outlineLevel="0" collapsed="false">
      <c r="P68" s="209"/>
      <c r="Q68" s="209"/>
      <c r="R68" s="209"/>
      <c r="U68" s="209"/>
      <c r="V68" s="209"/>
      <c r="W68" s="209"/>
      <c r="X68" s="209"/>
    </row>
    <row r="69" customFormat="false" ht="12.75" hidden="false" customHeight="false" outlineLevel="0" collapsed="false">
      <c r="P69" s="209"/>
      <c r="Q69" s="209"/>
      <c r="R69" s="209"/>
      <c r="U69" s="209"/>
      <c r="V69" s="209"/>
      <c r="W69" s="209"/>
      <c r="X69" s="209"/>
    </row>
    <row r="70" customFormat="false" ht="12.75" hidden="false" customHeight="false" outlineLevel="0" collapsed="false">
      <c r="P70" s="209"/>
      <c r="Q70" s="209"/>
      <c r="R70" s="209"/>
      <c r="U70" s="209"/>
      <c r="V70" s="209"/>
      <c r="W70" s="209"/>
      <c r="X70" s="209"/>
    </row>
    <row r="71" customFormat="false" ht="12.75" hidden="false" customHeight="false" outlineLevel="0" collapsed="false">
      <c r="P71" s="209"/>
      <c r="Q71" s="209"/>
      <c r="R71" s="209"/>
      <c r="U71" s="209"/>
      <c r="V71" s="209"/>
      <c r="W71" s="209"/>
      <c r="X71" s="209"/>
    </row>
    <row r="72" customFormat="false" ht="12.75" hidden="false" customHeight="false" outlineLevel="0" collapsed="false">
      <c r="P72" s="209"/>
      <c r="Q72" s="209"/>
      <c r="R72" s="209"/>
      <c r="U72" s="209"/>
      <c r="V72" s="209"/>
      <c r="W72" s="209"/>
      <c r="X72" s="209"/>
    </row>
    <row r="73" customFormat="false" ht="12.75" hidden="false" customHeight="false" outlineLevel="0" collapsed="false">
      <c r="P73" s="209"/>
      <c r="Q73" s="209"/>
      <c r="R73" s="209"/>
      <c r="U73" s="209"/>
      <c r="V73" s="209"/>
      <c r="W73" s="209"/>
      <c r="X73" s="209"/>
    </row>
    <row r="74" customFormat="false" ht="12.75" hidden="false" customHeight="false" outlineLevel="0" collapsed="false">
      <c r="P74" s="209"/>
      <c r="Q74" s="209"/>
      <c r="R74" s="209"/>
      <c r="U74" s="209"/>
      <c r="V74" s="209"/>
      <c r="W74" s="209"/>
      <c r="X74" s="209"/>
    </row>
    <row r="75" customFormat="false" ht="12.75" hidden="false" customHeight="false" outlineLevel="0" collapsed="false">
      <c r="P75" s="209"/>
      <c r="Q75" s="209"/>
      <c r="R75" s="209"/>
      <c r="U75" s="209"/>
      <c r="V75" s="209"/>
      <c r="W75" s="209"/>
      <c r="X75" s="209"/>
    </row>
    <row r="76" customFormat="false" ht="12.75" hidden="false" customHeight="false" outlineLevel="0" collapsed="false">
      <c r="P76" s="209"/>
      <c r="Q76" s="209"/>
      <c r="R76" s="209"/>
      <c r="U76" s="209"/>
      <c r="V76" s="209"/>
      <c r="W76" s="209"/>
      <c r="X76" s="209"/>
    </row>
    <row r="77" customFormat="false" ht="12.75" hidden="false" customHeight="false" outlineLevel="0" collapsed="false">
      <c r="P77" s="209"/>
      <c r="Q77" s="209"/>
      <c r="R77" s="209"/>
      <c r="U77" s="209"/>
      <c r="V77" s="209"/>
      <c r="W77" s="209"/>
      <c r="X77" s="209"/>
    </row>
    <row r="78" customFormat="false" ht="12.75" hidden="false" customHeight="false" outlineLevel="0" collapsed="false">
      <c r="P78" s="209"/>
      <c r="Q78" s="209"/>
      <c r="R78" s="209"/>
      <c r="U78" s="209"/>
      <c r="V78" s="209"/>
      <c r="W78" s="209"/>
      <c r="X78" s="209"/>
    </row>
    <row r="79" customFormat="false" ht="12.75" hidden="false" customHeight="false" outlineLevel="0" collapsed="false">
      <c r="P79" s="209"/>
      <c r="Q79" s="209"/>
      <c r="R79" s="209"/>
      <c r="U79" s="209"/>
      <c r="V79" s="209"/>
      <c r="W79" s="209"/>
      <c r="X79" s="209"/>
    </row>
    <row r="80" customFormat="false" ht="12.75" hidden="false" customHeight="false" outlineLevel="0" collapsed="false">
      <c r="P80" s="209"/>
      <c r="Q80" s="209"/>
      <c r="R80" s="209"/>
      <c r="U80" s="209"/>
      <c r="V80" s="209"/>
      <c r="W80" s="209"/>
      <c r="X80" s="209"/>
    </row>
    <row r="81" customFormat="false" ht="12.75" hidden="false" customHeight="false" outlineLevel="0" collapsed="false">
      <c r="P81" s="209"/>
      <c r="Q81" s="209"/>
      <c r="R81" s="209"/>
      <c r="U81" s="209"/>
      <c r="V81" s="209"/>
      <c r="W81" s="209"/>
      <c r="X81" s="209"/>
    </row>
    <row r="82" customFormat="false" ht="12.75" hidden="false" customHeight="false" outlineLevel="0" collapsed="false">
      <c r="P82" s="209"/>
      <c r="Q82" s="209"/>
      <c r="R82" s="209"/>
      <c r="U82" s="209"/>
      <c r="V82" s="209"/>
      <c r="W82" s="209"/>
      <c r="X82" s="209"/>
    </row>
    <row r="83" customFormat="false" ht="12.75" hidden="false" customHeight="false" outlineLevel="0" collapsed="false">
      <c r="P83" s="209"/>
      <c r="Q83" s="209"/>
      <c r="R83" s="209"/>
      <c r="U83" s="209"/>
      <c r="V83" s="209"/>
      <c r="W83" s="209"/>
      <c r="X83" s="209"/>
    </row>
    <row r="84" customFormat="false" ht="12.75" hidden="false" customHeight="false" outlineLevel="0" collapsed="false">
      <c r="P84" s="209"/>
      <c r="Q84" s="209"/>
      <c r="R84" s="209"/>
      <c r="U84" s="209"/>
      <c r="V84" s="209"/>
      <c r="W84" s="209"/>
      <c r="X84" s="209"/>
    </row>
    <row r="85" customFormat="false" ht="12.75" hidden="false" customHeight="false" outlineLevel="0" collapsed="false">
      <c r="P85" s="209"/>
      <c r="Q85" s="209"/>
      <c r="R85" s="209"/>
      <c r="U85" s="209"/>
      <c r="V85" s="209"/>
      <c r="W85" s="209"/>
      <c r="X85" s="209"/>
    </row>
    <row r="86" customFormat="false" ht="12.75" hidden="false" customHeight="false" outlineLevel="0" collapsed="false">
      <c r="P86" s="209"/>
      <c r="Q86" s="209"/>
      <c r="R86" s="209"/>
      <c r="U86" s="209"/>
      <c r="V86" s="209"/>
      <c r="W86" s="209"/>
      <c r="X86" s="209"/>
    </row>
    <row r="87" customFormat="false" ht="12.75" hidden="false" customHeight="false" outlineLevel="0" collapsed="false">
      <c r="P87" s="209"/>
      <c r="Q87" s="209"/>
      <c r="R87" s="209"/>
      <c r="U87" s="209"/>
      <c r="V87" s="209"/>
      <c r="W87" s="209"/>
      <c r="X87" s="209"/>
    </row>
    <row r="88" customFormat="false" ht="12.75" hidden="false" customHeight="false" outlineLevel="0" collapsed="false">
      <c r="P88" s="209"/>
      <c r="Q88" s="209"/>
      <c r="R88" s="209"/>
      <c r="U88" s="209"/>
      <c r="V88" s="209"/>
      <c r="W88" s="209"/>
      <c r="X88" s="209"/>
    </row>
    <row r="89" customFormat="false" ht="12.75" hidden="false" customHeight="false" outlineLevel="0" collapsed="false">
      <c r="P89" s="209"/>
      <c r="Q89" s="209"/>
      <c r="R89" s="209"/>
      <c r="U89" s="209"/>
      <c r="V89" s="209"/>
      <c r="W89" s="209"/>
      <c r="X89" s="209"/>
    </row>
    <row r="90" customFormat="false" ht="12.75" hidden="false" customHeight="false" outlineLevel="0" collapsed="false">
      <c r="P90" s="209"/>
      <c r="Q90" s="209"/>
      <c r="R90" s="209"/>
      <c r="U90" s="209"/>
      <c r="V90" s="209"/>
      <c r="W90" s="209"/>
      <c r="X90" s="209"/>
    </row>
    <row r="91" customFormat="false" ht="12.75" hidden="false" customHeight="false" outlineLevel="0" collapsed="false">
      <c r="P91" s="209"/>
      <c r="Q91" s="209"/>
      <c r="R91" s="209"/>
      <c r="U91" s="209"/>
      <c r="V91" s="209"/>
      <c r="W91" s="209"/>
      <c r="X91" s="209"/>
    </row>
    <row r="92" customFormat="false" ht="12.75" hidden="false" customHeight="false" outlineLevel="0" collapsed="false">
      <c r="P92" s="209"/>
      <c r="Q92" s="209"/>
      <c r="R92" s="209"/>
      <c r="U92" s="209"/>
      <c r="V92" s="209"/>
      <c r="W92" s="209"/>
      <c r="X92" s="209"/>
    </row>
    <row r="93" customFormat="false" ht="12.75" hidden="false" customHeight="false" outlineLevel="0" collapsed="false">
      <c r="P93" s="209"/>
      <c r="Q93" s="209"/>
      <c r="R93" s="209"/>
      <c r="U93" s="209"/>
      <c r="V93" s="209"/>
      <c r="W93" s="209"/>
      <c r="X93" s="209"/>
    </row>
    <row r="94" customFormat="false" ht="12.75" hidden="false" customHeight="false" outlineLevel="0" collapsed="false">
      <c r="P94" s="209"/>
      <c r="Q94" s="209"/>
      <c r="R94" s="209"/>
      <c r="U94" s="209"/>
      <c r="V94" s="209"/>
      <c r="W94" s="209"/>
      <c r="X94" s="209"/>
    </row>
    <row r="95" customFormat="false" ht="12.75" hidden="false" customHeight="false" outlineLevel="0" collapsed="false">
      <c r="P95" s="209"/>
      <c r="Q95" s="209"/>
      <c r="R95" s="209"/>
      <c r="U95" s="209"/>
      <c r="V95" s="209"/>
      <c r="W95" s="209"/>
      <c r="X95" s="209"/>
    </row>
    <row r="96" customFormat="false" ht="12.75" hidden="false" customHeight="false" outlineLevel="0" collapsed="false">
      <c r="P96" s="209"/>
      <c r="Q96" s="209"/>
      <c r="R96" s="209"/>
      <c r="U96" s="209"/>
      <c r="V96" s="209"/>
      <c r="W96" s="209"/>
      <c r="X96" s="209"/>
    </row>
    <row r="97" customFormat="false" ht="12.75" hidden="false" customHeight="false" outlineLevel="0" collapsed="false">
      <c r="P97" s="209"/>
      <c r="Q97" s="209"/>
      <c r="R97" s="209"/>
      <c r="U97" s="209"/>
      <c r="V97" s="209"/>
      <c r="W97" s="209"/>
      <c r="X97" s="209"/>
    </row>
    <row r="98" customFormat="false" ht="12.75" hidden="false" customHeight="false" outlineLevel="0" collapsed="false">
      <c r="P98" s="209"/>
      <c r="Q98" s="209"/>
      <c r="R98" s="209"/>
      <c r="U98" s="209"/>
      <c r="V98" s="209"/>
      <c r="W98" s="209"/>
      <c r="X98" s="209"/>
    </row>
    <row r="99" customFormat="false" ht="12.75" hidden="false" customHeight="false" outlineLevel="0" collapsed="false">
      <c r="P99" s="209"/>
      <c r="Q99" s="209"/>
      <c r="R99" s="209"/>
      <c r="U99" s="209"/>
      <c r="V99" s="209"/>
      <c r="W99" s="209"/>
      <c r="X99" s="209"/>
    </row>
    <row r="100" customFormat="false" ht="12.75" hidden="false" customHeight="false" outlineLevel="0" collapsed="false">
      <c r="P100" s="209"/>
      <c r="Q100" s="209"/>
      <c r="R100" s="209"/>
      <c r="U100" s="209"/>
      <c r="V100" s="209"/>
      <c r="W100" s="209"/>
      <c r="X100" s="209"/>
    </row>
    <row r="101" customFormat="false" ht="12.75" hidden="false" customHeight="false" outlineLevel="0" collapsed="false">
      <c r="P101" s="209"/>
      <c r="Q101" s="209"/>
      <c r="R101" s="209"/>
      <c r="U101" s="209"/>
      <c r="V101" s="209"/>
      <c r="W101" s="209"/>
      <c r="X101" s="209"/>
    </row>
    <row r="102" customFormat="false" ht="12.75" hidden="false" customHeight="false" outlineLevel="0" collapsed="false">
      <c r="P102" s="209"/>
      <c r="Q102" s="209"/>
      <c r="R102" s="209"/>
      <c r="U102" s="209"/>
      <c r="V102" s="209"/>
      <c r="W102" s="209"/>
      <c r="X102" s="209"/>
    </row>
    <row r="103" customFormat="false" ht="12.75" hidden="false" customHeight="false" outlineLevel="0" collapsed="false">
      <c r="P103" s="209"/>
      <c r="Q103" s="209"/>
      <c r="R103" s="209"/>
      <c r="U103" s="209"/>
      <c r="V103" s="209"/>
      <c r="W103" s="209"/>
      <c r="X103" s="209"/>
    </row>
    <row r="104" customFormat="false" ht="12.75" hidden="false" customHeight="false" outlineLevel="0" collapsed="false">
      <c r="P104" s="209"/>
      <c r="Q104" s="209"/>
      <c r="R104" s="209"/>
      <c r="U104" s="209"/>
      <c r="V104" s="209"/>
      <c r="W104" s="209"/>
      <c r="X104" s="209"/>
    </row>
    <row r="105" customFormat="false" ht="12.75" hidden="false" customHeight="false" outlineLevel="0" collapsed="false">
      <c r="P105" s="209"/>
      <c r="Q105" s="209"/>
      <c r="R105" s="209"/>
      <c r="U105" s="209"/>
      <c r="V105" s="209"/>
      <c r="W105" s="209"/>
      <c r="X105" s="209"/>
    </row>
    <row r="106" customFormat="false" ht="12.75" hidden="false" customHeight="false" outlineLevel="0" collapsed="false">
      <c r="P106" s="209"/>
      <c r="Q106" s="209"/>
      <c r="R106" s="209"/>
      <c r="U106" s="209"/>
      <c r="V106" s="209"/>
      <c r="W106" s="209"/>
      <c r="X106" s="209"/>
    </row>
    <row r="107" customFormat="false" ht="12.75" hidden="false" customHeight="false" outlineLevel="0" collapsed="false">
      <c r="P107" s="209"/>
      <c r="Q107" s="209"/>
      <c r="R107" s="209"/>
      <c r="U107" s="209"/>
      <c r="V107" s="209"/>
      <c r="W107" s="209"/>
      <c r="X107" s="209"/>
    </row>
    <row r="108" customFormat="false" ht="12.75" hidden="false" customHeight="false" outlineLevel="0" collapsed="false">
      <c r="P108" s="209"/>
      <c r="Q108" s="209"/>
      <c r="R108" s="209"/>
      <c r="U108" s="209"/>
      <c r="V108" s="209"/>
      <c r="W108" s="209"/>
      <c r="X108" s="209"/>
    </row>
    <row r="109" customFormat="false" ht="12.75" hidden="false" customHeight="false" outlineLevel="0" collapsed="false">
      <c r="P109" s="209"/>
      <c r="Q109" s="209"/>
      <c r="R109" s="209"/>
      <c r="U109" s="209"/>
      <c r="V109" s="209"/>
      <c r="W109" s="209"/>
      <c r="X109" s="209"/>
    </row>
    <row r="110" customFormat="false" ht="12.75" hidden="false" customHeight="false" outlineLevel="0" collapsed="false">
      <c r="P110" s="209"/>
      <c r="Q110" s="209"/>
      <c r="R110" s="209"/>
      <c r="U110" s="209"/>
      <c r="V110" s="209"/>
      <c r="W110" s="209"/>
      <c r="X110" s="209"/>
    </row>
    <row r="111" customFormat="false" ht="12.75" hidden="false" customHeight="false" outlineLevel="0" collapsed="false">
      <c r="P111" s="209"/>
      <c r="Q111" s="209"/>
      <c r="R111" s="209"/>
      <c r="U111" s="209"/>
      <c r="V111" s="209"/>
      <c r="W111" s="209"/>
      <c r="X111" s="209"/>
    </row>
    <row r="112" customFormat="false" ht="12.75" hidden="false" customHeight="false" outlineLevel="0" collapsed="false">
      <c r="P112" s="209"/>
      <c r="Q112" s="209"/>
      <c r="R112" s="209"/>
      <c r="U112" s="209"/>
      <c r="V112" s="209"/>
      <c r="W112" s="209"/>
      <c r="X112" s="209"/>
    </row>
    <row r="113" customFormat="false" ht="12.75" hidden="false" customHeight="false" outlineLevel="0" collapsed="false">
      <c r="P113" s="209"/>
      <c r="Q113" s="209"/>
      <c r="R113" s="209"/>
      <c r="U113" s="209"/>
      <c r="V113" s="209"/>
      <c r="W113" s="209"/>
      <c r="X113" s="209"/>
    </row>
    <row r="114" customFormat="false" ht="12.75" hidden="false" customHeight="false" outlineLevel="0" collapsed="false">
      <c r="P114" s="209"/>
      <c r="Q114" s="209"/>
      <c r="R114" s="209"/>
      <c r="U114" s="209"/>
      <c r="V114" s="209"/>
      <c r="W114" s="209"/>
      <c r="X114" s="209"/>
    </row>
    <row r="115" customFormat="false" ht="12.75" hidden="false" customHeight="false" outlineLevel="0" collapsed="false">
      <c r="P115" s="209"/>
      <c r="Q115" s="209"/>
      <c r="R115" s="209"/>
      <c r="U115" s="209"/>
      <c r="V115" s="209"/>
      <c r="W115" s="209"/>
      <c r="X115" s="209"/>
    </row>
    <row r="116" customFormat="false" ht="12.75" hidden="false" customHeight="false" outlineLevel="0" collapsed="false">
      <c r="P116" s="209"/>
      <c r="Q116" s="209"/>
      <c r="R116" s="209"/>
      <c r="U116" s="209"/>
      <c r="V116" s="209"/>
      <c r="W116" s="209"/>
      <c r="X116" s="209"/>
    </row>
    <row r="117" customFormat="false" ht="12.75" hidden="false" customHeight="false" outlineLevel="0" collapsed="false">
      <c r="P117" s="209"/>
      <c r="Q117" s="209"/>
      <c r="R117" s="209"/>
      <c r="U117" s="209"/>
      <c r="V117" s="209"/>
      <c r="W117" s="209"/>
      <c r="X117" s="209"/>
    </row>
    <row r="118" customFormat="false" ht="12.75" hidden="false" customHeight="false" outlineLevel="0" collapsed="false">
      <c r="P118" s="209"/>
      <c r="Q118" s="209"/>
      <c r="R118" s="209"/>
      <c r="U118" s="209"/>
      <c r="V118" s="209"/>
      <c r="W118" s="209"/>
      <c r="X118" s="209"/>
    </row>
    <row r="119" customFormat="false" ht="12.75" hidden="false" customHeight="false" outlineLevel="0" collapsed="false">
      <c r="P119" s="209"/>
      <c r="Q119" s="209"/>
      <c r="R119" s="209"/>
      <c r="U119" s="209"/>
      <c r="V119" s="209"/>
      <c r="W119" s="209"/>
      <c r="X119" s="209"/>
    </row>
    <row r="120" customFormat="false" ht="12.75" hidden="false" customHeight="false" outlineLevel="0" collapsed="false">
      <c r="P120" s="209"/>
      <c r="Q120" s="209"/>
      <c r="R120" s="209"/>
      <c r="U120" s="209"/>
      <c r="V120" s="209"/>
      <c r="W120" s="209"/>
      <c r="X120" s="209"/>
    </row>
    <row r="121" customFormat="false" ht="12.75" hidden="false" customHeight="false" outlineLevel="0" collapsed="false">
      <c r="P121" s="209"/>
      <c r="Q121" s="209"/>
      <c r="R121" s="209"/>
      <c r="U121" s="209"/>
      <c r="V121" s="209"/>
      <c r="W121" s="209"/>
      <c r="X121" s="209"/>
    </row>
    <row r="122" customFormat="false" ht="12.75" hidden="false" customHeight="false" outlineLevel="0" collapsed="false">
      <c r="P122" s="209"/>
      <c r="Q122" s="209"/>
      <c r="R122" s="209"/>
      <c r="U122" s="209"/>
      <c r="V122" s="209"/>
      <c r="W122" s="209"/>
      <c r="X122" s="209"/>
    </row>
    <row r="123" customFormat="false" ht="12.75" hidden="false" customHeight="false" outlineLevel="0" collapsed="false">
      <c r="P123" s="209"/>
      <c r="Q123" s="209"/>
      <c r="R123" s="209"/>
      <c r="U123" s="209"/>
      <c r="V123" s="209"/>
      <c r="W123" s="209"/>
      <c r="X123" s="209"/>
    </row>
    <row r="124" customFormat="false" ht="12.75" hidden="false" customHeight="false" outlineLevel="0" collapsed="false">
      <c r="P124" s="209"/>
      <c r="Q124" s="209"/>
      <c r="R124" s="209"/>
      <c r="U124" s="209"/>
      <c r="V124" s="209"/>
      <c r="W124" s="209"/>
      <c r="X124" s="209"/>
    </row>
    <row r="125" customFormat="false" ht="12.75" hidden="false" customHeight="false" outlineLevel="0" collapsed="false">
      <c r="P125" s="209"/>
      <c r="Q125" s="209"/>
      <c r="R125" s="209"/>
      <c r="U125" s="209"/>
      <c r="V125" s="209"/>
      <c r="W125" s="209"/>
      <c r="X125" s="209"/>
    </row>
    <row r="126" customFormat="false" ht="12.75" hidden="false" customHeight="false" outlineLevel="0" collapsed="false">
      <c r="P126" s="209"/>
      <c r="Q126" s="209"/>
      <c r="R126" s="209"/>
      <c r="U126" s="209"/>
      <c r="V126" s="209"/>
      <c r="W126" s="209"/>
      <c r="X126" s="209"/>
    </row>
    <row r="127" customFormat="false" ht="12.75" hidden="false" customHeight="false" outlineLevel="0" collapsed="false">
      <c r="P127" s="209"/>
      <c r="Q127" s="209"/>
      <c r="R127" s="209"/>
      <c r="U127" s="209"/>
      <c r="V127" s="209"/>
      <c r="W127" s="209"/>
      <c r="X127" s="209"/>
    </row>
    <row r="128" customFormat="false" ht="12.75" hidden="false" customHeight="false" outlineLevel="0" collapsed="false">
      <c r="P128" s="209"/>
      <c r="Q128" s="209"/>
      <c r="R128" s="209"/>
      <c r="U128" s="209"/>
      <c r="V128" s="209"/>
      <c r="W128" s="209"/>
      <c r="X128" s="209"/>
    </row>
    <row r="129" customFormat="false" ht="12.75" hidden="false" customHeight="false" outlineLevel="0" collapsed="false">
      <c r="P129" s="209"/>
      <c r="Q129" s="209"/>
      <c r="R129" s="209"/>
      <c r="U129" s="209"/>
      <c r="V129" s="209"/>
      <c r="W129" s="209"/>
      <c r="X129" s="209"/>
    </row>
    <row r="130" customFormat="false" ht="12.75" hidden="false" customHeight="false" outlineLevel="0" collapsed="false">
      <c r="P130" s="209"/>
      <c r="Q130" s="209"/>
      <c r="R130" s="209"/>
      <c r="U130" s="209"/>
      <c r="V130" s="209"/>
      <c r="W130" s="209"/>
      <c r="X130" s="209"/>
    </row>
    <row r="131" customFormat="false" ht="12.75" hidden="false" customHeight="false" outlineLevel="0" collapsed="false">
      <c r="P131" s="209"/>
      <c r="Q131" s="209"/>
      <c r="R131" s="209"/>
      <c r="U131" s="209"/>
      <c r="V131" s="209"/>
      <c r="W131" s="209"/>
      <c r="X131" s="209"/>
    </row>
    <row r="132" customFormat="false" ht="12.75" hidden="false" customHeight="false" outlineLevel="0" collapsed="false">
      <c r="P132" s="209"/>
      <c r="Q132" s="209"/>
      <c r="R132" s="209"/>
      <c r="U132" s="209"/>
      <c r="V132" s="209"/>
      <c r="W132" s="209"/>
      <c r="X132" s="209"/>
    </row>
    <row r="133" customFormat="false" ht="12.75" hidden="false" customHeight="false" outlineLevel="0" collapsed="false">
      <c r="P133" s="209"/>
      <c r="Q133" s="209"/>
      <c r="R133" s="209"/>
      <c r="U133" s="209"/>
      <c r="V133" s="209"/>
      <c r="W133" s="209"/>
      <c r="X133" s="209"/>
    </row>
    <row r="134" customFormat="false" ht="12.75" hidden="false" customHeight="false" outlineLevel="0" collapsed="false">
      <c r="P134" s="209"/>
      <c r="Q134" s="209"/>
      <c r="R134" s="209"/>
      <c r="U134" s="209"/>
      <c r="V134" s="209"/>
      <c r="W134" s="209"/>
      <c r="X134" s="209"/>
    </row>
    <row r="135" customFormat="false" ht="12.75" hidden="false" customHeight="false" outlineLevel="0" collapsed="false">
      <c r="P135" s="209"/>
      <c r="Q135" s="209"/>
      <c r="R135" s="209"/>
      <c r="U135" s="209"/>
      <c r="V135" s="209"/>
      <c r="W135" s="209"/>
      <c r="X135" s="209"/>
    </row>
    <row r="136" customFormat="false" ht="12.75" hidden="false" customHeight="false" outlineLevel="0" collapsed="false">
      <c r="P136" s="209"/>
      <c r="Q136" s="209"/>
      <c r="R136" s="209"/>
      <c r="U136" s="209"/>
      <c r="V136" s="209"/>
      <c r="W136" s="209"/>
      <c r="X136" s="209"/>
    </row>
    <row r="137" customFormat="false" ht="12.75" hidden="false" customHeight="false" outlineLevel="0" collapsed="false">
      <c r="P137" s="209"/>
      <c r="Q137" s="209"/>
      <c r="R137" s="209"/>
      <c r="U137" s="209"/>
      <c r="V137" s="209"/>
      <c r="W137" s="209"/>
      <c r="X137" s="209"/>
    </row>
    <row r="138" customFormat="false" ht="12.75" hidden="false" customHeight="false" outlineLevel="0" collapsed="false">
      <c r="P138" s="209"/>
      <c r="Q138" s="209"/>
      <c r="R138" s="209"/>
      <c r="U138" s="209"/>
      <c r="V138" s="209"/>
      <c r="W138" s="209"/>
      <c r="X138" s="209"/>
    </row>
    <row r="139" customFormat="false" ht="12.75" hidden="false" customHeight="false" outlineLevel="0" collapsed="false">
      <c r="P139" s="209"/>
      <c r="Q139" s="209"/>
      <c r="R139" s="209"/>
      <c r="U139" s="209"/>
      <c r="V139" s="209"/>
      <c r="W139" s="209"/>
      <c r="X139" s="209"/>
    </row>
    <row r="140" customFormat="false" ht="12.75" hidden="false" customHeight="false" outlineLevel="0" collapsed="false">
      <c r="P140" s="209"/>
      <c r="Q140" s="209"/>
      <c r="R140" s="209"/>
      <c r="U140" s="209"/>
      <c r="V140" s="209"/>
      <c r="W140" s="209"/>
      <c r="X140" s="209"/>
    </row>
    <row r="141" customFormat="false" ht="12.75" hidden="false" customHeight="false" outlineLevel="0" collapsed="false">
      <c r="P141" s="209"/>
      <c r="Q141" s="209"/>
      <c r="R141" s="209"/>
      <c r="U141" s="209"/>
      <c r="V141" s="209"/>
      <c r="W141" s="209"/>
      <c r="X141" s="209"/>
    </row>
    <row r="142" customFormat="false" ht="12.75" hidden="false" customHeight="false" outlineLevel="0" collapsed="false">
      <c r="P142" s="209"/>
      <c r="Q142" s="209"/>
      <c r="R142" s="209"/>
      <c r="U142" s="209"/>
      <c r="V142" s="209"/>
      <c r="W142" s="209"/>
      <c r="X142" s="209"/>
    </row>
    <row r="143" customFormat="false" ht="12.75" hidden="false" customHeight="false" outlineLevel="0" collapsed="false">
      <c r="P143" s="209"/>
      <c r="Q143" s="209"/>
      <c r="R143" s="209"/>
      <c r="U143" s="209"/>
      <c r="V143" s="209"/>
      <c r="W143" s="209"/>
      <c r="X143" s="209"/>
    </row>
    <row r="144" customFormat="false" ht="12.75" hidden="false" customHeight="false" outlineLevel="0" collapsed="false">
      <c r="P144" s="209"/>
      <c r="Q144" s="209"/>
      <c r="R144" s="209"/>
      <c r="U144" s="209"/>
      <c r="V144" s="209"/>
      <c r="W144" s="209"/>
      <c r="X144" s="209"/>
    </row>
    <row r="145" customFormat="false" ht="12.75" hidden="false" customHeight="false" outlineLevel="0" collapsed="false">
      <c r="P145" s="209"/>
      <c r="Q145" s="209"/>
      <c r="R145" s="209"/>
      <c r="U145" s="209"/>
      <c r="V145" s="209"/>
      <c r="W145" s="209"/>
      <c r="X145" s="209"/>
    </row>
    <row r="146" customFormat="false" ht="12.75" hidden="false" customHeight="false" outlineLevel="0" collapsed="false">
      <c r="P146" s="209"/>
      <c r="Q146" s="209"/>
      <c r="R146" s="209"/>
      <c r="U146" s="209"/>
      <c r="V146" s="209"/>
      <c r="W146" s="209"/>
      <c r="X146" s="209"/>
    </row>
    <row r="147" customFormat="false" ht="12.75" hidden="false" customHeight="false" outlineLevel="0" collapsed="false">
      <c r="P147" s="209"/>
      <c r="Q147" s="209"/>
      <c r="R147" s="209"/>
      <c r="U147" s="209"/>
      <c r="V147" s="209"/>
      <c r="W147" s="209"/>
      <c r="X147" s="209"/>
    </row>
    <row r="148" customFormat="false" ht="12.75" hidden="false" customHeight="false" outlineLevel="0" collapsed="false">
      <c r="P148" s="209"/>
      <c r="Q148" s="209"/>
      <c r="R148" s="209"/>
      <c r="U148" s="209"/>
      <c r="V148" s="209"/>
      <c r="W148" s="209"/>
      <c r="X148" s="209"/>
    </row>
    <row r="149" customFormat="false" ht="12.75" hidden="false" customHeight="false" outlineLevel="0" collapsed="false">
      <c r="P149" s="209"/>
      <c r="Q149" s="209"/>
      <c r="R149" s="209"/>
      <c r="U149" s="209"/>
      <c r="V149" s="209"/>
      <c r="W149" s="209"/>
      <c r="X149" s="209"/>
    </row>
    <row r="150" customFormat="false" ht="12.75" hidden="false" customHeight="false" outlineLevel="0" collapsed="false">
      <c r="P150" s="209"/>
      <c r="Q150" s="209"/>
      <c r="R150" s="209"/>
      <c r="U150" s="209"/>
      <c r="V150" s="209"/>
      <c r="W150" s="209"/>
      <c r="X150" s="209"/>
    </row>
    <row r="151" customFormat="false" ht="12.75" hidden="false" customHeight="false" outlineLevel="0" collapsed="false">
      <c r="P151" s="209"/>
      <c r="Q151" s="209"/>
      <c r="R151" s="209"/>
      <c r="U151" s="209"/>
      <c r="V151" s="209"/>
      <c r="W151" s="209"/>
      <c r="X151" s="209"/>
    </row>
    <row r="152" customFormat="false" ht="12.75" hidden="false" customHeight="false" outlineLevel="0" collapsed="false">
      <c r="P152" s="209"/>
      <c r="Q152" s="209"/>
      <c r="R152" s="209"/>
      <c r="U152" s="209"/>
      <c r="V152" s="209"/>
      <c r="W152" s="209"/>
      <c r="X152" s="209"/>
    </row>
    <row r="153" customFormat="false" ht="12.75" hidden="false" customHeight="false" outlineLevel="0" collapsed="false">
      <c r="P153" s="209"/>
      <c r="Q153" s="209"/>
      <c r="R153" s="209"/>
      <c r="U153" s="209"/>
      <c r="V153" s="209"/>
      <c r="W153" s="209"/>
      <c r="X153" s="209"/>
    </row>
    <row r="154" customFormat="false" ht="12.75" hidden="false" customHeight="false" outlineLevel="0" collapsed="false">
      <c r="P154" s="209"/>
      <c r="Q154" s="209"/>
      <c r="R154" s="209"/>
      <c r="U154" s="209"/>
      <c r="V154" s="209"/>
      <c r="W154" s="209"/>
      <c r="X154" s="209"/>
    </row>
    <row r="155" customFormat="false" ht="12.75" hidden="false" customHeight="false" outlineLevel="0" collapsed="false">
      <c r="P155" s="209"/>
      <c r="Q155" s="209"/>
      <c r="R155" s="209"/>
      <c r="U155" s="209"/>
      <c r="V155" s="209"/>
      <c r="W155" s="209"/>
      <c r="X155" s="209"/>
    </row>
    <row r="156" customFormat="false" ht="12.75" hidden="false" customHeight="false" outlineLevel="0" collapsed="false">
      <c r="P156" s="209"/>
      <c r="Q156" s="209"/>
      <c r="R156" s="209"/>
      <c r="U156" s="209"/>
      <c r="V156" s="209"/>
      <c r="W156" s="209"/>
      <c r="X156" s="209"/>
    </row>
    <row r="157" customFormat="false" ht="12.75" hidden="false" customHeight="false" outlineLevel="0" collapsed="false">
      <c r="P157" s="209"/>
      <c r="Q157" s="209"/>
      <c r="R157" s="209"/>
      <c r="U157" s="209"/>
      <c r="V157" s="209"/>
      <c r="W157" s="209"/>
      <c r="X157" s="209"/>
    </row>
    <row r="158" customFormat="false" ht="12.75" hidden="false" customHeight="false" outlineLevel="0" collapsed="false">
      <c r="P158" s="209"/>
      <c r="Q158" s="209"/>
      <c r="R158" s="209"/>
      <c r="U158" s="209"/>
      <c r="V158" s="209"/>
      <c r="W158" s="209"/>
      <c r="X158" s="209"/>
    </row>
    <row r="159" customFormat="false" ht="12.75" hidden="false" customHeight="false" outlineLevel="0" collapsed="false">
      <c r="P159" s="209"/>
      <c r="Q159" s="209"/>
      <c r="R159" s="209"/>
      <c r="U159" s="209"/>
      <c r="V159" s="209"/>
      <c r="W159" s="209"/>
      <c r="X159" s="209"/>
    </row>
    <row r="160" customFormat="false" ht="12.75" hidden="false" customHeight="false" outlineLevel="0" collapsed="false">
      <c r="P160" s="209"/>
      <c r="Q160" s="209"/>
      <c r="R160" s="209"/>
      <c r="U160" s="209"/>
      <c r="V160" s="209"/>
      <c r="W160" s="209"/>
      <c r="X160" s="209"/>
    </row>
    <row r="161" customFormat="false" ht="12.75" hidden="false" customHeight="false" outlineLevel="0" collapsed="false">
      <c r="P161" s="209"/>
      <c r="Q161" s="209"/>
      <c r="R161" s="209"/>
      <c r="U161" s="209"/>
      <c r="V161" s="209"/>
      <c r="W161" s="209"/>
      <c r="X161" s="209"/>
    </row>
    <row r="162" customFormat="false" ht="12.75" hidden="false" customHeight="false" outlineLevel="0" collapsed="false">
      <c r="P162" s="209"/>
      <c r="Q162" s="209"/>
      <c r="R162" s="209"/>
      <c r="U162" s="209"/>
      <c r="V162" s="209"/>
      <c r="W162" s="209"/>
      <c r="X162" s="209"/>
    </row>
    <row r="163" customFormat="false" ht="12.75" hidden="false" customHeight="false" outlineLevel="0" collapsed="false">
      <c r="P163" s="209"/>
      <c r="Q163" s="209"/>
      <c r="R163" s="209"/>
      <c r="U163" s="209"/>
      <c r="V163" s="209"/>
      <c r="W163" s="209"/>
      <c r="X163" s="209"/>
    </row>
    <row r="164" customFormat="false" ht="12.75" hidden="false" customHeight="false" outlineLevel="0" collapsed="false">
      <c r="P164" s="209"/>
      <c r="Q164" s="209"/>
      <c r="R164" s="209"/>
      <c r="U164" s="209"/>
      <c r="V164" s="209"/>
      <c r="W164" s="209"/>
      <c r="X164" s="209"/>
    </row>
    <row r="165" customFormat="false" ht="12.75" hidden="false" customHeight="false" outlineLevel="0" collapsed="false">
      <c r="P165" s="209"/>
      <c r="Q165" s="209"/>
      <c r="R165" s="209"/>
      <c r="U165" s="209"/>
      <c r="V165" s="209"/>
      <c r="W165" s="209"/>
      <c r="X165" s="209"/>
    </row>
    <row r="166" customFormat="false" ht="12.75" hidden="false" customHeight="false" outlineLevel="0" collapsed="false">
      <c r="P166" s="209"/>
      <c r="Q166" s="209"/>
      <c r="R166" s="209"/>
      <c r="U166" s="209"/>
      <c r="V166" s="209"/>
      <c r="W166" s="209"/>
      <c r="X166" s="209"/>
    </row>
    <row r="167" customFormat="false" ht="12.75" hidden="false" customHeight="false" outlineLevel="0" collapsed="false">
      <c r="P167" s="209"/>
      <c r="Q167" s="209"/>
      <c r="R167" s="209"/>
      <c r="U167" s="209"/>
      <c r="V167" s="209"/>
      <c r="W167" s="209"/>
      <c r="X167" s="209"/>
    </row>
    <row r="168" customFormat="false" ht="12.75" hidden="false" customHeight="false" outlineLevel="0" collapsed="false">
      <c r="P168" s="209"/>
      <c r="Q168" s="209"/>
      <c r="R168" s="209"/>
      <c r="U168" s="209"/>
      <c r="V168" s="209"/>
      <c r="W168" s="209"/>
      <c r="X168" s="209"/>
    </row>
    <row r="169" customFormat="false" ht="12.75" hidden="false" customHeight="false" outlineLevel="0" collapsed="false">
      <c r="P169" s="209"/>
      <c r="Q169" s="209"/>
      <c r="R169" s="209"/>
      <c r="U169" s="209"/>
      <c r="V169" s="209"/>
      <c r="W169" s="209"/>
      <c r="X169" s="209"/>
    </row>
    <row r="170" customFormat="false" ht="12.75" hidden="false" customHeight="false" outlineLevel="0" collapsed="false">
      <c r="P170" s="209"/>
      <c r="Q170" s="209"/>
      <c r="R170" s="209"/>
      <c r="U170" s="209"/>
      <c r="V170" s="209"/>
      <c r="W170" s="209"/>
      <c r="X170" s="209"/>
    </row>
    <row r="171" customFormat="false" ht="12.75" hidden="false" customHeight="false" outlineLevel="0" collapsed="false">
      <c r="P171" s="209"/>
      <c r="Q171" s="209"/>
      <c r="R171" s="209"/>
      <c r="U171" s="209"/>
      <c r="V171" s="209"/>
      <c r="W171" s="209"/>
      <c r="X171" s="209"/>
    </row>
    <row r="172" customFormat="false" ht="12.75" hidden="false" customHeight="false" outlineLevel="0" collapsed="false">
      <c r="P172" s="209"/>
      <c r="Q172" s="209"/>
      <c r="R172" s="209"/>
      <c r="U172" s="209"/>
      <c r="V172" s="209"/>
      <c r="W172" s="209"/>
      <c r="X172" s="209"/>
    </row>
    <row r="173" customFormat="false" ht="12.75" hidden="false" customHeight="false" outlineLevel="0" collapsed="false">
      <c r="P173" s="209"/>
      <c r="Q173" s="209"/>
      <c r="R173" s="209"/>
      <c r="U173" s="209"/>
      <c r="V173" s="209"/>
      <c r="W173" s="209"/>
      <c r="X173" s="209"/>
    </row>
    <row r="174" customFormat="false" ht="12.75" hidden="false" customHeight="false" outlineLevel="0" collapsed="false">
      <c r="P174" s="209"/>
      <c r="Q174" s="209"/>
      <c r="R174" s="209"/>
      <c r="U174" s="209"/>
      <c r="V174" s="209"/>
      <c r="W174" s="209"/>
      <c r="X174" s="209"/>
    </row>
    <row r="175" customFormat="false" ht="12.75" hidden="false" customHeight="false" outlineLevel="0" collapsed="false">
      <c r="P175" s="209"/>
      <c r="Q175" s="209"/>
      <c r="R175" s="209"/>
      <c r="U175" s="209"/>
      <c r="V175" s="209"/>
      <c r="W175" s="209"/>
      <c r="X175" s="209"/>
    </row>
    <row r="176" customFormat="false" ht="12.75" hidden="false" customHeight="false" outlineLevel="0" collapsed="false">
      <c r="P176" s="209"/>
      <c r="Q176" s="209"/>
      <c r="R176" s="209"/>
      <c r="U176" s="209"/>
      <c r="V176" s="209"/>
      <c r="W176" s="209"/>
      <c r="X176" s="209"/>
    </row>
    <row r="177" customFormat="false" ht="12.75" hidden="false" customHeight="false" outlineLevel="0" collapsed="false">
      <c r="P177" s="209"/>
      <c r="Q177" s="209"/>
      <c r="R177" s="209"/>
      <c r="U177" s="209"/>
      <c r="V177" s="209"/>
      <c r="W177" s="209"/>
      <c r="X177" s="209"/>
    </row>
    <row r="178" customFormat="false" ht="12.75" hidden="false" customHeight="false" outlineLevel="0" collapsed="false">
      <c r="P178" s="209"/>
      <c r="Q178" s="209"/>
      <c r="R178" s="209"/>
      <c r="U178" s="209"/>
      <c r="V178" s="209"/>
      <c r="W178" s="209"/>
      <c r="X178" s="209"/>
    </row>
    <row r="179" customFormat="false" ht="12.75" hidden="false" customHeight="false" outlineLevel="0" collapsed="false">
      <c r="P179" s="209"/>
      <c r="Q179" s="209"/>
      <c r="R179" s="209"/>
      <c r="U179" s="209"/>
      <c r="V179" s="209"/>
      <c r="W179" s="209"/>
      <c r="X179" s="209"/>
    </row>
    <row r="180" customFormat="false" ht="12.75" hidden="false" customHeight="false" outlineLevel="0" collapsed="false">
      <c r="P180" s="209"/>
      <c r="Q180" s="209"/>
      <c r="R180" s="209"/>
      <c r="U180" s="209"/>
      <c r="V180" s="209"/>
      <c r="W180" s="209"/>
      <c r="X180" s="209"/>
    </row>
    <row r="181" customFormat="false" ht="12.75" hidden="false" customHeight="false" outlineLevel="0" collapsed="false">
      <c r="P181" s="209"/>
      <c r="Q181" s="209"/>
      <c r="R181" s="209"/>
      <c r="U181" s="209"/>
      <c r="V181" s="209"/>
      <c r="W181" s="209"/>
      <c r="X181" s="209"/>
    </row>
    <row r="182" customFormat="false" ht="12.75" hidden="false" customHeight="false" outlineLevel="0" collapsed="false">
      <c r="P182" s="209"/>
      <c r="Q182" s="209"/>
      <c r="R182" s="209"/>
      <c r="U182" s="209"/>
      <c r="V182" s="209"/>
      <c r="W182" s="209"/>
      <c r="X182" s="209"/>
    </row>
    <row r="183" customFormat="false" ht="12.75" hidden="false" customHeight="false" outlineLevel="0" collapsed="false">
      <c r="P183" s="209"/>
      <c r="Q183" s="209"/>
      <c r="R183" s="209"/>
      <c r="U183" s="209"/>
      <c r="V183" s="209"/>
      <c r="W183" s="209"/>
      <c r="X183" s="209"/>
    </row>
    <row r="184" customFormat="false" ht="12.75" hidden="false" customHeight="false" outlineLevel="0" collapsed="false">
      <c r="P184" s="209"/>
      <c r="Q184" s="209"/>
      <c r="R184" s="209"/>
      <c r="U184" s="209"/>
      <c r="V184" s="209"/>
      <c r="W184" s="209"/>
      <c r="X184" s="209"/>
    </row>
    <row r="185" customFormat="false" ht="12.75" hidden="false" customHeight="false" outlineLevel="0" collapsed="false">
      <c r="P185" s="209"/>
      <c r="Q185" s="209"/>
      <c r="R185" s="209"/>
      <c r="U185" s="209"/>
      <c r="V185" s="209"/>
      <c r="W185" s="209"/>
      <c r="X185" s="209"/>
    </row>
    <row r="186" customFormat="false" ht="12.75" hidden="false" customHeight="false" outlineLevel="0" collapsed="false">
      <c r="P186" s="209"/>
      <c r="Q186" s="209"/>
      <c r="R186" s="209"/>
      <c r="U186" s="209"/>
      <c r="V186" s="209"/>
      <c r="W186" s="209"/>
      <c r="X186" s="209"/>
    </row>
    <row r="187" customFormat="false" ht="12.75" hidden="false" customHeight="false" outlineLevel="0" collapsed="false">
      <c r="P187" s="209"/>
      <c r="Q187" s="209"/>
      <c r="R187" s="209"/>
      <c r="U187" s="209"/>
      <c r="V187" s="209"/>
      <c r="W187" s="209"/>
      <c r="X187" s="209"/>
    </row>
    <row r="188" customFormat="false" ht="12.75" hidden="false" customHeight="false" outlineLevel="0" collapsed="false">
      <c r="P188" s="209"/>
      <c r="Q188" s="209"/>
      <c r="R188" s="209"/>
      <c r="U188" s="209"/>
      <c r="V188" s="209"/>
      <c r="W188" s="209"/>
      <c r="X188" s="209"/>
    </row>
    <row r="189" customFormat="false" ht="12.75" hidden="false" customHeight="false" outlineLevel="0" collapsed="false">
      <c r="P189" s="209"/>
      <c r="Q189" s="209"/>
      <c r="R189" s="209"/>
      <c r="U189" s="209"/>
      <c r="V189" s="209"/>
      <c r="W189" s="209"/>
      <c r="X189" s="209"/>
    </row>
    <row r="190" customFormat="false" ht="12.75" hidden="false" customHeight="false" outlineLevel="0" collapsed="false">
      <c r="P190" s="209"/>
      <c r="Q190" s="209"/>
      <c r="R190" s="209"/>
      <c r="U190" s="209"/>
      <c r="V190" s="209"/>
      <c r="W190" s="209"/>
      <c r="X190" s="209"/>
    </row>
    <row r="191" customFormat="false" ht="12.75" hidden="false" customHeight="false" outlineLevel="0" collapsed="false">
      <c r="P191" s="209"/>
      <c r="Q191" s="209"/>
      <c r="R191" s="209"/>
      <c r="U191" s="209"/>
      <c r="V191" s="209"/>
      <c r="W191" s="209"/>
      <c r="X191" s="209"/>
    </row>
    <row r="192" customFormat="false" ht="12.75" hidden="false" customHeight="false" outlineLevel="0" collapsed="false">
      <c r="P192" s="209"/>
      <c r="Q192" s="209"/>
      <c r="R192" s="209"/>
      <c r="U192" s="209"/>
      <c r="V192" s="209"/>
      <c r="W192" s="209"/>
      <c r="X192" s="209"/>
    </row>
    <row r="193" customFormat="false" ht="12.75" hidden="false" customHeight="false" outlineLevel="0" collapsed="false">
      <c r="P193" s="209"/>
      <c r="Q193" s="209"/>
      <c r="R193" s="209"/>
      <c r="U193" s="209"/>
      <c r="V193" s="209"/>
      <c r="W193" s="209"/>
      <c r="X193" s="209"/>
    </row>
    <row r="194" customFormat="false" ht="12.75" hidden="false" customHeight="false" outlineLevel="0" collapsed="false">
      <c r="P194" s="209"/>
      <c r="Q194" s="209"/>
      <c r="R194" s="209"/>
      <c r="U194" s="209"/>
      <c r="V194" s="209"/>
      <c r="W194" s="209"/>
      <c r="X194" s="209"/>
    </row>
    <row r="195" customFormat="false" ht="12.75" hidden="false" customHeight="false" outlineLevel="0" collapsed="false">
      <c r="P195" s="209"/>
      <c r="Q195" s="209"/>
      <c r="R195" s="209"/>
      <c r="U195" s="209"/>
      <c r="V195" s="209"/>
      <c r="W195" s="209"/>
      <c r="X195" s="209"/>
    </row>
    <row r="196" customFormat="false" ht="12.75" hidden="false" customHeight="false" outlineLevel="0" collapsed="false">
      <c r="P196" s="209"/>
      <c r="Q196" s="209"/>
      <c r="R196" s="209"/>
      <c r="U196" s="209"/>
      <c r="V196" s="209"/>
      <c r="W196" s="209"/>
      <c r="X196" s="209"/>
    </row>
    <row r="197" customFormat="false" ht="12.75" hidden="false" customHeight="false" outlineLevel="0" collapsed="false">
      <c r="P197" s="209"/>
      <c r="Q197" s="209"/>
      <c r="R197" s="209"/>
      <c r="U197" s="209"/>
      <c r="V197" s="209"/>
      <c r="W197" s="209"/>
      <c r="X197" s="209"/>
    </row>
    <row r="198" customFormat="false" ht="12.75" hidden="false" customHeight="false" outlineLevel="0" collapsed="false">
      <c r="P198" s="209"/>
      <c r="Q198" s="209"/>
      <c r="R198" s="209"/>
      <c r="U198" s="209"/>
      <c r="V198" s="209"/>
      <c r="W198" s="209"/>
      <c r="X198" s="209"/>
    </row>
    <row r="199" customFormat="false" ht="12.75" hidden="false" customHeight="false" outlineLevel="0" collapsed="false">
      <c r="P199" s="209"/>
      <c r="Q199" s="209"/>
      <c r="R199" s="209"/>
      <c r="U199" s="209"/>
      <c r="V199" s="209"/>
      <c r="W199" s="209"/>
      <c r="X199" s="209"/>
    </row>
    <row r="200" customFormat="false" ht="12.75" hidden="false" customHeight="false" outlineLevel="0" collapsed="false">
      <c r="P200" s="209"/>
      <c r="Q200" s="209"/>
      <c r="R200" s="209"/>
      <c r="U200" s="209"/>
      <c r="V200" s="209"/>
      <c r="W200" s="209"/>
      <c r="X200" s="209"/>
    </row>
    <row r="201" customFormat="false" ht="12.75" hidden="false" customHeight="false" outlineLevel="0" collapsed="false">
      <c r="P201" s="209"/>
      <c r="Q201" s="209"/>
      <c r="R201" s="209"/>
      <c r="U201" s="209"/>
      <c r="V201" s="209"/>
      <c r="W201" s="209"/>
      <c r="X201" s="209"/>
    </row>
    <row r="202" customFormat="false" ht="12.75" hidden="false" customHeight="false" outlineLevel="0" collapsed="false">
      <c r="P202" s="209"/>
      <c r="Q202" s="209"/>
      <c r="R202" s="209"/>
      <c r="U202" s="209"/>
      <c r="V202" s="209"/>
      <c r="W202" s="209"/>
      <c r="X202" s="209"/>
    </row>
    <row r="203" customFormat="false" ht="12.75" hidden="false" customHeight="false" outlineLevel="0" collapsed="false">
      <c r="P203" s="209"/>
      <c r="Q203" s="209"/>
      <c r="R203" s="209"/>
      <c r="U203" s="209"/>
      <c r="V203" s="209"/>
      <c r="W203" s="209"/>
      <c r="X203" s="209"/>
    </row>
    <row r="204" customFormat="false" ht="12.75" hidden="false" customHeight="false" outlineLevel="0" collapsed="false">
      <c r="P204" s="209"/>
      <c r="Q204" s="209"/>
      <c r="R204" s="209"/>
      <c r="U204" s="209"/>
      <c r="V204" s="209"/>
      <c r="W204" s="209"/>
      <c r="X204" s="209"/>
    </row>
    <row r="205" customFormat="false" ht="12.75" hidden="false" customHeight="false" outlineLevel="0" collapsed="false">
      <c r="P205" s="209"/>
      <c r="Q205" s="209"/>
      <c r="R205" s="209"/>
      <c r="U205" s="209"/>
      <c r="V205" s="209"/>
      <c r="W205" s="209"/>
      <c r="X205" s="209"/>
    </row>
    <row r="206" customFormat="false" ht="12.75" hidden="false" customHeight="false" outlineLevel="0" collapsed="false">
      <c r="P206" s="209"/>
      <c r="Q206" s="209"/>
      <c r="R206" s="209"/>
      <c r="U206" s="209"/>
      <c r="V206" s="209"/>
      <c r="W206" s="209"/>
      <c r="X206" s="209"/>
    </row>
    <row r="207" customFormat="false" ht="12.75" hidden="false" customHeight="false" outlineLevel="0" collapsed="false">
      <c r="P207" s="209"/>
      <c r="Q207" s="209"/>
      <c r="R207" s="209"/>
      <c r="U207" s="209"/>
      <c r="V207" s="209"/>
      <c r="W207" s="209"/>
      <c r="X207" s="209"/>
    </row>
    <row r="208" customFormat="false" ht="12.75" hidden="false" customHeight="false" outlineLevel="0" collapsed="false">
      <c r="P208" s="209"/>
      <c r="Q208" s="209"/>
      <c r="R208" s="209"/>
      <c r="U208" s="209"/>
      <c r="V208" s="209"/>
      <c r="W208" s="209"/>
      <c r="X208" s="209"/>
    </row>
  </sheetData>
  <mergeCells count="54">
    <mergeCell ref="F1:G1"/>
    <mergeCell ref="L1:P1"/>
    <mergeCell ref="AE1:AK1"/>
    <mergeCell ref="BA1:BH1"/>
    <mergeCell ref="BU1:CB1"/>
    <mergeCell ref="L3:M3"/>
    <mergeCell ref="L4:M4"/>
    <mergeCell ref="L5:M5"/>
    <mergeCell ref="L6:M6"/>
    <mergeCell ref="L7:M7"/>
    <mergeCell ref="L8:M8"/>
    <mergeCell ref="L9:M9"/>
    <mergeCell ref="D10:H10"/>
    <mergeCell ref="L10:M10"/>
    <mergeCell ref="L11:M11"/>
    <mergeCell ref="L12:M12"/>
    <mergeCell ref="L13:M13"/>
    <mergeCell ref="L14:M14"/>
    <mergeCell ref="L15:M15"/>
    <mergeCell ref="L16:M16"/>
    <mergeCell ref="L17:M17"/>
    <mergeCell ref="L18:M18"/>
    <mergeCell ref="L19:M19"/>
    <mergeCell ref="AM20:AN20"/>
    <mergeCell ref="AO20:AP20"/>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4">
              <controlPr defaultSize="0" print="false" autoFill="0" autoPict="0" macro="Module3.Button74_Click">
                <anchor moveWithCells="true" sizeWithCells="false">
                  <from>
                    <xdr:col>3</xdr:col>
                    <xdr:colOff>0</xdr:colOff>
                    <xdr:row>3</xdr:row>
                    <xdr:rowOff>37800</xdr:rowOff>
                  </from>
                  <to>
                    <xdr:col>5</xdr:col>
                    <xdr:colOff>1080</xdr:colOff>
                    <xdr:row>5</xdr:row>
                    <xdr:rowOff>56880</xdr:rowOff>
                  </to>
                </anchor>
              </controlPr>
            </control>
          </mc:Choice>
        </mc:AlternateContent>
        <mc:AlternateContent xmlns:mc="http://schemas.openxmlformats.org/markup-compatibility/2006">
          <mc:Choice Requires="x14">
            <control shapeId="1002" r:id="rId5" name="Button 5">
              <controlPr defaultSize="0" print="false" autoFill="0" autoPict="0" macro="Module5.Button8_Click">
                <anchor moveWithCells="true" sizeWithCells="false">
                  <from>
                    <xdr:col>3</xdr:col>
                    <xdr:colOff>0</xdr:colOff>
                    <xdr:row>5</xdr:row>
                    <xdr:rowOff>133200</xdr:rowOff>
                  </from>
                  <to>
                    <xdr:col>5</xdr:col>
                    <xdr:colOff>1080</xdr:colOff>
                    <xdr:row>7</xdr:row>
                    <xdr:rowOff>142920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08"/>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5" ySplit="21" topLeftCell="F38" activePane="bottomRight" state="frozen"/>
      <selection pane="topLeft" activeCell="A1" activeCellId="0" sqref="A1"/>
      <selection pane="topRight" activeCell="F1" activeCellId="0" sqref="F1"/>
      <selection pane="bottomLeft" activeCell="A38" activeCellId="0" sqref="A38"/>
      <selection pane="bottomRight" activeCell="CI21" activeCellId="0" sqref="CI21:CI50"/>
    </sheetView>
  </sheetViews>
  <sheetFormatPr defaultColWidth="9.13671875" defaultRowHeight="12.75" customHeight="true" zeroHeight="false" outlineLevelRow="0" outlineLevelCol="0"/>
  <cols>
    <col collapsed="false" customWidth="true" hidden="false" outlineLevel="0" max="3" min="1" style="93" width="3.7"/>
    <col collapsed="false" customWidth="true" hidden="false" outlineLevel="0" max="4" min="4" style="199" width="15.7"/>
    <col collapsed="false" customWidth="true" hidden="false" outlineLevel="0" max="5" min="5" style="199" width="3.7"/>
    <col collapsed="false" customWidth="true" hidden="false" outlineLevel="0" max="7" min="6" style="200" width="15.7"/>
    <col collapsed="false" customWidth="true" hidden="false" outlineLevel="0" max="9" min="8" style="201" width="15.7"/>
    <col collapsed="false" customWidth="true" hidden="false" outlineLevel="0" max="10" min="10" style="93" width="3.7"/>
    <col collapsed="false" customWidth="true" hidden="false" outlineLevel="0" max="11" min="11" style="93" width="17.14"/>
    <col collapsed="false" customWidth="true" hidden="false" outlineLevel="0" max="12" min="12" style="93" width="17.85"/>
    <col collapsed="false" customWidth="true" hidden="false" outlineLevel="0" max="13" min="13" style="93" width="3.7"/>
    <col collapsed="false" customWidth="true" hidden="false" outlineLevel="0" max="15" min="14" style="93" width="15.7"/>
    <col collapsed="false" customWidth="true" hidden="false" outlineLevel="0" max="16" min="16" style="200" width="15.7"/>
    <col collapsed="false" customWidth="true" hidden="false" outlineLevel="0" max="17" min="17" style="202" width="16.42"/>
    <col collapsed="false" customWidth="true" hidden="false" outlineLevel="0" max="18" min="18" style="202" width="3.7"/>
    <col collapsed="false" customWidth="true" hidden="false" outlineLevel="0" max="19" min="19" style="203" width="18.85"/>
    <col collapsed="false" customWidth="true" hidden="false" outlineLevel="0" max="20" min="20" style="203" width="15.7"/>
    <col collapsed="false" customWidth="true" hidden="false" outlineLevel="0" max="21" min="21" style="202" width="3.7"/>
    <col collapsed="false" customWidth="true" hidden="false" outlineLevel="0" max="22" min="22" style="202" width="15.7"/>
    <col collapsed="false" customWidth="true" hidden="false" outlineLevel="0" max="23" min="23" style="202" width="3.7"/>
    <col collapsed="false" customWidth="true" hidden="false" outlineLevel="0" max="24" min="24" style="202" width="15.7"/>
    <col collapsed="false" customWidth="true" hidden="false" outlineLevel="0" max="29" min="25" style="204" width="15.7"/>
    <col collapsed="false" customWidth="true" hidden="false" outlineLevel="0" max="30" min="30" style="205" width="3.7"/>
    <col collapsed="false" customWidth="true" hidden="false" outlineLevel="0" max="31" min="31" style="206" width="3.7"/>
    <col collapsed="false" customWidth="true" hidden="false" outlineLevel="0" max="36" min="32" style="132" width="11.7"/>
    <col collapsed="false" customWidth="true" hidden="false" outlineLevel="0" max="37" min="37" style="207" width="11.7"/>
    <col collapsed="false" customWidth="true" hidden="false" outlineLevel="0" max="40" min="38" style="207" width="10.71"/>
    <col collapsed="false" customWidth="true" hidden="false" outlineLevel="0" max="41" min="41" style="208" width="10.71"/>
    <col collapsed="false" customWidth="true" hidden="false" outlineLevel="0" max="46" min="42" style="207" width="10.71"/>
    <col collapsed="false" customWidth="true" hidden="false" outlineLevel="0" max="47" min="47" style="208" width="10.71"/>
    <col collapsed="false" customWidth="true" hidden="false" outlineLevel="0" max="49" min="48" style="209" width="10.71"/>
    <col collapsed="false" customWidth="true" hidden="false" outlineLevel="0" max="51" min="50" style="209" width="10.99"/>
    <col collapsed="false" customWidth="true" hidden="false" outlineLevel="0" max="52" min="52" style="209" width="3.7"/>
    <col collapsed="false" customWidth="true" hidden="false" outlineLevel="0" max="53" min="53" style="210" width="3.7"/>
    <col collapsed="false" customWidth="true" hidden="false" outlineLevel="0" max="71" min="54" style="209" width="15.7"/>
    <col collapsed="false" customWidth="true" hidden="false" outlineLevel="0" max="72" min="72" style="93" width="3.7"/>
    <col collapsed="false" customWidth="true" hidden="false" outlineLevel="0" max="73" min="73" style="211" width="3.7"/>
    <col collapsed="false" customWidth="true" hidden="false" outlineLevel="0" max="74" min="74" style="206" width="15.7"/>
    <col collapsed="false" customWidth="true" hidden="false" outlineLevel="0" max="88" min="75" style="93" width="15.7"/>
    <col collapsed="false" customWidth="false" hidden="false" outlineLevel="0" max="257" min="89" style="93" width="9.14"/>
  </cols>
  <sheetData>
    <row r="1" customFormat="false" ht="16.5" hidden="false" customHeight="false" outlineLevel="0" collapsed="false">
      <c r="A1" s="26" t="s">
        <v>350</v>
      </c>
      <c r="D1" s="212" t="s">
        <v>351</v>
      </c>
      <c r="F1" s="213" t="e">
        <f aca="false">GetPipeName($AH$12,$AH$13)</f>
        <v>#VALUE!</v>
      </c>
      <c r="G1" s="213"/>
      <c r="L1" s="214" t="s">
        <v>352</v>
      </c>
      <c r="M1" s="214"/>
      <c r="N1" s="214"/>
      <c r="O1" s="214"/>
      <c r="P1" s="214"/>
      <c r="Q1" s="93"/>
      <c r="AE1" s="215" t="s">
        <v>353</v>
      </c>
      <c r="AF1" s="215"/>
      <c r="AG1" s="215"/>
      <c r="AH1" s="215"/>
      <c r="AI1" s="215"/>
      <c r="AJ1" s="215"/>
      <c r="AK1" s="215"/>
      <c r="AV1" s="216" t="e">
        <f aca="true">MID(CELL("filename",A1),FIND("]",CELL("filename",A1))+1,LEN(CELL("filename",A1))-FIND("]",CELL("filename",A1)))</f>
        <v>#VALUE!</v>
      </c>
      <c r="BA1" s="215" t="s">
        <v>354</v>
      </c>
      <c r="BB1" s="215"/>
      <c r="BC1" s="215"/>
      <c r="BD1" s="215"/>
      <c r="BE1" s="215"/>
      <c r="BF1" s="215"/>
      <c r="BG1" s="215"/>
      <c r="BH1" s="215"/>
      <c r="BU1" s="215" t="s">
        <v>355</v>
      </c>
      <c r="BV1" s="215"/>
      <c r="BW1" s="215"/>
      <c r="BX1" s="215"/>
      <c r="BY1" s="215"/>
      <c r="BZ1" s="215"/>
      <c r="CA1" s="215"/>
      <c r="CB1" s="215"/>
    </row>
    <row r="2" customFormat="false" ht="16.5" hidden="false" customHeight="false" outlineLevel="0" collapsed="false">
      <c r="A2" s="217" t="str">
        <f aca="false">ADDRESS(ROW($L$3),COLUMN($L$3))</f>
        <v>$L$3</v>
      </c>
      <c r="D2" s="218" t="n">
        <v>5</v>
      </c>
      <c r="F2" s="219" t="e">
        <f aca="false">GetRcptPoint($AH$12,$AH$13)</f>
        <v>#VALUE!</v>
      </c>
      <c r="G2" s="220" t="e">
        <f aca="false">GetDelPoint($AH$12,$AH$13)</f>
        <v>#VALUE!</v>
      </c>
      <c r="L2" s="201"/>
      <c r="N2" s="199" t="n">
        <f aca="false">TodayDate</f>
        <v>37210</v>
      </c>
      <c r="O2" s="199" t="n">
        <v>37209</v>
      </c>
      <c r="P2" s="93"/>
      <c r="Q2" s="93"/>
      <c r="AL2" s="216" t="n">
        <v>1</v>
      </c>
      <c r="AM2" s="216" t="n">
        <v>2</v>
      </c>
      <c r="AN2" s="216" t="n">
        <v>3</v>
      </c>
      <c r="AO2" s="216" t="n">
        <v>4</v>
      </c>
      <c r="AP2" s="216" t="n">
        <v>5</v>
      </c>
      <c r="AQ2" s="216" t="n">
        <v>6</v>
      </c>
      <c r="AR2" s="216" t="n">
        <v>7</v>
      </c>
      <c r="AS2" s="216" t="n">
        <v>8</v>
      </c>
      <c r="AT2" s="216" t="n">
        <v>9</v>
      </c>
      <c r="AV2" s="221" t="str">
        <f aca="false">ADDRESS(ROW($F$22),COLUMN($F$22))</f>
        <v>$F$22</v>
      </c>
      <c r="AW2" s="216" t="e">
        <f aca="false">GetEnd($AV$1,AV2)</f>
        <v>#VALUE!</v>
      </c>
      <c r="AX2" s="221" t="str">
        <f aca="false">ADDRESS(ROW($G$22),COLUMN($G$22))</f>
        <v>$G$22</v>
      </c>
      <c r="AY2" s="216" t="e">
        <f aca="false">GetEnd($AV$1,AX2)</f>
        <v>#VALUE!</v>
      </c>
      <c r="BV2" s="222" t="s">
        <v>356</v>
      </c>
      <c r="BW2" s="223" t="str">
        <f aca="false">ADDRESS(ROW($H$21),COLUMN($H$21))</f>
        <v>$H$21</v>
      </c>
      <c r="BX2" s="223" t="str">
        <f aca="false">ADDRESS(ROW($BV$21),COLUMN($BV$21))</f>
        <v>$BV$21</v>
      </c>
      <c r="BY2" s="223" t="str">
        <f aca="false">ADDRESS(ROW($I$21),COLUMN($I$21))</f>
        <v>$I$21</v>
      </c>
      <c r="BZ2" s="223" t="str">
        <f aca="false">ADDRESS(ROW($BW$21),COLUMN($BW$21))</f>
        <v>$BW$21</v>
      </c>
      <c r="CA2" s="223" t="str">
        <f aca="false">ADDRESS(ROW($N$21),COLUMN($N$21))</f>
        <v>$N$21</v>
      </c>
      <c r="CB2" s="223" t="str">
        <f aca="false">ADDRESS(ROW($BX$21),COLUMN($BX$21))</f>
        <v>$BX$21</v>
      </c>
      <c r="CC2" s="223" t="str">
        <f aca="false">ADDRESS(ROW($O$21),COLUMN($O$21))</f>
        <v>$O$21</v>
      </c>
      <c r="CD2" s="223" t="str">
        <f aca="false">ADDRESS(ROW($BY$21),COLUMN($BY$21))</f>
        <v>$BY$21</v>
      </c>
      <c r="CE2" s="223" t="str">
        <f aca="false">ADDRESS(ROW($P$21),COLUMN($P$21))</f>
        <v>$P$21</v>
      </c>
      <c r="CF2" s="223" t="str">
        <f aca="false">ADDRESS(ROW($BZ$21),COLUMN($BZ$21))</f>
        <v>$BZ$21</v>
      </c>
      <c r="CG2" s="223" t="str">
        <f aca="false">ADDRESS(ROW($AT$21),COLUMN($AT$21))</f>
        <v>$AT$21</v>
      </c>
      <c r="CH2" s="223" t="str">
        <f aca="false">ADDRESS(ROW($CA$21),COLUMN($CA$21))</f>
        <v>$CA$21</v>
      </c>
      <c r="CI2" s="223" t="str">
        <f aca="false">ADDRESS(ROW($AU$21),COLUMN($AU$21))</f>
        <v>$AU$21</v>
      </c>
      <c r="CJ2" s="223" t="str">
        <f aca="false">ADDRESS(ROW($CB$21),COLUMN($CB$21))</f>
        <v>$CB$21</v>
      </c>
      <c r="CK2" s="223" t="str">
        <f aca="false">ADDRESS(ROW($AM$21),COLUMN($AM$21))</f>
        <v>$AM$21</v>
      </c>
      <c r="CL2" s="223" t="str">
        <f aca="false">ADDRESS(ROW($CC$21),COLUMN($CC$21))</f>
        <v>$CC$21</v>
      </c>
      <c r="CM2" s="223" t="str">
        <f aca="false">ADDRESS(ROW($AN$21),COLUMN($AN$21))</f>
        <v>$AN$21</v>
      </c>
      <c r="CN2" s="223" t="str">
        <f aca="false">ADDRESS(ROW($CD$21),COLUMN($CD$21))</f>
        <v>$CD$21</v>
      </c>
      <c r="CO2" s="223" t="str">
        <f aca="false">ADDRESS(ROW($AO$21),COLUMN($AO$21))</f>
        <v>$AO$21</v>
      </c>
      <c r="CP2" s="223" t="str">
        <f aca="false">ADDRESS(ROW($CE$21),COLUMN($CE$21))</f>
        <v>$CE$21</v>
      </c>
      <c r="CQ2" s="223" t="str">
        <f aca="false">ADDRESS(ROW($AP$21),COLUMN($AP$21))</f>
        <v>$AP$21</v>
      </c>
      <c r="CR2" s="223" t="str">
        <f aca="false">ADDRESS(ROW($CF$21),COLUMN($CF$21))</f>
        <v>$CF$21</v>
      </c>
      <c r="CS2" s="223" t="str">
        <f aca="false">ADDRESS(ROW($AQ$21),COLUMN($AQ$21))</f>
        <v>$AQ$21</v>
      </c>
      <c r="CT2" s="223" t="str">
        <f aca="false">ADDRESS(ROW($CG$21),COLUMN($CG$21))</f>
        <v>$CG$21</v>
      </c>
      <c r="CU2" s="223" t="str">
        <f aca="false">ADDRESS(ROW($V$21),COLUMN($V$21))</f>
        <v>$V$21</v>
      </c>
      <c r="CV2" s="223" t="str">
        <f aca="false">ADDRESS(ROW($CH$21),COLUMN($CH$21))</f>
        <v>$CH$21</v>
      </c>
      <c r="CW2" s="223" t="str">
        <f aca="false">ADDRESS(ROW($AL$21),COLUMN($AL$21))</f>
        <v>$AL$21</v>
      </c>
      <c r="CX2" s="223" t="str">
        <f aca="false">ADDRESS(ROW($CI$21),COLUMN($CI$21))</f>
        <v>$CI$21</v>
      </c>
    </row>
    <row r="3" customFormat="false" ht="12.75" hidden="false" customHeight="false" outlineLevel="0" collapsed="false">
      <c r="A3" s="217" t="str">
        <f aca="false">ADDRESS(ROW($D$22),COLUMN($D$22))</f>
        <v>$D$22</v>
      </c>
      <c r="L3" s="224"/>
      <c r="M3" s="224"/>
      <c r="N3" s="225" t="s">
        <v>23</v>
      </c>
      <c r="O3" s="226" t="s">
        <v>357</v>
      </c>
      <c r="P3" s="227" t="s">
        <v>358</v>
      </c>
      <c r="Q3" s="347"/>
      <c r="AF3" s="200"/>
      <c r="AG3" s="228" t="s">
        <v>359</v>
      </c>
      <c r="AH3" s="229" t="e">
        <f aca="false">GetRcptBasisCol($AH$12,$AH$13)</f>
        <v>#VALUE!</v>
      </c>
      <c r="AI3" s="93"/>
      <c r="AJ3" s="228" t="s">
        <v>360</v>
      </c>
      <c r="AK3" s="229" t="str">
        <f aca="false">NymexCurve</f>
        <v>Nymex Mid</v>
      </c>
      <c r="AL3" s="230" t="s">
        <v>361</v>
      </c>
      <c r="AM3" s="231" t="s">
        <v>51</v>
      </c>
      <c r="AN3" s="232" t="s">
        <v>52</v>
      </c>
      <c r="AO3" s="233" t="s">
        <v>53</v>
      </c>
      <c r="AP3" s="232" t="s">
        <v>55</v>
      </c>
      <c r="AQ3" s="232" t="s">
        <v>56</v>
      </c>
      <c r="AR3" s="234" t="s">
        <v>57</v>
      </c>
      <c r="AS3" s="235" t="s">
        <v>54</v>
      </c>
      <c r="AT3" s="236" t="s">
        <v>362</v>
      </c>
      <c r="AV3" s="221" t="str">
        <f aca="false">ADDRESS(ROW($AF$22),COLUMN($AF$22))</f>
        <v>$AF$22</v>
      </c>
      <c r="AW3" s="216" t="e">
        <f aca="false">GetEnd($AV$1,AV3)</f>
        <v>#VALUE!</v>
      </c>
      <c r="AX3" s="221" t="str">
        <f aca="false">ADDRESS(ROW($AH$22),COLUMN($AH$22))</f>
        <v>$AH$22</v>
      </c>
      <c r="AY3" s="216" t="e">
        <f aca="false">GetEnd($AV$1,AX3)</f>
        <v>#VALUE!</v>
      </c>
    </row>
    <row r="4" customFormat="false" ht="12.75" hidden="false" customHeight="false" outlineLevel="0" collapsed="false">
      <c r="A4" s="217" t="str">
        <f aca="false">ADDRESS(ROW($S$22),COLUMN($S$22))</f>
        <v>$S$22</v>
      </c>
      <c r="L4" s="237" t="s">
        <v>103</v>
      </c>
      <c r="M4" s="237"/>
      <c r="N4" s="238" t="e">
        <f aca="true">SUMPRODUCT(INDIRECT(CONCATENATE(AV4,":",AW4)),INDIRECT(CONCATENATE($AV$2,":",$AW$2)),INDIRECT(CONCATENATE($AV$3,":",$AW$3)))</f>
        <v>#VALUE!</v>
      </c>
      <c r="O4" s="238" t="n">
        <v>263181.26</v>
      </c>
      <c r="P4" s="239" t="e">
        <f aca="false">N4-O4</f>
        <v>#VALUE!</v>
      </c>
      <c r="Q4" s="203"/>
      <c r="S4" s="240" t="s">
        <v>363</v>
      </c>
      <c r="T4" s="241" t="e">
        <f aca="true">SUMPRODUCT(INDIRECT(CONCATENATE(V4,":",W4)),INDIRECT(CONCATENATE(AV2,":",AW2)),INDIRECT(CONCATENATE(AV3,":",AW3)))</f>
        <v>#VALUE!</v>
      </c>
      <c r="V4" s="202" t="str">
        <f aca="false">ADDRESS(ROW(K22),COLUMN(K22))</f>
        <v>$K$22</v>
      </c>
      <c r="W4" s="202" t="e">
        <f aca="false">GetEnd($AV$1,V4)</f>
        <v>#VALUE!</v>
      </c>
      <c r="AF4" s="200"/>
      <c r="AG4" s="228" t="s">
        <v>364</v>
      </c>
      <c r="AH4" s="242" t="e">
        <f aca="false">GetRcptIndexCol($AH$12,$AH$13)</f>
        <v>#VALUE!</v>
      </c>
      <c r="AI4" s="93"/>
      <c r="AJ4" s="228" t="s">
        <v>365</v>
      </c>
      <c r="AK4" s="242" t="e">
        <f aca="false">GetNymexCol(AK3)</f>
        <v>#VALUE!</v>
      </c>
      <c r="AL4" s="132" t="n">
        <v>1</v>
      </c>
      <c r="AM4" s="243" t="e">
        <f aca="false">GetVolume($AH$12,$AH$13,AT4)</f>
        <v>#VALUE!</v>
      </c>
      <c r="AN4" s="244" t="e">
        <f aca="false">GetCommodity($AH$12,$AH$13,AT4)</f>
        <v>#VALUE!</v>
      </c>
      <c r="AO4" s="245" t="e">
        <f aca="false">GetFuelRate($AH$12,$AH$13,AT4)</f>
        <v>#VALUE!</v>
      </c>
      <c r="AP4" s="244" t="e">
        <f aca="false">GetSurcharge($AH$12,$AH$13,$AT4)</f>
        <v>#VALUE!</v>
      </c>
      <c r="AQ4" s="244" t="e">
        <f aca="false">GetRcptIndexAdj($AH$12,$AH$13,$AT4)</f>
        <v>#VALUE!</v>
      </c>
      <c r="AR4" s="246" t="e">
        <f aca="false">GetDelIndexAdj($AH$12,$AH$13,$AT4)</f>
        <v>#VALUE!</v>
      </c>
      <c r="AS4" s="247" t="e">
        <f aca="false">GetDemandRate($AH$12,$AH$13,$AT4)</f>
        <v>#VALUE!</v>
      </c>
      <c r="AT4" s="248" t="e">
        <f aca="false">gettier($AH$12,$AH$13,AL4)</f>
        <v>#VALUE!</v>
      </c>
      <c r="AV4" s="221" t="str">
        <f aca="false">ADDRESS(ROW($Q$22),COLUMN($Q$22))</f>
        <v>$Q$22</v>
      </c>
      <c r="AW4" s="216" t="e">
        <f aca="false">GetEnd($AV$1,AV4)</f>
        <v>#VALUE!</v>
      </c>
      <c r="AX4" s="221" t="str">
        <f aca="false">ADDRESS(ROW($K$22),COLUMN($K$22))</f>
        <v>$K$22</v>
      </c>
      <c r="AY4" s="216" t="e">
        <f aca="false">GetEnd($AV$1,AX4)</f>
        <v>#VALUE!</v>
      </c>
      <c r="BV4" s="249" t="s">
        <v>357</v>
      </c>
    </row>
    <row r="5" customFormat="false" ht="12.75" hidden="false" customHeight="false" outlineLevel="0" collapsed="false">
      <c r="A5" s="217" t="str">
        <f aca="false">ADDRESS(ROW($S$20),COLUMN($S$20))</f>
        <v>$S$20</v>
      </c>
      <c r="F5" s="250" t="s">
        <v>366</v>
      </c>
      <c r="G5" s="251" t="n">
        <f aca="false">TodayDate</f>
        <v>37210</v>
      </c>
      <c r="L5" s="252" t="s">
        <v>54</v>
      </c>
      <c r="M5" s="252"/>
      <c r="N5" s="238" t="e">
        <f aca="true">SUMPRODUCT(INDIRECT(CONCATENATE(AV5,":",AW5)),INDIRECT(CONCATENATE($AV$2,":",$AW$2)),INDIRECT(CONCATENATE($AV$3,":",$AW$3)))</f>
        <v>#VALUE!</v>
      </c>
      <c r="O5" s="238" t="n">
        <v>768774.56</v>
      </c>
      <c r="P5" s="253" t="e">
        <f aca="false">N5-O5</f>
        <v>#VALUE!</v>
      </c>
      <c r="Q5" s="203"/>
      <c r="S5" s="254" t="s">
        <v>367</v>
      </c>
      <c r="T5" s="255" t="e">
        <f aca="true">SUMPRODUCT(INDIRECT(CONCATENATE(V5,":",W5)),INDIRECT(CONCATENATE(AV2,":",AW2)),INDIRECT(CONCATENATE(AV3,":",AW3)))</f>
        <v>#VALUE!</v>
      </c>
      <c r="V5" s="202" t="str">
        <f aca="false">ADDRESS(ROW(L22),COLUMN(L22))</f>
        <v>$L$22</v>
      </c>
      <c r="W5" s="202" t="e">
        <f aca="false">GetEnd($AV$1,V5)</f>
        <v>#VALUE!</v>
      </c>
      <c r="AF5" s="200"/>
      <c r="AG5" s="228" t="s">
        <v>368</v>
      </c>
      <c r="AH5" s="242" t="e">
        <f aca="false">GetDelBasisCol($AH$12,$AH$13)</f>
        <v>#VALUE!</v>
      </c>
      <c r="AI5" s="93"/>
      <c r="AJ5" s="228" t="s">
        <v>369</v>
      </c>
      <c r="AK5" s="242" t="str">
        <f aca="false">LiborCurve</f>
        <v>Libor AA</v>
      </c>
      <c r="AL5" s="132" t="n">
        <v>2</v>
      </c>
      <c r="AM5" s="256" t="e">
        <f aca="false">GetVolume($AH$12,$AH$13,AT5)</f>
        <v>#VALUE!</v>
      </c>
      <c r="AN5" s="257" t="e">
        <f aca="false">GetCommodity($AH$12,$AH$13,AT5)</f>
        <v>#VALUE!</v>
      </c>
      <c r="AO5" s="258" t="e">
        <f aca="false">GetFuelRate($AH$12,$AH$13,AT5)</f>
        <v>#VALUE!</v>
      </c>
      <c r="AP5" s="257" t="e">
        <f aca="false">GetSurcharge($AH$12,$AH$13,$AT5)</f>
        <v>#VALUE!</v>
      </c>
      <c r="AQ5" s="257" t="e">
        <f aca="false">GetRcptIndexAdj($AH$12,$AH$13,$AT5)</f>
        <v>#VALUE!</v>
      </c>
      <c r="AR5" s="259" t="e">
        <f aca="false">GetDelIndexAdj($AH$12,$AH$13,$AT5)</f>
        <v>#VALUE!</v>
      </c>
      <c r="AS5" s="260" t="e">
        <f aca="false">GetDemandRate($AH$12,$AH$13,$AT5)</f>
        <v>#VALUE!</v>
      </c>
      <c r="AT5" s="248" t="e">
        <f aca="false">gettier($AH$12,$AH$13,AL5)</f>
        <v>#VALUE!</v>
      </c>
      <c r="AV5" s="221" t="str">
        <f aca="false">ADDRESS(ROW($V$22),COLUMN($V$22))</f>
        <v>$V$22</v>
      </c>
      <c r="AW5" s="216" t="e">
        <f aca="false">GetEnd($AV$1,AV5)</f>
        <v>#VALUE!</v>
      </c>
      <c r="AX5" s="221" t="str">
        <f aca="false">ADDRESS(ROW($L$22),COLUMN($L$22))</f>
        <v>$L$22</v>
      </c>
      <c r="AY5" s="216" t="e">
        <f aca="false">GetEnd($AV$1,AX5)</f>
        <v>#VALUE!</v>
      </c>
      <c r="BV5" s="261" t="n">
        <f aca="false">O2</f>
        <v>37209</v>
      </c>
    </row>
    <row r="6" customFormat="false" ht="12.75" hidden="false" customHeight="false" outlineLevel="0" collapsed="false">
      <c r="A6" s="217" t="str">
        <f aca="false">ADDRESS(ROW($BW$2),COLUMN($BW$2))</f>
        <v>$BW$2</v>
      </c>
      <c r="F6" s="262"/>
      <c r="G6" s="262"/>
      <c r="L6" s="263" t="s">
        <v>370</v>
      </c>
      <c r="M6" s="263"/>
      <c r="N6" s="264" t="e">
        <f aca="false">N4-N5</f>
        <v>#VALUE!</v>
      </c>
      <c r="O6" s="265" t="n">
        <v>-505593.3</v>
      </c>
      <c r="P6" s="266" t="e">
        <f aca="false">N6-O6</f>
        <v>#VALUE!</v>
      </c>
      <c r="Q6" s="203"/>
      <c r="S6" s="254" t="s">
        <v>371</v>
      </c>
      <c r="T6" s="267" t="e">
        <f aca="true">SUMPRODUCT(INDIRECT(CONCATENATE(V6,":",W6)),INDIRECT(CONCATENATE(AV3,":",AW3)),INDIRECT(CONCATENATE(AX3,":",AY3)))</f>
        <v>#VALUE!</v>
      </c>
      <c r="V6" s="202" t="str">
        <f aca="false">ADDRESS(ROW(G22),COLUMN(G22))</f>
        <v>$G$22</v>
      </c>
      <c r="W6" s="202" t="e">
        <f aca="false">GetEnd($AV$1,V6)</f>
        <v>#VALUE!</v>
      </c>
      <c r="AF6" s="200"/>
      <c r="AG6" s="228" t="s">
        <v>372</v>
      </c>
      <c r="AH6" s="242" t="e">
        <f aca="false">GetDelIndexCol($AH$12,$AH$13)</f>
        <v>#VALUE!</v>
      </c>
      <c r="AI6" s="93"/>
      <c r="AJ6" s="228" t="s">
        <v>373</v>
      </c>
      <c r="AK6" s="242" t="e">
        <f aca="false">GetLiborCol(AK5)</f>
        <v>#VALUE!</v>
      </c>
      <c r="AL6" s="132" t="n">
        <v>3</v>
      </c>
      <c r="AM6" s="256" t="e">
        <f aca="false">GetVolume($AH$12,$AH$13,AT6)</f>
        <v>#VALUE!</v>
      </c>
      <c r="AN6" s="257" t="e">
        <f aca="false">GetCommodity($AH$12,$AH$13,AT6)</f>
        <v>#VALUE!</v>
      </c>
      <c r="AO6" s="258" t="e">
        <f aca="false">GetFuelRate($AH$12,$AH$13,AT6)</f>
        <v>#VALUE!</v>
      </c>
      <c r="AP6" s="257" t="e">
        <f aca="false">GetSurcharge($AH$12,$AH$13,$AT6)</f>
        <v>#VALUE!</v>
      </c>
      <c r="AQ6" s="257" t="e">
        <f aca="false">GetRcptIndexAdj($AH$12,$AH$13,$AT6)</f>
        <v>#VALUE!</v>
      </c>
      <c r="AR6" s="259" t="e">
        <f aca="false">GetDelIndexAdj($AH$12,$AH$13,$AT6)</f>
        <v>#VALUE!</v>
      </c>
      <c r="AS6" s="260" t="e">
        <f aca="false">GetDemandRate($AH$12,$AH$13,$AT6)</f>
        <v>#VALUE!</v>
      </c>
      <c r="AT6" s="248" t="e">
        <f aca="false">gettier($AH$12,$AH$13,AL6)</f>
        <v>#VALUE!</v>
      </c>
      <c r="AX6" s="221"/>
      <c r="AY6" s="216"/>
    </row>
    <row r="7" customFormat="false" ht="12.75" hidden="false" customHeight="false" outlineLevel="0" collapsed="false">
      <c r="A7" s="217" t="str">
        <f aca="false">ADDRESS(ROW($AH$12),COLUMN($AH$12))</f>
        <v>$AH$12</v>
      </c>
      <c r="F7" s="250" t="s">
        <v>136</v>
      </c>
      <c r="G7" s="268" t="e">
        <f aca="false">GetMonthStart($AH$12,$AH$13,G5)</f>
        <v>#VALUE!</v>
      </c>
      <c r="L7" s="252" t="s">
        <v>374</v>
      </c>
      <c r="M7" s="252"/>
      <c r="N7" s="238" t="e">
        <f aca="true" t="array" ref="N7:N7">SUM((INDIRECT(CONCATENATE(AV7,":",AW7))-INDIRECT(CONCATENATE(AX18,":",AY18)))*INDIRECT(CONCATENATE(AX7,":",AY7))*INDIRECT(CONCATENATE(AV3,":",AW3)))</f>
        <v>#VALUE!</v>
      </c>
      <c r="O7" s="269" t="n">
        <v>156570.61</v>
      </c>
      <c r="P7" s="253" t="e">
        <f aca="false">N7</f>
        <v>#VALUE!</v>
      </c>
      <c r="S7" s="254" t="s">
        <v>375</v>
      </c>
      <c r="T7" s="270" t="e">
        <f aca="false">T5/T6</f>
        <v>#VALUE!</v>
      </c>
      <c r="AF7" s="200"/>
      <c r="AG7" s="228" t="s">
        <v>376</v>
      </c>
      <c r="AH7" s="242" t="e">
        <f aca="false">GetRcptOmicronCol($AH$12,$AH$13)</f>
        <v>#VALUE!</v>
      </c>
      <c r="AI7" s="93"/>
      <c r="AJ7" s="228" t="s">
        <v>377</v>
      </c>
      <c r="AK7" s="242" t="str">
        <f aca="false">Configuration!$D$8</f>
        <v>Nymex Vol</v>
      </c>
      <c r="AL7" s="132" t="n">
        <v>4</v>
      </c>
      <c r="AM7" s="256" t="e">
        <f aca="false">GetVolume($AH$12,$AH$13,AT7)</f>
        <v>#VALUE!</v>
      </c>
      <c r="AN7" s="257" t="e">
        <f aca="false">GetCommodity($AH$12,$AH$13,AT7)</f>
        <v>#VALUE!</v>
      </c>
      <c r="AO7" s="258" t="e">
        <f aca="false">GetFuelRate($AH$12,$AH$13,AT7)</f>
        <v>#VALUE!</v>
      </c>
      <c r="AP7" s="257" t="e">
        <f aca="false">GetSurcharge($AH$12,$AH$13,$AT7)</f>
        <v>#VALUE!</v>
      </c>
      <c r="AQ7" s="257" t="e">
        <f aca="false">GetRcptIndexAdj($AH$12,$AH$13,$AT7)</f>
        <v>#VALUE!</v>
      </c>
      <c r="AR7" s="259" t="e">
        <f aca="false">GetDelIndexAdj($AH$12,$AH$13,$AT7)</f>
        <v>#VALUE!</v>
      </c>
      <c r="AS7" s="260" t="e">
        <f aca="false">GetDemandRate($AH$12,$AH$13,$AT7)</f>
        <v>#VALUE!</v>
      </c>
      <c r="AT7" s="248" t="e">
        <f aca="false">gettier($AH$12,$AH$13,AL7)</f>
        <v>#VALUE!</v>
      </c>
      <c r="AU7" s="271" t="s">
        <v>378</v>
      </c>
      <c r="AV7" s="221" t="str">
        <f aca="false">ADDRESS(ROW($AL$22),COLUMN($AL$22))</f>
        <v>$AL$22</v>
      </c>
      <c r="AW7" s="216" t="e">
        <f aca="false">GetEnd($AV$1,AV7)</f>
        <v>#VALUE!</v>
      </c>
      <c r="AX7" s="221" t="str">
        <f aca="false">ADDRESS(ROW($AV$22),COLUMN($AV$22))</f>
        <v>$AV$22</v>
      </c>
      <c r="AY7" s="216" t="e">
        <f aca="false">GetEnd($AV$1,AX7)</f>
        <v>#VALUE!</v>
      </c>
    </row>
    <row r="8" customFormat="false" ht="12.75" hidden="false" customHeight="false" outlineLevel="0" collapsed="false">
      <c r="A8" s="272" t="s">
        <v>24</v>
      </c>
      <c r="F8" s="250" t="s">
        <v>138</v>
      </c>
      <c r="G8" s="273" t="e">
        <f aca="false">GetMonthEnd($AH$12,$AH$13)</f>
        <v>#VALUE!</v>
      </c>
      <c r="L8" s="252" t="s">
        <v>379</v>
      </c>
      <c r="M8" s="252"/>
      <c r="N8" s="238" t="e">
        <f aca="true" t="array" ref="N8:N8">SUM(((INDIRECT(AX14)-INDIRECT(AY16))-(INDIRECT(AX15)-INDIRECT(AY14)))*INDIRECT(CONCATENATE(AX2,":",AY2))*INDIRECT(CONCATENATE(AV3,":",AW3))*INDIRECT(CONCATENATE(AX3,":",AY3)))</f>
        <v>#VALUE!</v>
      </c>
      <c r="O8" s="269" t="n">
        <v>-2046477.66</v>
      </c>
      <c r="P8" s="253" t="e">
        <f aca="false">N8</f>
        <v>#VALUE!</v>
      </c>
      <c r="S8" s="274" t="s">
        <v>380</v>
      </c>
      <c r="T8" s="275" t="e">
        <f aca="false">Y8/Z8</f>
        <v>#VALUE!</v>
      </c>
      <c r="V8" s="202" t="str">
        <f aca="false">ADDRESS(ROW(P22),COLUMN(P22))</f>
        <v>$P$22</v>
      </c>
      <c r="W8" s="202" t="e">
        <f aca="false">GetEnd($AV$1,V8)</f>
        <v>#VALUE!</v>
      </c>
      <c r="Y8" s="204" t="e">
        <f aca="true">SUMIF(INDIRECT(CONCATENATE(V8,":",W8)),"&gt;0",INDIRECT(CONCATENATE(V8,":",W8)))</f>
        <v>#VALUE!</v>
      </c>
      <c r="Z8" s="204" t="e">
        <f aca="true">COUNTIF(INDIRECT(CONCATENATE(V8,":",W8)),"&gt;0")</f>
        <v>#VALUE!</v>
      </c>
      <c r="AF8" s="200"/>
      <c r="AG8" s="228" t="s">
        <v>381</v>
      </c>
      <c r="AH8" s="276" t="e">
        <f aca="false">GetDelOmicronCol($AH$12,$AH$13)</f>
        <v>#VALUE!</v>
      </c>
      <c r="AI8" s="93"/>
      <c r="AJ8" s="228" t="s">
        <v>382</v>
      </c>
      <c r="AK8" s="242" t="e">
        <f aca="false">GetNGOmicronCol(AK7)</f>
        <v>#VALUE!</v>
      </c>
      <c r="AL8" s="132" t="n">
        <v>5</v>
      </c>
      <c r="AM8" s="256" t="e">
        <f aca="false">GetVolume($AH$12,$AH$13,AT8)</f>
        <v>#VALUE!</v>
      </c>
      <c r="AN8" s="257" t="e">
        <f aca="false">GetCommodity($AH$12,$AH$13,AT8)</f>
        <v>#VALUE!</v>
      </c>
      <c r="AO8" s="258" t="e">
        <f aca="false">GetFuelRate($AH$12,$AH$13,AT8)</f>
        <v>#VALUE!</v>
      </c>
      <c r="AP8" s="257" t="e">
        <f aca="false">GetSurcharge($AH$12,$AH$13,$AT8)</f>
        <v>#VALUE!</v>
      </c>
      <c r="AQ8" s="257" t="e">
        <f aca="false">GetRcptIndexAdj($AH$12,$AH$13,$AT8)</f>
        <v>#VALUE!</v>
      </c>
      <c r="AR8" s="259" t="e">
        <f aca="false">GetDelIndexAdj($AH$12,$AH$13,$AT8)</f>
        <v>#VALUE!</v>
      </c>
      <c r="AS8" s="260" t="e">
        <f aca="false">GetDemandRate($AH$12,$AH$13,$AT8)</f>
        <v>#VALUE!</v>
      </c>
      <c r="AT8" s="248" t="e">
        <f aca="false">gettier($AH$12,$AH$13,AL8)</f>
        <v>#VALUE!</v>
      </c>
      <c r="AU8" s="277" t="s">
        <v>383</v>
      </c>
      <c r="AV8" s="221" t="str">
        <f aca="false">ADDRESS(ROW($AM$22),COLUMN($AM$22))</f>
        <v>$AM$22</v>
      </c>
      <c r="AW8" s="216" t="e">
        <f aca="false">GetEnd($AV$1,AV8)</f>
        <v>#VALUE!</v>
      </c>
      <c r="AX8" s="221" t="str">
        <f aca="false">ADDRESS(ROW($AO$22),COLUMN($AO$22))</f>
        <v>$AO$22</v>
      </c>
      <c r="AY8" s="216" t="e">
        <f aca="false">GetEnd($AV$1,AX8)</f>
        <v>#VALUE!</v>
      </c>
    </row>
    <row r="9" customFormat="false" ht="12.75" hidden="false" customHeight="false" outlineLevel="0" collapsed="false">
      <c r="A9" s="272" t="s">
        <v>24</v>
      </c>
      <c r="L9" s="252" t="s">
        <v>384</v>
      </c>
      <c r="M9" s="252"/>
      <c r="N9" s="238" t="e">
        <f aca="true" t="array" ref="N9:N9">SUM(((INDIRECT(AX16)-INDIRECT(AY17))-(INDIRECT(AX17)-INDIRECT(AY15)))*INDIRECT(CONCATENATE(AX2,":",AY2))*INDIRECT(CONCATENATE(AV3,":",AW3))*INDIRECT(CONCATENATE(AX3,":",AY3)))</f>
        <v>#VALUE!</v>
      </c>
      <c r="O9" s="269" t="n">
        <v>-75971.01</v>
      </c>
      <c r="P9" s="253" t="e">
        <f aca="false">N9</f>
        <v>#VALUE!</v>
      </c>
      <c r="AF9" s="200"/>
      <c r="AG9" s="201"/>
      <c r="AH9" s="201"/>
      <c r="AI9" s="93"/>
      <c r="AJ9" s="228" t="s">
        <v>73</v>
      </c>
      <c r="AK9" s="276" t="e">
        <f aca="false">GetCorrelCol($AH$12,$AH$13)</f>
        <v>#VALUE!</v>
      </c>
      <c r="AL9" s="132" t="n">
        <v>6</v>
      </c>
      <c r="AM9" s="256" t="e">
        <f aca="false">GetVolume($AH$12,$AH$13,AT9)</f>
        <v>#VALUE!</v>
      </c>
      <c r="AN9" s="257" t="e">
        <f aca="false">GetCommodity($AH$12,$AH$13,AT9)</f>
        <v>#VALUE!</v>
      </c>
      <c r="AO9" s="258" t="e">
        <f aca="false">GetFuelRate($AH$12,$AH$13,AT9)</f>
        <v>#VALUE!</v>
      </c>
      <c r="AP9" s="257" t="e">
        <f aca="false">GetSurcharge($AH$12,$AH$13,$AT9)</f>
        <v>#VALUE!</v>
      </c>
      <c r="AQ9" s="257" t="e">
        <f aca="false">GetRcptIndexAdj($AH$12,$AH$13,$AT9)</f>
        <v>#VALUE!</v>
      </c>
      <c r="AR9" s="259" t="e">
        <f aca="false">GetDelIndexAdj($AH$12,$AH$13,$AT9)</f>
        <v>#VALUE!</v>
      </c>
      <c r="AS9" s="260" t="e">
        <f aca="false">GetDemandRate($AH$12,$AH$13,$AT9)</f>
        <v>#VALUE!</v>
      </c>
      <c r="AT9" s="248" t="e">
        <f aca="false">gettier($AH$12,$AH$13,AL9)</f>
        <v>#VALUE!</v>
      </c>
      <c r="AU9" s="271" t="s">
        <v>385</v>
      </c>
      <c r="AV9" s="221" t="str">
        <f aca="false">ADDRESS(ROW($AN$22),COLUMN($AN$22))</f>
        <v>$AN$22</v>
      </c>
      <c r="AW9" s="216" t="e">
        <f aca="false">GetEnd($AV$1,AV9)</f>
        <v>#VALUE!</v>
      </c>
      <c r="AX9" s="221" t="str">
        <f aca="false">ADDRESS(ROW($AP$22),COLUMN($AP$22))</f>
        <v>$AP$22</v>
      </c>
      <c r="AY9" s="216" t="e">
        <f aca="false">GetEnd($AV$1,AX9)</f>
        <v>#VALUE!</v>
      </c>
    </row>
    <row r="10" customFormat="false" ht="12.75" hidden="false" customHeight="false" outlineLevel="0" collapsed="false">
      <c r="A10" s="272" t="s">
        <v>24</v>
      </c>
      <c r="D10" s="278" t="s">
        <v>386</v>
      </c>
      <c r="E10" s="278"/>
      <c r="F10" s="278"/>
      <c r="G10" s="278"/>
      <c r="H10" s="278"/>
      <c r="L10" s="252" t="s">
        <v>387</v>
      </c>
      <c r="M10" s="252"/>
      <c r="N10" s="238" t="e">
        <f aca="true">-SUMPRODUCT(INDIRECT(CONCATENATE(AV10,":",AW10)),INDIRECT(CONCATENATE($AX$7,":",$AY$7)),INDIRECT(CONCATENATE($AV$3,":",$AW$3)))</f>
        <v>#VALUE!</v>
      </c>
      <c r="O10" s="238" t="n">
        <v>-484785.13</v>
      </c>
      <c r="P10" s="253" t="e">
        <f aca="false">N10-O10</f>
        <v>#VALUE!</v>
      </c>
      <c r="AF10" s="200"/>
      <c r="AG10" s="228" t="s">
        <v>388</v>
      </c>
      <c r="AH10" s="279" t="e">
        <f aca="false">GetGRIFactor($AH$12,$AH$13)</f>
        <v>#VALUE!</v>
      </c>
      <c r="AI10" s="93"/>
      <c r="AJ10" s="93"/>
      <c r="AK10" s="93"/>
      <c r="AL10" s="132" t="n">
        <v>7</v>
      </c>
      <c r="AM10" s="256" t="e">
        <f aca="false">GetVolume($AH$12,$AH$13,AT10)</f>
        <v>#VALUE!</v>
      </c>
      <c r="AN10" s="257" t="e">
        <f aca="false">GetCommodity($AH$12,$AH$13,AT10)</f>
        <v>#VALUE!</v>
      </c>
      <c r="AO10" s="258" t="e">
        <f aca="false">GetFuelRate($AH$12,$AH$13,AT10)</f>
        <v>#VALUE!</v>
      </c>
      <c r="AP10" s="257" t="e">
        <f aca="false">GetSurcharge($AH$12,$AH$13,$AT10)</f>
        <v>#VALUE!</v>
      </c>
      <c r="AQ10" s="257" t="e">
        <f aca="false">GetRcptIndexAdj($AH$12,$AH$13,$AT10)</f>
        <v>#VALUE!</v>
      </c>
      <c r="AR10" s="259" t="e">
        <f aca="false">GetDelIndexAdj($AH$12,$AH$13,$AT10)</f>
        <v>#VALUE!</v>
      </c>
      <c r="AS10" s="260" t="e">
        <f aca="false">GetDemandRate($AH$12,$AH$13,$AT10)</f>
        <v>#VALUE!</v>
      </c>
      <c r="AT10" s="248" t="e">
        <f aca="false">gettier($AH$12,$AH$13,AL10)</f>
        <v>#VALUE!</v>
      </c>
      <c r="AU10" s="271" t="s">
        <v>389</v>
      </c>
      <c r="AV10" s="221" t="str">
        <f aca="false">ADDRESS(ROW($AS$22),COLUMN($AS$22))</f>
        <v>$AS$22</v>
      </c>
      <c r="AW10" s="216" t="e">
        <f aca="false">GetEnd($AV$1,AV10)</f>
        <v>#VALUE!</v>
      </c>
      <c r="AX10" s="221" t="str">
        <f aca="false">ADDRESS(ROW($CC$22),COLUMN($CC$22))</f>
        <v>$CC$22</v>
      </c>
      <c r="AY10" s="216" t="e">
        <f aca="false">GetEnd($AV$1,AX10)</f>
        <v>#VALUE!</v>
      </c>
    </row>
    <row r="11" customFormat="false" ht="12.75" hidden="false" customHeight="false" outlineLevel="0" collapsed="false">
      <c r="A11" s="272" t="s">
        <v>24</v>
      </c>
      <c r="D11" s="280" t="str">
        <f aca="false">IF(ISERROR($AH$13),"Check Contract Index to make sure it is valid","")</f>
        <v>Check Contract Index to make sure it is valid</v>
      </c>
      <c r="E11" s="281"/>
      <c r="F11" s="282"/>
      <c r="G11" s="282"/>
      <c r="H11" s="283"/>
      <c r="L11" s="263" t="s">
        <v>390</v>
      </c>
      <c r="M11" s="263"/>
      <c r="N11" s="264" t="e">
        <f aca="true">-SUMPRODUCT(INDIRECT(CONCATENATE(AV11,":",AW11)),INDIRECT(CONCATENATE($AV$2,":",$AW$2)),INDIRECT(CONCATENATE($AV$3,":",$AW$3)),INDIRECT(CONCATENATE(AX3,":",AY3)))</f>
        <v>#VALUE!</v>
      </c>
      <c r="O11" s="265" t="n">
        <v>-17228.72</v>
      </c>
      <c r="P11" s="266" t="e">
        <f aca="false">N11-O11</f>
        <v>#VALUE!</v>
      </c>
      <c r="AL11" s="132" t="n">
        <v>8</v>
      </c>
      <c r="AM11" s="256" t="e">
        <f aca="false">GetVolume($AH$12,$AH$13,AT11)</f>
        <v>#VALUE!</v>
      </c>
      <c r="AN11" s="257" t="e">
        <f aca="false">GetCommodity($AH$12,$AH$13,AT11)</f>
        <v>#VALUE!</v>
      </c>
      <c r="AO11" s="258" t="e">
        <f aca="false">GetFuelRate($AH$12,$AH$13,AT11)</f>
        <v>#VALUE!</v>
      </c>
      <c r="AP11" s="257" t="e">
        <f aca="false">GetSurcharge($AH$12,$AH$13,$AT11)</f>
        <v>#VALUE!</v>
      </c>
      <c r="AQ11" s="257" t="e">
        <f aca="false">GetRcptIndexAdj($AH$12,$AH$13,$AT11)</f>
        <v>#VALUE!</v>
      </c>
      <c r="AR11" s="259" t="e">
        <f aca="false">GetDelIndexAdj($AH$12,$AH$13,$AT11)</f>
        <v>#VALUE!</v>
      </c>
      <c r="AS11" s="260" t="e">
        <f aca="false">GetDemandRate($AH$12,$AH$13,$AT11)</f>
        <v>#VALUE!</v>
      </c>
      <c r="AT11" s="248" t="e">
        <f aca="false">gettier($AH$12,$AH$13,AL11)</f>
        <v>#VALUE!</v>
      </c>
      <c r="AU11" s="271" t="s">
        <v>391</v>
      </c>
      <c r="AV11" s="221" t="str">
        <f aca="false">ADDRESS(ROW($AQ$22),COLUMN($AQ$22))</f>
        <v>$AQ$22</v>
      </c>
      <c r="AW11" s="216" t="e">
        <f aca="false">GetEnd($AV$1,AV11)</f>
        <v>#VALUE!</v>
      </c>
      <c r="AX11" s="221" t="str">
        <f aca="false">ADDRESS(ROW($CD$22),COLUMN($CD$22))</f>
        <v>$CD$22</v>
      </c>
      <c r="AY11" s="216" t="e">
        <f aca="false">GetEnd($AV$1,AX11)</f>
        <v>#VALUE!</v>
      </c>
    </row>
    <row r="12" customFormat="false" ht="12.75" hidden="false" customHeight="false" outlineLevel="0" collapsed="false">
      <c r="A12" s="272" t="s">
        <v>24</v>
      </c>
      <c r="D12" s="284" t="e">
        <f aca="false">IF(OR(AH3="#VALUE#",AH4="#VALUE#",AH5="#VALUE#",AH6="#VALUE#",AH7="#VALUE#",AH8="#VALUE#"),"Check to make sure all curves are valid in input table","")</f>
        <v>#VALUE!</v>
      </c>
      <c r="E12" s="285"/>
      <c r="F12" s="286"/>
      <c r="G12" s="286"/>
      <c r="H12" s="287"/>
      <c r="L12" s="252" t="s">
        <v>115</v>
      </c>
      <c r="M12" s="252"/>
      <c r="N12" s="238" t="e">
        <f aca="true">SUM(INDIRECT(CONCATENATE(AV12,":",AW12)))</f>
        <v>#VALUE!</v>
      </c>
      <c r="O12" s="238" t="n">
        <v>-328838.85</v>
      </c>
      <c r="P12" s="253" t="e">
        <f aca="false">N12-O12</f>
        <v>#VALUE!</v>
      </c>
      <c r="AG12" s="288" t="s">
        <v>392</v>
      </c>
      <c r="AH12" s="279" t="e">
        <f aca="false">GetDBPage($D$2)</f>
        <v>#VALUE!</v>
      </c>
      <c r="AL12" s="132" t="n">
        <v>9</v>
      </c>
      <c r="AM12" s="256" t="e">
        <f aca="false">GetVolume($AH$12,$AH$13,AT12)</f>
        <v>#VALUE!</v>
      </c>
      <c r="AN12" s="257" t="e">
        <f aca="false">GetCommodity($AH$12,$AH$13,AT12)</f>
        <v>#VALUE!</v>
      </c>
      <c r="AO12" s="258" t="e">
        <f aca="false">GetFuelRate($AH$12,$AH$13,AT12)</f>
        <v>#VALUE!</v>
      </c>
      <c r="AP12" s="257" t="e">
        <f aca="false">GetSurcharge($AH$12,$AH$13,$AT12)</f>
        <v>#VALUE!</v>
      </c>
      <c r="AQ12" s="257" t="e">
        <f aca="false">GetRcptIndexAdj($AH$12,$AH$13,$AT12)</f>
        <v>#VALUE!</v>
      </c>
      <c r="AR12" s="259" t="e">
        <f aca="false">GetDelIndexAdj($AH$12,$AH$13,$AT12)</f>
        <v>#VALUE!</v>
      </c>
      <c r="AS12" s="260" t="e">
        <f aca="false">GetDemandRate($AH$12,$AH$13,$AT12)</f>
        <v>#VALUE!</v>
      </c>
      <c r="AT12" s="248" t="e">
        <f aca="false">gettier($AH$12,$AH$13,AL12)</f>
        <v>#VALUE!</v>
      </c>
      <c r="AU12" s="271" t="s">
        <v>115</v>
      </c>
      <c r="AV12" s="221" t="str">
        <f aca="false">ADDRESS(ROW($X$22),COLUMN($X$22))</f>
        <v>$X$22</v>
      </c>
      <c r="AW12" s="216" t="e">
        <f aca="false">GetEnd($AV$1,AV12)</f>
        <v>#VALUE!</v>
      </c>
      <c r="AX12" s="221" t="str">
        <f aca="false">ADDRESS(ROW($CE$22),COLUMN($CE$22))</f>
        <v>$CE$22</v>
      </c>
      <c r="AY12" s="216" t="e">
        <f aca="false">GetEnd($AV$1,AX12)</f>
        <v>#VALUE!</v>
      </c>
    </row>
    <row r="13" customFormat="false" ht="12.75" hidden="false" customHeight="false" outlineLevel="0" collapsed="false">
      <c r="A13" s="272" t="s">
        <v>24</v>
      </c>
      <c r="D13" s="284"/>
      <c r="E13" s="285"/>
      <c r="F13" s="286"/>
      <c r="G13" s="286"/>
      <c r="H13" s="287"/>
      <c r="L13" s="252" t="s">
        <v>116</v>
      </c>
      <c r="M13" s="252"/>
      <c r="N13" s="238" t="e">
        <f aca="true">SUM(INDIRECT(CONCATENATE(AV13,":",AW13)))</f>
        <v>#VALUE!</v>
      </c>
      <c r="O13" s="238" t="n">
        <v>705587.75</v>
      </c>
      <c r="P13" s="253" t="e">
        <f aca="false">N13-O13</f>
        <v>#VALUE!</v>
      </c>
      <c r="AG13" s="288" t="s">
        <v>393</v>
      </c>
      <c r="AH13" s="279" t="e">
        <f aca="false">GetRecNdx($AH$12,$D$2)</f>
        <v>#VALUE!</v>
      </c>
      <c r="AL13" s="132" t="n">
        <v>10</v>
      </c>
      <c r="AM13" s="256" t="e">
        <f aca="false">GetVolume($AH$12,$AH$13,AT13)</f>
        <v>#VALUE!</v>
      </c>
      <c r="AN13" s="257" t="e">
        <f aca="false">GetCommodity($AH$12,$AH$13,AT13)</f>
        <v>#VALUE!</v>
      </c>
      <c r="AO13" s="258" t="e">
        <f aca="false">GetFuelRate($AH$12,$AH$13,AT13)</f>
        <v>#VALUE!</v>
      </c>
      <c r="AP13" s="257" t="e">
        <f aca="false">GetSurcharge($AH$12,$AH$13,$AT13)</f>
        <v>#VALUE!</v>
      </c>
      <c r="AQ13" s="257" t="e">
        <f aca="false">GetRcptIndexAdj($AH$12,$AH$13,$AT13)</f>
        <v>#VALUE!</v>
      </c>
      <c r="AR13" s="259" t="e">
        <f aca="false">GetDelIndexAdj($AH$12,$AH$13,$AT13)</f>
        <v>#VALUE!</v>
      </c>
      <c r="AS13" s="260" t="e">
        <f aca="false">GetDemandRate($AH$12,$AH$13,$AT13)</f>
        <v>#VALUE!</v>
      </c>
      <c r="AT13" s="248" t="e">
        <f aca="false">gettier($AH$12,$AH$13,AL13)</f>
        <v>#VALUE!</v>
      </c>
      <c r="AU13" s="271" t="s">
        <v>116</v>
      </c>
      <c r="AV13" s="221" t="str">
        <f aca="false">ADDRESS(ROW($Y$22),COLUMN($Y$22))</f>
        <v>$Y$22</v>
      </c>
      <c r="AW13" s="216" t="e">
        <f aca="false">GetEnd($AV$1,AV13)</f>
        <v>#VALUE!</v>
      </c>
      <c r="AX13" s="221" t="str">
        <f aca="false">ADDRESS(ROW($CF$22),COLUMN($CF$22))</f>
        <v>$CF$22</v>
      </c>
      <c r="AY13" s="216" t="e">
        <f aca="false">GetEnd($AV$1,AX13)</f>
        <v>#VALUE!</v>
      </c>
    </row>
    <row r="14" customFormat="false" ht="12.75" hidden="false" customHeight="false" outlineLevel="0" collapsed="false">
      <c r="A14" s="272" t="s">
        <v>24</v>
      </c>
      <c r="D14" s="284"/>
      <c r="E14" s="285"/>
      <c r="F14" s="286"/>
      <c r="G14" s="286"/>
      <c r="H14" s="287"/>
      <c r="K14" s="289"/>
      <c r="L14" s="252" t="s">
        <v>117</v>
      </c>
      <c r="M14" s="252"/>
      <c r="N14" s="238" t="e">
        <f aca="true">SUM(INDIRECT(CONCATENATE(AV14,":",AW14)))</f>
        <v>#VALUE!</v>
      </c>
      <c r="O14" s="238" t="n">
        <v>-669.01</v>
      </c>
      <c r="P14" s="253" t="e">
        <f aca="false">N14-O14</f>
        <v>#VALUE!</v>
      </c>
      <c r="S14" s="203" t="e">
        <f aca="false">F22/(1-AR22)*AH22*AU22</f>
        <v>#VALUE!</v>
      </c>
      <c r="T14" s="203" t="e">
        <f aca="false">F22*AH22*AU22</f>
        <v>#VALUE!</v>
      </c>
      <c r="AL14" s="132" t="n">
        <v>11</v>
      </c>
      <c r="AM14" s="256" t="e">
        <f aca="false">GetVolume($AH$12,$AH$13,AT14)</f>
        <v>#VALUE!</v>
      </c>
      <c r="AN14" s="257" t="e">
        <f aca="false">GetCommodity($AH$12,$AH$13,AT14)</f>
        <v>#VALUE!</v>
      </c>
      <c r="AO14" s="258" t="e">
        <f aca="false">GetFuelRate($AH$12,$AH$13,AT14)</f>
        <v>#VALUE!</v>
      </c>
      <c r="AP14" s="257" t="e">
        <f aca="false">GetSurcharge($AH$12,$AH$13,$AT14)</f>
        <v>#VALUE!</v>
      </c>
      <c r="AQ14" s="257" t="e">
        <f aca="false">GetRcptIndexAdj($AH$12,$AH$13,$AT14)</f>
        <v>#VALUE!</v>
      </c>
      <c r="AR14" s="259" t="e">
        <f aca="false">GetDelIndexAdj($AH$12,$AH$13,$AT14)</f>
        <v>#VALUE!</v>
      </c>
      <c r="AS14" s="260" t="e">
        <f aca="false">GetDemandRate($AH$12,$AH$13,$AT14)</f>
        <v>#VALUE!</v>
      </c>
      <c r="AT14" s="248" t="e">
        <f aca="false">gettier($AH$12,$AH$13,AL14)</f>
        <v>#VALUE!</v>
      </c>
      <c r="AU14" s="271" t="s">
        <v>117</v>
      </c>
      <c r="AV14" s="221" t="str">
        <f aca="false">ADDRESS(ROW($Z$22),COLUMN($Z$22))</f>
        <v>$Z$22</v>
      </c>
      <c r="AW14" s="216" t="e">
        <f aca="false">GetEnd($AV$1,AV14)</f>
        <v>#VALUE!</v>
      </c>
      <c r="AX14" s="290" t="e">
        <f aca="false">CONCATENATE(AX8,":",AY8)</f>
        <v>#VALUE!</v>
      </c>
      <c r="AY14" s="290" t="e">
        <f aca="false">CONCATENATE(AX10,":",AY10)</f>
        <v>#VALUE!</v>
      </c>
    </row>
    <row r="15" customFormat="false" ht="13.5" hidden="false" customHeight="false" outlineLevel="0" collapsed="false">
      <c r="A15" s="272" t="s">
        <v>24</v>
      </c>
      <c r="D15" s="284"/>
      <c r="E15" s="285"/>
      <c r="F15" s="286"/>
      <c r="G15" s="286"/>
      <c r="H15" s="287"/>
      <c r="L15" s="252" t="s">
        <v>118</v>
      </c>
      <c r="M15" s="252"/>
      <c r="N15" s="238" t="e">
        <f aca="true">SUM(INDIRECT(CONCATENATE(AV15,":",AW15)))</f>
        <v>#VALUE!</v>
      </c>
      <c r="O15" s="238" t="n">
        <v>-4097004.82</v>
      </c>
      <c r="P15" s="253" t="e">
        <f aca="false">N15-O15</f>
        <v>#VALUE!</v>
      </c>
      <c r="AL15" s="132" t="n">
        <v>12</v>
      </c>
      <c r="AM15" s="291" t="e">
        <f aca="false">GetVolume($AH$12,$AH$13,AT15)</f>
        <v>#VALUE!</v>
      </c>
      <c r="AN15" s="292" t="e">
        <f aca="false">GetCommodity($AH$12,$AH$13,AT15)</f>
        <v>#VALUE!</v>
      </c>
      <c r="AO15" s="293" t="e">
        <f aca="false">GetFuelRate($AH$12,$AH$13,AT15)</f>
        <v>#VALUE!</v>
      </c>
      <c r="AP15" s="292" t="e">
        <f aca="false">GetSurcharge($AH$12,$AH$13,$AT15)</f>
        <v>#VALUE!</v>
      </c>
      <c r="AQ15" s="292" t="e">
        <f aca="false">GetRcptIndexAdj($AH$12,$AH$13,$AT15)</f>
        <v>#VALUE!</v>
      </c>
      <c r="AR15" s="294" t="e">
        <f aca="false">GetDelIndexAdj($AH$12,$AH$13,$AT15)</f>
        <v>#VALUE!</v>
      </c>
      <c r="AS15" s="295" t="e">
        <f aca="false">GetDemandRate($AH$12,$AH$13,$AT15)</f>
        <v>#VALUE!</v>
      </c>
      <c r="AT15" s="248" t="e">
        <f aca="false">gettier($AH$12,$AH$13,AL15)</f>
        <v>#VALUE!</v>
      </c>
      <c r="AU15" s="296" t="s">
        <v>118</v>
      </c>
      <c r="AV15" s="221" t="str">
        <f aca="false">ADDRESS(ROW($AA$22),COLUMN($AA$22))</f>
        <v>$AA$22</v>
      </c>
      <c r="AW15" s="216" t="e">
        <f aca="false">GetEnd($AV$1,AV15)</f>
        <v>#VALUE!</v>
      </c>
      <c r="AX15" s="290" t="e">
        <f aca="false">CONCATENATE(AV8,":",AW8)</f>
        <v>#VALUE!</v>
      </c>
      <c r="AY15" s="290" t="e">
        <f aca="false">CONCATENATE(AX11,":",AY11)</f>
        <v>#VALUE!</v>
      </c>
    </row>
    <row r="16" customFormat="false" ht="12.75" hidden="false" customHeight="false" outlineLevel="0" collapsed="false">
      <c r="D16" s="297"/>
      <c r="E16" s="298"/>
      <c r="F16" s="299"/>
      <c r="G16" s="299"/>
      <c r="H16" s="300"/>
      <c r="L16" s="252" t="s">
        <v>119</v>
      </c>
      <c r="M16" s="252"/>
      <c r="N16" s="238" t="e">
        <f aca="true">SUM(INDIRECT(CONCATENATE(AV16,":",AW16)))</f>
        <v>#VALUE!</v>
      </c>
      <c r="O16" s="238" t="n">
        <v>-2549126.61</v>
      </c>
      <c r="P16" s="253" t="e">
        <f aca="false">N16-O16</f>
        <v>#VALUE!</v>
      </c>
      <c r="AU16" s="271" t="s">
        <v>119</v>
      </c>
      <c r="AV16" s="221" t="str">
        <f aca="false">ADDRESS(ROW($AB$22),COLUMN($AB$22))</f>
        <v>$AB$22</v>
      </c>
      <c r="AW16" s="216" t="e">
        <f aca="false">GetEnd($AV$1,AV16)</f>
        <v>#VALUE!</v>
      </c>
      <c r="AX16" s="290" t="e">
        <f aca="false">CONCATENATE(AX9,":",AY9)</f>
        <v>#VALUE!</v>
      </c>
      <c r="AY16" s="290" t="e">
        <f aca="false">CONCATENATE(AX12,":",AY12)</f>
        <v>#VALUE!</v>
      </c>
      <c r="CM16" s="348"/>
    </row>
    <row r="17" customFormat="false" ht="12.75" hidden="false" customHeight="false" outlineLevel="0" collapsed="false">
      <c r="D17" s="285"/>
      <c r="E17" s="285"/>
      <c r="F17" s="286"/>
      <c r="G17" s="286"/>
      <c r="H17" s="286"/>
      <c r="L17" s="263" t="s">
        <v>120</v>
      </c>
      <c r="M17" s="263"/>
      <c r="N17" s="264" t="e">
        <f aca="true">SUM(INDIRECT(CONCATENATE(AV17,":",AW17)))</f>
        <v>#VALUE!</v>
      </c>
      <c r="O17" s="265" t="n">
        <v>5855.34</v>
      </c>
      <c r="P17" s="266" t="e">
        <f aca="false">N17-O17</f>
        <v>#VALUE!</v>
      </c>
      <c r="AU17" s="271" t="s">
        <v>120</v>
      </c>
      <c r="AV17" s="221" t="str">
        <f aca="false">ADDRESS(ROW($AC$22),COLUMN($AC$22))</f>
        <v>$AC$22</v>
      </c>
      <c r="AW17" s="216" t="e">
        <f aca="false">GetEnd($AV$1,AV17)</f>
        <v>#VALUE!</v>
      </c>
      <c r="AX17" s="290" t="e">
        <f aca="false">CONCATENATE(AV9,":",AW9)</f>
        <v>#VALUE!</v>
      </c>
      <c r="AY17" s="290" t="e">
        <f aca="false">CONCATENATE(AX13,":",AY13)</f>
        <v>#VALUE!</v>
      </c>
      <c r="CM17" s="348"/>
    </row>
    <row r="18" customFormat="false" ht="12.75" hidden="false" customHeight="false" outlineLevel="0" collapsed="false">
      <c r="D18" s="285"/>
      <c r="E18" s="285"/>
      <c r="F18" s="286"/>
      <c r="G18" s="286"/>
      <c r="H18" s="286"/>
      <c r="L18" s="252" t="s">
        <v>394</v>
      </c>
      <c r="M18" s="252"/>
      <c r="N18" s="238" t="e">
        <f aca="true">SUMPRODUCT(INDIRECT(CONCATENATE(AX4,":",AY4)),INDIRECT(CONCATENATE($AV$2,":",$AW$2)),INDIRECT(CONCATENATE($AV$3,":",$AW$3)))</f>
        <v>#VALUE!</v>
      </c>
      <c r="O18" s="238" t="n">
        <v>0</v>
      </c>
      <c r="P18" s="253" t="e">
        <f aca="false">N18-O18</f>
        <v>#VALUE!</v>
      </c>
      <c r="AU18" s="271"/>
      <c r="AV18" s="221"/>
      <c r="AW18" s="216"/>
      <c r="AX18" s="221" t="str">
        <f aca="false">ADDRESS(ROW($CI$22),COLUMN($CI$22))</f>
        <v>$CI$22</v>
      </c>
      <c r="AY18" s="216" t="e">
        <f aca="false">GetEnd($AV$1,AX18)</f>
        <v>#VALUE!</v>
      </c>
      <c r="CM18" s="348"/>
    </row>
    <row r="19" customFormat="false" ht="12.75" hidden="false" customHeight="false" outlineLevel="0" collapsed="false">
      <c r="D19" s="285"/>
      <c r="E19" s="285"/>
      <c r="F19" s="286"/>
      <c r="G19" s="286"/>
      <c r="H19" s="286"/>
      <c r="L19" s="301" t="s">
        <v>395</v>
      </c>
      <c r="M19" s="301"/>
      <c r="N19" s="302" t="e">
        <f aca="true">SUMPRODUCT(INDIRECT(CONCATENATE(AX5,":",AY5)),INDIRECT(CONCATENATE($AV$2,":",$AW$2)),INDIRECT(CONCATENATE($AV$3,":",$AW$3)))</f>
        <v>#VALUE!</v>
      </c>
      <c r="O19" s="302" t="n">
        <v>263181.26</v>
      </c>
      <c r="P19" s="303" t="e">
        <f aca="false">N19-O19</f>
        <v>#VALUE!</v>
      </c>
      <c r="AU19" s="271"/>
      <c r="AV19" s="221"/>
      <c r="AW19" s="216"/>
      <c r="CM19" s="348"/>
    </row>
    <row r="20" customFormat="false" ht="14.25" hidden="false" customHeight="true" outlineLevel="0" collapsed="false">
      <c r="D20" s="304"/>
      <c r="E20" s="305"/>
      <c r="F20" s="306"/>
      <c r="G20" s="306"/>
      <c r="H20" s="307"/>
      <c r="I20" s="307"/>
      <c r="J20" s="206"/>
      <c r="K20" s="206"/>
      <c r="L20" s="206"/>
      <c r="M20" s="206"/>
      <c r="N20" s="206"/>
      <c r="O20" s="206"/>
      <c r="P20" s="306"/>
      <c r="Q20" s="308"/>
      <c r="R20" s="308"/>
      <c r="S20" s="309" t="e">
        <f aca="false">GetRcptBasis($AH$12,$AH$13)</f>
        <v>#VALUE!</v>
      </c>
      <c r="T20" s="309" t="e">
        <f aca="false">GetDelBasis($AH$12,$AH$13)</f>
        <v>#VALUE!</v>
      </c>
      <c r="U20" s="308"/>
      <c r="V20" s="308"/>
      <c r="W20" s="308"/>
      <c r="X20" s="308"/>
      <c r="Y20" s="310"/>
      <c r="Z20" s="310"/>
      <c r="AA20" s="310"/>
      <c r="AB20" s="310"/>
      <c r="AC20" s="310"/>
      <c r="AI20" s="216"/>
      <c r="AM20" s="311" t="e">
        <f aca="false">GetRcptPoint($AH$12,$AH$13)</f>
        <v>#VALUE!</v>
      </c>
      <c r="AN20" s="311"/>
      <c r="AO20" s="311" t="e">
        <f aca="false">GetDelPoint($AH$12,$AH$13)</f>
        <v>#VALUE!</v>
      </c>
      <c r="AP20" s="311"/>
      <c r="AQ20" s="208"/>
      <c r="AS20" s="208"/>
      <c r="AU20" s="207" t="s">
        <v>396</v>
      </c>
      <c r="AV20" s="290" t="e">
        <f aca="true">SUMPRODUCT(INDIRECT(CONCATENATE(AV8,":",AW8)),INDIRECT(CONCATENATE($AV$2,":",$AW$2)),INDIRECT(CONCATENATE($AV$3,":",$AW$3)),INDIRECT(CONCATENATE(AX3,":",AY3)))</f>
        <v>#VALUE!</v>
      </c>
      <c r="AW20" s="290" t="e">
        <f aca="true">SUMPRODUCT(INDIRECT(CONCATENATE(AX8,":",AY8)),INDIRECT(CONCATENATE($AV$2,":",$AW$2)),INDIRECT(CONCATENATE($AV$3,":",$AW$3)),INDIRECT(CONCATENATE(AX3,":",AY3)))</f>
        <v>#VALUE!</v>
      </c>
      <c r="AX20" s="290" t="e">
        <f aca="true">SUMPRODUCT(INDIRECT(CONCATENATE(AV9,":",AW9)),INDIRECT(CONCATENATE($AV$2,":",$AW$2)),INDIRECT(CONCATENATE($AV$3,":",$AW$3)),INDIRECT(CONCATENATE(AX3,":",AY3)))</f>
        <v>#VALUE!</v>
      </c>
      <c r="AY20" s="290" t="e">
        <f aca="true">SUMPRODUCT(INDIRECT(CONCATENATE(AX9,":",AY9)),INDIRECT(CONCATENATE($AV$2,":",$AW$2)),INDIRECT(CONCATENATE($AV$3,":",$AW$3)),INDIRECT(CONCATENATE(AX3,":",AY3)))</f>
        <v>#VALUE!</v>
      </c>
    </row>
    <row r="21" customFormat="false" ht="38.25" hidden="false" customHeight="false" outlineLevel="0" collapsed="false">
      <c r="A21" s="312"/>
      <c r="B21" s="312"/>
      <c r="C21" s="312"/>
      <c r="D21" s="313" t="s">
        <v>397</v>
      </c>
      <c r="E21" s="200"/>
      <c r="F21" s="314" t="s">
        <v>51</v>
      </c>
      <c r="G21" s="315" t="s">
        <v>398</v>
      </c>
      <c r="H21" s="316" t="s">
        <v>399</v>
      </c>
      <c r="I21" s="317" t="s">
        <v>400</v>
      </c>
      <c r="K21" s="318" t="s">
        <v>401</v>
      </c>
      <c r="L21" s="319" t="s">
        <v>402</v>
      </c>
      <c r="N21" s="318" t="s">
        <v>403</v>
      </c>
      <c r="O21" s="320" t="s">
        <v>404</v>
      </c>
      <c r="P21" s="321" t="s">
        <v>405</v>
      </c>
      <c r="Q21" s="322" t="s">
        <v>406</v>
      </c>
      <c r="R21" s="93"/>
      <c r="S21" s="323" t="s">
        <v>36</v>
      </c>
      <c r="T21" s="324" t="s">
        <v>37</v>
      </c>
      <c r="V21" s="325" t="s">
        <v>54</v>
      </c>
      <c r="W21" s="326"/>
      <c r="X21" s="327" t="s">
        <v>407</v>
      </c>
      <c r="Y21" s="327" t="s">
        <v>408</v>
      </c>
      <c r="Z21" s="328" t="s">
        <v>409</v>
      </c>
      <c r="AA21" s="328" t="s">
        <v>410</v>
      </c>
      <c r="AB21" s="328" t="s">
        <v>411</v>
      </c>
      <c r="AC21" s="327" t="s">
        <v>412</v>
      </c>
      <c r="AD21" s="326"/>
      <c r="AE21" s="329"/>
      <c r="AF21" s="330" t="s">
        <v>413</v>
      </c>
      <c r="AG21" s="330" t="s">
        <v>361</v>
      </c>
      <c r="AH21" s="330" t="s">
        <v>414</v>
      </c>
      <c r="AI21" s="330" t="s">
        <v>415</v>
      </c>
      <c r="AJ21" s="330" t="s">
        <v>416</v>
      </c>
      <c r="AK21" s="312"/>
      <c r="AL21" s="331" t="s">
        <v>417</v>
      </c>
      <c r="AM21" s="331" t="s">
        <v>58</v>
      </c>
      <c r="AN21" s="331" t="s">
        <v>63</v>
      </c>
      <c r="AO21" s="331" t="s">
        <v>60</v>
      </c>
      <c r="AP21" s="331" t="s">
        <v>65</v>
      </c>
      <c r="AQ21" s="331" t="s">
        <v>418</v>
      </c>
      <c r="AR21" s="332" t="s">
        <v>53</v>
      </c>
      <c r="AS21" s="331" t="s">
        <v>419</v>
      </c>
      <c r="AT21" s="332" t="s">
        <v>420</v>
      </c>
      <c r="AU21" s="332" t="s">
        <v>421</v>
      </c>
      <c r="AV21" s="333" t="s">
        <v>422</v>
      </c>
      <c r="AW21" s="332" t="s">
        <v>423</v>
      </c>
      <c r="AX21" s="332" t="s">
        <v>424</v>
      </c>
      <c r="AY21" s="332" t="s">
        <v>425</v>
      </c>
      <c r="AZ21" s="332"/>
      <c r="BA21" s="334"/>
      <c r="BB21" s="332" t="s">
        <v>426</v>
      </c>
      <c r="BC21" s="332" t="s">
        <v>427</v>
      </c>
      <c r="BD21" s="332" t="s">
        <v>428</v>
      </c>
      <c r="BE21" s="332" t="s">
        <v>429</v>
      </c>
      <c r="BF21" s="332" t="s">
        <v>430</v>
      </c>
      <c r="BG21" s="332" t="s">
        <v>431</v>
      </c>
      <c r="BH21" s="332" t="s">
        <v>432</v>
      </c>
      <c r="BI21" s="332" t="s">
        <v>433</v>
      </c>
      <c r="BJ21" s="332" t="s">
        <v>434</v>
      </c>
      <c r="BK21" s="332" t="s">
        <v>435</v>
      </c>
      <c r="BL21" s="332" t="s">
        <v>436</v>
      </c>
      <c r="BM21" s="332" t="s">
        <v>437</v>
      </c>
      <c r="BN21" s="332" t="s">
        <v>119</v>
      </c>
      <c r="BO21" s="332" t="s">
        <v>120</v>
      </c>
      <c r="BP21" s="332"/>
      <c r="BQ21" s="332"/>
      <c r="BR21" s="332"/>
      <c r="BS21" s="332"/>
      <c r="BT21" s="312"/>
      <c r="BU21" s="335"/>
      <c r="BV21" s="336" t="s">
        <v>399</v>
      </c>
      <c r="BW21" s="332" t="s">
        <v>400</v>
      </c>
      <c r="BX21" s="332" t="s">
        <v>403</v>
      </c>
      <c r="BY21" s="332" t="s">
        <v>404</v>
      </c>
      <c r="BZ21" s="332" t="s">
        <v>405</v>
      </c>
      <c r="CA21" s="332" t="s">
        <v>420</v>
      </c>
      <c r="CB21" s="332" t="s">
        <v>421</v>
      </c>
      <c r="CC21" s="337" t="s">
        <v>58</v>
      </c>
      <c r="CD21" s="337" t="s">
        <v>63</v>
      </c>
      <c r="CE21" s="337" t="s">
        <v>60</v>
      </c>
      <c r="CF21" s="337" t="s">
        <v>65</v>
      </c>
      <c r="CG21" s="337" t="s">
        <v>418</v>
      </c>
      <c r="CH21" s="337" t="s">
        <v>54</v>
      </c>
      <c r="CI21" s="337" t="s">
        <v>417</v>
      </c>
      <c r="CJ21" s="312"/>
      <c r="CK21" s="312"/>
      <c r="CL21" s="312"/>
      <c r="CM21" s="312"/>
      <c r="CN21" s="312"/>
      <c r="CO21" s="312"/>
      <c r="CP21" s="312"/>
      <c r="CQ21" s="312"/>
      <c r="CR21" s="312"/>
      <c r="CS21" s="312"/>
      <c r="CT21" s="312"/>
      <c r="CU21" s="312"/>
      <c r="CV21" s="312"/>
      <c r="CW21" s="312"/>
      <c r="CX21" s="312"/>
      <c r="CY21" s="312"/>
      <c r="CZ21" s="312"/>
      <c r="DA21" s="312"/>
      <c r="DB21" s="312"/>
      <c r="DC21" s="312"/>
      <c r="DD21" s="312"/>
      <c r="DE21" s="312"/>
      <c r="DF21" s="312"/>
      <c r="DG21" s="312"/>
      <c r="DH21" s="312"/>
      <c r="DI21" s="312"/>
      <c r="DJ21" s="312"/>
      <c r="DK21" s="312"/>
      <c r="DL21" s="312"/>
      <c r="DM21" s="312"/>
      <c r="DN21" s="312"/>
      <c r="DO21" s="312"/>
      <c r="DP21" s="312"/>
      <c r="DQ21" s="312"/>
      <c r="DR21" s="312"/>
      <c r="DS21" s="312"/>
      <c r="DT21" s="312"/>
      <c r="DU21" s="312"/>
      <c r="DV21" s="312"/>
      <c r="DW21" s="312"/>
      <c r="DX21" s="312"/>
      <c r="DY21" s="312"/>
      <c r="DZ21" s="312"/>
      <c r="EA21" s="312"/>
      <c r="EB21" s="312"/>
      <c r="EC21" s="312"/>
      <c r="ED21" s="312"/>
      <c r="EE21" s="312"/>
      <c r="EF21" s="312"/>
      <c r="EG21" s="312"/>
      <c r="EH21" s="312"/>
      <c r="EI21" s="312"/>
      <c r="EJ21" s="312"/>
      <c r="EK21" s="312"/>
      <c r="EL21" s="312"/>
      <c r="EM21" s="312"/>
      <c r="EN21" s="312"/>
      <c r="EO21" s="312"/>
      <c r="EP21" s="312"/>
      <c r="EQ21" s="312"/>
      <c r="ER21" s="312"/>
      <c r="ES21" s="312"/>
      <c r="ET21" s="312"/>
      <c r="EU21" s="312"/>
      <c r="EV21" s="312"/>
      <c r="EW21" s="312"/>
      <c r="EX21" s="312"/>
      <c r="EY21" s="312"/>
      <c r="EZ21" s="312"/>
      <c r="FA21" s="312"/>
      <c r="FB21" s="312"/>
      <c r="FC21" s="312"/>
      <c r="FD21" s="312"/>
      <c r="FE21" s="312"/>
      <c r="FF21" s="312"/>
      <c r="FG21" s="312"/>
      <c r="FH21" s="312"/>
      <c r="FI21" s="312"/>
      <c r="FJ21" s="312"/>
      <c r="FK21" s="312"/>
      <c r="FL21" s="312"/>
      <c r="FM21" s="312"/>
      <c r="FN21" s="312"/>
      <c r="FO21" s="312"/>
      <c r="FP21" s="312"/>
      <c r="FQ21" s="312"/>
      <c r="FR21" s="312"/>
      <c r="FS21" s="312"/>
      <c r="FT21" s="312"/>
      <c r="FU21" s="312"/>
      <c r="FV21" s="312"/>
      <c r="FW21" s="312"/>
      <c r="FX21" s="312"/>
      <c r="FY21" s="312"/>
      <c r="FZ21" s="312"/>
      <c r="GA21" s="312"/>
      <c r="GB21" s="312"/>
      <c r="GC21" s="312"/>
      <c r="GD21" s="312"/>
      <c r="GE21" s="312"/>
      <c r="GF21" s="312"/>
      <c r="GG21" s="312"/>
      <c r="GH21" s="312"/>
      <c r="GI21" s="312"/>
      <c r="GJ21" s="312"/>
      <c r="GK21" s="312"/>
      <c r="GL21" s="312"/>
      <c r="GM21" s="312"/>
      <c r="GN21" s="312"/>
      <c r="GO21" s="312"/>
      <c r="GP21" s="312"/>
      <c r="GQ21" s="312"/>
      <c r="GR21" s="312"/>
      <c r="GS21" s="312"/>
      <c r="GT21" s="312"/>
      <c r="GU21" s="312"/>
      <c r="GV21" s="312"/>
      <c r="GW21" s="312"/>
      <c r="GX21" s="312"/>
      <c r="GY21" s="312"/>
      <c r="GZ21" s="312"/>
      <c r="HA21" s="312"/>
      <c r="HB21" s="312"/>
      <c r="HC21" s="312"/>
      <c r="HD21" s="312"/>
      <c r="HE21" s="312"/>
      <c r="HF21" s="312"/>
      <c r="HG21" s="312"/>
      <c r="HH21" s="312"/>
      <c r="HI21" s="312"/>
      <c r="HJ21" s="312"/>
      <c r="HK21" s="312"/>
      <c r="HL21" s="312"/>
      <c r="HM21" s="312"/>
      <c r="HN21" s="312"/>
      <c r="HO21" s="312"/>
      <c r="HP21" s="312"/>
      <c r="HQ21" s="312"/>
      <c r="HR21" s="312"/>
      <c r="HS21" s="312"/>
      <c r="HT21" s="312"/>
      <c r="HU21" s="312"/>
      <c r="HV21" s="312"/>
      <c r="HW21" s="312"/>
      <c r="HX21" s="312"/>
      <c r="HY21" s="312"/>
      <c r="HZ21" s="312"/>
      <c r="IA21" s="312"/>
      <c r="IB21" s="312"/>
      <c r="IC21" s="312"/>
      <c r="ID21" s="312"/>
      <c r="IE21" s="312"/>
      <c r="IF21" s="312"/>
      <c r="IG21" s="312"/>
      <c r="IH21" s="312"/>
      <c r="II21" s="312"/>
      <c r="IJ21" s="312"/>
      <c r="IK21" s="312"/>
      <c r="IL21" s="312"/>
      <c r="IM21" s="312"/>
      <c r="IN21" s="312"/>
      <c r="IO21" s="312"/>
      <c r="IP21" s="312"/>
      <c r="IQ21" s="312"/>
      <c r="IR21" s="312"/>
      <c r="IS21" s="312"/>
      <c r="IT21" s="312"/>
      <c r="IU21" s="312"/>
      <c r="IV21" s="312"/>
      <c r="IW21" s="312"/>
    </row>
    <row r="22" customFormat="false" ht="12.75" hidden="false" customHeight="false" outlineLevel="0" collapsed="false">
      <c r="A22" s="338"/>
      <c r="B22" s="338"/>
      <c r="D22" s="199" t="e">
        <f aca="false">G7+OffsetDays</f>
        <v>#VALUE!</v>
      </c>
      <c r="F22" s="200" t="e">
        <f aca="false">VLOOKUP(AG22,$AL$4:$AS$15,2)</f>
        <v>#VALUE!</v>
      </c>
      <c r="G22" s="200" t="e">
        <f aca="false">F22*$AU22</f>
        <v>#VALUE!</v>
      </c>
      <c r="H22" s="201" t="e">
        <f aca="false">(AL22+AM22+AN22)/(1-(AR22))</f>
        <v>#VALUE!</v>
      </c>
      <c r="I22" s="201" t="e">
        <f aca="false">(AL22+AO22+AP22)</f>
        <v>#VALUE!</v>
      </c>
      <c r="K22" s="201" t="e">
        <f aca="false">MAX(((I22-H22)-AQ22)*AU22*AH22,0)</f>
        <v>#VALUE!</v>
      </c>
      <c r="L22" s="339" t="e">
        <f aca="false">MAX(Q22-K22,0)</f>
        <v>#VALUE!</v>
      </c>
      <c r="N22" s="340" t="e">
        <f aca="false">SQRT(($AX22^2*($AH22/2)+$AW22^2*$AI22)/(($AH22/2)+$AI22))</f>
        <v>#VALUE!</v>
      </c>
      <c r="O22" s="340" t="e">
        <f aca="false">SQRT(($AY22^2*($AH22/2)+$AW22^2*$AI22)/(($AH22/2)+$AI22))</f>
        <v>#VALUE!</v>
      </c>
      <c r="P22" s="209" t="e">
        <f aca="false">(VLOOKUP(AI22,CorrelationTwo,2)*(AW22^2)*AI22+VLOOKUP(D22,CorrelationOne,$AK$9)*AX22*AY22*(AH22/2))/((AI22+(AH22/2))*O22*N22)*AF22</f>
        <v>#VALUE!</v>
      </c>
      <c r="Q22" s="339" t="e">
        <f aca="false">xSPRDOPT(I22,H22,AQ22,0,O22,N22,P22,D22-$G$5,1,0)*AH22*AU22</f>
        <v>#VALUE!</v>
      </c>
      <c r="R22" s="339"/>
      <c r="S22" s="203" t="e">
        <f aca="false">xSPRDOPT(I22,H22,AQ22,AT22,O22,N22,P22,D22-$G$5,1,2)*AF22*(F22/(1-AR22))*AH22</f>
        <v>#VALUE!</v>
      </c>
      <c r="T22" s="203" t="e">
        <f aca="false">xSPRDOPT(I22,H22,AQ22,AT22,O22,N22,P22,D22-$G$5,1,1)*AF22*F22*AH22</f>
        <v>#VALUE!</v>
      </c>
      <c r="U22" s="339"/>
      <c r="V22" s="341" t="e">
        <f aca="false">VLOOKUP($AG22,$AL$4:$AS$15,8)*AH22*AU22</f>
        <v>#VALUE!</v>
      </c>
      <c r="W22" s="341"/>
      <c r="X22" s="342" t="e">
        <f aca="false">((BM22*BC22)+(BL22*BB22))*AH22*F22</f>
        <v>#VALUE!</v>
      </c>
      <c r="Y22" s="342" t="e">
        <f aca="false">($F22*$AH22)*((($BG22/2)*($BC22)^2)+(($BF22/2)*($BB22)^2)+($BH22*$BC22*$BB22))</f>
        <v>#VALUE!</v>
      </c>
      <c r="Z22" s="342" t="e">
        <f aca="false">($BI22*$F22*$AH22*($G$5-$BV$5))/365.25</f>
        <v>#VALUE!</v>
      </c>
      <c r="AA22" s="342" t="e">
        <f aca="false">(($BK22*$BE22)+($BJ22*$BD22))*$F22*$AH22*$AF22</f>
        <v>#VALUE!</v>
      </c>
      <c r="AB22" s="342" t="e">
        <f aca="false">BN22*(AT22-CA22)*F22*AH22</f>
        <v>#VALUE!</v>
      </c>
      <c r="AC22" s="342" t="e">
        <f aca="false">BO22*CB22*F22*AH22*CA22*($G$5-$BV$5)/365.25</f>
        <v>#NAME?</v>
      </c>
      <c r="AF22" s="216" t="e">
        <f aca="false">IF(AND(D22&gt;=$G$7,D22&lt;=$G$8),1,0)</f>
        <v>#VALUE!</v>
      </c>
      <c r="AG22" s="216" t="e">
        <f aca="false">MONTH(D22)</f>
        <v>#VALUE!</v>
      </c>
      <c r="AH22" s="216" t="e">
        <f aca="false">(EOMONTH(D22,0)-EOMONTH(D22-DAY(D22),0))*AF22</f>
        <v>#VALUE!</v>
      </c>
      <c r="AI22" s="216" t="e">
        <f aca="false">MAX(0,(D22-DAY(D22))-$G$5+1)</f>
        <v>#VALUE!</v>
      </c>
      <c r="AJ22" s="216" t="e">
        <f aca="false">D22-$BV$5</f>
        <v>#VALUE!</v>
      </c>
      <c r="AL22" s="207" t="e">
        <f aca="false">VLOOKUP($D22,CurveTbl,$AK$4)</f>
        <v>#VALUE!</v>
      </c>
      <c r="AM22" s="343" t="e">
        <f aca="false">VLOOKUP($D22,CurveTbl,$AH$3)</f>
        <v>#VALUE!</v>
      </c>
      <c r="AN22" s="343" t="e">
        <f aca="false">VLOOKUP($D22,CurveTbl,$AH$4)+VLOOKUP($AG22,$AL$3:$AS$15,6)</f>
        <v>#VALUE!</v>
      </c>
      <c r="AO22" s="343" t="e">
        <f aca="false">VLOOKUP($D22,CurveTbl,$AH$5)</f>
        <v>#VALUE!</v>
      </c>
      <c r="AP22" s="343" t="e">
        <f aca="false">VLOOKUP($D22,CurveTbl,$AH$6)+VLOOKUP($AG22,$AL$3:$AS$15,7)</f>
        <v>#VALUE!</v>
      </c>
      <c r="AQ22" s="207" t="e">
        <f aca="false">VLOOKUP($AG22,$AL$4:$AS$15,3)+VLOOKUP($AG22,$AL$4:$AS$15,5)+($AH$10*VLOOKUP(D22,GRITable,2))</f>
        <v>#VALUE!</v>
      </c>
      <c r="AR22" s="208" t="e">
        <f aca="false">VLOOKUP($AG22,$AL$4:$AS$15,4)</f>
        <v>#VALUE!</v>
      </c>
      <c r="AS22" s="207" t="e">
        <f aca="false">(AL22+AM22+AN22)</f>
        <v>#VALUE!</v>
      </c>
      <c r="AT22" s="208" t="e">
        <f aca="false">VLOOKUP(D22,CurveTbl,$AK$6)</f>
        <v>#VALUE!</v>
      </c>
      <c r="AU22" s="208" t="e">
        <f aca="false">(1+$AT22/2)^(-2*($D22-$G$5)/365.25)*$AF22</f>
        <v>#VALUE!</v>
      </c>
      <c r="AV22" s="344" t="e">
        <f aca="false">ROUND((F22/(1-AR22))-F22,0)*AF22*AH22*AU22</f>
        <v>#VALUE!</v>
      </c>
      <c r="AW22" s="208" t="e">
        <f aca="false">VLOOKUP($D22,CurveTbl,$AK$8)</f>
        <v>#VALUE!</v>
      </c>
      <c r="AX22" s="208" t="e">
        <f aca="false">VLOOKUP($D22,CurveTbl,$AH$7)</f>
        <v>#VALUE!</v>
      </c>
      <c r="AY22" s="208" t="e">
        <f aca="false">VLOOKUP($D22,CurveTbl,$AH$8)</f>
        <v>#VALUE!</v>
      </c>
      <c r="AZ22" s="208"/>
      <c r="BA22" s="345"/>
      <c r="BB22" s="343" t="e">
        <f aca="false">$H22-$BV22</f>
        <v>#VALUE!</v>
      </c>
      <c r="BC22" s="343" t="e">
        <f aca="false">I22-BW22</f>
        <v>#VALUE!</v>
      </c>
      <c r="BD22" s="208" t="e">
        <f aca="false">N22-BX22</f>
        <v>#VALUE!</v>
      </c>
      <c r="BE22" s="208" t="e">
        <f aca="false">O22-BY22</f>
        <v>#VALUE!</v>
      </c>
      <c r="BF22" s="208" t="e">
        <f aca="false">xSPRDOPT($BW22,$BV22,$CG22,0,$BY22,$BX22,$BZ22,$AJ22,1,4)*$CB22</f>
        <v>#NAME?</v>
      </c>
      <c r="BG22" s="208" t="e">
        <f aca="false">xSPRDOPT($BW22,$BV22,$CG22,0,$BY22,$BX22,$BZ22,$AJ22,1,3)*$CB22</f>
        <v>#NAME?</v>
      </c>
      <c r="BH22" s="208" t="e">
        <f aca="false">IF(OR(BF22&lt;&gt;0,BG22&lt;&gt;0),xSPRDOPT($BW22,$BV22,$CG22,0,$BY22,$BX22,$BZ22,$AJ22,1,12)*$CB22,0)</f>
        <v>#NAME?</v>
      </c>
      <c r="BI22" s="208" t="e">
        <f aca="false">xSPRDOPT($BW22,$BV22,$CG22,2*LN(1+CA22/2),$BY22,$BX22,$BZ22,$AJ22,1,9)</f>
        <v>#NAME?</v>
      </c>
      <c r="BJ22" s="208" t="e">
        <f aca="false">xSPRDOPT($BW22,$BV22,$CG22,0,$BY22,$BX22,$BZ22,$AJ22,1,6)*$CB22</f>
        <v>#NAME?</v>
      </c>
      <c r="BK22" s="208" t="e">
        <f aca="false">xSPRDOPT($BW22,$BV22,$CG22,0,$BY22,$BX22,$BZ22,$AJ22,1,5)*$CB22</f>
        <v>#NAME?</v>
      </c>
      <c r="BL22" s="208" t="e">
        <f aca="false">xSPRDOPT(BW22,BV22,CG22,0,BY22,BX22,BZ22,AJ22,1,2)*CB22</f>
        <v>#NAME?</v>
      </c>
      <c r="BM22" s="208" t="e">
        <f aca="false">xSPRDOPT(BW22,BV22,CG22,0,BY22,BX22,BZ22,AJ22,1,1)*CB22</f>
        <v>#NAME?</v>
      </c>
      <c r="BN22" s="208" t="e">
        <f aca="false">IF(AH22&lt;&gt;0,xSPRDOPT($BW22,$BV22,$CG22,2*LN(1+CA22/2),$BY22,$BX22,$BZ22,$AJ22,1,8)+(AJ22/365.25)*CH22/AH22,0)</f>
        <v>#VALUE!</v>
      </c>
      <c r="BO22" s="208" t="e">
        <f aca="false">xSPRDOPT($BW22,$BV22,$CG22,0,$BY22,$BX22,$BZ22,$AJ22,1,0)</f>
        <v>#NAME?</v>
      </c>
      <c r="BP22" s="208"/>
      <c r="BQ22" s="208"/>
      <c r="BR22" s="208"/>
      <c r="BS22" s="208"/>
      <c r="BV22" s="346" t="n">
        <v>5.02117116659728</v>
      </c>
      <c r="BW22" s="207" t="n">
        <v>4.945</v>
      </c>
      <c r="BX22" s="208" t="n">
        <v>0.175584137876074</v>
      </c>
      <c r="BY22" s="208" t="n">
        <v>0.17792902192196</v>
      </c>
      <c r="BZ22" s="208" t="n">
        <v>0.998874027830781</v>
      </c>
      <c r="CA22" s="208" t="n">
        <v>0.0544691162999853</v>
      </c>
      <c r="CB22" s="208" t="n">
        <v>0.49618922150183</v>
      </c>
      <c r="CC22" s="343" t="n">
        <v>0</v>
      </c>
      <c r="CD22" s="343" t="n">
        <v>0</v>
      </c>
      <c r="CE22" s="343" t="n">
        <v>0</v>
      </c>
      <c r="CF22" s="343" t="n">
        <v>0</v>
      </c>
      <c r="CG22" s="343" t="n">
        <v>0.0013</v>
      </c>
      <c r="CH22" s="343" t="n">
        <v>1.78628119740659</v>
      </c>
      <c r="CI22" s="343" t="n">
        <v>4.945</v>
      </c>
    </row>
    <row r="23" customFormat="false" ht="12.75" hidden="false" customHeight="false" outlineLevel="0" collapsed="false">
      <c r="A23" s="338"/>
      <c r="B23" s="338"/>
      <c r="D23" s="199" t="e">
        <f aca="false">D22+AH22</f>
        <v>#VALUE!</v>
      </c>
      <c r="F23" s="200" t="e">
        <f aca="false">VLOOKUP(AG23,$AL$4:$AS$15,2)</f>
        <v>#VALUE!</v>
      </c>
      <c r="G23" s="200" t="e">
        <f aca="false">F23*$AU23</f>
        <v>#VALUE!</v>
      </c>
      <c r="H23" s="201" t="e">
        <f aca="false">(AL23+AM23+AN23)/(1-(AR23))</f>
        <v>#VALUE!</v>
      </c>
      <c r="I23" s="201" t="e">
        <f aca="false">(AL23+AO23+AP23)</f>
        <v>#VALUE!</v>
      </c>
      <c r="K23" s="201" t="e">
        <f aca="false">MAX(((I23-H23)-AQ23)*AU23*AH23,0)</f>
        <v>#VALUE!</v>
      </c>
      <c r="L23" s="339" t="e">
        <f aca="false">MAX(Q23-K23,0)</f>
        <v>#VALUE!</v>
      </c>
      <c r="N23" s="340" t="e">
        <f aca="false">SQRT(($AX23^2*($AH23/2)+$AW23^2*$AI23)/(($AH23/2)+$AI23))</f>
        <v>#VALUE!</v>
      </c>
      <c r="O23" s="340" t="e">
        <f aca="false">SQRT(($AY23^2*($AH23/2)+$AW23^2*$AI23)/(($AH23/2)+$AI23))</f>
        <v>#VALUE!</v>
      </c>
      <c r="P23" s="209" t="e">
        <f aca="false">(VLOOKUP(AI23,CorrelationTwo,2)*(AW23^2)*AI23+VLOOKUP(D23,CorrelationOne,$AK$9)*AX23*AY23*(AH23/2))/((AI23+(AH23/2))*O23*N23)*AF23</f>
        <v>#VALUE!</v>
      </c>
      <c r="Q23" s="339" t="e">
        <f aca="false">xSPRDOPT(I23,H23,AQ23,0,O23,N23,P23,D23-$G$5,1,0)*AH23*AU23</f>
        <v>#VALUE!</v>
      </c>
      <c r="R23" s="339"/>
      <c r="S23" s="203" t="e">
        <f aca="false">xSPRDOPT(I23,H23,AQ23,AT23,O23,N23,P23,D23-$G$5,1,2)*AF23*(F23/(1-AR23))*AH23</f>
        <v>#VALUE!</v>
      </c>
      <c r="T23" s="203" t="e">
        <f aca="false">xSPRDOPT(I23,H23,AQ23,AT23,O23,N23,P23,D23-$G$5,1,1)*AF23*F23*AH23</f>
        <v>#VALUE!</v>
      </c>
      <c r="U23" s="339"/>
      <c r="V23" s="341" t="e">
        <f aca="false">VLOOKUP($AG23,$AL$4:$AS$15,8)*AH23*AU23</f>
        <v>#VALUE!</v>
      </c>
      <c r="W23" s="341"/>
      <c r="X23" s="342" t="e">
        <f aca="false">((BM23*BC23)+(BL23*BB23))*AH23*F23</f>
        <v>#VALUE!</v>
      </c>
      <c r="Y23" s="342" t="e">
        <f aca="false">($F23*$AH23)*((($BG23/2)*($BC23)^2)+(($BF23/2)*($BB23)^2)+($BH23*$BC23*$BB23))</f>
        <v>#VALUE!</v>
      </c>
      <c r="Z23" s="342" t="e">
        <f aca="false">($BI23*$F23*$AH23*($G$5-$BV$5))/365.25</f>
        <v>#VALUE!</v>
      </c>
      <c r="AA23" s="342" t="e">
        <f aca="false">(($BK23*$BE23)+($BJ23*$BD23))*$F23*$AH23*$AF23</f>
        <v>#VALUE!</v>
      </c>
      <c r="AB23" s="342" t="e">
        <f aca="false">BN23*(AT23-CA23)*F23*AH23</f>
        <v>#VALUE!</v>
      </c>
      <c r="AC23" s="342" t="e">
        <f aca="false">BO23*CB23*F23*AH23*CA23*($G$5-$BV$5)/365.25</f>
        <v>#NAME?</v>
      </c>
      <c r="AF23" s="216" t="e">
        <f aca="false">IF(AND(D23&gt;=$G$7,D23&lt;=$G$8),1,0)</f>
        <v>#VALUE!</v>
      </c>
      <c r="AG23" s="216" t="e">
        <f aca="false">MONTH(D23)</f>
        <v>#VALUE!</v>
      </c>
      <c r="AH23" s="216" t="e">
        <f aca="false">(EOMONTH(D23,0)-EOMONTH(D23-DAY(D23),0))*AF23</f>
        <v>#VALUE!</v>
      </c>
      <c r="AI23" s="216" t="e">
        <f aca="false">AI22+AH22</f>
        <v>#VALUE!</v>
      </c>
      <c r="AJ23" s="216" t="e">
        <f aca="false">D23-$BV$5</f>
        <v>#VALUE!</v>
      </c>
      <c r="AL23" s="207" t="e">
        <f aca="false">VLOOKUP($D23,CurveTbl,$AK$4)</f>
        <v>#VALUE!</v>
      </c>
      <c r="AM23" s="343" t="e">
        <f aca="false">VLOOKUP($D23,CurveTbl,$AH$3)</f>
        <v>#VALUE!</v>
      </c>
      <c r="AN23" s="343" t="e">
        <f aca="false">VLOOKUP($D23,CurveTbl,$AH$4)+VLOOKUP($AG23,$AL$3:$AS$15,6)</f>
        <v>#VALUE!</v>
      </c>
      <c r="AO23" s="343" t="e">
        <f aca="false">VLOOKUP($D23,CurveTbl,$AH$5)</f>
        <v>#VALUE!</v>
      </c>
      <c r="AP23" s="343" t="e">
        <f aca="false">VLOOKUP($D23,CurveTbl,$AH$6)+VLOOKUP($AG23,$AL$3:$AS$15,7)</f>
        <v>#VALUE!</v>
      </c>
      <c r="AQ23" s="207" t="e">
        <f aca="false">VLOOKUP($AG23,$AL$4:$AS$15,3)+VLOOKUP($AG23,$AL$4:$AS$15,5)+($AH$10*VLOOKUP(D23,GRITable,2))</f>
        <v>#VALUE!</v>
      </c>
      <c r="AR23" s="208" t="e">
        <f aca="false">VLOOKUP($AG23,$AL$4:$AS$15,4)</f>
        <v>#VALUE!</v>
      </c>
      <c r="AS23" s="207" t="e">
        <f aca="false">(AL23+AM23+AN23)</f>
        <v>#VALUE!</v>
      </c>
      <c r="AT23" s="208" t="e">
        <f aca="false">VLOOKUP(D23,CurveTbl,$AK$6)</f>
        <v>#VALUE!</v>
      </c>
      <c r="AU23" s="208" t="e">
        <f aca="false">(1+$AT23/2)^(-2*($D23-$G$5)/365.25)*$AF23</f>
        <v>#VALUE!</v>
      </c>
      <c r="AV23" s="344" t="e">
        <f aca="false">ROUND((F23/(1-AR23))-F23,0)*AF23*AH23*AU23</f>
        <v>#VALUE!</v>
      </c>
      <c r="AW23" s="208" t="e">
        <f aca="false">VLOOKUP($D23,CurveTbl,$AK$8)</f>
        <v>#VALUE!</v>
      </c>
      <c r="AX23" s="208" t="e">
        <f aca="false">VLOOKUP($D23,CurveTbl,$AH$7)</f>
        <v>#VALUE!</v>
      </c>
      <c r="AY23" s="208" t="e">
        <f aca="false">VLOOKUP($D23,CurveTbl,$AH$8)</f>
        <v>#VALUE!</v>
      </c>
      <c r="AZ23" s="208"/>
      <c r="BA23" s="345"/>
      <c r="BB23" s="343" t="e">
        <f aca="false">$H23-$BV23</f>
        <v>#VALUE!</v>
      </c>
      <c r="BC23" s="343" t="e">
        <f aca="false">I23-BW23</f>
        <v>#VALUE!</v>
      </c>
      <c r="BD23" s="208" t="e">
        <f aca="false">N23-BX23</f>
        <v>#VALUE!</v>
      </c>
      <c r="BE23" s="208" t="e">
        <f aca="false">O23-BY23</f>
        <v>#VALUE!</v>
      </c>
      <c r="BF23" s="208" t="e">
        <f aca="false">xSPRDOPT($BW23,$BV23,$CG23,0,$BY23,$BX23,$BZ23,$AJ23,1,4)*$CB23</f>
        <v>#NAME?</v>
      </c>
      <c r="BG23" s="208" t="e">
        <f aca="false">xSPRDOPT($BW23,$BV23,$CG23,0,$BY23,$BX23,$BZ23,$AJ23,1,3)*$CB23</f>
        <v>#NAME?</v>
      </c>
      <c r="BH23" s="208" t="e">
        <f aca="false">IF(OR(BF23&lt;&gt;0,BG23&lt;&gt;0),xSPRDOPT($BW23,$BV23,$CG23,0,$BY23,$BX23,$BZ23,$AJ23,1,12)*$CB23,0)</f>
        <v>#NAME?</v>
      </c>
      <c r="BI23" s="208" t="e">
        <f aca="false">xSPRDOPT($BW23,$BV23,$CG23,2*LN(1+CA23/2),$BY23,$BX23,$BZ23,$AJ23,1,9)</f>
        <v>#NAME?</v>
      </c>
      <c r="BJ23" s="208" t="e">
        <f aca="false">xSPRDOPT($BW23,$BV23,$CG23,0,$BY23,$BX23,$BZ23,$AJ23,1,6)*$CB23</f>
        <v>#NAME?</v>
      </c>
      <c r="BK23" s="208" t="e">
        <f aca="false">xSPRDOPT($BW23,$BV23,$CG23,0,$BY23,$BX23,$BZ23,$AJ23,1,5)*$CB23</f>
        <v>#NAME?</v>
      </c>
      <c r="BL23" s="208" t="e">
        <f aca="false">xSPRDOPT(BW23,BV23,CG23,0,BY23,BX23,BZ23,AJ23,1,2)*CB23</f>
        <v>#NAME?</v>
      </c>
      <c r="BM23" s="208" t="e">
        <f aca="false">xSPRDOPT(BW23,BV23,CG23,0,BY23,BX23,BZ23,AJ23,1,1)*CB23</f>
        <v>#NAME?</v>
      </c>
      <c r="BN23" s="208" t="e">
        <f aca="false">IF(AH23&lt;&gt;0,xSPRDOPT($BW23,$BV23,$CG23,2*LN(1+CA23/2),$BY23,$BX23,$BZ23,$AJ23,1,8)+(AJ23/365.25)*CH23/AH23,0)</f>
        <v>#VALUE!</v>
      </c>
      <c r="BO23" s="208" t="e">
        <f aca="false">xSPRDOPT($BW23,$BV23,$CG23,0,$BY23,$BX23,$BZ23,$AJ23,1,0)</f>
        <v>#NAME?</v>
      </c>
      <c r="BP23" s="208"/>
      <c r="BQ23" s="208"/>
      <c r="BR23" s="208"/>
      <c r="BS23" s="208"/>
      <c r="BV23" s="346" t="n">
        <v>5.18363575439416</v>
      </c>
      <c r="BW23" s="207" t="n">
        <v>5.105</v>
      </c>
      <c r="BX23" s="208" t="n">
        <v>0.179021325768783</v>
      </c>
      <c r="BY23" s="208" t="n">
        <v>0.181918358887393</v>
      </c>
      <c r="BZ23" s="208" t="n">
        <v>0.998894331527111</v>
      </c>
      <c r="CA23" s="208" t="n">
        <v>0.0545174749728896</v>
      </c>
      <c r="CB23" s="208" t="n">
        <v>0.493698783581971</v>
      </c>
      <c r="CC23" s="343" t="n">
        <v>0</v>
      </c>
      <c r="CD23" s="343" t="n">
        <v>0</v>
      </c>
      <c r="CE23" s="343" t="n">
        <v>0</v>
      </c>
      <c r="CF23" s="343" t="n">
        <v>0</v>
      </c>
      <c r="CG23" s="343" t="n">
        <v>0.0013</v>
      </c>
      <c r="CH23" s="343" t="n">
        <v>1.83655947492493</v>
      </c>
      <c r="CI23" s="343" t="n">
        <v>5.105</v>
      </c>
    </row>
    <row r="24" customFormat="false" ht="12.75" hidden="false" customHeight="false" outlineLevel="0" collapsed="false">
      <c r="A24" s="338"/>
      <c r="B24" s="338"/>
      <c r="D24" s="199" t="e">
        <f aca="false">D23+AH23</f>
        <v>#VALUE!</v>
      </c>
      <c r="F24" s="200" t="e">
        <f aca="false">VLOOKUP(AG24,$AL$4:$AS$15,2)</f>
        <v>#VALUE!</v>
      </c>
      <c r="G24" s="200" t="e">
        <f aca="false">F24*$AU24</f>
        <v>#VALUE!</v>
      </c>
      <c r="H24" s="201" t="e">
        <f aca="false">(AL24+AM24+AN24)/(1-(AR24))</f>
        <v>#VALUE!</v>
      </c>
      <c r="I24" s="201" t="e">
        <f aca="false">(AL24+AO24+AP24)</f>
        <v>#VALUE!</v>
      </c>
      <c r="K24" s="201" t="e">
        <f aca="false">MAX(((I24-H24)-AQ24)*AU24*AH24,0)</f>
        <v>#VALUE!</v>
      </c>
      <c r="L24" s="339" t="e">
        <f aca="false">MAX(Q24-K24,0)</f>
        <v>#VALUE!</v>
      </c>
      <c r="N24" s="340" t="e">
        <f aca="false">SQRT(($AX24^2*($AH24/2)+$AW24^2*$AI24)/(($AH24/2)+$AI24))</f>
        <v>#VALUE!</v>
      </c>
      <c r="O24" s="340" t="e">
        <f aca="false">SQRT(($AY24^2*($AH24/2)+$AW24^2*$AI24)/(($AH24/2)+$AI24))</f>
        <v>#VALUE!</v>
      </c>
      <c r="P24" s="209" t="e">
        <f aca="false">(VLOOKUP(AI24,CorrelationTwo,2)*(AW24^2)*AI24+VLOOKUP(D24,CorrelationOne,$AK$9)*AX24*AY24*(AH24/2))/((AI24+(AH24/2))*O24*N24)*AF24</f>
        <v>#VALUE!</v>
      </c>
      <c r="Q24" s="339" t="e">
        <f aca="false">xSPRDOPT(I24,H24,AQ24,0,O24,N24,P24,D24-$G$5,1,0)*AH24*AU24</f>
        <v>#VALUE!</v>
      </c>
      <c r="R24" s="339"/>
      <c r="S24" s="203" t="e">
        <f aca="false">xSPRDOPT(I24,H24,AQ24,AT24,O24,N24,P24,D24-$G$5,1,2)*AF24*(F24/(1-AR24))*AH24</f>
        <v>#VALUE!</v>
      </c>
      <c r="T24" s="203" t="e">
        <f aca="false">xSPRDOPT(I24,H24,AQ24,AT24,O24,N24,P24,D24-$G$5,1,1)*AF24*F24*AH24</f>
        <v>#VALUE!</v>
      </c>
      <c r="U24" s="339"/>
      <c r="V24" s="341" t="e">
        <f aca="false">VLOOKUP($AG24,$AL$4:$AS$15,8)*AH24*AU24</f>
        <v>#VALUE!</v>
      </c>
      <c r="W24" s="341"/>
      <c r="X24" s="342" t="e">
        <f aca="false">((BM24*BC24)+(BL24*BB24))*AH24*F24</f>
        <v>#VALUE!</v>
      </c>
      <c r="Y24" s="342" t="e">
        <f aca="false">($F24*$AH24)*((($BG24/2)*($BC24)^2)+(($BF24/2)*($BB24)^2)+($BH24*$BC24*$BB24))</f>
        <v>#VALUE!</v>
      </c>
      <c r="Z24" s="342" t="e">
        <f aca="false">($BI24*$F24*$AH24*($G$5-$BV$5))/365.25</f>
        <v>#VALUE!</v>
      </c>
      <c r="AA24" s="342" t="e">
        <f aca="false">(($BK24*$BE24)+($BJ24*$BD24))*$F24*$AH24*$AF24</f>
        <v>#VALUE!</v>
      </c>
      <c r="AB24" s="342" t="e">
        <f aca="false">BN24*(AT24-CA24)*F24*AH24</f>
        <v>#VALUE!</v>
      </c>
      <c r="AC24" s="342" t="e">
        <f aca="false">BO24*CB24*F24*AH24*CA24*($G$5-$BV$5)/365.25</f>
        <v>#NAME?</v>
      </c>
      <c r="AF24" s="216" t="e">
        <f aca="false">IF(AND(D24&gt;=$G$7,D24&lt;=$G$8),1,0)</f>
        <v>#VALUE!</v>
      </c>
      <c r="AG24" s="216" t="e">
        <f aca="false">MONTH(D24)</f>
        <v>#VALUE!</v>
      </c>
      <c r="AH24" s="216" t="e">
        <f aca="false">(EOMONTH(D24,0)-EOMONTH(D24-DAY(D24),0))*AF24</f>
        <v>#VALUE!</v>
      </c>
      <c r="AI24" s="216" t="e">
        <f aca="false">AI23+AH23</f>
        <v>#VALUE!</v>
      </c>
      <c r="AJ24" s="216" t="e">
        <f aca="false">D24-$BV$5</f>
        <v>#VALUE!</v>
      </c>
      <c r="AL24" s="207" t="e">
        <f aca="false">VLOOKUP($D24,CurveTbl,$AK$4)</f>
        <v>#VALUE!</v>
      </c>
      <c r="AM24" s="343" t="e">
        <f aca="false">VLOOKUP($D24,CurveTbl,$AH$3)</f>
        <v>#VALUE!</v>
      </c>
      <c r="AN24" s="343" t="e">
        <f aca="false">VLOOKUP($D24,CurveTbl,$AH$4)+VLOOKUP($AG24,$AL$3:$AS$15,6)</f>
        <v>#VALUE!</v>
      </c>
      <c r="AO24" s="343" t="e">
        <f aca="false">VLOOKUP($D24,CurveTbl,$AH$5)</f>
        <v>#VALUE!</v>
      </c>
      <c r="AP24" s="343" t="e">
        <f aca="false">VLOOKUP($D24,CurveTbl,$AH$6)+VLOOKUP($AG24,$AL$3:$AS$15,7)</f>
        <v>#VALUE!</v>
      </c>
      <c r="AQ24" s="207" t="e">
        <f aca="false">VLOOKUP($AG24,$AL$4:$AS$15,3)+VLOOKUP($AG24,$AL$4:$AS$15,5)+($AH$10*VLOOKUP(D24,GRITable,2))</f>
        <v>#VALUE!</v>
      </c>
      <c r="AR24" s="208" t="e">
        <f aca="false">VLOOKUP($AG24,$AL$4:$AS$15,4)</f>
        <v>#VALUE!</v>
      </c>
      <c r="AS24" s="207" t="e">
        <f aca="false">(AL24+AM24+AN24)</f>
        <v>#VALUE!</v>
      </c>
      <c r="AT24" s="208" t="e">
        <f aca="false">VLOOKUP(D24,CurveTbl,$AK$6)</f>
        <v>#VALUE!</v>
      </c>
      <c r="AU24" s="208" t="e">
        <f aca="false">(1+$AT24/2)^(-2*($D24-$G$5)/365.25)*$AF24</f>
        <v>#VALUE!</v>
      </c>
      <c r="AV24" s="344" t="e">
        <f aca="false">ROUND((F24/(1-AR24))-F24,0)*AF24*AH24*AU24</f>
        <v>#VALUE!</v>
      </c>
      <c r="AW24" s="208" t="e">
        <f aca="false">VLOOKUP($D24,CurveTbl,$AK$8)</f>
        <v>#VALUE!</v>
      </c>
      <c r="AX24" s="208" t="e">
        <f aca="false">VLOOKUP($D24,CurveTbl,$AH$7)</f>
        <v>#VALUE!</v>
      </c>
      <c r="AY24" s="208" t="e">
        <f aca="false">VLOOKUP($D24,CurveTbl,$AH$8)</f>
        <v>#VALUE!</v>
      </c>
      <c r="AZ24" s="208"/>
      <c r="BA24" s="345"/>
      <c r="BB24" s="343" t="e">
        <f aca="false">$H24-$BV24</f>
        <v>#VALUE!</v>
      </c>
      <c r="BC24" s="343" t="e">
        <f aca="false">I24-BW24</f>
        <v>#VALUE!</v>
      </c>
      <c r="BD24" s="208" t="e">
        <f aca="false">N24-BX24</f>
        <v>#VALUE!</v>
      </c>
      <c r="BE24" s="208" t="e">
        <f aca="false">O24-BY24</f>
        <v>#VALUE!</v>
      </c>
      <c r="BF24" s="208" t="e">
        <f aca="false">xSPRDOPT($BW24,$BV24,$CG24,0,$BY24,$BX24,$BZ24,$AJ24,1,4)*$CB24</f>
        <v>#NAME?</v>
      </c>
      <c r="BG24" s="208" t="e">
        <f aca="false">xSPRDOPT($BW24,$BV24,$CG24,0,$BY24,$BX24,$BZ24,$AJ24,1,3)*$CB24</f>
        <v>#NAME?</v>
      </c>
      <c r="BH24" s="208" t="e">
        <f aca="false">IF(OR(BF24&lt;&gt;0,BG24&lt;&gt;0),xSPRDOPT($BW24,$BV24,$CG24,0,$BY24,$BX24,$BZ24,$AJ24,1,12)*$CB24,0)</f>
        <v>#NAME?</v>
      </c>
      <c r="BI24" s="208" t="e">
        <f aca="false">xSPRDOPT($BW24,$BV24,$CG24,2*LN(1+CA24/2),$BY24,$BX24,$BZ24,$AJ24,1,9)</f>
        <v>#NAME?</v>
      </c>
      <c r="BJ24" s="208" t="e">
        <f aca="false">xSPRDOPT($BW24,$BV24,$CG24,0,$BY24,$BX24,$BZ24,$AJ24,1,6)*$CB24</f>
        <v>#NAME?</v>
      </c>
      <c r="BK24" s="208" t="e">
        <f aca="false">xSPRDOPT($BW24,$BV24,$CG24,0,$BY24,$BX24,$BZ24,$AJ24,1,5)*$CB24</f>
        <v>#NAME?</v>
      </c>
      <c r="BL24" s="208" t="e">
        <f aca="false">xSPRDOPT(BW24,BV24,CG24,0,BY24,BX24,BZ24,AJ24,1,2)*CB24</f>
        <v>#NAME?</v>
      </c>
      <c r="BM24" s="208" t="e">
        <f aca="false">xSPRDOPT(BW24,BV24,CG24,0,BY24,BX24,BZ24,AJ24,1,1)*CB24</f>
        <v>#NAME?</v>
      </c>
      <c r="BN24" s="208" t="e">
        <f aca="false">IF(AH24&lt;&gt;0,xSPRDOPT($BW24,$BV24,$CG24,2*LN(1+CA24/2),$BY24,$BX24,$BZ24,$AJ24,1,8)+(AJ24/365.25)*CH24/AH24,0)</f>
        <v>#VALUE!</v>
      </c>
      <c r="BO24" s="208" t="e">
        <f aca="false">xSPRDOPT($BW24,$BV24,$CG24,0,$BY24,$BX24,$BZ24,$AJ24,1,0)</f>
        <v>#NAME?</v>
      </c>
      <c r="BP24" s="208"/>
      <c r="BQ24" s="208"/>
      <c r="BR24" s="208"/>
      <c r="BS24" s="208"/>
      <c r="BV24" s="346" t="n">
        <v>5.2166363737904</v>
      </c>
      <c r="BW24" s="207" t="n">
        <v>5.1375</v>
      </c>
      <c r="BX24" s="208" t="n">
        <v>0.178964657817659</v>
      </c>
      <c r="BY24" s="208" t="n">
        <v>0.18184407036081</v>
      </c>
      <c r="BZ24" s="208" t="n">
        <v>0.998899925438953</v>
      </c>
      <c r="CA24" s="208" t="n">
        <v>0.0545674456023764</v>
      </c>
      <c r="CB24" s="208" t="n">
        <v>0.49113447956085</v>
      </c>
      <c r="CC24" s="343" t="n">
        <v>0</v>
      </c>
      <c r="CD24" s="343" t="n">
        <v>0</v>
      </c>
      <c r="CE24" s="343" t="n">
        <v>0</v>
      </c>
      <c r="CF24" s="343" t="n">
        <v>0</v>
      </c>
      <c r="CG24" s="343" t="n">
        <v>0.0013</v>
      </c>
      <c r="CH24" s="343" t="n">
        <v>1.82702026396636</v>
      </c>
      <c r="CI24" s="343" t="n">
        <v>5.1375</v>
      </c>
    </row>
    <row r="25" customFormat="false" ht="12.75" hidden="false" customHeight="false" outlineLevel="0" collapsed="false">
      <c r="A25" s="338"/>
      <c r="B25" s="338"/>
      <c r="D25" s="199" t="e">
        <f aca="false">D24+AH24</f>
        <v>#VALUE!</v>
      </c>
      <c r="F25" s="200" t="e">
        <f aca="false">VLOOKUP(AG25,$AL$4:$AS$15,2)</f>
        <v>#VALUE!</v>
      </c>
      <c r="G25" s="200" t="e">
        <f aca="false">F25*$AU25</f>
        <v>#VALUE!</v>
      </c>
      <c r="H25" s="201" t="e">
        <f aca="false">(AL25+AM25+AN25)/(1-(AR25))</f>
        <v>#VALUE!</v>
      </c>
      <c r="I25" s="201" t="e">
        <f aca="false">(AL25+AO25+AP25)</f>
        <v>#VALUE!</v>
      </c>
      <c r="K25" s="201" t="e">
        <f aca="false">MAX(((I25-H25)-AQ25)*AU25*AH25,0)</f>
        <v>#VALUE!</v>
      </c>
      <c r="L25" s="339" t="e">
        <f aca="false">MAX(Q25-K25,0)</f>
        <v>#VALUE!</v>
      </c>
      <c r="N25" s="340" t="e">
        <f aca="false">SQRT(($AX25^2*($AH25/2)+$AW25^2*$AI25)/(($AH25/2)+$AI25))</f>
        <v>#VALUE!</v>
      </c>
      <c r="O25" s="340" t="e">
        <f aca="false">SQRT(($AY25^2*($AH25/2)+$AW25^2*$AI25)/(($AH25/2)+$AI25))</f>
        <v>#VALUE!</v>
      </c>
      <c r="P25" s="209" t="e">
        <f aca="false">(VLOOKUP(AI25,CorrelationTwo,2)*(AW25^2)*AI25+VLOOKUP(D25,CorrelationOne,$AK$9)*AX25*AY25*(AH25/2))/((AI25+(AH25/2))*O25*N25)*AF25</f>
        <v>#VALUE!</v>
      </c>
      <c r="Q25" s="339" t="e">
        <f aca="false">xSPRDOPT(I25,H25,AQ25,0,O25,N25,P25,D25-$G$5,1,0)*AH25*AU25</f>
        <v>#VALUE!</v>
      </c>
      <c r="R25" s="339"/>
      <c r="S25" s="203" t="e">
        <f aca="false">xSPRDOPT(I25,H25,AQ25,AT25,O25,N25,P25,D25-$G$5,1,2)*AF25*(F25/(1-AR25))*AH25</f>
        <v>#VALUE!</v>
      </c>
      <c r="T25" s="203" t="e">
        <f aca="false">xSPRDOPT(I25,H25,AQ25,AT25,O25,N25,P25,D25-$G$5,1,1)*AF25*F25*AH25</f>
        <v>#VALUE!</v>
      </c>
      <c r="U25" s="339"/>
      <c r="V25" s="341" t="e">
        <f aca="false">VLOOKUP($AG25,$AL$4:$AS$15,8)*AH25*AU25</f>
        <v>#VALUE!</v>
      </c>
      <c r="W25" s="341"/>
      <c r="X25" s="342" t="e">
        <f aca="false">((BM25*BC25)+(BL25*BB25))*AH25*F25</f>
        <v>#VALUE!</v>
      </c>
      <c r="Y25" s="342" t="e">
        <f aca="false">($F25*$AH25)*((($BG25/2)*($BC25)^2)+(($BF25/2)*($BB25)^2)+($BH25*$BC25*$BB25))</f>
        <v>#VALUE!</v>
      </c>
      <c r="Z25" s="342" t="e">
        <f aca="false">($BI25*$F25*$AH25*($G$5-$BV$5))/365.25</f>
        <v>#VALUE!</v>
      </c>
      <c r="AA25" s="342" t="e">
        <f aca="false">(($BK25*$BE25)+($BJ25*$BD25))*$F25*$AH25*$AF25</f>
        <v>#VALUE!</v>
      </c>
      <c r="AB25" s="342" t="e">
        <f aca="false">BN25*(AT25-CA25)*F25*AH25</f>
        <v>#VALUE!</v>
      </c>
      <c r="AC25" s="342" t="e">
        <f aca="false">BO25*CB25*F25*AH25*CA25*($G$5-$BV$5)/365.25</f>
        <v>#NAME?</v>
      </c>
      <c r="AF25" s="216" t="e">
        <f aca="false">IF(AND(D25&gt;=$G$7,D25&lt;=$G$8),1,0)</f>
        <v>#VALUE!</v>
      </c>
      <c r="AG25" s="216" t="e">
        <f aca="false">MONTH(D25)</f>
        <v>#VALUE!</v>
      </c>
      <c r="AH25" s="216" t="e">
        <f aca="false">(EOMONTH(D25,0)-EOMONTH(D25-DAY(D25),0))*AF25</f>
        <v>#VALUE!</v>
      </c>
      <c r="AI25" s="216" t="e">
        <f aca="false">AI24+AH24</f>
        <v>#VALUE!</v>
      </c>
      <c r="AJ25" s="216" t="e">
        <f aca="false">D25-$BV$5</f>
        <v>#VALUE!</v>
      </c>
      <c r="AL25" s="207" t="e">
        <f aca="false">VLOOKUP($D25,CurveTbl,$AK$4)</f>
        <v>#VALUE!</v>
      </c>
      <c r="AM25" s="343" t="e">
        <f aca="false">VLOOKUP($D25,CurveTbl,$AH$3)</f>
        <v>#VALUE!</v>
      </c>
      <c r="AN25" s="343" t="e">
        <f aca="false">VLOOKUP($D25,CurveTbl,$AH$4)+VLOOKUP($AG25,$AL$3:$AS$15,6)</f>
        <v>#VALUE!</v>
      </c>
      <c r="AO25" s="343" t="e">
        <f aca="false">VLOOKUP($D25,CurveTbl,$AH$5)</f>
        <v>#VALUE!</v>
      </c>
      <c r="AP25" s="343" t="e">
        <f aca="false">VLOOKUP($D25,CurveTbl,$AH$6)+VLOOKUP($AG25,$AL$3:$AS$15,7)</f>
        <v>#VALUE!</v>
      </c>
      <c r="AQ25" s="207" t="e">
        <f aca="false">VLOOKUP($AG25,$AL$4:$AS$15,3)+VLOOKUP($AG25,$AL$4:$AS$15,5)+($AH$10*VLOOKUP(D25,GRITable,2))</f>
        <v>#VALUE!</v>
      </c>
      <c r="AR25" s="208" t="e">
        <f aca="false">VLOOKUP($AG25,$AL$4:$AS$15,4)</f>
        <v>#VALUE!</v>
      </c>
      <c r="AS25" s="207" t="e">
        <f aca="false">(AL25+AM25+AN25)</f>
        <v>#VALUE!</v>
      </c>
      <c r="AT25" s="208" t="e">
        <f aca="false">VLOOKUP(D25,CurveTbl,$AK$6)</f>
        <v>#VALUE!</v>
      </c>
      <c r="AU25" s="208" t="e">
        <f aca="false">(1+$AT25/2)^(-2*($D25-$G$5)/365.25)*$AF25</f>
        <v>#VALUE!</v>
      </c>
      <c r="AV25" s="344" t="e">
        <f aca="false">ROUND((F25/(1-AR25))-F25,0)*AF25*AH25*AU25</f>
        <v>#VALUE!</v>
      </c>
      <c r="AW25" s="208" t="e">
        <f aca="false">VLOOKUP($D25,CurveTbl,$AK$8)</f>
        <v>#VALUE!</v>
      </c>
      <c r="AX25" s="208" t="e">
        <f aca="false">VLOOKUP($D25,CurveTbl,$AH$7)</f>
        <v>#VALUE!</v>
      </c>
      <c r="AY25" s="208" t="e">
        <f aca="false">VLOOKUP($D25,CurveTbl,$AH$8)</f>
        <v>#VALUE!</v>
      </c>
      <c r="AZ25" s="208"/>
      <c r="BA25" s="345"/>
      <c r="BB25" s="343" t="e">
        <f aca="false">$H25-$BV25</f>
        <v>#VALUE!</v>
      </c>
      <c r="BC25" s="343" t="e">
        <f aca="false">I25-BW25</f>
        <v>#VALUE!</v>
      </c>
      <c r="BD25" s="208" t="e">
        <f aca="false">N25-BX25</f>
        <v>#VALUE!</v>
      </c>
      <c r="BE25" s="208" t="e">
        <f aca="false">O25-BY25</f>
        <v>#VALUE!</v>
      </c>
      <c r="BF25" s="208" t="e">
        <f aca="false">xSPRDOPT($BW25,$BV25,$CG25,0,$BY25,$BX25,$BZ25,$AJ25,1,4)*$CB25</f>
        <v>#NAME?</v>
      </c>
      <c r="BG25" s="208" t="e">
        <f aca="false">xSPRDOPT($BW25,$BV25,$CG25,0,$BY25,$BX25,$BZ25,$AJ25,1,3)*$CB25</f>
        <v>#NAME?</v>
      </c>
      <c r="BH25" s="208" t="e">
        <f aca="false">IF(OR(BF25&lt;&gt;0,BG25&lt;&gt;0),xSPRDOPT($BW25,$BV25,$CG25,0,$BY25,$BX25,$BZ25,$AJ25,1,12)*$CB25,0)</f>
        <v>#NAME?</v>
      </c>
      <c r="BI25" s="208" t="e">
        <f aca="false">xSPRDOPT($BW25,$BV25,$CG25,2*LN(1+CA25/2),$BY25,$BX25,$BZ25,$AJ25,1,9)</f>
        <v>#NAME?</v>
      </c>
      <c r="BJ25" s="208" t="e">
        <f aca="false">xSPRDOPT($BW25,$BV25,$CG25,0,$BY25,$BX25,$BZ25,$AJ25,1,6)*$CB25</f>
        <v>#NAME?</v>
      </c>
      <c r="BK25" s="208" t="e">
        <f aca="false">xSPRDOPT($BW25,$BV25,$CG25,0,$BY25,$BX25,$BZ25,$AJ25,1,5)*$CB25</f>
        <v>#NAME?</v>
      </c>
      <c r="BL25" s="208" t="e">
        <f aca="false">xSPRDOPT(BW25,BV25,CG25,0,BY25,BX25,BZ25,AJ25,1,2)*CB25</f>
        <v>#NAME?</v>
      </c>
      <c r="BM25" s="208" t="e">
        <f aca="false">xSPRDOPT(BW25,BV25,CG25,0,BY25,BX25,BZ25,AJ25,1,1)*CB25</f>
        <v>#NAME?</v>
      </c>
      <c r="BN25" s="208" t="e">
        <f aca="false">IF(AH25&lt;&gt;0,xSPRDOPT($BW25,$BV25,$CG25,2*LN(1+CA25/2),$BY25,$BX25,$BZ25,$AJ25,1,8)+(AJ25/365.25)*CH25/AH25,0)</f>
        <v>#VALUE!</v>
      </c>
      <c r="BO25" s="208" t="e">
        <f aca="false">xSPRDOPT($BW25,$BV25,$CG25,0,$BY25,$BX25,$BZ25,$AJ25,1,0)</f>
        <v>#NAME?</v>
      </c>
      <c r="BP25" s="208"/>
      <c r="BQ25" s="208"/>
      <c r="BR25" s="208"/>
      <c r="BS25" s="208"/>
      <c r="BV25" s="346" t="n">
        <v>4.99426296924342</v>
      </c>
      <c r="BW25" s="207" t="n">
        <v>4.9185</v>
      </c>
      <c r="BX25" s="208" t="n">
        <v>0.174951309695207</v>
      </c>
      <c r="BY25" s="208" t="n">
        <v>0.177200917615919</v>
      </c>
      <c r="BZ25" s="208" t="n">
        <v>0.998850396113417</v>
      </c>
      <c r="CA25" s="208" t="n">
        <v>0.0546625509962779</v>
      </c>
      <c r="CB25" s="208" t="n">
        <v>0.488294226492034</v>
      </c>
      <c r="CC25" s="343" t="n">
        <v>0</v>
      </c>
      <c r="CD25" s="343" t="n">
        <v>0</v>
      </c>
      <c r="CE25" s="343" t="n">
        <v>0</v>
      </c>
      <c r="CF25" s="343" t="n">
        <v>0</v>
      </c>
      <c r="CG25" s="343" t="n">
        <v>0.0013</v>
      </c>
      <c r="CH25" s="343" t="n">
        <v>1.81645452255037</v>
      </c>
      <c r="CI25" s="343" t="n">
        <v>4.9185</v>
      </c>
    </row>
    <row r="26" customFormat="false" ht="12.75" hidden="false" customHeight="false" outlineLevel="0" collapsed="false">
      <c r="A26" s="338"/>
      <c r="B26" s="338"/>
      <c r="D26" s="199" t="e">
        <f aca="false">D25+AH25</f>
        <v>#VALUE!</v>
      </c>
      <c r="F26" s="200" t="e">
        <f aca="false">VLOOKUP(AG26,$AL$4:$AS$15,2)</f>
        <v>#VALUE!</v>
      </c>
      <c r="G26" s="200" t="e">
        <f aca="false">F26*$AU26</f>
        <v>#VALUE!</v>
      </c>
      <c r="H26" s="201" t="e">
        <f aca="false">(AL26+AM26+AN26)/(1-(AR26))</f>
        <v>#VALUE!</v>
      </c>
      <c r="I26" s="201" t="e">
        <f aca="false">(AL26+AO26+AP26)</f>
        <v>#VALUE!</v>
      </c>
      <c r="K26" s="201" t="e">
        <f aca="false">MAX(((I26-H26)-AQ26)*AU26*AH26,0)</f>
        <v>#VALUE!</v>
      </c>
      <c r="L26" s="339" t="e">
        <f aca="false">MAX(Q26-K26,0)</f>
        <v>#VALUE!</v>
      </c>
      <c r="N26" s="340" t="e">
        <f aca="false">SQRT(($AX26^2*($AH26/2)+$AW26^2*$AI26)/(($AH26/2)+$AI26))</f>
        <v>#VALUE!</v>
      </c>
      <c r="O26" s="340" t="e">
        <f aca="false">SQRT(($AY26^2*($AH26/2)+$AW26^2*$AI26)/(($AH26/2)+$AI26))</f>
        <v>#VALUE!</v>
      </c>
      <c r="P26" s="209" t="e">
        <f aca="false">(VLOOKUP(AI26,CorrelationTwo,2)*(AW26^2)*AI26+VLOOKUP(D26,CorrelationOne,$AK$9)*AX26*AY26*(AH26/2))/((AI26+(AH26/2))*O26*N26)*AF26</f>
        <v>#VALUE!</v>
      </c>
      <c r="Q26" s="339" t="e">
        <f aca="false">xSPRDOPT(I26,H26,AQ26,0,O26,N26,P26,D26-$G$5,1,0)*AH26*AU26</f>
        <v>#VALUE!</v>
      </c>
      <c r="R26" s="339"/>
      <c r="S26" s="203" t="e">
        <f aca="false">xSPRDOPT(I26,H26,AQ26,AT26,O26,N26,P26,D26-$G$5,1,2)*AF26*(F26/(1-AR26))*AH26</f>
        <v>#VALUE!</v>
      </c>
      <c r="T26" s="203" t="e">
        <f aca="false">xSPRDOPT(I26,H26,AQ26,AT26,O26,N26,P26,D26-$G$5,1,1)*AF26*F26*AH26</f>
        <v>#VALUE!</v>
      </c>
      <c r="U26" s="339"/>
      <c r="V26" s="341" t="e">
        <f aca="false">VLOOKUP($AG26,$AL$4:$AS$15,8)*AH26*AU26</f>
        <v>#VALUE!</v>
      </c>
      <c r="W26" s="341"/>
      <c r="X26" s="342" t="e">
        <f aca="false">((BM26*BC26)+(BL26*BB26))*AH26*F26</f>
        <v>#VALUE!</v>
      </c>
      <c r="Y26" s="342" t="e">
        <f aca="false">($F26*$AH26)*((($BG26/2)*($BC26)^2)+(($BF26/2)*($BB26)^2)+($BH26*$BC26*$BB26))</f>
        <v>#VALUE!</v>
      </c>
      <c r="Z26" s="342" t="e">
        <f aca="false">($BI26*$F26*$AH26*($G$5-$BV$5))/365.25</f>
        <v>#VALUE!</v>
      </c>
      <c r="AA26" s="342" t="e">
        <f aca="false">(($BK26*$BE26)+($BJ26*$BD26))*$F26*$AH26*$AF26</f>
        <v>#VALUE!</v>
      </c>
      <c r="AB26" s="342" t="e">
        <f aca="false">BN26*(AT26-CA26)*F26*AH26</f>
        <v>#VALUE!</v>
      </c>
      <c r="AC26" s="342" t="e">
        <f aca="false">BO26*CB26*F26*AH26*CA26*($G$5-$BV$5)/365.25</f>
        <v>#NAME?</v>
      </c>
      <c r="AF26" s="216" t="e">
        <f aca="false">IF(AND(D26&gt;=$G$7,D26&lt;=$G$8),1,0)</f>
        <v>#VALUE!</v>
      </c>
      <c r="AG26" s="216" t="e">
        <f aca="false">MONTH(D26)</f>
        <v>#VALUE!</v>
      </c>
      <c r="AH26" s="216" t="e">
        <f aca="false">(EOMONTH(D26,0)-EOMONTH(D26-DAY(D26),0))*AF26</f>
        <v>#VALUE!</v>
      </c>
      <c r="AI26" s="216" t="e">
        <f aca="false">AI25+AH25</f>
        <v>#VALUE!</v>
      </c>
      <c r="AJ26" s="216" t="e">
        <f aca="false">D26-$BV$5</f>
        <v>#VALUE!</v>
      </c>
      <c r="AL26" s="207" t="e">
        <f aca="false">VLOOKUP($D26,CurveTbl,$AK$4)</f>
        <v>#VALUE!</v>
      </c>
      <c r="AM26" s="343" t="e">
        <f aca="false">VLOOKUP($D26,CurveTbl,$AH$3)</f>
        <v>#VALUE!</v>
      </c>
      <c r="AN26" s="343" t="e">
        <f aca="false">VLOOKUP($D26,CurveTbl,$AH$4)+VLOOKUP($AG26,$AL$3:$AS$15,6)</f>
        <v>#VALUE!</v>
      </c>
      <c r="AO26" s="343" t="e">
        <f aca="false">VLOOKUP($D26,CurveTbl,$AH$5)</f>
        <v>#VALUE!</v>
      </c>
      <c r="AP26" s="343" t="e">
        <f aca="false">VLOOKUP($D26,CurveTbl,$AH$6)+VLOOKUP($AG26,$AL$3:$AS$15,7)</f>
        <v>#VALUE!</v>
      </c>
      <c r="AQ26" s="207" t="e">
        <f aca="false">VLOOKUP($AG26,$AL$4:$AS$15,3)+VLOOKUP($AG26,$AL$4:$AS$15,5)+($AH$10*VLOOKUP(D26,GRITable,2))</f>
        <v>#VALUE!</v>
      </c>
      <c r="AR26" s="208" t="e">
        <f aca="false">VLOOKUP($AG26,$AL$4:$AS$15,4)</f>
        <v>#VALUE!</v>
      </c>
      <c r="AS26" s="207" t="e">
        <f aca="false">(AL26+AM26+AN26)</f>
        <v>#VALUE!</v>
      </c>
      <c r="AT26" s="208" t="e">
        <f aca="false">VLOOKUP(D26,CurveTbl,$AK$6)</f>
        <v>#VALUE!</v>
      </c>
      <c r="AU26" s="208" t="e">
        <f aca="false">(1+$AT26/2)^(-2*($D26-$G$5)/365.25)*$AF26</f>
        <v>#VALUE!</v>
      </c>
      <c r="AV26" s="344" t="e">
        <f aca="false">ROUND((F26/(1-AR26))-F26,0)*AF26*AH26*AU26</f>
        <v>#VALUE!</v>
      </c>
      <c r="AW26" s="208" t="e">
        <f aca="false">VLOOKUP($D26,CurveTbl,$AK$8)</f>
        <v>#VALUE!</v>
      </c>
      <c r="AX26" s="208" t="e">
        <f aca="false">VLOOKUP($D26,CurveTbl,$AH$7)</f>
        <v>#VALUE!</v>
      </c>
      <c r="AY26" s="208" t="e">
        <f aca="false">VLOOKUP($D26,CurveTbl,$AH$8)</f>
        <v>#VALUE!</v>
      </c>
      <c r="AZ26" s="208"/>
      <c r="BA26" s="345"/>
      <c r="BB26" s="343" t="e">
        <f aca="false">$H26-$BV26</f>
        <v>#VALUE!</v>
      </c>
      <c r="BC26" s="343" t="e">
        <f aca="false">I26-BW26</f>
        <v>#VALUE!</v>
      </c>
      <c r="BD26" s="208" t="e">
        <f aca="false">N26-BX26</f>
        <v>#VALUE!</v>
      </c>
      <c r="BE26" s="208" t="e">
        <f aca="false">O26-BY26</f>
        <v>#VALUE!</v>
      </c>
      <c r="BF26" s="208" t="e">
        <f aca="false">xSPRDOPT($BW26,$BV26,$CG26,0,$BY26,$BX26,$BZ26,$AJ26,1,4)*$CB26</f>
        <v>#NAME?</v>
      </c>
      <c r="BG26" s="208" t="e">
        <f aca="false">xSPRDOPT($BW26,$BV26,$CG26,0,$BY26,$BX26,$BZ26,$AJ26,1,3)*$CB26</f>
        <v>#NAME?</v>
      </c>
      <c r="BH26" s="208" t="e">
        <f aca="false">IF(OR(BF26&lt;&gt;0,BG26&lt;&gt;0),xSPRDOPT($BW26,$BV26,$CG26,0,$BY26,$BX26,$BZ26,$AJ26,1,12)*$CB26,0)</f>
        <v>#NAME?</v>
      </c>
      <c r="BI26" s="208" t="e">
        <f aca="false">xSPRDOPT($BW26,$BV26,$CG26,2*LN(1+CA26/2),$BY26,$BX26,$BZ26,$AJ26,1,9)</f>
        <v>#NAME?</v>
      </c>
      <c r="BJ26" s="208" t="e">
        <f aca="false">xSPRDOPT($BW26,$BV26,$CG26,0,$BY26,$BX26,$BZ26,$AJ26,1,6)*$CB26</f>
        <v>#NAME?</v>
      </c>
      <c r="BK26" s="208" t="e">
        <f aca="false">xSPRDOPT($BW26,$BV26,$CG26,0,$BY26,$BX26,$BZ26,$AJ26,1,5)*$CB26</f>
        <v>#NAME?</v>
      </c>
      <c r="BL26" s="208" t="e">
        <f aca="false">xSPRDOPT(BW26,BV26,CG26,0,BY26,BX26,BZ26,AJ26,1,2)*CB26</f>
        <v>#NAME?</v>
      </c>
      <c r="BM26" s="208" t="e">
        <f aca="false">xSPRDOPT(BW26,BV26,CG26,0,BY26,BX26,BZ26,AJ26,1,1)*CB26</f>
        <v>#NAME?</v>
      </c>
      <c r="BN26" s="208" t="e">
        <f aca="false">IF(AH26&lt;&gt;0,xSPRDOPT($BW26,$BV26,$CG26,2*LN(1+CA26/2),$BY26,$BX26,$BZ26,$AJ26,1,8)+(AJ26/365.25)*CH26/AH26,0)</f>
        <v>#VALUE!</v>
      </c>
      <c r="BO26" s="208" t="e">
        <f aca="false">xSPRDOPT($BW26,$BV26,$CG26,0,$BY26,$BX26,$BZ26,$AJ26,1,0)</f>
        <v>#NAME?</v>
      </c>
      <c r="BP26" s="208"/>
      <c r="BQ26" s="208"/>
      <c r="BR26" s="208"/>
      <c r="BS26" s="208"/>
      <c r="BV26" s="346" t="n">
        <v>4.84195241818385</v>
      </c>
      <c r="BW26" s="207" t="n">
        <v>4.7685</v>
      </c>
      <c r="BX26" s="208" t="n">
        <v>0.171182797542366</v>
      </c>
      <c r="BY26" s="208" t="n">
        <v>0.172459246398611</v>
      </c>
      <c r="BZ26" s="208" t="n">
        <v>0.998831648737997</v>
      </c>
      <c r="CA26" s="208" t="n">
        <v>0.0547125216281796</v>
      </c>
      <c r="CB26" s="208" t="n">
        <v>0.485748183249136</v>
      </c>
      <c r="CC26" s="343" t="n">
        <v>0</v>
      </c>
      <c r="CD26" s="343" t="n">
        <v>0</v>
      </c>
      <c r="CE26" s="343" t="n">
        <v>0</v>
      </c>
      <c r="CF26" s="343" t="n">
        <v>0</v>
      </c>
      <c r="CG26" s="343" t="n">
        <v>0.0013</v>
      </c>
      <c r="CH26" s="343" t="n">
        <v>1.74869345969689</v>
      </c>
      <c r="CI26" s="343" t="n">
        <v>4.7685</v>
      </c>
    </row>
    <row r="27" customFormat="false" ht="12.75" hidden="false" customHeight="false" outlineLevel="0" collapsed="false">
      <c r="A27" s="338"/>
      <c r="B27" s="338"/>
      <c r="D27" s="199" t="e">
        <f aca="false">D26+AH26</f>
        <v>#VALUE!</v>
      </c>
      <c r="F27" s="200" t="e">
        <f aca="false">VLOOKUP(AG27,$AL$4:$AS$15,2)</f>
        <v>#VALUE!</v>
      </c>
      <c r="G27" s="200" t="e">
        <f aca="false">F27*$AU27</f>
        <v>#VALUE!</v>
      </c>
      <c r="H27" s="201" t="e">
        <f aca="false">(AL27+AM27+AN27)/(1-(AR27))</f>
        <v>#VALUE!</v>
      </c>
      <c r="I27" s="201" t="e">
        <f aca="false">(AL27+AO27+AP27)</f>
        <v>#VALUE!</v>
      </c>
      <c r="K27" s="201" t="e">
        <f aca="false">MAX(((I27-H27)-AQ27)*AU27*AH27,0)</f>
        <v>#VALUE!</v>
      </c>
      <c r="L27" s="339" t="e">
        <f aca="false">MAX(Q27-K27,0)</f>
        <v>#VALUE!</v>
      </c>
      <c r="N27" s="340" t="e">
        <f aca="false">SQRT(($AX27^2*($AH27/2)+$AW27^2*$AI27)/(($AH27/2)+$AI27))</f>
        <v>#VALUE!</v>
      </c>
      <c r="O27" s="340" t="e">
        <f aca="false">SQRT(($AY27^2*($AH27/2)+$AW27^2*$AI27)/(($AH27/2)+$AI27))</f>
        <v>#VALUE!</v>
      </c>
      <c r="P27" s="209" t="e">
        <f aca="false">(VLOOKUP(AI27,CorrelationTwo,2)*(AW27^2)*AI27+VLOOKUP(D27,CorrelationOne,$AK$9)*AX27*AY27*(AH27/2))/((AI27+(AH27/2))*O27*N27)*AF27</f>
        <v>#VALUE!</v>
      </c>
      <c r="Q27" s="339" t="e">
        <f aca="false">xSPRDOPT(I27,H27,AQ27,0,O27,N27,P27,D27-$G$5,1,0)*AH27*AU27</f>
        <v>#VALUE!</v>
      </c>
      <c r="R27" s="339"/>
      <c r="S27" s="203" t="e">
        <f aca="false">xSPRDOPT(I27,H27,AQ27,AT27,O27,N27,P27,D27-$G$5,1,2)*AF27*(F27/(1-AR27))*AH27</f>
        <v>#VALUE!</v>
      </c>
      <c r="T27" s="203" t="e">
        <f aca="false">xSPRDOPT(I27,H27,AQ27,AT27,O27,N27,P27,D27-$G$5,1,1)*AF27*F27*AH27</f>
        <v>#VALUE!</v>
      </c>
      <c r="U27" s="339"/>
      <c r="V27" s="341" t="e">
        <f aca="false">VLOOKUP($AG27,$AL$4:$AS$15,8)*AH27*AU27</f>
        <v>#VALUE!</v>
      </c>
      <c r="W27" s="341"/>
      <c r="X27" s="342" t="e">
        <f aca="false">((BM27*BC27)+(BL27*BB27))*AH27*F27</f>
        <v>#VALUE!</v>
      </c>
      <c r="Y27" s="342" t="e">
        <f aca="false">($F27*$AH27)*((($BG27/2)*($BC27)^2)+(($BF27/2)*($BB27)^2)+($BH27*$BC27*$BB27))</f>
        <v>#VALUE!</v>
      </c>
      <c r="Z27" s="342" t="e">
        <f aca="false">($BI27*$F27*$AH27*($G$5-$BV$5))/365.25</f>
        <v>#VALUE!</v>
      </c>
      <c r="AA27" s="342" t="e">
        <f aca="false">(($BK27*$BE27)+($BJ27*$BD27))*$F27*$AH27*$AF27</f>
        <v>#VALUE!</v>
      </c>
      <c r="AB27" s="342" t="e">
        <f aca="false">BN27*(AT27-CA27)*F27*AH27</f>
        <v>#VALUE!</v>
      </c>
      <c r="AC27" s="342" t="e">
        <f aca="false">BO27*CB27*F27*AH27*CA27*($G$5-$BV$5)/365.25</f>
        <v>#NAME?</v>
      </c>
      <c r="AF27" s="216" t="e">
        <f aca="false">IF(AND(D27&gt;=$G$7,D27&lt;=$G$8),1,0)</f>
        <v>#VALUE!</v>
      </c>
      <c r="AG27" s="216" t="e">
        <f aca="false">MONTH(D27)</f>
        <v>#VALUE!</v>
      </c>
      <c r="AH27" s="216" t="e">
        <f aca="false">(EOMONTH(D27,0)-EOMONTH(D27-DAY(D27),0))*AF27</f>
        <v>#VALUE!</v>
      </c>
      <c r="AI27" s="216" t="e">
        <f aca="false">AI26+AH26</f>
        <v>#VALUE!</v>
      </c>
      <c r="AJ27" s="216" t="e">
        <f aca="false">D27-$BV$5</f>
        <v>#VALUE!</v>
      </c>
      <c r="AL27" s="207" t="e">
        <f aca="false">VLOOKUP($D27,CurveTbl,$AK$4)</f>
        <v>#VALUE!</v>
      </c>
      <c r="AM27" s="343" t="e">
        <f aca="false">VLOOKUP($D27,CurveTbl,$AH$3)</f>
        <v>#VALUE!</v>
      </c>
      <c r="AN27" s="343" t="e">
        <f aca="false">VLOOKUP($D27,CurveTbl,$AH$4)+VLOOKUP($AG27,$AL$3:$AS$15,6)</f>
        <v>#VALUE!</v>
      </c>
      <c r="AO27" s="343" t="e">
        <f aca="false">VLOOKUP($D27,CurveTbl,$AH$5)</f>
        <v>#VALUE!</v>
      </c>
      <c r="AP27" s="343" t="e">
        <f aca="false">VLOOKUP($D27,CurveTbl,$AH$6)+VLOOKUP($AG27,$AL$3:$AS$15,7)</f>
        <v>#VALUE!</v>
      </c>
      <c r="AQ27" s="207" t="e">
        <f aca="false">VLOOKUP($AG27,$AL$4:$AS$15,3)+VLOOKUP($AG27,$AL$4:$AS$15,5)+($AH$10*VLOOKUP(D27,GRITable,2))</f>
        <v>#VALUE!</v>
      </c>
      <c r="AR27" s="208" t="e">
        <f aca="false">VLOOKUP($AG27,$AL$4:$AS$15,4)</f>
        <v>#VALUE!</v>
      </c>
      <c r="AS27" s="207" t="e">
        <f aca="false">(AL27+AM27+AN27)</f>
        <v>#VALUE!</v>
      </c>
      <c r="AT27" s="208" t="e">
        <f aca="false">VLOOKUP(D27,CurveTbl,$AK$6)</f>
        <v>#VALUE!</v>
      </c>
      <c r="AU27" s="208" t="e">
        <f aca="false">(1+$AT27/2)^(-2*($D27-$G$5)/365.25)*$AF27</f>
        <v>#VALUE!</v>
      </c>
      <c r="AV27" s="344" t="e">
        <f aca="false">ROUND((F27/(1-AR27))-F27,0)*AF27*AH27*AU27</f>
        <v>#VALUE!</v>
      </c>
      <c r="AW27" s="208" t="e">
        <f aca="false">VLOOKUP($D27,CurveTbl,$AK$8)</f>
        <v>#VALUE!</v>
      </c>
      <c r="AX27" s="208" t="e">
        <f aca="false">VLOOKUP($D27,CurveTbl,$AH$7)</f>
        <v>#VALUE!</v>
      </c>
      <c r="AY27" s="208" t="e">
        <f aca="false">VLOOKUP($D27,CurveTbl,$AH$8)</f>
        <v>#VALUE!</v>
      </c>
      <c r="AZ27" s="208"/>
      <c r="BA27" s="345"/>
      <c r="BB27" s="343" t="e">
        <f aca="false">$H27-$BV27</f>
        <v>#VALUE!</v>
      </c>
      <c r="BC27" s="343" t="e">
        <f aca="false">I27-BW27</f>
        <v>#VALUE!</v>
      </c>
      <c r="BD27" s="208" t="e">
        <f aca="false">N27-BX27</f>
        <v>#VALUE!</v>
      </c>
      <c r="BE27" s="208" t="e">
        <f aca="false">O27-BY27</f>
        <v>#VALUE!</v>
      </c>
      <c r="BF27" s="208" t="e">
        <f aca="false">xSPRDOPT($BW27,$BV27,$CG27,0,$BY27,$BX27,$BZ27,$AJ27,1,4)*$CB27</f>
        <v>#NAME?</v>
      </c>
      <c r="BG27" s="208" t="e">
        <f aca="false">xSPRDOPT($BW27,$BV27,$CG27,0,$BY27,$BX27,$BZ27,$AJ27,1,3)*$CB27</f>
        <v>#NAME?</v>
      </c>
      <c r="BH27" s="208" t="e">
        <f aca="false">IF(OR(BF27&lt;&gt;0,BG27&lt;&gt;0),xSPRDOPT($BW27,$BV27,$CG27,0,$BY27,$BX27,$BZ27,$AJ27,1,12)*$CB27,0)</f>
        <v>#NAME?</v>
      </c>
      <c r="BI27" s="208" t="e">
        <f aca="false">xSPRDOPT($BW27,$BV27,$CG27,2*LN(1+CA27/2),$BY27,$BX27,$BZ27,$AJ27,1,9)</f>
        <v>#NAME?</v>
      </c>
      <c r="BJ27" s="208" t="e">
        <f aca="false">xSPRDOPT($BW27,$BV27,$CG27,0,$BY27,$BX27,$BZ27,$AJ27,1,6)*$CB27</f>
        <v>#NAME?</v>
      </c>
      <c r="BK27" s="208" t="e">
        <f aca="false">xSPRDOPT($BW27,$BV27,$CG27,0,$BY27,$BX27,$BZ27,$AJ27,1,5)*$CB27</f>
        <v>#NAME?</v>
      </c>
      <c r="BL27" s="208" t="e">
        <f aca="false">xSPRDOPT(BW27,BV27,CG27,0,BY27,BX27,BZ27,AJ27,1,2)*CB27</f>
        <v>#NAME?</v>
      </c>
      <c r="BM27" s="208" t="e">
        <f aca="false">xSPRDOPT(BW27,BV27,CG27,0,BY27,BX27,BZ27,AJ27,1,1)*CB27</f>
        <v>#NAME?</v>
      </c>
      <c r="BN27" s="208" t="e">
        <f aca="false">IF(AH27&lt;&gt;0,xSPRDOPT($BW27,$BV27,$CG27,2*LN(1+CA27/2),$BY27,$BX27,$BZ27,$AJ27,1,8)+(AJ27/365.25)*CH27/AH27,0)</f>
        <v>#VALUE!</v>
      </c>
      <c r="BO27" s="208" t="e">
        <f aca="false">xSPRDOPT($BW27,$BV27,$CG27,0,$BY27,$BX27,$BZ27,$AJ27,1,0)</f>
        <v>#NAME?</v>
      </c>
      <c r="BP27" s="208"/>
      <c r="BQ27" s="208"/>
      <c r="BR27" s="208"/>
      <c r="BS27" s="208"/>
      <c r="BV27" s="346" t="n">
        <v>4.84601403287877</v>
      </c>
      <c r="BW27" s="207" t="n">
        <v>4.7725</v>
      </c>
      <c r="BX27" s="208" t="n">
        <v>0.171214508952554</v>
      </c>
      <c r="BY27" s="208" t="n">
        <v>0.173050887211238</v>
      </c>
      <c r="BZ27" s="208" t="n">
        <v>0.997897565867436</v>
      </c>
      <c r="CA27" s="208" t="n">
        <v>0.0547608803050053</v>
      </c>
      <c r="CB27" s="208" t="n">
        <v>0.483293119120929</v>
      </c>
      <c r="CC27" s="343" t="n">
        <v>0</v>
      </c>
      <c r="CD27" s="343" t="n">
        <v>0</v>
      </c>
      <c r="CE27" s="343" t="n">
        <v>0</v>
      </c>
      <c r="CF27" s="343" t="n">
        <v>0</v>
      </c>
      <c r="CG27" s="343" t="n">
        <v>0.0013</v>
      </c>
      <c r="CH27" s="343" t="n">
        <v>1.79785040312986</v>
      </c>
      <c r="CI27" s="343" t="n">
        <v>4.7725</v>
      </c>
    </row>
    <row r="28" customFormat="false" ht="12.75" hidden="false" customHeight="false" outlineLevel="0" collapsed="false">
      <c r="A28" s="338"/>
      <c r="B28" s="338"/>
      <c r="D28" s="199" t="e">
        <f aca="false">D27+AH27</f>
        <v>#VALUE!</v>
      </c>
      <c r="F28" s="200" t="e">
        <f aca="false">VLOOKUP(AG28,$AL$4:$AS$15,2)</f>
        <v>#VALUE!</v>
      </c>
      <c r="G28" s="200" t="e">
        <f aca="false">F28*$AU28</f>
        <v>#VALUE!</v>
      </c>
      <c r="H28" s="201" t="e">
        <f aca="false">(AL28+AM28+AN28)/(1-(AR28))</f>
        <v>#VALUE!</v>
      </c>
      <c r="I28" s="201" t="e">
        <f aca="false">(AL28+AO28+AP28)</f>
        <v>#VALUE!</v>
      </c>
      <c r="K28" s="201" t="e">
        <f aca="false">MAX(((I28-H28)-AQ28)*AU28*AH28,0)</f>
        <v>#VALUE!</v>
      </c>
      <c r="L28" s="339" t="e">
        <f aca="false">MAX(Q28-K28,0)</f>
        <v>#VALUE!</v>
      </c>
      <c r="N28" s="340" t="e">
        <f aca="false">SQRT(($AX28^2*($AH28/2)+$AW28^2*$AI28)/(($AH28/2)+$AI28))</f>
        <v>#VALUE!</v>
      </c>
      <c r="O28" s="340" t="e">
        <f aca="false">SQRT(($AY28^2*($AH28/2)+$AW28^2*$AI28)/(($AH28/2)+$AI28))</f>
        <v>#VALUE!</v>
      </c>
      <c r="P28" s="209" t="e">
        <f aca="false">(VLOOKUP(AI28,CorrelationTwo,2)*(AW28^2)*AI28+VLOOKUP(D28,CorrelationOne,$AK$9)*AX28*AY28*(AH28/2))/((AI28+(AH28/2))*O28*N28)*AF28</f>
        <v>#VALUE!</v>
      </c>
      <c r="Q28" s="339" t="e">
        <f aca="false">xSPRDOPT(I28,H28,AQ28,0,O28,N28,P28,D28-$G$5,1,0)*AH28*AU28</f>
        <v>#VALUE!</v>
      </c>
      <c r="R28" s="339"/>
      <c r="S28" s="203" t="e">
        <f aca="false">xSPRDOPT(I28,H28,AQ28,AT28,O28,N28,P28,D28-$G$5,1,2)*AF28*(F28/(1-AR28))*AH28</f>
        <v>#VALUE!</v>
      </c>
      <c r="T28" s="203" t="e">
        <f aca="false">xSPRDOPT(I28,H28,AQ28,AT28,O28,N28,P28,D28-$G$5,1,1)*AF28*F28*AH28</f>
        <v>#VALUE!</v>
      </c>
      <c r="U28" s="339"/>
      <c r="V28" s="341" t="e">
        <f aca="false">VLOOKUP($AG28,$AL$4:$AS$15,8)*AH28*AU28</f>
        <v>#VALUE!</v>
      </c>
      <c r="W28" s="341"/>
      <c r="X28" s="342" t="e">
        <f aca="false">((BM28*BC28)+(BL28*BB28))*AH28*F28</f>
        <v>#VALUE!</v>
      </c>
      <c r="Y28" s="342" t="e">
        <f aca="false">($F28*$AH28)*((($BG28/2)*($BC28)^2)+(($BF28/2)*($BB28)^2)+($BH28*$BC28*$BB28))</f>
        <v>#VALUE!</v>
      </c>
      <c r="Z28" s="342" t="e">
        <f aca="false">($BI28*$F28*$AH28*($G$5-$BV$5))/365.25</f>
        <v>#VALUE!</v>
      </c>
      <c r="AA28" s="342" t="e">
        <f aca="false">(($BK28*$BE28)+($BJ28*$BD28))*$F28*$AH28*$AF28</f>
        <v>#VALUE!</v>
      </c>
      <c r="AB28" s="342" t="e">
        <f aca="false">BN28*(AT28-CA28)*F28*AH28</f>
        <v>#VALUE!</v>
      </c>
      <c r="AC28" s="342" t="e">
        <f aca="false">BO28*CB28*F28*AH28*CA28*($G$5-$BV$5)/365.25</f>
        <v>#NAME?</v>
      </c>
      <c r="AF28" s="216" t="e">
        <f aca="false">IF(AND(D28&gt;=$G$7,D28&lt;=$G$8),1,0)</f>
        <v>#VALUE!</v>
      </c>
      <c r="AG28" s="216" t="e">
        <f aca="false">MONTH(D28)</f>
        <v>#VALUE!</v>
      </c>
      <c r="AH28" s="216" t="e">
        <f aca="false">(EOMONTH(D28,0)-EOMONTH(D28-DAY(D28),0))*AF28</f>
        <v>#VALUE!</v>
      </c>
      <c r="AI28" s="216" t="e">
        <f aca="false">AI27+AH27</f>
        <v>#VALUE!</v>
      </c>
      <c r="AJ28" s="216" t="e">
        <f aca="false">D28-$BV$5</f>
        <v>#VALUE!</v>
      </c>
      <c r="AL28" s="207" t="e">
        <f aca="false">VLOOKUP($D28,CurveTbl,$AK$4)</f>
        <v>#VALUE!</v>
      </c>
      <c r="AM28" s="343" t="e">
        <f aca="false">VLOOKUP($D28,CurveTbl,$AH$3)</f>
        <v>#VALUE!</v>
      </c>
      <c r="AN28" s="343" t="e">
        <f aca="false">VLOOKUP($D28,CurveTbl,$AH$4)+VLOOKUP($AG28,$AL$3:$AS$15,6)</f>
        <v>#VALUE!</v>
      </c>
      <c r="AO28" s="343" t="e">
        <f aca="false">VLOOKUP($D28,CurveTbl,$AH$5)</f>
        <v>#VALUE!</v>
      </c>
      <c r="AP28" s="343" t="e">
        <f aca="false">VLOOKUP($D28,CurveTbl,$AH$6)+VLOOKUP($AG28,$AL$3:$AS$15,7)</f>
        <v>#VALUE!</v>
      </c>
      <c r="AQ28" s="207" t="e">
        <f aca="false">VLOOKUP($AG28,$AL$4:$AS$15,3)+VLOOKUP($AG28,$AL$4:$AS$15,5)+($AH$10*VLOOKUP(D28,GRITable,2))</f>
        <v>#VALUE!</v>
      </c>
      <c r="AR28" s="208" t="e">
        <f aca="false">VLOOKUP($AG28,$AL$4:$AS$15,4)</f>
        <v>#VALUE!</v>
      </c>
      <c r="AS28" s="207" t="e">
        <f aca="false">(AL28+AM28+AN28)</f>
        <v>#VALUE!</v>
      </c>
      <c r="AT28" s="208" t="e">
        <f aca="false">VLOOKUP(D28,CurveTbl,$AK$6)</f>
        <v>#VALUE!</v>
      </c>
      <c r="AU28" s="208" t="e">
        <f aca="false">(1+$AT28/2)^(-2*($D28-$G$5)/365.25)*$AF28</f>
        <v>#VALUE!</v>
      </c>
      <c r="AV28" s="344" t="e">
        <f aca="false">ROUND((F28/(1-AR28))-F28,0)*AF28*AH28*AU28</f>
        <v>#VALUE!</v>
      </c>
      <c r="AW28" s="208" t="e">
        <f aca="false">VLOOKUP($D28,CurveTbl,$AK$8)</f>
        <v>#VALUE!</v>
      </c>
      <c r="AX28" s="208" t="e">
        <f aca="false">VLOOKUP($D28,CurveTbl,$AH$7)</f>
        <v>#VALUE!</v>
      </c>
      <c r="AY28" s="208" t="e">
        <f aca="false">VLOOKUP($D28,CurveTbl,$AH$8)</f>
        <v>#VALUE!</v>
      </c>
      <c r="AZ28" s="208"/>
      <c r="BA28" s="345"/>
      <c r="BB28" s="343" t="e">
        <f aca="false">$H28-$BV28</f>
        <v>#VALUE!</v>
      </c>
      <c r="BC28" s="343" t="e">
        <f aca="false">I28-BW28</f>
        <v>#VALUE!</v>
      </c>
      <c r="BD28" s="208" t="e">
        <f aca="false">N28-BX28</f>
        <v>#VALUE!</v>
      </c>
      <c r="BE28" s="208" t="e">
        <f aca="false">O28-BY28</f>
        <v>#VALUE!</v>
      </c>
      <c r="BF28" s="208" t="e">
        <f aca="false">xSPRDOPT($BW28,$BV28,$CG28,0,$BY28,$BX28,$BZ28,$AJ28,1,4)*$CB28</f>
        <v>#NAME?</v>
      </c>
      <c r="BG28" s="208" t="e">
        <f aca="false">xSPRDOPT($BW28,$BV28,$CG28,0,$BY28,$BX28,$BZ28,$AJ28,1,3)*$CB28</f>
        <v>#NAME?</v>
      </c>
      <c r="BH28" s="208" t="e">
        <f aca="false">IF(OR(BF28&lt;&gt;0,BG28&lt;&gt;0),xSPRDOPT($BW28,$BV28,$CG28,0,$BY28,$BX28,$BZ28,$AJ28,1,12)*$CB28,0)</f>
        <v>#NAME?</v>
      </c>
      <c r="BI28" s="208" t="e">
        <f aca="false">xSPRDOPT($BW28,$BV28,$CG28,2*LN(1+CA28/2),$BY28,$BX28,$BZ28,$AJ28,1,9)</f>
        <v>#NAME?</v>
      </c>
      <c r="BJ28" s="208" t="e">
        <f aca="false">xSPRDOPT($BW28,$BV28,$CG28,0,$BY28,$BX28,$BZ28,$AJ28,1,6)*$CB28</f>
        <v>#NAME?</v>
      </c>
      <c r="BK28" s="208" t="e">
        <f aca="false">xSPRDOPT($BW28,$BV28,$CG28,0,$BY28,$BX28,$BZ28,$AJ28,1,5)*$CB28</f>
        <v>#NAME?</v>
      </c>
      <c r="BL28" s="208" t="e">
        <f aca="false">xSPRDOPT(BW28,BV28,CG28,0,BY28,BX28,BZ28,AJ28,1,2)*CB28</f>
        <v>#NAME?</v>
      </c>
      <c r="BM28" s="208" t="e">
        <f aca="false">xSPRDOPT(BW28,BV28,CG28,0,BY28,BX28,BZ28,AJ28,1,1)*CB28</f>
        <v>#NAME?</v>
      </c>
      <c r="BN28" s="208" t="e">
        <f aca="false">IF(AH28&lt;&gt;0,xSPRDOPT($BW28,$BV28,$CG28,2*LN(1+CA28/2),$BY28,$BX28,$BZ28,$AJ28,1,8)+(AJ28/365.25)*CH28/AH28,0)</f>
        <v>#VALUE!</v>
      </c>
      <c r="BO28" s="208" t="e">
        <f aca="false">xSPRDOPT($BW28,$BV28,$CG28,0,$BY28,$BX28,$BZ28,$AJ28,1,0)</f>
        <v>#NAME?</v>
      </c>
      <c r="BP28" s="208"/>
      <c r="BQ28" s="208"/>
      <c r="BR28" s="208"/>
      <c r="BS28" s="208"/>
      <c r="BV28" s="346" t="n">
        <v>4.88663017982799</v>
      </c>
      <c r="BW28" s="207" t="n">
        <v>4.8125</v>
      </c>
      <c r="BX28" s="208" t="n">
        <v>0.171168224286138</v>
      </c>
      <c r="BY28" s="208" t="n">
        <v>0.172935210260114</v>
      </c>
      <c r="BZ28" s="208" t="n">
        <v>0.997974018458456</v>
      </c>
      <c r="CA28" s="208" t="n">
        <v>0.0548108509385434</v>
      </c>
      <c r="CB28" s="208" t="n">
        <v>0.480765356657506</v>
      </c>
      <c r="CC28" s="343" t="n">
        <v>0</v>
      </c>
      <c r="CD28" s="343" t="n">
        <v>0</v>
      </c>
      <c r="CE28" s="343" t="n">
        <v>0</v>
      </c>
      <c r="CF28" s="343" t="n">
        <v>0</v>
      </c>
      <c r="CG28" s="343" t="n">
        <v>0.0013</v>
      </c>
      <c r="CH28" s="343" t="n">
        <v>1.73075528396702</v>
      </c>
      <c r="CI28" s="343" t="n">
        <v>4.8125</v>
      </c>
    </row>
    <row r="29" customFormat="false" ht="12.75" hidden="false" customHeight="false" outlineLevel="0" collapsed="false">
      <c r="A29" s="338"/>
      <c r="B29" s="338"/>
      <c r="D29" s="199" t="e">
        <f aca="false">D28+AH28</f>
        <v>#VALUE!</v>
      </c>
      <c r="F29" s="200" t="e">
        <f aca="false">VLOOKUP(AG29,$AL$4:$AS$15,2)</f>
        <v>#VALUE!</v>
      </c>
      <c r="G29" s="200" t="e">
        <f aca="false">F29*$AU29</f>
        <v>#VALUE!</v>
      </c>
      <c r="H29" s="201" t="e">
        <f aca="false">(AL29+AM29+AN29)/(1-(AR29))</f>
        <v>#VALUE!</v>
      </c>
      <c r="I29" s="201" t="e">
        <f aca="false">(AL29+AO29+AP29)</f>
        <v>#VALUE!</v>
      </c>
      <c r="K29" s="201" t="e">
        <f aca="false">MAX(((I29-H29)-AQ29)*AU29*AH29,0)</f>
        <v>#VALUE!</v>
      </c>
      <c r="L29" s="339" t="e">
        <f aca="false">MAX(Q29-K29,0)</f>
        <v>#VALUE!</v>
      </c>
      <c r="N29" s="340" t="e">
        <f aca="false">SQRT(($AX29^2*($AH29/2)+$AW29^2*$AI29)/(($AH29/2)+$AI29))</f>
        <v>#VALUE!</v>
      </c>
      <c r="O29" s="340" t="e">
        <f aca="false">SQRT(($AY29^2*($AH29/2)+$AW29^2*$AI29)/(($AH29/2)+$AI29))</f>
        <v>#VALUE!</v>
      </c>
      <c r="P29" s="209" t="e">
        <f aca="false">(VLOOKUP(AI29,CorrelationTwo,2)*(AW29^2)*AI29+VLOOKUP(D29,CorrelationOne,$AK$9)*AX29*AY29*(AH29/2))/((AI29+(AH29/2))*O29*N29)*AF29</f>
        <v>#VALUE!</v>
      </c>
      <c r="Q29" s="339" t="e">
        <f aca="false">xSPRDOPT(I29,H29,AQ29,0,O29,N29,P29,D29-$G$5,1,0)*AH29*AU29</f>
        <v>#VALUE!</v>
      </c>
      <c r="R29" s="339"/>
      <c r="S29" s="203" t="e">
        <f aca="false">xSPRDOPT(I29,H29,AQ29,AT29,O29,N29,P29,D29-$G$5,1,2)*AF29*(F29/(1-AR29))*AH29</f>
        <v>#VALUE!</v>
      </c>
      <c r="T29" s="203" t="e">
        <f aca="false">xSPRDOPT(I29,H29,AQ29,AT29,O29,N29,P29,D29-$G$5,1,1)*AF29*F29*AH29</f>
        <v>#VALUE!</v>
      </c>
      <c r="U29" s="339"/>
      <c r="V29" s="341" t="e">
        <f aca="false">VLOOKUP($AG29,$AL$4:$AS$15,8)*AH29*AU29</f>
        <v>#VALUE!</v>
      </c>
      <c r="W29" s="341"/>
      <c r="X29" s="342" t="e">
        <f aca="false">((BM29*BC29)+(BL29*BB29))*AH29*F29</f>
        <v>#VALUE!</v>
      </c>
      <c r="Y29" s="342" t="e">
        <f aca="false">($F29*$AH29)*((($BG29/2)*($BC29)^2)+(($BF29/2)*($BB29)^2)+($BH29*$BC29*$BB29))</f>
        <v>#VALUE!</v>
      </c>
      <c r="Z29" s="342" t="e">
        <f aca="false">($BI29*$F29*$AH29*($G$5-$BV$5))/365.25</f>
        <v>#VALUE!</v>
      </c>
      <c r="AA29" s="342" t="e">
        <f aca="false">(($BK29*$BE29)+($BJ29*$BD29))*$F29*$AH29*$AF29</f>
        <v>#VALUE!</v>
      </c>
      <c r="AB29" s="342" t="e">
        <f aca="false">BN29*(AT29-CA29)*F29*AH29</f>
        <v>#VALUE!</v>
      </c>
      <c r="AC29" s="342" t="e">
        <f aca="false">BO29*CB29*F29*AH29*CA29*($G$5-$BV$5)/365.25</f>
        <v>#NAME?</v>
      </c>
      <c r="AF29" s="216" t="e">
        <f aca="false">IF(AND(D29&gt;=$G$7,D29&lt;=$G$8),1,0)</f>
        <v>#VALUE!</v>
      </c>
      <c r="AG29" s="216" t="e">
        <f aca="false">MONTH(D29)</f>
        <v>#VALUE!</v>
      </c>
      <c r="AH29" s="216" t="e">
        <f aca="false">(EOMONTH(D29,0)-EOMONTH(D29-DAY(D29),0))*AF29</f>
        <v>#VALUE!</v>
      </c>
      <c r="AI29" s="216" t="e">
        <f aca="false">AI28+AH28</f>
        <v>#VALUE!</v>
      </c>
      <c r="AJ29" s="216" t="e">
        <f aca="false">D29-$BV$5</f>
        <v>#VALUE!</v>
      </c>
      <c r="AL29" s="207" t="e">
        <f aca="false">VLOOKUP($D29,CurveTbl,$AK$4)</f>
        <v>#VALUE!</v>
      </c>
      <c r="AM29" s="343" t="e">
        <f aca="false">VLOOKUP($D29,CurveTbl,$AH$3)</f>
        <v>#VALUE!</v>
      </c>
      <c r="AN29" s="343" t="e">
        <f aca="false">VLOOKUP($D29,CurveTbl,$AH$4)+VLOOKUP($AG29,$AL$3:$AS$15,6)</f>
        <v>#VALUE!</v>
      </c>
      <c r="AO29" s="343" t="e">
        <f aca="false">VLOOKUP($D29,CurveTbl,$AH$5)</f>
        <v>#VALUE!</v>
      </c>
      <c r="AP29" s="343" t="e">
        <f aca="false">VLOOKUP($D29,CurveTbl,$AH$6)+VLOOKUP($AG29,$AL$3:$AS$15,7)</f>
        <v>#VALUE!</v>
      </c>
      <c r="AQ29" s="207" t="e">
        <f aca="false">VLOOKUP($AG29,$AL$4:$AS$15,3)+VLOOKUP($AG29,$AL$4:$AS$15,5)+($AH$10*VLOOKUP(D29,GRITable,2))</f>
        <v>#VALUE!</v>
      </c>
      <c r="AR29" s="208" t="e">
        <f aca="false">VLOOKUP($AG29,$AL$4:$AS$15,4)</f>
        <v>#VALUE!</v>
      </c>
      <c r="AS29" s="207" t="e">
        <f aca="false">(AL29+AM29+AN29)</f>
        <v>#VALUE!</v>
      </c>
      <c r="AT29" s="208" t="e">
        <f aca="false">VLOOKUP(D29,CurveTbl,$AK$6)</f>
        <v>#VALUE!</v>
      </c>
      <c r="AU29" s="208" t="e">
        <f aca="false">(1+$AT29/2)^(-2*($D29-$G$5)/365.25)*$AF29</f>
        <v>#VALUE!</v>
      </c>
      <c r="AV29" s="344" t="e">
        <f aca="false">ROUND((F29/(1-AR29))-F29,0)*AF29*AH29*AU29</f>
        <v>#VALUE!</v>
      </c>
      <c r="AW29" s="208" t="e">
        <f aca="false">VLOOKUP($D29,CurveTbl,$AK$8)</f>
        <v>#VALUE!</v>
      </c>
      <c r="AX29" s="208" t="e">
        <f aca="false">VLOOKUP($D29,CurveTbl,$AH$7)</f>
        <v>#VALUE!</v>
      </c>
      <c r="AY29" s="208" t="e">
        <f aca="false">VLOOKUP($D29,CurveTbl,$AH$8)</f>
        <v>#VALUE!</v>
      </c>
      <c r="AZ29" s="208"/>
      <c r="BA29" s="345"/>
      <c r="BB29" s="343" t="e">
        <f aca="false">$H29-$BV29</f>
        <v>#VALUE!</v>
      </c>
      <c r="BC29" s="343" t="e">
        <f aca="false">I29-BW29</f>
        <v>#VALUE!</v>
      </c>
      <c r="BD29" s="208" t="e">
        <f aca="false">N29-BX29</f>
        <v>#VALUE!</v>
      </c>
      <c r="BE29" s="208" t="e">
        <f aca="false">O29-BY29</f>
        <v>#VALUE!</v>
      </c>
      <c r="BF29" s="208" t="e">
        <f aca="false">xSPRDOPT($BW29,$BV29,$CG29,0,$BY29,$BX29,$BZ29,$AJ29,1,4)*$CB29</f>
        <v>#NAME?</v>
      </c>
      <c r="BG29" s="208" t="e">
        <f aca="false">xSPRDOPT($BW29,$BV29,$CG29,0,$BY29,$BX29,$BZ29,$AJ29,1,3)*$CB29</f>
        <v>#NAME?</v>
      </c>
      <c r="BH29" s="208" t="e">
        <f aca="false">IF(OR(BF29&lt;&gt;0,BG29&lt;&gt;0),xSPRDOPT($BW29,$BV29,$CG29,0,$BY29,$BX29,$BZ29,$AJ29,1,12)*$CB29,0)</f>
        <v>#NAME?</v>
      </c>
      <c r="BI29" s="208" t="e">
        <f aca="false">xSPRDOPT($BW29,$BV29,$CG29,2*LN(1+CA29/2),$BY29,$BX29,$BZ29,$AJ29,1,9)</f>
        <v>#NAME?</v>
      </c>
      <c r="BJ29" s="208" t="e">
        <f aca="false">xSPRDOPT($BW29,$BV29,$CG29,0,$BY29,$BX29,$BZ29,$AJ29,1,6)*$CB29</f>
        <v>#NAME?</v>
      </c>
      <c r="BK29" s="208" t="e">
        <f aca="false">xSPRDOPT($BW29,$BV29,$CG29,0,$BY29,$BX29,$BZ29,$AJ29,1,5)*$CB29</f>
        <v>#NAME?</v>
      </c>
      <c r="BL29" s="208" t="e">
        <f aca="false">xSPRDOPT(BW29,BV29,CG29,0,BY29,BX29,BZ29,AJ29,1,2)*CB29</f>
        <v>#NAME?</v>
      </c>
      <c r="BM29" s="208" t="e">
        <f aca="false">xSPRDOPT(BW29,BV29,CG29,0,BY29,BX29,BZ29,AJ29,1,1)*CB29</f>
        <v>#NAME?</v>
      </c>
      <c r="BN29" s="208" t="e">
        <f aca="false">IF(AH29&lt;&gt;0,xSPRDOPT($BW29,$BV29,$CG29,2*LN(1+CA29/2),$BY29,$BX29,$BZ29,$AJ29,1,8)+(AJ29/365.25)*CH29/AH29,0)</f>
        <v>#VALUE!</v>
      </c>
      <c r="BO29" s="208" t="e">
        <f aca="false">xSPRDOPT($BW29,$BV29,$CG29,0,$BY29,$BX29,$BZ29,$AJ29,1,0)</f>
        <v>#NAME?</v>
      </c>
      <c r="BP29" s="208"/>
      <c r="BQ29" s="208"/>
      <c r="BR29" s="208"/>
      <c r="BS29" s="208"/>
      <c r="BV29" s="346" t="n">
        <v>4.93232334514586</v>
      </c>
      <c r="BW29" s="207" t="n">
        <v>4.8575</v>
      </c>
      <c r="BX29" s="208" t="n">
        <v>0.171199638272477</v>
      </c>
      <c r="BY29" s="208" t="n">
        <v>0.173576741195637</v>
      </c>
      <c r="BZ29" s="208" t="n">
        <v>0.996784449454878</v>
      </c>
      <c r="CA29" s="208" t="n">
        <v>0.0548592096169531</v>
      </c>
      <c r="CB29" s="208" t="n">
        <v>0.478327970898527</v>
      </c>
      <c r="CC29" s="343" t="n">
        <v>0</v>
      </c>
      <c r="CD29" s="343" t="n">
        <v>0</v>
      </c>
      <c r="CE29" s="343" t="n">
        <v>0</v>
      </c>
      <c r="CF29" s="343" t="n">
        <v>0</v>
      </c>
      <c r="CG29" s="343" t="n">
        <v>0.0013</v>
      </c>
      <c r="CH29" s="343" t="n">
        <v>1.77938005174252</v>
      </c>
      <c r="CI29" s="343" t="n">
        <v>4.8575</v>
      </c>
    </row>
    <row r="30" customFormat="false" ht="12.75" hidden="false" customHeight="false" outlineLevel="0" collapsed="false">
      <c r="A30" s="338"/>
      <c r="B30" s="338"/>
      <c r="D30" s="199" t="e">
        <f aca="false">D29+AH29</f>
        <v>#VALUE!</v>
      </c>
      <c r="F30" s="200" t="e">
        <f aca="false">VLOOKUP(AG30,$AL$4:$AS$15,2)</f>
        <v>#VALUE!</v>
      </c>
      <c r="G30" s="200" t="e">
        <f aca="false">F30*$AU30</f>
        <v>#VALUE!</v>
      </c>
      <c r="H30" s="201" t="e">
        <f aca="false">(AL30+AM30+AN30)/(1-(AR30))</f>
        <v>#VALUE!</v>
      </c>
      <c r="I30" s="201" t="e">
        <f aca="false">(AL30+AO30+AP30)</f>
        <v>#VALUE!</v>
      </c>
      <c r="K30" s="201" t="e">
        <f aca="false">MAX(((I30-H30)-AQ30)*AU30*AH30,0)</f>
        <v>#VALUE!</v>
      </c>
      <c r="L30" s="339" t="e">
        <f aca="false">MAX(Q30-K30,0)</f>
        <v>#VALUE!</v>
      </c>
      <c r="N30" s="340" t="e">
        <f aca="false">SQRT(($AX30^2*($AH30/2)+$AW30^2*$AI30)/(($AH30/2)+$AI30))</f>
        <v>#VALUE!</v>
      </c>
      <c r="O30" s="340" t="e">
        <f aca="false">SQRT(($AY30^2*($AH30/2)+$AW30^2*$AI30)/(($AH30/2)+$AI30))</f>
        <v>#VALUE!</v>
      </c>
      <c r="P30" s="209" t="e">
        <f aca="false">(VLOOKUP(AI30,CorrelationTwo,2)*(AW30^2)*AI30+VLOOKUP(D30,CorrelationOne,$AK$9)*AX30*AY30*(AH30/2))/((AI30+(AH30/2))*O30*N30)*AF30</f>
        <v>#VALUE!</v>
      </c>
      <c r="Q30" s="339" t="e">
        <f aca="false">xSPRDOPT(I30,H30,AQ30,0,O30,N30,P30,D30-$G$5,1,0)*AH30*AU30</f>
        <v>#VALUE!</v>
      </c>
      <c r="R30" s="339"/>
      <c r="S30" s="203" t="e">
        <f aca="false">xSPRDOPT(I30,H30,AQ30,AT30,O30,N30,P30,D30-$G$5,1,2)*AF30*(F30/(1-AR30))*AH30</f>
        <v>#VALUE!</v>
      </c>
      <c r="T30" s="203" t="e">
        <f aca="false">xSPRDOPT(I30,H30,AQ30,AT30,O30,N30,P30,D30-$G$5,1,1)*AF30*F30*AH30</f>
        <v>#VALUE!</v>
      </c>
      <c r="U30" s="339"/>
      <c r="V30" s="341" t="e">
        <f aca="false">VLOOKUP($AG30,$AL$4:$AS$15,8)*AH30*AU30</f>
        <v>#VALUE!</v>
      </c>
      <c r="W30" s="341"/>
      <c r="X30" s="342" t="e">
        <f aca="false">((BM30*BC30)+(BL30*BB30))*AH30*F30</f>
        <v>#VALUE!</v>
      </c>
      <c r="Y30" s="342" t="e">
        <f aca="false">($F30*$AH30)*((($BG30/2)*($BC30)^2)+(($BF30/2)*($BB30)^2)+($BH30*$BC30*$BB30))</f>
        <v>#VALUE!</v>
      </c>
      <c r="Z30" s="342" t="e">
        <f aca="false">($BI30*$F30*$AH30*($G$5-$BV$5))/365.25</f>
        <v>#VALUE!</v>
      </c>
      <c r="AA30" s="342" t="e">
        <f aca="false">(($BK30*$BE30)+($BJ30*$BD30))*$F30*$AH30*$AF30</f>
        <v>#VALUE!</v>
      </c>
      <c r="AB30" s="342" t="e">
        <f aca="false">BN30*(AT30-CA30)*F30*AH30</f>
        <v>#VALUE!</v>
      </c>
      <c r="AC30" s="342" t="e">
        <f aca="false">BO30*CB30*F30*AH30*CA30*($G$5-$BV$5)/365.25</f>
        <v>#NAME?</v>
      </c>
      <c r="AF30" s="216" t="e">
        <f aca="false">IF(AND(D30&gt;=$G$7,D30&lt;=$G$8),1,0)</f>
        <v>#VALUE!</v>
      </c>
      <c r="AG30" s="216" t="e">
        <f aca="false">MONTH(D30)</f>
        <v>#VALUE!</v>
      </c>
      <c r="AH30" s="216" t="e">
        <f aca="false">(EOMONTH(D30,0)-EOMONTH(D30-DAY(D30),0))*AF30</f>
        <v>#VALUE!</v>
      </c>
      <c r="AI30" s="216" t="e">
        <f aca="false">AI29+AH29</f>
        <v>#VALUE!</v>
      </c>
      <c r="AJ30" s="216" t="e">
        <f aca="false">D30-$BV$5</f>
        <v>#VALUE!</v>
      </c>
      <c r="AL30" s="207" t="e">
        <f aca="false">VLOOKUP($D30,CurveTbl,$AK$4)</f>
        <v>#VALUE!</v>
      </c>
      <c r="AM30" s="343" t="e">
        <f aca="false">VLOOKUP($D30,CurveTbl,$AH$3)</f>
        <v>#VALUE!</v>
      </c>
      <c r="AN30" s="343" t="e">
        <f aca="false">VLOOKUP($D30,CurveTbl,$AH$4)+VLOOKUP($AG30,$AL$3:$AS$15,6)</f>
        <v>#VALUE!</v>
      </c>
      <c r="AO30" s="343" t="e">
        <f aca="false">VLOOKUP($D30,CurveTbl,$AH$5)</f>
        <v>#VALUE!</v>
      </c>
      <c r="AP30" s="343" t="e">
        <f aca="false">VLOOKUP($D30,CurveTbl,$AH$6)+VLOOKUP($AG30,$AL$3:$AS$15,7)</f>
        <v>#VALUE!</v>
      </c>
      <c r="AQ30" s="207" t="e">
        <f aca="false">VLOOKUP($AG30,$AL$4:$AS$15,3)+VLOOKUP($AG30,$AL$4:$AS$15,5)+($AH$10*VLOOKUP(D30,GRITable,2))</f>
        <v>#VALUE!</v>
      </c>
      <c r="AR30" s="208" t="e">
        <f aca="false">VLOOKUP($AG30,$AL$4:$AS$15,4)</f>
        <v>#VALUE!</v>
      </c>
      <c r="AS30" s="207" t="e">
        <f aca="false">(AL30+AM30+AN30)</f>
        <v>#VALUE!</v>
      </c>
      <c r="AT30" s="208" t="e">
        <f aca="false">VLOOKUP(D30,CurveTbl,$AK$6)</f>
        <v>#VALUE!</v>
      </c>
      <c r="AU30" s="208" t="e">
        <f aca="false">(1+$AT30/2)^(-2*($D30-$G$5)/365.25)*$AF30</f>
        <v>#VALUE!</v>
      </c>
      <c r="AV30" s="344" t="e">
        <f aca="false">ROUND((F30/(1-AR30))-F30,0)*AF30*AH30*AU30</f>
        <v>#VALUE!</v>
      </c>
      <c r="AW30" s="208" t="e">
        <f aca="false">VLOOKUP($D30,CurveTbl,$AK$8)</f>
        <v>#VALUE!</v>
      </c>
      <c r="AX30" s="208" t="e">
        <f aca="false">VLOOKUP($D30,CurveTbl,$AH$7)</f>
        <v>#VALUE!</v>
      </c>
      <c r="AY30" s="208" t="e">
        <f aca="false">VLOOKUP($D30,CurveTbl,$AH$8)</f>
        <v>#VALUE!</v>
      </c>
      <c r="AZ30" s="208"/>
      <c r="BA30" s="345"/>
      <c r="BB30" s="343" t="e">
        <f aca="false">$H30-$BV30</f>
        <v>#VALUE!</v>
      </c>
      <c r="BC30" s="343" t="e">
        <f aca="false">I30-BW30</f>
        <v>#VALUE!</v>
      </c>
      <c r="BD30" s="208" t="e">
        <f aca="false">N30-BX30</f>
        <v>#VALUE!</v>
      </c>
      <c r="BE30" s="208" t="e">
        <f aca="false">O30-BY30</f>
        <v>#VALUE!</v>
      </c>
      <c r="BF30" s="208" t="e">
        <f aca="false">xSPRDOPT($BW30,$BV30,$CG30,0,$BY30,$BX30,$BZ30,$AJ30,1,4)*$CB30</f>
        <v>#NAME?</v>
      </c>
      <c r="BG30" s="208" t="e">
        <f aca="false">xSPRDOPT($BW30,$BV30,$CG30,0,$BY30,$BX30,$BZ30,$AJ30,1,3)*$CB30</f>
        <v>#NAME?</v>
      </c>
      <c r="BH30" s="208" t="e">
        <f aca="false">IF(OR(BF30&lt;&gt;0,BG30&lt;&gt;0),xSPRDOPT($BW30,$BV30,$CG30,0,$BY30,$BX30,$BZ30,$AJ30,1,12)*$CB30,0)</f>
        <v>#NAME?</v>
      </c>
      <c r="BI30" s="208" t="e">
        <f aca="false">xSPRDOPT($BW30,$BV30,$CG30,2*LN(1+CA30/2),$BY30,$BX30,$BZ30,$AJ30,1,9)</f>
        <v>#NAME?</v>
      </c>
      <c r="BJ30" s="208" t="e">
        <f aca="false">xSPRDOPT($BW30,$BV30,$CG30,0,$BY30,$BX30,$BZ30,$AJ30,1,6)*$CB30</f>
        <v>#NAME?</v>
      </c>
      <c r="BK30" s="208" t="e">
        <f aca="false">xSPRDOPT($BW30,$BV30,$CG30,0,$BY30,$BX30,$BZ30,$AJ30,1,5)*$CB30</f>
        <v>#NAME?</v>
      </c>
      <c r="BL30" s="208" t="e">
        <f aca="false">xSPRDOPT(BW30,BV30,CG30,0,BY30,BX30,BZ30,AJ30,1,2)*CB30</f>
        <v>#NAME?</v>
      </c>
      <c r="BM30" s="208" t="e">
        <f aca="false">xSPRDOPT(BW30,BV30,CG30,0,BY30,BX30,BZ30,AJ30,1,1)*CB30</f>
        <v>#NAME?</v>
      </c>
      <c r="BN30" s="208" t="e">
        <f aca="false">IF(AH30&lt;&gt;0,xSPRDOPT($BW30,$BV30,$CG30,2*LN(1+CA30/2),$BY30,$BX30,$BZ30,$AJ30,1,8)+(AJ30/365.25)*CH30/AH30,0)</f>
        <v>#VALUE!</v>
      </c>
      <c r="BO30" s="208" t="e">
        <f aca="false">xSPRDOPT($BW30,$BV30,$CG30,0,$BY30,$BX30,$BZ30,$AJ30,1,0)</f>
        <v>#NAME?</v>
      </c>
      <c r="BP30" s="208"/>
      <c r="BQ30" s="208"/>
      <c r="BR30" s="208"/>
      <c r="BS30" s="208"/>
      <c r="BV30" s="346" t="n">
        <v>4.97192408842135</v>
      </c>
      <c r="BW30" s="207" t="n">
        <v>4.8965</v>
      </c>
      <c r="BX30" s="208" t="n">
        <v>0.17200589357543</v>
      </c>
      <c r="BY30" s="208" t="n">
        <v>0.174157106165281</v>
      </c>
      <c r="BZ30" s="208" t="n">
        <v>0.99796942612443</v>
      </c>
      <c r="CA30" s="208" t="n">
        <v>0.0549091802521282</v>
      </c>
      <c r="CB30" s="208" t="n">
        <v>0.475818462577229</v>
      </c>
      <c r="CC30" s="343" t="n">
        <v>0</v>
      </c>
      <c r="CD30" s="343" t="n">
        <v>0</v>
      </c>
      <c r="CE30" s="343" t="n">
        <v>0</v>
      </c>
      <c r="CF30" s="343" t="n">
        <v>0</v>
      </c>
      <c r="CG30" s="343" t="n">
        <v>0.0013</v>
      </c>
      <c r="CH30" s="343" t="n">
        <v>1.77004468078729</v>
      </c>
      <c r="CI30" s="343" t="n">
        <v>4.8965</v>
      </c>
    </row>
    <row r="31" customFormat="false" ht="12.75" hidden="false" customHeight="false" outlineLevel="0" collapsed="false">
      <c r="A31" s="338"/>
      <c r="B31" s="338"/>
      <c r="D31" s="199" t="e">
        <f aca="false">D30+AH30</f>
        <v>#VALUE!</v>
      </c>
      <c r="F31" s="200" t="e">
        <f aca="false">VLOOKUP(AG31,$AL$4:$AS$15,2)</f>
        <v>#VALUE!</v>
      </c>
      <c r="G31" s="200" t="e">
        <f aca="false">F31*$AU31</f>
        <v>#VALUE!</v>
      </c>
      <c r="H31" s="201" t="e">
        <f aca="false">(AL31+AM31+AN31)/(1-(AR31))</f>
        <v>#VALUE!</v>
      </c>
      <c r="I31" s="201" t="e">
        <f aca="false">(AL31+AO31+AP31)</f>
        <v>#VALUE!</v>
      </c>
      <c r="K31" s="201" t="e">
        <f aca="false">MAX(((I31-H31)-AQ31)*AU31*AH31,0)</f>
        <v>#VALUE!</v>
      </c>
      <c r="L31" s="339" t="e">
        <f aca="false">MAX(Q31-K31,0)</f>
        <v>#VALUE!</v>
      </c>
      <c r="N31" s="340" t="e">
        <f aca="false">SQRT(($AX31^2*($AH31/2)+$AW31^2*$AI31)/(($AH31/2)+$AI31))</f>
        <v>#VALUE!</v>
      </c>
      <c r="O31" s="340" t="e">
        <f aca="false">SQRT(($AY31^2*($AH31/2)+$AW31^2*$AI31)/(($AH31/2)+$AI31))</f>
        <v>#VALUE!</v>
      </c>
      <c r="P31" s="209" t="e">
        <f aca="false">(VLOOKUP(AI31,CorrelationTwo,2)*(AW31^2)*AI31+VLOOKUP(D31,CorrelationOne,$AK$9)*AX31*AY31*(AH31/2))/((AI31+(AH31/2))*O31*N31)*AF31</f>
        <v>#VALUE!</v>
      </c>
      <c r="Q31" s="339" t="e">
        <f aca="false">xSPRDOPT(I31,H31,AQ31,0,O31,N31,P31,D31-$G$5,1,0)*AH31*AU31</f>
        <v>#VALUE!</v>
      </c>
      <c r="R31" s="339"/>
      <c r="S31" s="203" t="e">
        <f aca="false">xSPRDOPT(I31,H31,AQ31,AT31,O31,N31,P31,D31-$G$5,1,2)*AF31*(F31/(1-AR31))*AH31</f>
        <v>#VALUE!</v>
      </c>
      <c r="T31" s="203" t="e">
        <f aca="false">xSPRDOPT(I31,H31,AQ31,AT31,O31,N31,P31,D31-$G$5,1,1)*AF31*F31*AH31</f>
        <v>#VALUE!</v>
      </c>
      <c r="U31" s="339"/>
      <c r="V31" s="341" t="e">
        <f aca="false">VLOOKUP($AG31,$AL$4:$AS$15,8)*AH31*AU31</f>
        <v>#VALUE!</v>
      </c>
      <c r="W31" s="341"/>
      <c r="X31" s="342" t="e">
        <f aca="false">((BM31*BC31)+(BL31*BB31))*AH31*F31</f>
        <v>#VALUE!</v>
      </c>
      <c r="Y31" s="342" t="e">
        <f aca="false">($F31*$AH31)*((($BG31/2)*($BC31)^2)+(($BF31/2)*($BB31)^2)+($BH31*$BC31*$BB31))</f>
        <v>#VALUE!</v>
      </c>
      <c r="Z31" s="342" t="e">
        <f aca="false">($BI31*$F31*$AH31*($G$5-$BV$5))/365.25</f>
        <v>#VALUE!</v>
      </c>
      <c r="AA31" s="342" t="e">
        <f aca="false">(($BK31*$BE31)+($BJ31*$BD31))*$F31*$AH31*$AF31</f>
        <v>#VALUE!</v>
      </c>
      <c r="AB31" s="342" t="e">
        <f aca="false">BN31*(AT31-CA31)*F31*AH31</f>
        <v>#VALUE!</v>
      </c>
      <c r="AC31" s="342" t="e">
        <f aca="false">BO31*CB31*F31*AH31*CA31*($G$5-$BV$5)/365.25</f>
        <v>#NAME?</v>
      </c>
      <c r="AF31" s="216" t="e">
        <f aca="false">IF(AND(D31&gt;=$G$7,D31&lt;=$G$8),1,0)</f>
        <v>#VALUE!</v>
      </c>
      <c r="AG31" s="216" t="e">
        <f aca="false">MONTH(D31)</f>
        <v>#VALUE!</v>
      </c>
      <c r="AH31" s="216" t="e">
        <f aca="false">(EOMONTH(D31,0)-EOMONTH(D31-DAY(D31),0))*AF31</f>
        <v>#VALUE!</v>
      </c>
      <c r="AI31" s="216" t="e">
        <f aca="false">AI30+AH30</f>
        <v>#VALUE!</v>
      </c>
      <c r="AJ31" s="216" t="e">
        <f aca="false">D31-$BV$5</f>
        <v>#VALUE!</v>
      </c>
      <c r="AL31" s="207" t="e">
        <f aca="false">VLOOKUP($D31,CurveTbl,$AK$4)</f>
        <v>#VALUE!</v>
      </c>
      <c r="AM31" s="343" t="e">
        <f aca="false">VLOOKUP($D31,CurveTbl,$AH$3)</f>
        <v>#VALUE!</v>
      </c>
      <c r="AN31" s="343" t="e">
        <f aca="false">VLOOKUP($D31,CurveTbl,$AH$4)+VLOOKUP($AG31,$AL$3:$AS$15,6)</f>
        <v>#VALUE!</v>
      </c>
      <c r="AO31" s="343" t="e">
        <f aca="false">VLOOKUP($D31,CurveTbl,$AH$5)</f>
        <v>#VALUE!</v>
      </c>
      <c r="AP31" s="343" t="e">
        <f aca="false">VLOOKUP($D31,CurveTbl,$AH$6)+VLOOKUP($AG31,$AL$3:$AS$15,7)</f>
        <v>#VALUE!</v>
      </c>
      <c r="AQ31" s="207" t="e">
        <f aca="false">VLOOKUP($AG31,$AL$4:$AS$15,3)+VLOOKUP($AG31,$AL$4:$AS$15,5)+($AH$10*VLOOKUP(D31,GRITable,2))</f>
        <v>#VALUE!</v>
      </c>
      <c r="AR31" s="208" t="e">
        <f aca="false">VLOOKUP($AG31,$AL$4:$AS$15,4)</f>
        <v>#VALUE!</v>
      </c>
      <c r="AS31" s="207" t="e">
        <f aca="false">(AL31+AM31+AN31)</f>
        <v>#VALUE!</v>
      </c>
      <c r="AT31" s="208" t="e">
        <f aca="false">VLOOKUP(D31,CurveTbl,$AK$6)</f>
        <v>#VALUE!</v>
      </c>
      <c r="AU31" s="208" t="e">
        <f aca="false">(1+$AT31/2)^(-2*($D31-$G$5)/365.25)*$AF31</f>
        <v>#VALUE!</v>
      </c>
      <c r="AV31" s="344" t="e">
        <f aca="false">ROUND((F31/(1-AR31))-F31,0)*AF31*AH31*AU31</f>
        <v>#VALUE!</v>
      </c>
      <c r="AW31" s="208" t="e">
        <f aca="false">VLOOKUP($D31,CurveTbl,$AK$8)</f>
        <v>#VALUE!</v>
      </c>
      <c r="AX31" s="208" t="e">
        <f aca="false">VLOOKUP($D31,CurveTbl,$AH$7)</f>
        <v>#VALUE!</v>
      </c>
      <c r="AY31" s="208" t="e">
        <f aca="false">VLOOKUP($D31,CurveTbl,$AH$8)</f>
        <v>#VALUE!</v>
      </c>
      <c r="AZ31" s="208"/>
      <c r="BA31" s="345"/>
      <c r="BB31" s="343" t="e">
        <f aca="false">$H31-$BV31</f>
        <v>#VALUE!</v>
      </c>
      <c r="BC31" s="343" t="e">
        <f aca="false">I31-BW31</f>
        <v>#VALUE!</v>
      </c>
      <c r="BD31" s="208" t="e">
        <f aca="false">N31-BX31</f>
        <v>#VALUE!</v>
      </c>
      <c r="BE31" s="208" t="e">
        <f aca="false">O31-BY31</f>
        <v>#VALUE!</v>
      </c>
      <c r="BF31" s="208" t="e">
        <f aca="false">xSPRDOPT($BW31,$BV31,$CG31,0,$BY31,$BX31,$BZ31,$AJ31,1,4)*$CB31</f>
        <v>#NAME?</v>
      </c>
      <c r="BG31" s="208" t="e">
        <f aca="false">xSPRDOPT($BW31,$BV31,$CG31,0,$BY31,$BX31,$BZ31,$AJ31,1,3)*$CB31</f>
        <v>#NAME?</v>
      </c>
      <c r="BH31" s="208" t="e">
        <f aca="false">IF(OR(BF31&lt;&gt;0,BG31&lt;&gt;0),xSPRDOPT($BW31,$BV31,$CG31,0,$BY31,$BX31,$BZ31,$AJ31,1,12)*$CB31,0)</f>
        <v>#NAME?</v>
      </c>
      <c r="BI31" s="208" t="e">
        <f aca="false">xSPRDOPT($BW31,$BV31,$CG31,2*LN(1+CA31/2),$BY31,$BX31,$BZ31,$AJ31,1,9)</f>
        <v>#NAME?</v>
      </c>
      <c r="BJ31" s="208" t="e">
        <f aca="false">xSPRDOPT($BW31,$BV31,$CG31,0,$BY31,$BX31,$BZ31,$AJ31,1,6)*$CB31</f>
        <v>#NAME?</v>
      </c>
      <c r="BK31" s="208" t="e">
        <f aca="false">xSPRDOPT($BW31,$BV31,$CG31,0,$BY31,$BX31,$BZ31,$AJ31,1,5)*$CB31</f>
        <v>#NAME?</v>
      </c>
      <c r="BL31" s="208" t="e">
        <f aca="false">xSPRDOPT(BW31,BV31,CG31,0,BY31,BX31,BZ31,AJ31,1,2)*CB31</f>
        <v>#NAME?</v>
      </c>
      <c r="BM31" s="208" t="e">
        <f aca="false">xSPRDOPT(BW31,BV31,CG31,0,BY31,BX31,BZ31,AJ31,1,1)*CB31</f>
        <v>#NAME?</v>
      </c>
      <c r="BN31" s="208" t="e">
        <f aca="false">IF(AH31&lt;&gt;0,xSPRDOPT($BW31,$BV31,$CG31,2*LN(1+CA31/2),$BY31,$BX31,$BZ31,$AJ31,1,8)+(AJ31/365.25)*CH31/AH31,0)</f>
        <v>#VALUE!</v>
      </c>
      <c r="BO31" s="208" t="e">
        <f aca="false">xSPRDOPT($BW31,$BV31,$CG31,0,$BY31,$BX31,$BZ31,$AJ31,1,0)</f>
        <v>#NAME?</v>
      </c>
      <c r="BP31" s="208"/>
      <c r="BQ31" s="208"/>
      <c r="BR31" s="208"/>
      <c r="BS31" s="208"/>
      <c r="BV31" s="346" t="n">
        <v>4.96075464801032</v>
      </c>
      <c r="BW31" s="207" t="n">
        <v>4.8855</v>
      </c>
      <c r="BX31" s="208" t="n">
        <v>0.172384900497747</v>
      </c>
      <c r="BY31" s="208" t="n">
        <v>0.174000413938976</v>
      </c>
      <c r="BZ31" s="208" t="n">
        <v>0.998885832904233</v>
      </c>
      <c r="CA31" s="208" t="n">
        <v>0.0549591508881351</v>
      </c>
      <c r="CB31" s="208" t="n">
        <v>0.473318220267418</v>
      </c>
      <c r="CC31" s="343" t="n">
        <v>0</v>
      </c>
      <c r="CD31" s="343" t="n">
        <v>0</v>
      </c>
      <c r="CE31" s="343" t="n">
        <v>0</v>
      </c>
      <c r="CF31" s="343" t="n">
        <v>0</v>
      </c>
      <c r="CG31" s="343" t="n">
        <v>0.0013</v>
      </c>
      <c r="CH31" s="343" t="n">
        <v>1.7039455929627</v>
      </c>
      <c r="CI31" s="343" t="n">
        <v>4.8855</v>
      </c>
    </row>
    <row r="32" customFormat="false" ht="12.75" hidden="false" customHeight="false" outlineLevel="0" collapsed="false">
      <c r="A32" s="338"/>
      <c r="B32" s="338"/>
      <c r="D32" s="199" t="e">
        <f aca="false">D31+AH31</f>
        <v>#VALUE!</v>
      </c>
      <c r="F32" s="200" t="e">
        <f aca="false">VLOOKUP(AG32,$AL$4:$AS$15,2)</f>
        <v>#VALUE!</v>
      </c>
      <c r="G32" s="200" t="e">
        <f aca="false">F32*$AU32</f>
        <v>#VALUE!</v>
      </c>
      <c r="H32" s="201" t="e">
        <f aca="false">(AL32+AM32+AN32)/(1-(AR32))</f>
        <v>#VALUE!</v>
      </c>
      <c r="I32" s="201" t="e">
        <f aca="false">(AL32+AO32+AP32)</f>
        <v>#VALUE!</v>
      </c>
      <c r="K32" s="201" t="e">
        <f aca="false">MAX(((I32-H32)-AQ32)*AU32*AH32,0)</f>
        <v>#VALUE!</v>
      </c>
      <c r="L32" s="339" t="e">
        <f aca="false">MAX(Q32-K32,0)</f>
        <v>#VALUE!</v>
      </c>
      <c r="N32" s="340" t="e">
        <f aca="false">SQRT(($AX32^2*($AH32/2)+$AW32^2*$AI32)/(($AH32/2)+$AI32))</f>
        <v>#VALUE!</v>
      </c>
      <c r="O32" s="340" t="e">
        <f aca="false">SQRT(($AY32^2*($AH32/2)+$AW32^2*$AI32)/(($AH32/2)+$AI32))</f>
        <v>#VALUE!</v>
      </c>
      <c r="P32" s="209" t="e">
        <f aca="false">(VLOOKUP(AI32,CorrelationTwo,2)*(AW32^2)*AI32+VLOOKUP(D32,CorrelationOne,$AK$9)*AX32*AY32*(AH32/2))/((AI32+(AH32/2))*O32*N32)*AF32</f>
        <v>#VALUE!</v>
      </c>
      <c r="Q32" s="339" t="e">
        <f aca="false">xSPRDOPT(I32,H32,AQ32,0,O32,N32,P32,D32-$G$5,1,0)*AH32*AU32</f>
        <v>#VALUE!</v>
      </c>
      <c r="R32" s="339"/>
      <c r="S32" s="203" t="e">
        <f aca="false">xSPRDOPT(I32,H32,AQ32,AT32,O32,N32,P32,D32-$G$5,1,2)*AF32*(F32/(1-AR32))*AH32</f>
        <v>#VALUE!</v>
      </c>
      <c r="T32" s="203" t="e">
        <f aca="false">xSPRDOPT(I32,H32,AQ32,AT32,O32,N32,P32,D32-$G$5,1,1)*AF32*F32*AH32</f>
        <v>#VALUE!</v>
      </c>
      <c r="U32" s="339"/>
      <c r="V32" s="341" t="e">
        <f aca="false">VLOOKUP($AG32,$AL$4:$AS$15,8)*AH32*AU32</f>
        <v>#VALUE!</v>
      </c>
      <c r="W32" s="341"/>
      <c r="X32" s="342" t="e">
        <f aca="false">((BM32*BC32)+(BL32*BB32))*AH32*F32</f>
        <v>#VALUE!</v>
      </c>
      <c r="Y32" s="342" t="e">
        <f aca="false">($F32*$AH32)*((($BG32/2)*($BC32)^2)+(($BF32/2)*($BB32)^2)+($BH32*$BC32*$BB32))</f>
        <v>#VALUE!</v>
      </c>
      <c r="Z32" s="342" t="e">
        <f aca="false">($BI32*$F32*$AH32*($G$5-$BV$5))/365.25</f>
        <v>#VALUE!</v>
      </c>
      <c r="AA32" s="342" t="e">
        <f aca="false">(($BK32*$BE32)+($BJ32*$BD32))*$F32*$AH32*$AF32</f>
        <v>#VALUE!</v>
      </c>
      <c r="AB32" s="342" t="e">
        <f aca="false">BN32*(AT32-CA32)*F32*AH32</f>
        <v>#VALUE!</v>
      </c>
      <c r="AC32" s="342" t="e">
        <f aca="false">BO32*CB32*F32*AH32*CA32*($G$5-$BV$5)/365.25</f>
        <v>#NAME?</v>
      </c>
      <c r="AF32" s="216" t="e">
        <f aca="false">IF(AND(D32&gt;=$G$7,D32&lt;=$G$8),1,0)</f>
        <v>#VALUE!</v>
      </c>
      <c r="AG32" s="216" t="e">
        <f aca="false">MONTH(D32)</f>
        <v>#VALUE!</v>
      </c>
      <c r="AH32" s="216" t="e">
        <f aca="false">(EOMONTH(D32,0)-EOMONTH(D32-DAY(D32),0))*AF32</f>
        <v>#VALUE!</v>
      </c>
      <c r="AI32" s="216" t="e">
        <f aca="false">AI31+AH31</f>
        <v>#VALUE!</v>
      </c>
      <c r="AJ32" s="216" t="e">
        <f aca="false">D32-$BV$5</f>
        <v>#VALUE!</v>
      </c>
      <c r="AL32" s="207" t="e">
        <f aca="false">VLOOKUP($D32,CurveTbl,$AK$4)</f>
        <v>#VALUE!</v>
      </c>
      <c r="AM32" s="343" t="e">
        <f aca="false">VLOOKUP($D32,CurveTbl,$AH$3)</f>
        <v>#VALUE!</v>
      </c>
      <c r="AN32" s="343" t="e">
        <f aca="false">VLOOKUP($D32,CurveTbl,$AH$4)+VLOOKUP($AG32,$AL$3:$AS$15,6)</f>
        <v>#VALUE!</v>
      </c>
      <c r="AO32" s="343" t="e">
        <f aca="false">VLOOKUP($D32,CurveTbl,$AH$5)</f>
        <v>#VALUE!</v>
      </c>
      <c r="AP32" s="343" t="e">
        <f aca="false">VLOOKUP($D32,CurveTbl,$AH$6)+VLOOKUP($AG32,$AL$3:$AS$15,7)</f>
        <v>#VALUE!</v>
      </c>
      <c r="AQ32" s="207" t="e">
        <f aca="false">VLOOKUP($AG32,$AL$4:$AS$15,3)+VLOOKUP($AG32,$AL$4:$AS$15,5)+($AH$10*VLOOKUP(D32,GRITable,2))</f>
        <v>#VALUE!</v>
      </c>
      <c r="AR32" s="208" t="e">
        <f aca="false">VLOOKUP($AG32,$AL$4:$AS$15,4)</f>
        <v>#VALUE!</v>
      </c>
      <c r="AS32" s="207" t="e">
        <f aca="false">(AL32+AM32+AN32)</f>
        <v>#VALUE!</v>
      </c>
      <c r="AT32" s="208" t="e">
        <f aca="false">VLOOKUP(D32,CurveTbl,$AK$6)</f>
        <v>#VALUE!</v>
      </c>
      <c r="AU32" s="208" t="e">
        <f aca="false">(1+$AT32/2)^(-2*($D32-$G$5)/365.25)*$AF32</f>
        <v>#VALUE!</v>
      </c>
      <c r="AV32" s="344" t="e">
        <f aca="false">ROUND((F32/(1-AR32))-F32,0)*AF32*AH32*AU32</f>
        <v>#VALUE!</v>
      </c>
      <c r="AW32" s="208" t="e">
        <f aca="false">VLOOKUP($D32,CurveTbl,$AK$8)</f>
        <v>#VALUE!</v>
      </c>
      <c r="AX32" s="208" t="e">
        <f aca="false">VLOOKUP($D32,CurveTbl,$AH$7)</f>
        <v>#VALUE!</v>
      </c>
      <c r="AY32" s="208" t="e">
        <f aca="false">VLOOKUP($D32,CurveTbl,$AH$8)</f>
        <v>#VALUE!</v>
      </c>
      <c r="AZ32" s="208"/>
      <c r="BA32" s="345"/>
      <c r="BB32" s="343" t="e">
        <f aca="false">$H32-$BV32</f>
        <v>#VALUE!</v>
      </c>
      <c r="BC32" s="343" t="e">
        <f aca="false">I32-BW32</f>
        <v>#VALUE!</v>
      </c>
      <c r="BD32" s="208" t="e">
        <f aca="false">N32-BX32</f>
        <v>#VALUE!</v>
      </c>
      <c r="BE32" s="208" t="e">
        <f aca="false">O32-BY32</f>
        <v>#VALUE!</v>
      </c>
      <c r="BF32" s="208" t="e">
        <f aca="false">xSPRDOPT($BW32,$BV32,$CG32,0,$BY32,$BX32,$BZ32,$AJ32,1,4)*$CB32</f>
        <v>#NAME?</v>
      </c>
      <c r="BG32" s="208" t="e">
        <f aca="false">xSPRDOPT($BW32,$BV32,$CG32,0,$BY32,$BX32,$BZ32,$AJ32,1,3)*$CB32</f>
        <v>#NAME?</v>
      </c>
      <c r="BH32" s="208" t="e">
        <f aca="false">IF(OR(BF32&lt;&gt;0,BG32&lt;&gt;0),xSPRDOPT($BW32,$BV32,$CG32,0,$BY32,$BX32,$BZ32,$AJ32,1,12)*$CB32,0)</f>
        <v>#NAME?</v>
      </c>
      <c r="BI32" s="208" t="e">
        <f aca="false">xSPRDOPT($BW32,$BV32,$CG32,2*LN(1+CA32/2),$BY32,$BX32,$BZ32,$AJ32,1,9)</f>
        <v>#NAME?</v>
      </c>
      <c r="BJ32" s="208" t="e">
        <f aca="false">xSPRDOPT($BW32,$BV32,$CG32,0,$BY32,$BX32,$BZ32,$AJ32,1,6)*$CB32</f>
        <v>#NAME?</v>
      </c>
      <c r="BK32" s="208" t="e">
        <f aca="false">xSPRDOPT($BW32,$BV32,$CG32,0,$BY32,$BX32,$BZ32,$AJ32,1,5)*$CB32</f>
        <v>#NAME?</v>
      </c>
      <c r="BL32" s="208" t="e">
        <f aca="false">xSPRDOPT(BW32,BV32,CG32,0,BY32,BX32,BZ32,AJ32,1,2)*CB32</f>
        <v>#NAME?</v>
      </c>
      <c r="BM32" s="208" t="e">
        <f aca="false">xSPRDOPT(BW32,BV32,CG32,0,BY32,BX32,BZ32,AJ32,1,1)*CB32</f>
        <v>#NAME?</v>
      </c>
      <c r="BN32" s="208" t="e">
        <f aca="false">IF(AH32&lt;&gt;0,xSPRDOPT($BW32,$BV32,$CG32,2*LN(1+CA32/2),$BY32,$BX32,$BZ32,$AJ32,1,8)+(AJ32/365.25)*CH32/AH32,0)</f>
        <v>#VALUE!</v>
      </c>
      <c r="BO32" s="208" t="e">
        <f aca="false">xSPRDOPT($BW32,$BV32,$CG32,0,$BY32,$BX32,$BZ32,$AJ32,1,0)</f>
        <v>#NAME?</v>
      </c>
      <c r="BP32" s="208"/>
      <c r="BQ32" s="208"/>
      <c r="BR32" s="208"/>
      <c r="BS32" s="208"/>
      <c r="BV32" s="346" t="n">
        <v>4.97598570311627</v>
      </c>
      <c r="BW32" s="207" t="n">
        <v>4.9005</v>
      </c>
      <c r="BX32" s="208" t="n">
        <v>0.172449073304026</v>
      </c>
      <c r="BY32" s="208" t="n">
        <v>0.174744604642253</v>
      </c>
      <c r="BZ32" s="208" t="n">
        <v>0.998011021650657</v>
      </c>
      <c r="CA32" s="208" t="n">
        <v>0.0550075095689335</v>
      </c>
      <c r="CB32" s="208" t="n">
        <v>0.470907446392116</v>
      </c>
      <c r="CC32" s="343" t="n">
        <v>0</v>
      </c>
      <c r="CD32" s="343" t="n">
        <v>0</v>
      </c>
      <c r="CE32" s="343" t="n">
        <v>0</v>
      </c>
      <c r="CF32" s="343" t="n">
        <v>0</v>
      </c>
      <c r="CG32" s="343" t="n">
        <v>0.0013</v>
      </c>
      <c r="CH32" s="343" t="n">
        <v>1.75177570057867</v>
      </c>
      <c r="CI32" s="343" t="n">
        <v>4.9005</v>
      </c>
    </row>
    <row r="33" customFormat="false" ht="12.75" hidden="false" customHeight="false" outlineLevel="0" collapsed="false">
      <c r="A33" s="338"/>
      <c r="B33" s="338"/>
      <c r="D33" s="199" t="e">
        <f aca="false">D32+AH32</f>
        <v>#VALUE!</v>
      </c>
      <c r="F33" s="200" t="e">
        <f aca="false">VLOOKUP(AG33,$AL$4:$AS$15,2)</f>
        <v>#VALUE!</v>
      </c>
      <c r="G33" s="200" t="e">
        <f aca="false">F33*$AU33</f>
        <v>#VALUE!</v>
      </c>
      <c r="H33" s="201" t="e">
        <f aca="false">(AL33+AM33+AN33)/(1-(AR33))</f>
        <v>#VALUE!</v>
      </c>
      <c r="I33" s="201" t="e">
        <f aca="false">(AL33+AO33+AP33)</f>
        <v>#VALUE!</v>
      </c>
      <c r="K33" s="201" t="e">
        <f aca="false">MAX(((I33-H33)-AQ33)*AU33*AH33,0)</f>
        <v>#VALUE!</v>
      </c>
      <c r="L33" s="339" t="e">
        <f aca="false">MAX(Q33-K33,0)</f>
        <v>#VALUE!</v>
      </c>
      <c r="N33" s="340" t="e">
        <f aca="false">SQRT(($AX33^2*($AH33/2)+$AW33^2*$AI33)/(($AH33/2)+$AI33))</f>
        <v>#VALUE!</v>
      </c>
      <c r="O33" s="340" t="e">
        <f aca="false">SQRT(($AY33^2*($AH33/2)+$AW33^2*$AI33)/(($AH33/2)+$AI33))</f>
        <v>#VALUE!</v>
      </c>
      <c r="P33" s="209" t="e">
        <f aca="false">(VLOOKUP(AI33,CorrelationTwo,2)*(AW33^2)*AI33+VLOOKUP(D33,CorrelationOne,$AK$9)*AX33*AY33*(AH33/2))/((AI33+(AH33/2))*O33*N33)*AF33</f>
        <v>#VALUE!</v>
      </c>
      <c r="Q33" s="339" t="e">
        <f aca="false">xSPRDOPT(I33,H33,AQ33,0,O33,N33,P33,D33-$G$5,1,0)*AH33*AU33</f>
        <v>#VALUE!</v>
      </c>
      <c r="R33" s="339"/>
      <c r="S33" s="203" t="e">
        <f aca="false">xSPRDOPT(I33,H33,AQ33,AT33,O33,N33,P33,D33-$G$5,1,2)*AF33*(F33/(1-AR33))*AH33</f>
        <v>#VALUE!</v>
      </c>
      <c r="T33" s="203" t="e">
        <f aca="false">xSPRDOPT(I33,H33,AQ33,AT33,O33,N33,P33,D33-$G$5,1,1)*AF33*F33*AH33</f>
        <v>#VALUE!</v>
      </c>
      <c r="U33" s="339"/>
      <c r="V33" s="341" t="e">
        <f aca="false">VLOOKUP($AG33,$AL$4:$AS$15,8)*AH33*AU33</f>
        <v>#VALUE!</v>
      </c>
      <c r="W33" s="341"/>
      <c r="X33" s="342" t="e">
        <f aca="false">((BM33*BC33)+(BL33*BB33))*AH33*F33</f>
        <v>#VALUE!</v>
      </c>
      <c r="Y33" s="342" t="e">
        <f aca="false">($F33*$AH33)*((($BG33/2)*($BC33)^2)+(($BF33/2)*($BB33)^2)+($BH33*$BC33*$BB33))</f>
        <v>#VALUE!</v>
      </c>
      <c r="Z33" s="342" t="e">
        <f aca="false">($BI33*$F33*$AH33*($G$5-$BV$5))/365.25</f>
        <v>#VALUE!</v>
      </c>
      <c r="AA33" s="342" t="e">
        <f aca="false">(($BK33*$BE33)+($BJ33*$BD33))*$F33*$AH33*$AF33</f>
        <v>#VALUE!</v>
      </c>
      <c r="AB33" s="342" t="e">
        <f aca="false">BN33*(AT33-CA33)*F33*AH33</f>
        <v>#VALUE!</v>
      </c>
      <c r="AC33" s="342" t="e">
        <f aca="false">BO33*CB33*F33*AH33*CA33*($G$5-$BV$5)/365.25</f>
        <v>#NAME?</v>
      </c>
      <c r="AF33" s="216" t="e">
        <f aca="false">IF(AND(D33&gt;=$G$7,D33&lt;=$G$8),1,0)</f>
        <v>#VALUE!</v>
      </c>
      <c r="AG33" s="216" t="e">
        <f aca="false">MONTH(D33)</f>
        <v>#VALUE!</v>
      </c>
      <c r="AH33" s="216" t="e">
        <f aca="false">(EOMONTH(D33,0)-EOMONTH(D33-DAY(D33),0))*AF33</f>
        <v>#VALUE!</v>
      </c>
      <c r="AI33" s="216" t="e">
        <f aca="false">AI32+AH32</f>
        <v>#VALUE!</v>
      </c>
      <c r="AJ33" s="216" t="e">
        <f aca="false">D33-$BV$5</f>
        <v>#VALUE!</v>
      </c>
      <c r="AL33" s="207" t="e">
        <f aca="false">VLOOKUP($D33,CurveTbl,$AK$4)</f>
        <v>#VALUE!</v>
      </c>
      <c r="AM33" s="343" t="e">
        <f aca="false">VLOOKUP($D33,CurveTbl,$AH$3)</f>
        <v>#VALUE!</v>
      </c>
      <c r="AN33" s="343" t="e">
        <f aca="false">VLOOKUP($D33,CurveTbl,$AH$4)+VLOOKUP($AG33,$AL$3:$AS$15,6)</f>
        <v>#VALUE!</v>
      </c>
      <c r="AO33" s="343" t="e">
        <f aca="false">VLOOKUP($D33,CurveTbl,$AH$5)</f>
        <v>#VALUE!</v>
      </c>
      <c r="AP33" s="343" t="e">
        <f aca="false">VLOOKUP($D33,CurveTbl,$AH$6)+VLOOKUP($AG33,$AL$3:$AS$15,7)</f>
        <v>#VALUE!</v>
      </c>
      <c r="AQ33" s="207" t="e">
        <f aca="false">VLOOKUP($AG33,$AL$4:$AS$15,3)+VLOOKUP($AG33,$AL$4:$AS$15,5)+($AH$10*VLOOKUP(D33,GRITable,2))</f>
        <v>#VALUE!</v>
      </c>
      <c r="AR33" s="208" t="e">
        <f aca="false">VLOOKUP($AG33,$AL$4:$AS$15,4)</f>
        <v>#VALUE!</v>
      </c>
      <c r="AS33" s="207" t="e">
        <f aca="false">(AL33+AM33+AN33)</f>
        <v>#VALUE!</v>
      </c>
      <c r="AT33" s="208" t="e">
        <f aca="false">VLOOKUP(D33,CurveTbl,$AK$6)</f>
        <v>#VALUE!</v>
      </c>
      <c r="AU33" s="208" t="e">
        <f aca="false">(1+$AT33/2)^(-2*($D33-$G$5)/365.25)*$AF33</f>
        <v>#VALUE!</v>
      </c>
      <c r="AV33" s="344" t="e">
        <f aca="false">ROUND((F33/(1-AR33))-F33,0)*AF33*AH33*AU33</f>
        <v>#VALUE!</v>
      </c>
      <c r="AW33" s="208" t="e">
        <f aca="false">VLOOKUP($D33,CurveTbl,$AK$8)</f>
        <v>#VALUE!</v>
      </c>
      <c r="AX33" s="208" t="e">
        <f aca="false">VLOOKUP($D33,CurveTbl,$AH$7)</f>
        <v>#VALUE!</v>
      </c>
      <c r="AY33" s="208" t="e">
        <f aca="false">VLOOKUP($D33,CurveTbl,$AH$8)</f>
        <v>#VALUE!</v>
      </c>
      <c r="AZ33" s="208"/>
      <c r="BA33" s="345"/>
      <c r="BB33" s="343" t="e">
        <f aca="false">$H33-$BV33</f>
        <v>#VALUE!</v>
      </c>
      <c r="BC33" s="343" t="e">
        <f aca="false">I33-BW33</f>
        <v>#VALUE!</v>
      </c>
      <c r="BD33" s="208" t="e">
        <f aca="false">N33-BX33</f>
        <v>#VALUE!</v>
      </c>
      <c r="BE33" s="208" t="e">
        <f aca="false">O33-BY33</f>
        <v>#VALUE!</v>
      </c>
      <c r="BF33" s="208" t="e">
        <f aca="false">xSPRDOPT($BW33,$BV33,$CG33,0,$BY33,$BX33,$BZ33,$AJ33,1,4)*$CB33</f>
        <v>#NAME?</v>
      </c>
      <c r="BG33" s="208" t="e">
        <f aca="false">xSPRDOPT($BW33,$BV33,$CG33,0,$BY33,$BX33,$BZ33,$AJ33,1,3)*$CB33</f>
        <v>#NAME?</v>
      </c>
      <c r="BH33" s="208" t="e">
        <f aca="false">IF(OR(BF33&lt;&gt;0,BG33&lt;&gt;0),xSPRDOPT($BW33,$BV33,$CG33,0,$BY33,$BX33,$BZ33,$AJ33,1,12)*$CB33,0)</f>
        <v>#NAME?</v>
      </c>
      <c r="BI33" s="208" t="e">
        <f aca="false">xSPRDOPT($BW33,$BV33,$CG33,2*LN(1+CA33/2),$BY33,$BX33,$BZ33,$AJ33,1,9)</f>
        <v>#NAME?</v>
      </c>
      <c r="BJ33" s="208" t="e">
        <f aca="false">xSPRDOPT($BW33,$BV33,$CG33,0,$BY33,$BX33,$BZ33,$AJ33,1,6)*$CB33</f>
        <v>#NAME?</v>
      </c>
      <c r="BK33" s="208" t="e">
        <f aca="false">xSPRDOPT($BW33,$BV33,$CG33,0,$BY33,$BX33,$BZ33,$AJ33,1,5)*$CB33</f>
        <v>#NAME?</v>
      </c>
      <c r="BL33" s="208" t="e">
        <f aca="false">xSPRDOPT(BW33,BV33,CG33,0,BY33,BX33,BZ33,AJ33,1,2)*CB33</f>
        <v>#NAME?</v>
      </c>
      <c r="BM33" s="208" t="e">
        <f aca="false">xSPRDOPT(BW33,BV33,CG33,0,BY33,BX33,BZ33,AJ33,1,1)*CB33</f>
        <v>#NAME?</v>
      </c>
      <c r="BN33" s="208" t="e">
        <f aca="false">IF(AH33&lt;&gt;0,xSPRDOPT($BW33,$BV33,$CG33,2*LN(1+CA33/2),$BY33,$BX33,$BZ33,$AJ33,1,8)+(AJ33/365.25)*CH33/AH33,0)</f>
        <v>#VALUE!</v>
      </c>
      <c r="BO33" s="208" t="e">
        <f aca="false">xSPRDOPT($BW33,$BV33,$CG33,0,$BY33,$BX33,$BZ33,$AJ33,1,0)</f>
        <v>#NAME?</v>
      </c>
      <c r="BP33" s="208"/>
      <c r="BQ33" s="208"/>
      <c r="BR33" s="208"/>
      <c r="BS33" s="208"/>
      <c r="BV33" s="346" t="n">
        <v>5.13540407989196</v>
      </c>
      <c r="BW33" s="207" t="n">
        <v>5.0575</v>
      </c>
      <c r="BX33" s="208" t="n">
        <v>0.17</v>
      </c>
      <c r="BY33" s="208" t="n">
        <v>0.17</v>
      </c>
      <c r="BZ33" s="208" t="n">
        <v>0</v>
      </c>
      <c r="CA33" s="208" t="n">
        <v>0.0550574802065769</v>
      </c>
      <c r="CB33" s="208" t="n">
        <v>0</v>
      </c>
      <c r="CC33" s="343" t="n">
        <v>0</v>
      </c>
      <c r="CD33" s="343" t="n">
        <v>0</v>
      </c>
      <c r="CE33" s="343" t="n">
        <v>0</v>
      </c>
      <c r="CF33" s="343" t="n">
        <v>0</v>
      </c>
      <c r="CG33" s="343" t="n">
        <v>0.0013</v>
      </c>
      <c r="CH33" s="343" t="n">
        <v>0</v>
      </c>
      <c r="CI33" s="343" t="n">
        <v>5.0575</v>
      </c>
    </row>
    <row r="34" customFormat="false" ht="12.75" hidden="false" customHeight="false" outlineLevel="0" collapsed="false">
      <c r="A34" s="338"/>
      <c r="B34" s="338"/>
      <c r="D34" s="199" t="e">
        <f aca="false">D33+AH33</f>
        <v>#VALUE!</v>
      </c>
      <c r="F34" s="200" t="e">
        <f aca="false">VLOOKUP(AG34,$AL$4:$AS$15,2)</f>
        <v>#VALUE!</v>
      </c>
      <c r="G34" s="200" t="e">
        <f aca="false">F34*$AU34</f>
        <v>#VALUE!</v>
      </c>
      <c r="H34" s="201" t="e">
        <f aca="false">(AL34+AM34+AN34)/(1-(AR34))</f>
        <v>#VALUE!</v>
      </c>
      <c r="I34" s="201" t="e">
        <f aca="false">(AL34+AO34+AP34)</f>
        <v>#VALUE!</v>
      </c>
      <c r="K34" s="201" t="e">
        <f aca="false">MAX(((I34-H34)-AQ34)*AU34*AH34,0)</f>
        <v>#VALUE!</v>
      </c>
      <c r="L34" s="339" t="e">
        <f aca="false">MAX(Q34-K34,0)</f>
        <v>#VALUE!</v>
      </c>
      <c r="N34" s="340" t="e">
        <f aca="false">SQRT(($AX34^2*($AH34/2)+$AW34^2*$AI34)/(($AH34/2)+$AI34))</f>
        <v>#VALUE!</v>
      </c>
      <c r="O34" s="340" t="e">
        <f aca="false">SQRT(($AY34^2*($AH34/2)+$AW34^2*$AI34)/(($AH34/2)+$AI34))</f>
        <v>#VALUE!</v>
      </c>
      <c r="P34" s="209" t="e">
        <f aca="false">(VLOOKUP(AI34,CorrelationTwo,2)*(AW34^2)*AI34+VLOOKUP(D34,CorrelationOne,$AK$9)*AX34*AY34*(AH34/2))/((AI34+(AH34/2))*O34*N34)*AF34</f>
        <v>#VALUE!</v>
      </c>
      <c r="Q34" s="339" t="e">
        <f aca="false">xSPRDOPT(I34,H34,AQ34,0,O34,N34,P34,D34-$G$5,1,0)*AH34*AU34</f>
        <v>#VALUE!</v>
      </c>
      <c r="R34" s="339"/>
      <c r="S34" s="203" t="e">
        <f aca="false">xSPRDOPT(I34,H34,AQ34,AT34,O34,N34,P34,D34-$G$5,1,2)*AF34*(F34/(1-AR34))*AH34</f>
        <v>#VALUE!</v>
      </c>
      <c r="T34" s="203" t="e">
        <f aca="false">xSPRDOPT(I34,H34,AQ34,AT34,O34,N34,P34,D34-$G$5,1,1)*AF34*F34*AH34</f>
        <v>#VALUE!</v>
      </c>
      <c r="U34" s="339"/>
      <c r="V34" s="341" t="e">
        <f aca="false">VLOOKUP($AG34,$AL$4:$AS$15,8)*AH34*AU34</f>
        <v>#VALUE!</v>
      </c>
      <c r="W34" s="341"/>
      <c r="X34" s="342" t="e">
        <f aca="false">((BM34*BC34)+(BL34*BB34))*AH34*F34</f>
        <v>#VALUE!</v>
      </c>
      <c r="Y34" s="342" t="e">
        <f aca="false">($F34*$AH34)*((($BG34/2)*($BC34)^2)+(($BF34/2)*($BB34)^2)+($BH34*$BC34*$BB34))</f>
        <v>#VALUE!</v>
      </c>
      <c r="Z34" s="342" t="e">
        <f aca="false">($BI34*$F34*$AH34*($G$5-$BV$5))/365.25</f>
        <v>#VALUE!</v>
      </c>
      <c r="AA34" s="342" t="e">
        <f aca="false">(($BK34*$BE34)+($BJ34*$BD34))*$F34*$AH34*$AF34</f>
        <v>#VALUE!</v>
      </c>
      <c r="AB34" s="342" t="e">
        <f aca="false">BN34*(AT34-CA34)*F34*AH34</f>
        <v>#VALUE!</v>
      </c>
      <c r="AC34" s="342" t="e">
        <f aca="false">BO34*CB34*F34*AH34*CA34*($G$5-$BV$5)/365.25</f>
        <v>#NAME?</v>
      </c>
      <c r="AF34" s="216" t="e">
        <f aca="false">IF(AND(D34&gt;=$G$7,D34&lt;=$G$8),1,0)</f>
        <v>#VALUE!</v>
      </c>
      <c r="AG34" s="216" t="e">
        <f aca="false">MONTH(D34)</f>
        <v>#VALUE!</v>
      </c>
      <c r="AH34" s="216" t="e">
        <f aca="false">(EOMONTH(D34,0)-EOMONTH(D34-DAY(D34),0))*AF34</f>
        <v>#VALUE!</v>
      </c>
      <c r="AI34" s="216" t="e">
        <f aca="false">AI33+AH33</f>
        <v>#VALUE!</v>
      </c>
      <c r="AJ34" s="216" t="e">
        <f aca="false">D34-$BV$5</f>
        <v>#VALUE!</v>
      </c>
      <c r="AL34" s="207" t="e">
        <f aca="false">VLOOKUP($D34,CurveTbl,$AK$4)</f>
        <v>#VALUE!</v>
      </c>
      <c r="AM34" s="343" t="e">
        <f aca="false">VLOOKUP($D34,CurveTbl,$AH$3)</f>
        <v>#VALUE!</v>
      </c>
      <c r="AN34" s="343" t="e">
        <f aca="false">VLOOKUP($D34,CurveTbl,$AH$4)+VLOOKUP($AG34,$AL$3:$AS$15,6)</f>
        <v>#VALUE!</v>
      </c>
      <c r="AO34" s="343" t="e">
        <f aca="false">VLOOKUP($D34,CurveTbl,$AH$5)</f>
        <v>#VALUE!</v>
      </c>
      <c r="AP34" s="343" t="e">
        <f aca="false">VLOOKUP($D34,CurveTbl,$AH$6)+VLOOKUP($AG34,$AL$3:$AS$15,7)</f>
        <v>#VALUE!</v>
      </c>
      <c r="AQ34" s="207" t="e">
        <f aca="false">VLOOKUP($AG34,$AL$4:$AS$15,3)+VLOOKUP($AG34,$AL$4:$AS$15,5)+($AH$10*VLOOKUP(D34,GRITable,2))</f>
        <v>#VALUE!</v>
      </c>
      <c r="AR34" s="208" t="e">
        <f aca="false">VLOOKUP($AG34,$AL$4:$AS$15,4)</f>
        <v>#VALUE!</v>
      </c>
      <c r="AS34" s="207" t="e">
        <f aca="false">(AL34+AM34+AN34)</f>
        <v>#VALUE!</v>
      </c>
      <c r="AT34" s="208" t="e">
        <f aca="false">VLOOKUP(D34,CurveTbl,$AK$6)</f>
        <v>#VALUE!</v>
      </c>
      <c r="AU34" s="208" t="e">
        <f aca="false">(1+$AT34/2)^(-2*($D34-$G$5)/365.25)*$AF34</f>
        <v>#VALUE!</v>
      </c>
      <c r="AV34" s="344" t="e">
        <f aca="false">ROUND((F34/(1-AR34))-F34,0)*AF34*AH34*AU34</f>
        <v>#VALUE!</v>
      </c>
      <c r="AW34" s="208" t="e">
        <f aca="false">VLOOKUP($D34,CurveTbl,$AK$8)</f>
        <v>#VALUE!</v>
      </c>
      <c r="AX34" s="208" t="e">
        <f aca="false">VLOOKUP($D34,CurveTbl,$AH$7)</f>
        <v>#VALUE!</v>
      </c>
      <c r="AY34" s="208" t="e">
        <f aca="false">VLOOKUP($D34,CurveTbl,$AH$8)</f>
        <v>#VALUE!</v>
      </c>
      <c r="AZ34" s="208"/>
      <c r="BA34" s="345"/>
      <c r="BB34" s="343" t="e">
        <f aca="false">$H34-$BV34</f>
        <v>#VALUE!</v>
      </c>
      <c r="BC34" s="343" t="e">
        <f aca="false">I34-BW34</f>
        <v>#VALUE!</v>
      </c>
      <c r="BD34" s="208" t="e">
        <f aca="false">N34-BX34</f>
        <v>#VALUE!</v>
      </c>
      <c r="BE34" s="208" t="e">
        <f aca="false">O34-BY34</f>
        <v>#VALUE!</v>
      </c>
      <c r="BF34" s="208" t="e">
        <f aca="false">xSPRDOPT($BW34,$BV34,$CG34,0,$BY34,$BX34,$BZ34,$AJ34,1,4)*$CB34</f>
        <v>#NAME?</v>
      </c>
      <c r="BG34" s="208" t="e">
        <f aca="false">xSPRDOPT($BW34,$BV34,$CG34,0,$BY34,$BX34,$BZ34,$AJ34,1,3)*$CB34</f>
        <v>#NAME?</v>
      </c>
      <c r="BH34" s="208" t="e">
        <f aca="false">IF(OR(BF34&lt;&gt;0,BG34&lt;&gt;0),xSPRDOPT($BW34,$BV34,$CG34,0,$BY34,$BX34,$BZ34,$AJ34,1,12)*$CB34,0)</f>
        <v>#NAME?</v>
      </c>
      <c r="BI34" s="208" t="e">
        <f aca="false">xSPRDOPT($BW34,$BV34,$CG34,2*LN(1+CA34/2),$BY34,$BX34,$BZ34,$AJ34,1,9)</f>
        <v>#NAME?</v>
      </c>
      <c r="BJ34" s="208" t="e">
        <f aca="false">xSPRDOPT($BW34,$BV34,$CG34,0,$BY34,$BX34,$BZ34,$AJ34,1,6)*$CB34</f>
        <v>#NAME?</v>
      </c>
      <c r="BK34" s="208" t="e">
        <f aca="false">xSPRDOPT($BW34,$BV34,$CG34,0,$BY34,$BX34,$BZ34,$AJ34,1,5)*$CB34</f>
        <v>#NAME?</v>
      </c>
      <c r="BL34" s="208" t="e">
        <f aca="false">xSPRDOPT(BW34,BV34,CG34,0,BY34,BX34,BZ34,AJ34,1,2)*CB34</f>
        <v>#NAME?</v>
      </c>
      <c r="BM34" s="208" t="e">
        <f aca="false">xSPRDOPT(BW34,BV34,CG34,0,BY34,BX34,BZ34,AJ34,1,1)*CB34</f>
        <v>#NAME?</v>
      </c>
      <c r="BN34" s="208" t="e">
        <f aca="false">IF(AH34&lt;&gt;0,xSPRDOPT($BW34,$BV34,$CG34,2*LN(1+CA34/2),$BY34,$BX34,$BZ34,$AJ34,1,8)+(AJ34/365.25)*CH34/AH34,0)</f>
        <v>#VALUE!</v>
      </c>
      <c r="BO34" s="208" t="e">
        <f aca="false">xSPRDOPT($BW34,$BV34,$CG34,0,$BY34,$BX34,$BZ34,$AJ34,1,0)</f>
        <v>#NAME?</v>
      </c>
      <c r="BP34" s="208"/>
      <c r="BQ34" s="208"/>
      <c r="BR34" s="208"/>
      <c r="BS34" s="208"/>
      <c r="BV34" s="346" t="n">
        <v>5.13540407989196</v>
      </c>
      <c r="BW34" s="207" t="n">
        <v>5.0575</v>
      </c>
      <c r="BX34" s="208" t="n">
        <v>0.17</v>
      </c>
      <c r="BY34" s="208" t="n">
        <v>0.17</v>
      </c>
      <c r="BZ34" s="208" t="n">
        <v>0</v>
      </c>
      <c r="CA34" s="208" t="n">
        <v>0.0550574802065769</v>
      </c>
      <c r="CB34" s="208" t="n">
        <v>0</v>
      </c>
      <c r="CC34" s="343" t="n">
        <v>0</v>
      </c>
      <c r="CD34" s="343" t="n">
        <v>0</v>
      </c>
      <c r="CE34" s="343" t="n">
        <v>0</v>
      </c>
      <c r="CF34" s="343" t="n">
        <v>0</v>
      </c>
      <c r="CG34" s="343" t="n">
        <v>0.0013</v>
      </c>
      <c r="CH34" s="343" t="n">
        <v>0</v>
      </c>
      <c r="CI34" s="343" t="n">
        <v>5.0575</v>
      </c>
    </row>
    <row r="35" customFormat="false" ht="12.75" hidden="false" customHeight="false" outlineLevel="0" collapsed="false">
      <c r="A35" s="338"/>
      <c r="B35" s="338"/>
      <c r="D35" s="199" t="e">
        <f aca="false">D34+AH34</f>
        <v>#VALUE!</v>
      </c>
      <c r="F35" s="200" t="e">
        <f aca="false">VLOOKUP(AG35,$AL$4:$AS$15,2)</f>
        <v>#VALUE!</v>
      </c>
      <c r="G35" s="200" t="e">
        <f aca="false">F35*$AU35</f>
        <v>#VALUE!</v>
      </c>
      <c r="H35" s="201" t="e">
        <f aca="false">(AL35+AM35+AN35)/(1-(AR35))</f>
        <v>#VALUE!</v>
      </c>
      <c r="I35" s="201" t="e">
        <f aca="false">(AL35+AO35+AP35)</f>
        <v>#VALUE!</v>
      </c>
      <c r="K35" s="201" t="e">
        <f aca="false">MAX(((I35-H35)-AQ35)*AU35*AH35,0)</f>
        <v>#VALUE!</v>
      </c>
      <c r="L35" s="339" t="e">
        <f aca="false">MAX(Q35-K35,0)</f>
        <v>#VALUE!</v>
      </c>
      <c r="N35" s="340" t="e">
        <f aca="false">SQRT(($AX35^2*($AH35/2)+$AW35^2*$AI35)/(($AH35/2)+$AI35))</f>
        <v>#VALUE!</v>
      </c>
      <c r="O35" s="340" t="e">
        <f aca="false">SQRT(($AY35^2*($AH35/2)+$AW35^2*$AI35)/(($AH35/2)+$AI35))</f>
        <v>#VALUE!</v>
      </c>
      <c r="P35" s="209" t="e">
        <f aca="false">(VLOOKUP(AI35,CorrelationTwo,2)*(AW35^2)*AI35+VLOOKUP(D35,CorrelationOne,$AK$9)*AX35*AY35*(AH35/2))/((AI35+(AH35/2))*O35*N35)*AF35</f>
        <v>#VALUE!</v>
      </c>
      <c r="Q35" s="339" t="e">
        <f aca="false">xSPRDOPT(I35,H35,AQ35,0,O35,N35,P35,D35-$G$5,1,0)*AH35*AU35</f>
        <v>#VALUE!</v>
      </c>
      <c r="R35" s="339"/>
      <c r="S35" s="203" t="e">
        <f aca="false">xSPRDOPT(I35,H35,AQ35,AT35,O35,N35,P35,D35-$G$5,1,2)*AF35*(F35/(1-AR35))*AH35</f>
        <v>#VALUE!</v>
      </c>
      <c r="T35" s="203" t="e">
        <f aca="false">xSPRDOPT(I35,H35,AQ35,AT35,O35,N35,P35,D35-$G$5,1,1)*AF35*F35*AH35</f>
        <v>#VALUE!</v>
      </c>
      <c r="U35" s="339"/>
      <c r="V35" s="341" t="e">
        <f aca="false">VLOOKUP($AG35,$AL$4:$AS$15,8)*AH35*AU35</f>
        <v>#VALUE!</v>
      </c>
      <c r="W35" s="341"/>
      <c r="X35" s="342" t="e">
        <f aca="false">((BM35*BC35)+(BL35*BB35))*AH35*F35</f>
        <v>#VALUE!</v>
      </c>
      <c r="Y35" s="342" t="e">
        <f aca="false">($F35*$AH35)*((($BG35/2)*($BC35)^2)+(($BF35/2)*($BB35)^2)+($BH35*$BC35*$BB35))</f>
        <v>#VALUE!</v>
      </c>
      <c r="Z35" s="342" t="e">
        <f aca="false">($BI35*$F35*$AH35*($G$5-$BV$5))/365.25</f>
        <v>#VALUE!</v>
      </c>
      <c r="AA35" s="342" t="e">
        <f aca="false">(($BK35*$BE35)+($BJ35*$BD35))*$F35*$AH35*$AF35</f>
        <v>#VALUE!</v>
      </c>
      <c r="AB35" s="342" t="e">
        <f aca="false">BN35*(AT35-CA35)*F35*AH35</f>
        <v>#VALUE!</v>
      </c>
      <c r="AC35" s="342" t="e">
        <f aca="false">BO35*CB35*F35*AH35*CA35*($G$5-$BV$5)/365.25</f>
        <v>#NAME?</v>
      </c>
      <c r="AF35" s="216" t="e">
        <f aca="false">IF(AND(D35&gt;=$G$7,D35&lt;=$G$8),1,0)</f>
        <v>#VALUE!</v>
      </c>
      <c r="AG35" s="216" t="e">
        <f aca="false">MONTH(D35)</f>
        <v>#VALUE!</v>
      </c>
      <c r="AH35" s="216" t="e">
        <f aca="false">(EOMONTH(D35,0)-EOMONTH(D35-DAY(D35),0))*AF35</f>
        <v>#VALUE!</v>
      </c>
      <c r="AI35" s="216" t="e">
        <f aca="false">AI34+AH34</f>
        <v>#VALUE!</v>
      </c>
      <c r="AJ35" s="216" t="e">
        <f aca="false">D35-$BV$5</f>
        <v>#VALUE!</v>
      </c>
      <c r="AL35" s="207" t="e">
        <f aca="false">VLOOKUP($D35,CurveTbl,$AK$4)</f>
        <v>#VALUE!</v>
      </c>
      <c r="AM35" s="343" t="e">
        <f aca="false">VLOOKUP($D35,CurveTbl,$AH$3)</f>
        <v>#VALUE!</v>
      </c>
      <c r="AN35" s="343" t="e">
        <f aca="false">VLOOKUP($D35,CurveTbl,$AH$4)+VLOOKUP($AG35,$AL$3:$AS$15,6)</f>
        <v>#VALUE!</v>
      </c>
      <c r="AO35" s="343" t="e">
        <f aca="false">VLOOKUP($D35,CurveTbl,$AH$5)</f>
        <v>#VALUE!</v>
      </c>
      <c r="AP35" s="343" t="e">
        <f aca="false">VLOOKUP($D35,CurveTbl,$AH$6)+VLOOKUP($AG35,$AL$3:$AS$15,7)</f>
        <v>#VALUE!</v>
      </c>
      <c r="AQ35" s="207" t="e">
        <f aca="false">VLOOKUP($AG35,$AL$4:$AS$15,3)+VLOOKUP($AG35,$AL$4:$AS$15,5)+($AH$10*VLOOKUP(D35,GRITable,2))</f>
        <v>#VALUE!</v>
      </c>
      <c r="AR35" s="208" t="e">
        <f aca="false">VLOOKUP($AG35,$AL$4:$AS$15,4)</f>
        <v>#VALUE!</v>
      </c>
      <c r="AS35" s="207" t="e">
        <f aca="false">(AL35+AM35+AN35)</f>
        <v>#VALUE!</v>
      </c>
      <c r="AT35" s="208" t="e">
        <f aca="false">VLOOKUP(D35,CurveTbl,$AK$6)</f>
        <v>#VALUE!</v>
      </c>
      <c r="AU35" s="208" t="e">
        <f aca="false">(1+$AT35/2)^(-2*($D35-$G$5)/365.25)*$AF35</f>
        <v>#VALUE!</v>
      </c>
      <c r="AV35" s="344" t="e">
        <f aca="false">ROUND((F35/(1-AR35))-F35,0)*AF35*AH35*AU35</f>
        <v>#VALUE!</v>
      </c>
      <c r="AW35" s="208" t="e">
        <f aca="false">VLOOKUP($D35,CurveTbl,$AK$8)</f>
        <v>#VALUE!</v>
      </c>
      <c r="AX35" s="208" t="e">
        <f aca="false">VLOOKUP($D35,CurveTbl,$AH$7)</f>
        <v>#VALUE!</v>
      </c>
      <c r="AY35" s="208" t="e">
        <f aca="false">VLOOKUP($D35,CurveTbl,$AH$8)</f>
        <v>#VALUE!</v>
      </c>
      <c r="AZ35" s="208"/>
      <c r="BA35" s="345"/>
      <c r="BB35" s="343" t="e">
        <f aca="false">$H35-$BV35</f>
        <v>#VALUE!</v>
      </c>
      <c r="BC35" s="343" t="e">
        <f aca="false">I35-BW35</f>
        <v>#VALUE!</v>
      </c>
      <c r="BD35" s="208" t="e">
        <f aca="false">N35-BX35</f>
        <v>#VALUE!</v>
      </c>
      <c r="BE35" s="208" t="e">
        <f aca="false">O35-BY35</f>
        <v>#VALUE!</v>
      </c>
      <c r="BF35" s="208" t="e">
        <f aca="false">xSPRDOPT($BW35,$BV35,$CG35,0,$BY35,$BX35,$BZ35,$AJ35,1,4)*$CB35</f>
        <v>#NAME?</v>
      </c>
      <c r="BG35" s="208" t="e">
        <f aca="false">xSPRDOPT($BW35,$BV35,$CG35,0,$BY35,$BX35,$BZ35,$AJ35,1,3)*$CB35</f>
        <v>#NAME?</v>
      </c>
      <c r="BH35" s="208" t="e">
        <f aca="false">IF(OR(BF35&lt;&gt;0,BG35&lt;&gt;0),xSPRDOPT($BW35,$BV35,$CG35,0,$BY35,$BX35,$BZ35,$AJ35,1,12)*$CB35,0)</f>
        <v>#NAME?</v>
      </c>
      <c r="BI35" s="208" t="e">
        <f aca="false">xSPRDOPT($BW35,$BV35,$CG35,2*LN(1+CA35/2),$BY35,$BX35,$BZ35,$AJ35,1,9)</f>
        <v>#NAME?</v>
      </c>
      <c r="BJ35" s="208" t="e">
        <f aca="false">xSPRDOPT($BW35,$BV35,$CG35,0,$BY35,$BX35,$BZ35,$AJ35,1,6)*$CB35</f>
        <v>#NAME?</v>
      </c>
      <c r="BK35" s="208" t="e">
        <f aca="false">xSPRDOPT($BW35,$BV35,$CG35,0,$BY35,$BX35,$BZ35,$AJ35,1,5)*$CB35</f>
        <v>#NAME?</v>
      </c>
      <c r="BL35" s="208" t="e">
        <f aca="false">xSPRDOPT(BW35,BV35,CG35,0,BY35,BX35,BZ35,AJ35,1,2)*CB35</f>
        <v>#NAME?</v>
      </c>
      <c r="BM35" s="208" t="e">
        <f aca="false">xSPRDOPT(BW35,BV35,CG35,0,BY35,BX35,BZ35,AJ35,1,1)*CB35</f>
        <v>#NAME?</v>
      </c>
      <c r="BN35" s="208" t="e">
        <f aca="false">IF(AH35&lt;&gt;0,xSPRDOPT($BW35,$BV35,$CG35,2*LN(1+CA35/2),$BY35,$BX35,$BZ35,$AJ35,1,8)+(AJ35/365.25)*CH35/AH35,0)</f>
        <v>#VALUE!</v>
      </c>
      <c r="BO35" s="208" t="e">
        <f aca="false">xSPRDOPT($BW35,$BV35,$CG35,0,$BY35,$BX35,$BZ35,$AJ35,1,0)</f>
        <v>#NAME?</v>
      </c>
      <c r="BP35" s="208"/>
      <c r="BQ35" s="208"/>
      <c r="BR35" s="208"/>
      <c r="BS35" s="208"/>
      <c r="BV35" s="346" t="n">
        <v>5.13540407989196</v>
      </c>
      <c r="BW35" s="207" t="n">
        <v>5.0575</v>
      </c>
      <c r="BX35" s="208" t="n">
        <v>0.17</v>
      </c>
      <c r="BY35" s="208" t="n">
        <v>0.17</v>
      </c>
      <c r="BZ35" s="208" t="n">
        <v>0</v>
      </c>
      <c r="CA35" s="208" t="n">
        <v>0.0550574802065769</v>
      </c>
      <c r="CB35" s="208" t="n">
        <v>0</v>
      </c>
      <c r="CC35" s="343" t="n">
        <v>0</v>
      </c>
      <c r="CD35" s="343" t="n">
        <v>0</v>
      </c>
      <c r="CE35" s="343" t="n">
        <v>0</v>
      </c>
      <c r="CF35" s="343" t="n">
        <v>0</v>
      </c>
      <c r="CG35" s="343" t="n">
        <v>0.0013</v>
      </c>
      <c r="CH35" s="343" t="n">
        <v>0</v>
      </c>
      <c r="CI35" s="343" t="n">
        <v>5.0575</v>
      </c>
    </row>
    <row r="36" customFormat="false" ht="12.75" hidden="false" customHeight="false" outlineLevel="0" collapsed="false">
      <c r="A36" s="338"/>
      <c r="B36" s="338"/>
      <c r="D36" s="199" t="e">
        <f aca="false">D35+AH35</f>
        <v>#VALUE!</v>
      </c>
      <c r="F36" s="200" t="e">
        <f aca="false">VLOOKUP(AG36,$AL$4:$AS$15,2)</f>
        <v>#VALUE!</v>
      </c>
      <c r="G36" s="200" t="e">
        <f aca="false">F36*$AU36</f>
        <v>#VALUE!</v>
      </c>
      <c r="H36" s="201" t="e">
        <f aca="false">(AL36+AM36+AN36)/(1-(AR36))</f>
        <v>#VALUE!</v>
      </c>
      <c r="I36" s="201" t="e">
        <f aca="false">(AL36+AO36+AP36)</f>
        <v>#VALUE!</v>
      </c>
      <c r="K36" s="201" t="e">
        <f aca="false">MAX(((I36-H36)-AQ36)*AU36*AH36,0)</f>
        <v>#VALUE!</v>
      </c>
      <c r="L36" s="339" t="e">
        <f aca="false">MAX(Q36-K36,0)</f>
        <v>#VALUE!</v>
      </c>
      <c r="N36" s="340" t="e">
        <f aca="false">SQRT(($AX36^2*($AH36/2)+$AW36^2*$AI36)/(($AH36/2)+$AI36))</f>
        <v>#VALUE!</v>
      </c>
      <c r="O36" s="340" t="e">
        <f aca="false">SQRT(($AY36^2*($AH36/2)+$AW36^2*$AI36)/(($AH36/2)+$AI36))</f>
        <v>#VALUE!</v>
      </c>
      <c r="P36" s="209" t="e">
        <f aca="false">(VLOOKUP(AI36,CorrelationTwo,2)*(AW36^2)*AI36+VLOOKUP(D36,CorrelationOne,$AK$9)*AX36*AY36*(AH36/2))/((AI36+(AH36/2))*O36*N36)*AF36</f>
        <v>#VALUE!</v>
      </c>
      <c r="Q36" s="339" t="e">
        <f aca="false">xSPRDOPT(I36,H36,AQ36,0,O36,N36,P36,D36-$G$5,1,0)*AH36*AU36</f>
        <v>#VALUE!</v>
      </c>
      <c r="R36" s="339"/>
      <c r="S36" s="203" t="e">
        <f aca="false">xSPRDOPT(I36,H36,AQ36,AT36,O36,N36,P36,D36-$G$5,1,2)*AF36*(F36/(1-AR36))*AH36</f>
        <v>#VALUE!</v>
      </c>
      <c r="T36" s="203" t="e">
        <f aca="false">xSPRDOPT(I36,H36,AQ36,AT36,O36,N36,P36,D36-$G$5,1,1)*AF36*F36*AH36</f>
        <v>#VALUE!</v>
      </c>
      <c r="U36" s="339"/>
      <c r="V36" s="341" t="e">
        <f aca="false">VLOOKUP($AG36,$AL$4:$AS$15,8)*AH36*AU36</f>
        <v>#VALUE!</v>
      </c>
      <c r="W36" s="341"/>
      <c r="X36" s="342" t="e">
        <f aca="false">((BM36*BC36)+(BL36*BB36))*AH36*F36</f>
        <v>#VALUE!</v>
      </c>
      <c r="Y36" s="342" t="e">
        <f aca="false">($F36*$AH36)*((($BG36/2)*($BC36)^2)+(($BF36/2)*($BB36)^2)+($BH36*$BC36*$BB36))</f>
        <v>#VALUE!</v>
      </c>
      <c r="Z36" s="342" t="e">
        <f aca="false">($BI36*$F36*$AH36*($G$5-$BV$5))/365.25</f>
        <v>#VALUE!</v>
      </c>
      <c r="AA36" s="342" t="e">
        <f aca="false">(($BK36*$BE36)+($BJ36*$BD36))*$F36*$AH36*$AF36</f>
        <v>#VALUE!</v>
      </c>
      <c r="AB36" s="342" t="e">
        <f aca="false">BN36*(AT36-CA36)*F36*AH36</f>
        <v>#VALUE!</v>
      </c>
      <c r="AC36" s="342" t="e">
        <f aca="false">BO36*CB36*F36*AH36*CA36*($G$5-$BV$5)/365.25</f>
        <v>#NAME?</v>
      </c>
      <c r="AF36" s="216" t="e">
        <f aca="false">IF(AND(D36&gt;=$G$7,D36&lt;=$G$8),1,0)</f>
        <v>#VALUE!</v>
      </c>
      <c r="AG36" s="216" t="e">
        <f aca="false">MONTH(D36)</f>
        <v>#VALUE!</v>
      </c>
      <c r="AH36" s="216" t="e">
        <f aca="false">(EOMONTH(D36,0)-EOMONTH(D36-DAY(D36),0))*AF36</f>
        <v>#VALUE!</v>
      </c>
      <c r="AI36" s="216" t="e">
        <f aca="false">AI35+AH35</f>
        <v>#VALUE!</v>
      </c>
      <c r="AJ36" s="216" t="e">
        <f aca="false">D36-$BV$5</f>
        <v>#VALUE!</v>
      </c>
      <c r="AL36" s="207" t="e">
        <f aca="false">VLOOKUP($D36,CurveTbl,$AK$4)</f>
        <v>#VALUE!</v>
      </c>
      <c r="AM36" s="343" t="e">
        <f aca="false">VLOOKUP($D36,CurveTbl,$AH$3)</f>
        <v>#VALUE!</v>
      </c>
      <c r="AN36" s="343" t="e">
        <f aca="false">VLOOKUP($D36,CurveTbl,$AH$4)+VLOOKUP($AG36,$AL$3:$AS$15,6)</f>
        <v>#VALUE!</v>
      </c>
      <c r="AO36" s="343" t="e">
        <f aca="false">VLOOKUP($D36,CurveTbl,$AH$5)</f>
        <v>#VALUE!</v>
      </c>
      <c r="AP36" s="343" t="e">
        <f aca="false">VLOOKUP($D36,CurveTbl,$AH$6)+VLOOKUP($AG36,$AL$3:$AS$15,7)</f>
        <v>#VALUE!</v>
      </c>
      <c r="AQ36" s="207" t="e">
        <f aca="false">VLOOKUP($AG36,$AL$4:$AS$15,3)+VLOOKUP($AG36,$AL$4:$AS$15,5)+($AH$10*VLOOKUP(D36,GRITable,2))</f>
        <v>#VALUE!</v>
      </c>
      <c r="AR36" s="208" t="e">
        <f aca="false">VLOOKUP($AG36,$AL$4:$AS$15,4)</f>
        <v>#VALUE!</v>
      </c>
      <c r="AS36" s="207" t="e">
        <f aca="false">(AL36+AM36+AN36)</f>
        <v>#VALUE!</v>
      </c>
      <c r="AT36" s="208" t="e">
        <f aca="false">VLOOKUP(D36,CurveTbl,$AK$6)</f>
        <v>#VALUE!</v>
      </c>
      <c r="AU36" s="208" t="e">
        <f aca="false">(1+$AT36/2)^(-2*($D36-$G$5)/365.25)*$AF36</f>
        <v>#VALUE!</v>
      </c>
      <c r="AV36" s="344" t="e">
        <f aca="false">ROUND((F36/(1-AR36))-F36,0)*AF36*AH36*AU36</f>
        <v>#VALUE!</v>
      </c>
      <c r="AW36" s="208" t="e">
        <f aca="false">VLOOKUP($D36,CurveTbl,$AK$8)</f>
        <v>#VALUE!</v>
      </c>
      <c r="AX36" s="208" t="e">
        <f aca="false">VLOOKUP($D36,CurveTbl,$AH$7)</f>
        <v>#VALUE!</v>
      </c>
      <c r="AY36" s="208" t="e">
        <f aca="false">VLOOKUP($D36,CurveTbl,$AH$8)</f>
        <v>#VALUE!</v>
      </c>
      <c r="AZ36" s="208"/>
      <c r="BA36" s="345"/>
      <c r="BB36" s="343" t="e">
        <f aca="false">$H36-$BV36</f>
        <v>#VALUE!</v>
      </c>
      <c r="BC36" s="343" t="e">
        <f aca="false">I36-BW36</f>
        <v>#VALUE!</v>
      </c>
      <c r="BD36" s="208" t="e">
        <f aca="false">N36-BX36</f>
        <v>#VALUE!</v>
      </c>
      <c r="BE36" s="208" t="e">
        <f aca="false">O36-BY36</f>
        <v>#VALUE!</v>
      </c>
      <c r="BF36" s="208" t="e">
        <f aca="false">xSPRDOPT($BW36,$BV36,$CG36,0,$BY36,$BX36,$BZ36,$AJ36,1,4)*$CB36</f>
        <v>#NAME?</v>
      </c>
      <c r="BG36" s="208" t="e">
        <f aca="false">xSPRDOPT($BW36,$BV36,$CG36,0,$BY36,$BX36,$BZ36,$AJ36,1,3)*$CB36</f>
        <v>#NAME?</v>
      </c>
      <c r="BH36" s="208" t="e">
        <f aca="false">IF(OR(BF36&lt;&gt;0,BG36&lt;&gt;0),xSPRDOPT($BW36,$BV36,$CG36,0,$BY36,$BX36,$BZ36,$AJ36,1,12)*$CB36,0)</f>
        <v>#NAME?</v>
      </c>
      <c r="BI36" s="208" t="e">
        <f aca="false">xSPRDOPT($BW36,$BV36,$CG36,2*LN(1+CA36/2),$BY36,$BX36,$BZ36,$AJ36,1,9)</f>
        <v>#NAME?</v>
      </c>
      <c r="BJ36" s="208" t="e">
        <f aca="false">xSPRDOPT($BW36,$BV36,$CG36,0,$BY36,$BX36,$BZ36,$AJ36,1,6)*$CB36</f>
        <v>#NAME?</v>
      </c>
      <c r="BK36" s="208" t="e">
        <f aca="false">xSPRDOPT($BW36,$BV36,$CG36,0,$BY36,$BX36,$BZ36,$AJ36,1,5)*$CB36</f>
        <v>#NAME?</v>
      </c>
      <c r="BL36" s="208" t="e">
        <f aca="false">xSPRDOPT(BW36,BV36,CG36,0,BY36,BX36,BZ36,AJ36,1,2)*CB36</f>
        <v>#NAME?</v>
      </c>
      <c r="BM36" s="208" t="e">
        <f aca="false">xSPRDOPT(BW36,BV36,CG36,0,BY36,BX36,BZ36,AJ36,1,1)*CB36</f>
        <v>#NAME?</v>
      </c>
      <c r="BN36" s="208" t="e">
        <f aca="false">IF(AH36&lt;&gt;0,xSPRDOPT($BW36,$BV36,$CG36,2*LN(1+CA36/2),$BY36,$BX36,$BZ36,$AJ36,1,8)+(AJ36/365.25)*CH36/AH36,0)</f>
        <v>#VALUE!</v>
      </c>
      <c r="BO36" s="208" t="e">
        <f aca="false">xSPRDOPT($BW36,$BV36,$CG36,0,$BY36,$BX36,$BZ36,$AJ36,1,0)</f>
        <v>#NAME?</v>
      </c>
      <c r="BP36" s="208"/>
      <c r="BQ36" s="208"/>
      <c r="BR36" s="208"/>
      <c r="BS36" s="208"/>
      <c r="BV36" s="346" t="n">
        <v>5.13540407989196</v>
      </c>
      <c r="BW36" s="207" t="n">
        <v>5.0575</v>
      </c>
      <c r="BX36" s="208" t="n">
        <v>0.17</v>
      </c>
      <c r="BY36" s="208" t="n">
        <v>0.17</v>
      </c>
      <c r="BZ36" s="208" t="n">
        <v>0</v>
      </c>
      <c r="CA36" s="208" t="n">
        <v>0.0550574802065769</v>
      </c>
      <c r="CB36" s="208" t="n">
        <v>0</v>
      </c>
      <c r="CC36" s="343" t="n">
        <v>0</v>
      </c>
      <c r="CD36" s="343" t="n">
        <v>0</v>
      </c>
      <c r="CE36" s="343" t="n">
        <v>0</v>
      </c>
      <c r="CF36" s="343" t="n">
        <v>0</v>
      </c>
      <c r="CG36" s="343" t="n">
        <v>0.0013</v>
      </c>
      <c r="CH36" s="343" t="n">
        <v>0</v>
      </c>
      <c r="CI36" s="343" t="n">
        <v>5.0575</v>
      </c>
    </row>
    <row r="37" customFormat="false" ht="12.75" hidden="false" customHeight="false" outlineLevel="0" collapsed="false">
      <c r="A37" s="338"/>
      <c r="B37" s="338"/>
      <c r="D37" s="199" t="e">
        <f aca="false">D36+AH36</f>
        <v>#VALUE!</v>
      </c>
      <c r="F37" s="200" t="e">
        <f aca="false">VLOOKUP(AG37,$AL$4:$AS$15,2)</f>
        <v>#VALUE!</v>
      </c>
      <c r="G37" s="200" t="e">
        <f aca="false">F37*$AU37</f>
        <v>#VALUE!</v>
      </c>
      <c r="H37" s="201" t="e">
        <f aca="false">(AL37+AM37+AN37)/(1-(AR37))</f>
        <v>#VALUE!</v>
      </c>
      <c r="I37" s="201" t="e">
        <f aca="false">(AL37+AO37+AP37)</f>
        <v>#VALUE!</v>
      </c>
      <c r="K37" s="201" t="e">
        <f aca="false">MAX(((I37-H37)-AQ37)*AU37*AH37,0)</f>
        <v>#VALUE!</v>
      </c>
      <c r="L37" s="339" t="e">
        <f aca="false">MAX(Q37-K37,0)</f>
        <v>#VALUE!</v>
      </c>
      <c r="N37" s="340" t="e">
        <f aca="false">SQRT(($AX37^2*($AH37/2)+$AW37^2*$AI37)/(($AH37/2)+$AI37))</f>
        <v>#VALUE!</v>
      </c>
      <c r="O37" s="340" t="e">
        <f aca="false">SQRT(($AY37^2*($AH37/2)+$AW37^2*$AI37)/(($AH37/2)+$AI37))</f>
        <v>#VALUE!</v>
      </c>
      <c r="P37" s="209" t="e">
        <f aca="false">(VLOOKUP(AI37,CorrelationTwo,2)*(AW37^2)*AI37+VLOOKUP(D37,CorrelationOne,$AK$9)*AX37*AY37*(AH37/2))/((AI37+(AH37/2))*O37*N37)*AF37</f>
        <v>#VALUE!</v>
      </c>
      <c r="Q37" s="339" t="e">
        <f aca="false">xSPRDOPT(I37,H37,AQ37,0,O37,N37,P37,D37-$G$5,1,0)*AH37*AU37</f>
        <v>#VALUE!</v>
      </c>
      <c r="R37" s="339"/>
      <c r="S37" s="203" t="e">
        <f aca="false">xSPRDOPT(I37,H37,AQ37,AT37,O37,N37,P37,D37-$G$5,1,2)*AF37*(F37/(1-AR37))*AH37</f>
        <v>#VALUE!</v>
      </c>
      <c r="T37" s="203" t="e">
        <f aca="false">xSPRDOPT(I37,H37,AQ37,AT37,O37,N37,P37,D37-$G$5,1,1)*AF37*F37*AH37</f>
        <v>#VALUE!</v>
      </c>
      <c r="U37" s="339"/>
      <c r="V37" s="341" t="e">
        <f aca="false">VLOOKUP($AG37,$AL$4:$AS$15,8)*AH37*AU37</f>
        <v>#VALUE!</v>
      </c>
      <c r="W37" s="341"/>
      <c r="X37" s="342" t="e">
        <f aca="false">((BM37*BC37)+(BL37*BB37))*AH37*F37</f>
        <v>#VALUE!</v>
      </c>
      <c r="Y37" s="342" t="e">
        <f aca="false">($F37*$AH37)*((($BG37/2)*($BC37)^2)+(($BF37/2)*($BB37)^2)+($BH37*$BC37*$BB37))</f>
        <v>#VALUE!</v>
      </c>
      <c r="Z37" s="342" t="e">
        <f aca="false">($BI37*$F37*$AH37*($G$5-$BV$5))/365.25</f>
        <v>#VALUE!</v>
      </c>
      <c r="AA37" s="342" t="e">
        <f aca="false">(($BK37*$BE37)+($BJ37*$BD37))*$F37*$AH37*$AF37</f>
        <v>#VALUE!</v>
      </c>
      <c r="AB37" s="342" t="e">
        <f aca="false">BN37*(AT37-CA37)*F37*AH37</f>
        <v>#VALUE!</v>
      </c>
      <c r="AC37" s="342" t="e">
        <f aca="false">BO37*CB37*F37*AH37*CA37*($G$5-$BV$5)/365.25</f>
        <v>#NAME?</v>
      </c>
      <c r="AF37" s="216" t="e">
        <f aca="false">IF(AND(D37&gt;=$G$7,D37&lt;=$G$8),1,0)</f>
        <v>#VALUE!</v>
      </c>
      <c r="AG37" s="216" t="e">
        <f aca="false">MONTH(D37)</f>
        <v>#VALUE!</v>
      </c>
      <c r="AH37" s="216" t="e">
        <f aca="false">(EOMONTH(D37,0)-EOMONTH(D37-DAY(D37),0))*AF37</f>
        <v>#VALUE!</v>
      </c>
      <c r="AI37" s="216" t="e">
        <f aca="false">AI36+AH36</f>
        <v>#VALUE!</v>
      </c>
      <c r="AJ37" s="216" t="e">
        <f aca="false">D37-$BV$5</f>
        <v>#VALUE!</v>
      </c>
      <c r="AL37" s="207" t="e">
        <f aca="false">VLOOKUP($D37,CurveTbl,$AK$4)</f>
        <v>#VALUE!</v>
      </c>
      <c r="AM37" s="343" t="e">
        <f aca="false">VLOOKUP($D37,CurveTbl,$AH$3)</f>
        <v>#VALUE!</v>
      </c>
      <c r="AN37" s="343" t="e">
        <f aca="false">VLOOKUP($D37,CurveTbl,$AH$4)+VLOOKUP($AG37,$AL$3:$AS$15,6)</f>
        <v>#VALUE!</v>
      </c>
      <c r="AO37" s="343" t="e">
        <f aca="false">VLOOKUP($D37,CurveTbl,$AH$5)</f>
        <v>#VALUE!</v>
      </c>
      <c r="AP37" s="343" t="e">
        <f aca="false">VLOOKUP($D37,CurveTbl,$AH$6)+VLOOKUP($AG37,$AL$3:$AS$15,7)</f>
        <v>#VALUE!</v>
      </c>
      <c r="AQ37" s="207" t="e">
        <f aca="false">VLOOKUP($AG37,$AL$4:$AS$15,3)+VLOOKUP($AG37,$AL$4:$AS$15,5)+($AH$10*VLOOKUP(D37,GRITable,2))</f>
        <v>#VALUE!</v>
      </c>
      <c r="AR37" s="208" t="e">
        <f aca="false">VLOOKUP($AG37,$AL$4:$AS$15,4)</f>
        <v>#VALUE!</v>
      </c>
      <c r="AS37" s="207" t="e">
        <f aca="false">(AL37+AM37+AN37)</f>
        <v>#VALUE!</v>
      </c>
      <c r="AT37" s="208" t="e">
        <f aca="false">VLOOKUP(D37,CurveTbl,$AK$6)</f>
        <v>#VALUE!</v>
      </c>
      <c r="AU37" s="208" t="e">
        <f aca="false">(1+$AT37/2)^(-2*($D37-$G$5)/365.25)*$AF37</f>
        <v>#VALUE!</v>
      </c>
      <c r="AV37" s="344" t="e">
        <f aca="false">ROUND((F37/(1-AR37))-F37,0)*AF37*AH37*AU37</f>
        <v>#VALUE!</v>
      </c>
      <c r="AW37" s="208" t="e">
        <f aca="false">VLOOKUP($D37,CurveTbl,$AK$8)</f>
        <v>#VALUE!</v>
      </c>
      <c r="AX37" s="208" t="e">
        <f aca="false">VLOOKUP($D37,CurveTbl,$AH$7)</f>
        <v>#VALUE!</v>
      </c>
      <c r="AY37" s="208" t="e">
        <f aca="false">VLOOKUP($D37,CurveTbl,$AH$8)</f>
        <v>#VALUE!</v>
      </c>
      <c r="AZ37" s="208"/>
      <c r="BA37" s="345"/>
      <c r="BB37" s="343" t="e">
        <f aca="false">$H37-$BV37</f>
        <v>#VALUE!</v>
      </c>
      <c r="BC37" s="343" t="e">
        <f aca="false">I37-BW37</f>
        <v>#VALUE!</v>
      </c>
      <c r="BD37" s="208" t="e">
        <f aca="false">N37-BX37</f>
        <v>#VALUE!</v>
      </c>
      <c r="BE37" s="208" t="e">
        <f aca="false">O37-BY37</f>
        <v>#VALUE!</v>
      </c>
      <c r="BF37" s="208" t="e">
        <f aca="false">xSPRDOPT($BW37,$BV37,$CG37,0,$BY37,$BX37,$BZ37,$AJ37,1,4)*$CB37</f>
        <v>#NAME?</v>
      </c>
      <c r="BG37" s="208" t="e">
        <f aca="false">xSPRDOPT($BW37,$BV37,$CG37,0,$BY37,$BX37,$BZ37,$AJ37,1,3)*$CB37</f>
        <v>#NAME?</v>
      </c>
      <c r="BH37" s="208" t="e">
        <f aca="false">IF(OR(BF37&lt;&gt;0,BG37&lt;&gt;0),xSPRDOPT($BW37,$BV37,$CG37,0,$BY37,$BX37,$BZ37,$AJ37,1,12)*$CB37,0)</f>
        <v>#NAME?</v>
      </c>
      <c r="BI37" s="208" t="e">
        <f aca="false">xSPRDOPT($BW37,$BV37,$CG37,2*LN(1+CA37/2),$BY37,$BX37,$BZ37,$AJ37,1,9)</f>
        <v>#NAME?</v>
      </c>
      <c r="BJ37" s="208" t="e">
        <f aca="false">xSPRDOPT($BW37,$BV37,$CG37,0,$BY37,$BX37,$BZ37,$AJ37,1,6)*$CB37</f>
        <v>#NAME?</v>
      </c>
      <c r="BK37" s="208" t="e">
        <f aca="false">xSPRDOPT($BW37,$BV37,$CG37,0,$BY37,$BX37,$BZ37,$AJ37,1,5)*$CB37</f>
        <v>#NAME?</v>
      </c>
      <c r="BL37" s="208" t="e">
        <f aca="false">xSPRDOPT(BW37,BV37,CG37,0,BY37,BX37,BZ37,AJ37,1,2)*CB37</f>
        <v>#NAME?</v>
      </c>
      <c r="BM37" s="208" t="e">
        <f aca="false">xSPRDOPT(BW37,BV37,CG37,0,BY37,BX37,BZ37,AJ37,1,1)*CB37</f>
        <v>#NAME?</v>
      </c>
      <c r="BN37" s="208" t="e">
        <f aca="false">IF(AH37&lt;&gt;0,xSPRDOPT($BW37,$BV37,$CG37,2*LN(1+CA37/2),$BY37,$BX37,$BZ37,$AJ37,1,8)+(AJ37/365.25)*CH37/AH37,0)</f>
        <v>#VALUE!</v>
      </c>
      <c r="BO37" s="208" t="e">
        <f aca="false">xSPRDOPT($BW37,$BV37,$CG37,0,$BY37,$BX37,$BZ37,$AJ37,1,0)</f>
        <v>#NAME?</v>
      </c>
      <c r="BP37" s="208"/>
      <c r="BQ37" s="208"/>
      <c r="BR37" s="208"/>
      <c r="BS37" s="208"/>
      <c r="BV37" s="346" t="n">
        <v>5.13540407989196</v>
      </c>
      <c r="BW37" s="207" t="n">
        <v>5.0575</v>
      </c>
      <c r="BX37" s="208" t="n">
        <v>0.17</v>
      </c>
      <c r="BY37" s="208" t="n">
        <v>0.17</v>
      </c>
      <c r="BZ37" s="208" t="n">
        <v>0</v>
      </c>
      <c r="CA37" s="208" t="n">
        <v>0.0550574802065769</v>
      </c>
      <c r="CB37" s="208" t="n">
        <v>0</v>
      </c>
      <c r="CC37" s="343" t="n">
        <v>0</v>
      </c>
      <c r="CD37" s="343" t="n">
        <v>0</v>
      </c>
      <c r="CE37" s="343" t="n">
        <v>0</v>
      </c>
      <c r="CF37" s="343" t="n">
        <v>0</v>
      </c>
      <c r="CG37" s="343" t="n">
        <v>0.0013</v>
      </c>
      <c r="CH37" s="343" t="n">
        <v>0</v>
      </c>
      <c r="CI37" s="343" t="n">
        <v>5.0575</v>
      </c>
    </row>
    <row r="38" customFormat="false" ht="12.75" hidden="false" customHeight="false" outlineLevel="0" collapsed="false">
      <c r="A38" s="338"/>
      <c r="B38" s="338"/>
      <c r="D38" s="199" t="e">
        <f aca="false">D37+AH37</f>
        <v>#VALUE!</v>
      </c>
      <c r="F38" s="200" t="e">
        <f aca="false">VLOOKUP(AG38,$AL$4:$AS$15,2)</f>
        <v>#VALUE!</v>
      </c>
      <c r="G38" s="200" t="e">
        <f aca="false">F38*$AU38</f>
        <v>#VALUE!</v>
      </c>
      <c r="H38" s="201" t="e">
        <f aca="false">(AL38+AM38+AN38)/(1-(AR38))</f>
        <v>#VALUE!</v>
      </c>
      <c r="I38" s="201" t="e">
        <f aca="false">(AL38+AO38+AP38)</f>
        <v>#VALUE!</v>
      </c>
      <c r="K38" s="201" t="e">
        <f aca="false">MAX(((I38-H38)-AQ38)*AU38*AH38,0)</f>
        <v>#VALUE!</v>
      </c>
      <c r="L38" s="339" t="e">
        <f aca="false">MAX(Q38-K38,0)</f>
        <v>#VALUE!</v>
      </c>
      <c r="N38" s="340" t="e">
        <f aca="false">SQRT(($AX38^2*($AH38/2)+$AW38^2*$AI38)/(($AH38/2)+$AI38))</f>
        <v>#VALUE!</v>
      </c>
      <c r="O38" s="340" t="e">
        <f aca="false">SQRT(($AY38^2*($AH38/2)+$AW38^2*$AI38)/(($AH38/2)+$AI38))</f>
        <v>#VALUE!</v>
      </c>
      <c r="P38" s="209" t="e">
        <f aca="false">(VLOOKUP(AI38,CorrelationTwo,2)*(AW38^2)*AI38+VLOOKUP(D38,CorrelationOne,$AK$9)*AX38*AY38*(AH38/2))/((AI38+(AH38/2))*O38*N38)*AF38</f>
        <v>#VALUE!</v>
      </c>
      <c r="Q38" s="339" t="e">
        <f aca="false">xSPRDOPT(I38,H38,AQ38,0,O38,N38,P38,D38-$G$5,1,0)*AH38*AU38</f>
        <v>#VALUE!</v>
      </c>
      <c r="R38" s="339"/>
      <c r="S38" s="203" t="e">
        <f aca="false">xSPRDOPT(I38,H38,AQ38,AT38,O38,N38,P38,D38-$G$5,1,2)*AF38*(F38/(1-AR38))*AH38</f>
        <v>#VALUE!</v>
      </c>
      <c r="T38" s="203" t="e">
        <f aca="false">xSPRDOPT(I38,H38,AQ38,AT38,O38,N38,P38,D38-$G$5,1,1)*AF38*F38*AH38</f>
        <v>#VALUE!</v>
      </c>
      <c r="U38" s="339"/>
      <c r="V38" s="341" t="e">
        <f aca="false">VLOOKUP($AG38,$AL$4:$AS$15,8)*AH38*AU38</f>
        <v>#VALUE!</v>
      </c>
      <c r="W38" s="341"/>
      <c r="X38" s="342" t="e">
        <f aca="false">((BM38*BC38)+(BL38*BB38))*AH38*F38</f>
        <v>#VALUE!</v>
      </c>
      <c r="Y38" s="342" t="e">
        <f aca="false">($F38*$AH38)*((($BG38/2)*($BC38)^2)+(($BF38/2)*($BB38)^2)+($BH38*$BC38*$BB38))</f>
        <v>#VALUE!</v>
      </c>
      <c r="Z38" s="342" t="e">
        <f aca="false">($BI38*$F38*$AH38*($G$5-$BV$5))/365.25</f>
        <v>#VALUE!</v>
      </c>
      <c r="AA38" s="342" t="e">
        <f aca="false">(($BK38*$BE38)+($BJ38*$BD38))*$F38*$AH38*$AF38</f>
        <v>#VALUE!</v>
      </c>
      <c r="AB38" s="342" t="e">
        <f aca="false">BN38*(AT38-CA38)*F38*AH38</f>
        <v>#VALUE!</v>
      </c>
      <c r="AC38" s="342" t="e">
        <f aca="false">BO38*CB38*F38*AH38*CA38*($G$5-$BV$5)/365.25</f>
        <v>#NAME?</v>
      </c>
      <c r="AF38" s="216" t="e">
        <f aca="false">IF(AND(D38&gt;=$G$7,D38&lt;=$G$8),1,0)</f>
        <v>#VALUE!</v>
      </c>
      <c r="AG38" s="216" t="e">
        <f aca="false">MONTH(D38)</f>
        <v>#VALUE!</v>
      </c>
      <c r="AH38" s="216" t="e">
        <f aca="false">(EOMONTH(D38,0)-EOMONTH(D38-DAY(D38),0))*AF38</f>
        <v>#VALUE!</v>
      </c>
      <c r="AI38" s="216" t="e">
        <f aca="false">AI37+AH37</f>
        <v>#VALUE!</v>
      </c>
      <c r="AJ38" s="216" t="e">
        <f aca="false">D38-$BV$5</f>
        <v>#VALUE!</v>
      </c>
      <c r="AL38" s="207" t="e">
        <f aca="false">VLOOKUP($D38,CurveTbl,$AK$4)</f>
        <v>#VALUE!</v>
      </c>
      <c r="AM38" s="343" t="e">
        <f aca="false">VLOOKUP($D38,CurveTbl,$AH$3)</f>
        <v>#VALUE!</v>
      </c>
      <c r="AN38" s="343" t="e">
        <f aca="false">VLOOKUP($D38,CurveTbl,$AH$4)+VLOOKUP($AG38,$AL$3:$AS$15,6)</f>
        <v>#VALUE!</v>
      </c>
      <c r="AO38" s="343" t="e">
        <f aca="false">VLOOKUP($D38,CurveTbl,$AH$5)</f>
        <v>#VALUE!</v>
      </c>
      <c r="AP38" s="343" t="e">
        <f aca="false">VLOOKUP($D38,CurveTbl,$AH$6)+VLOOKUP($AG38,$AL$3:$AS$15,7)</f>
        <v>#VALUE!</v>
      </c>
      <c r="AQ38" s="207" t="e">
        <f aca="false">VLOOKUP($AG38,$AL$4:$AS$15,3)+VLOOKUP($AG38,$AL$4:$AS$15,5)+($AH$10*VLOOKUP(D38,GRITable,2))</f>
        <v>#VALUE!</v>
      </c>
      <c r="AR38" s="208" t="e">
        <f aca="false">VLOOKUP($AG38,$AL$4:$AS$15,4)</f>
        <v>#VALUE!</v>
      </c>
      <c r="AS38" s="207" t="e">
        <f aca="false">(AL38+AM38+AN38)</f>
        <v>#VALUE!</v>
      </c>
      <c r="AT38" s="208" t="e">
        <f aca="false">VLOOKUP(D38,CurveTbl,$AK$6)</f>
        <v>#VALUE!</v>
      </c>
      <c r="AU38" s="208" t="e">
        <f aca="false">(1+$AT38/2)^(-2*($D38-$G$5)/365.25)*$AF38</f>
        <v>#VALUE!</v>
      </c>
      <c r="AV38" s="344" t="e">
        <f aca="false">ROUND((F38/(1-AR38))-F38,0)*AF38*AH38*AU38</f>
        <v>#VALUE!</v>
      </c>
      <c r="AW38" s="208" t="e">
        <f aca="false">VLOOKUP($D38,CurveTbl,$AK$8)</f>
        <v>#VALUE!</v>
      </c>
      <c r="AX38" s="208" t="e">
        <f aca="false">VLOOKUP($D38,CurveTbl,$AH$7)</f>
        <v>#VALUE!</v>
      </c>
      <c r="AY38" s="208" t="e">
        <f aca="false">VLOOKUP($D38,CurveTbl,$AH$8)</f>
        <v>#VALUE!</v>
      </c>
      <c r="AZ38" s="208"/>
      <c r="BA38" s="345"/>
      <c r="BB38" s="343" t="e">
        <f aca="false">$H38-$BV38</f>
        <v>#VALUE!</v>
      </c>
      <c r="BC38" s="343" t="e">
        <f aca="false">I38-BW38</f>
        <v>#VALUE!</v>
      </c>
      <c r="BD38" s="208" t="e">
        <f aca="false">N38-BX38</f>
        <v>#VALUE!</v>
      </c>
      <c r="BE38" s="208" t="e">
        <f aca="false">O38-BY38</f>
        <v>#VALUE!</v>
      </c>
      <c r="BF38" s="208" t="e">
        <f aca="false">xSPRDOPT($BW38,$BV38,$CG38,0,$BY38,$BX38,$BZ38,$AJ38,1,4)*$CB38</f>
        <v>#NAME?</v>
      </c>
      <c r="BG38" s="208" t="e">
        <f aca="false">xSPRDOPT($BW38,$BV38,$CG38,0,$BY38,$BX38,$BZ38,$AJ38,1,3)*$CB38</f>
        <v>#NAME?</v>
      </c>
      <c r="BH38" s="208" t="e">
        <f aca="false">IF(OR(BF38&lt;&gt;0,BG38&lt;&gt;0),xSPRDOPT($BW38,$BV38,$CG38,0,$BY38,$BX38,$BZ38,$AJ38,1,12)*$CB38,0)</f>
        <v>#NAME?</v>
      </c>
      <c r="BI38" s="208" t="e">
        <f aca="false">xSPRDOPT($BW38,$BV38,$CG38,2*LN(1+CA38/2),$BY38,$BX38,$BZ38,$AJ38,1,9)</f>
        <v>#NAME?</v>
      </c>
      <c r="BJ38" s="208" t="e">
        <f aca="false">xSPRDOPT($BW38,$BV38,$CG38,0,$BY38,$BX38,$BZ38,$AJ38,1,6)*$CB38</f>
        <v>#NAME?</v>
      </c>
      <c r="BK38" s="208" t="e">
        <f aca="false">xSPRDOPT($BW38,$BV38,$CG38,0,$BY38,$BX38,$BZ38,$AJ38,1,5)*$CB38</f>
        <v>#NAME?</v>
      </c>
      <c r="BL38" s="208" t="e">
        <f aca="false">xSPRDOPT(BW38,BV38,CG38,0,BY38,BX38,BZ38,AJ38,1,2)*CB38</f>
        <v>#NAME?</v>
      </c>
      <c r="BM38" s="208" t="e">
        <f aca="false">xSPRDOPT(BW38,BV38,CG38,0,BY38,BX38,BZ38,AJ38,1,1)*CB38</f>
        <v>#NAME?</v>
      </c>
      <c r="BN38" s="208" t="e">
        <f aca="false">IF(AH38&lt;&gt;0,xSPRDOPT($BW38,$BV38,$CG38,2*LN(1+CA38/2),$BY38,$BX38,$BZ38,$AJ38,1,8)+(AJ38/365.25)*CH38/AH38,0)</f>
        <v>#VALUE!</v>
      </c>
      <c r="BO38" s="208" t="e">
        <f aca="false">xSPRDOPT($BW38,$BV38,$CG38,0,$BY38,$BX38,$BZ38,$AJ38,1,0)</f>
        <v>#NAME?</v>
      </c>
      <c r="BP38" s="208"/>
      <c r="BQ38" s="208"/>
      <c r="BR38" s="208"/>
      <c r="BS38" s="208"/>
      <c r="BV38" s="346" t="n">
        <v>5.13540407989196</v>
      </c>
      <c r="BW38" s="207" t="n">
        <v>5.0575</v>
      </c>
      <c r="BX38" s="208" t="n">
        <v>0.17</v>
      </c>
      <c r="BY38" s="208" t="n">
        <v>0.17</v>
      </c>
      <c r="BZ38" s="208" t="n">
        <v>0</v>
      </c>
      <c r="CA38" s="208" t="n">
        <v>0.0550574802065769</v>
      </c>
      <c r="CB38" s="208" t="n">
        <v>0</v>
      </c>
      <c r="CC38" s="343" t="n">
        <v>0</v>
      </c>
      <c r="CD38" s="343" t="n">
        <v>0</v>
      </c>
      <c r="CE38" s="343" t="n">
        <v>0</v>
      </c>
      <c r="CF38" s="343" t="n">
        <v>0</v>
      </c>
      <c r="CG38" s="343" t="n">
        <v>0.0013</v>
      </c>
      <c r="CH38" s="343" t="n">
        <v>0</v>
      </c>
      <c r="CI38" s="343" t="n">
        <v>5.0575</v>
      </c>
    </row>
    <row r="39" customFormat="false" ht="12.75" hidden="false" customHeight="false" outlineLevel="0" collapsed="false">
      <c r="A39" s="338"/>
      <c r="B39" s="338"/>
      <c r="D39" s="199" t="e">
        <f aca="false">D38+AH38</f>
        <v>#VALUE!</v>
      </c>
      <c r="F39" s="200" t="e">
        <f aca="false">VLOOKUP(AG39,$AL$4:$AS$15,2)</f>
        <v>#VALUE!</v>
      </c>
      <c r="G39" s="200" t="e">
        <f aca="false">F39*$AU39</f>
        <v>#VALUE!</v>
      </c>
      <c r="H39" s="201" t="e">
        <f aca="false">(AL39+AM39+AN39)/(1-(AR39))</f>
        <v>#VALUE!</v>
      </c>
      <c r="I39" s="201" t="e">
        <f aca="false">(AL39+AO39+AP39)</f>
        <v>#VALUE!</v>
      </c>
      <c r="K39" s="201" t="e">
        <f aca="false">MAX(((I39-H39)-AQ39)*AU39*AH39,0)</f>
        <v>#VALUE!</v>
      </c>
      <c r="L39" s="339" t="e">
        <f aca="false">MAX(Q39-K39,0)</f>
        <v>#VALUE!</v>
      </c>
      <c r="N39" s="340" t="e">
        <f aca="false">SQRT(($AX39^2*($AH39/2)+$AW39^2*$AI39)/(($AH39/2)+$AI39))</f>
        <v>#VALUE!</v>
      </c>
      <c r="O39" s="340" t="e">
        <f aca="false">SQRT(($AY39^2*($AH39/2)+$AW39^2*$AI39)/(($AH39/2)+$AI39))</f>
        <v>#VALUE!</v>
      </c>
      <c r="P39" s="209" t="e">
        <f aca="false">(VLOOKUP(AI39,CorrelationTwo,2)*(AW39^2)*AI39+VLOOKUP(D39,CorrelationOne,$AK$9)*AX39*AY39*(AH39/2))/((AI39+(AH39/2))*O39*N39)*AF39</f>
        <v>#VALUE!</v>
      </c>
      <c r="Q39" s="339" t="e">
        <f aca="false">xSPRDOPT(I39,H39,AQ39,0,O39,N39,P39,D39-$G$5,1,0)*AH39*AU39</f>
        <v>#VALUE!</v>
      </c>
      <c r="R39" s="339"/>
      <c r="S39" s="203" t="e">
        <f aca="false">xSPRDOPT(I39,H39,AQ39,AT39,O39,N39,P39,D39-$G$5,1,2)*AF39*(F39/(1-AR39))*AH39</f>
        <v>#VALUE!</v>
      </c>
      <c r="T39" s="203" t="e">
        <f aca="false">xSPRDOPT(I39,H39,AQ39,AT39,O39,N39,P39,D39-$G$5,1,1)*AF39*F39*AH39</f>
        <v>#VALUE!</v>
      </c>
      <c r="U39" s="339"/>
      <c r="V39" s="341" t="e">
        <f aca="false">VLOOKUP($AG39,$AL$4:$AS$15,8)*AH39*AU39</f>
        <v>#VALUE!</v>
      </c>
      <c r="W39" s="341"/>
      <c r="X39" s="342" t="e">
        <f aca="false">((BM39*BC39)+(BL39*BB39))*AH39*F39</f>
        <v>#VALUE!</v>
      </c>
      <c r="Y39" s="342" t="e">
        <f aca="false">($F39*$AH39)*((($BG39/2)*($BC39)^2)+(($BF39/2)*($BB39)^2)+($BH39*$BC39*$BB39))</f>
        <v>#VALUE!</v>
      </c>
      <c r="Z39" s="342" t="e">
        <f aca="false">($BI39*$F39*$AH39*($G$5-$BV$5))/365.25</f>
        <v>#VALUE!</v>
      </c>
      <c r="AA39" s="342" t="e">
        <f aca="false">(($BK39*$BE39)+($BJ39*$BD39))*$F39*$AH39*$AF39</f>
        <v>#VALUE!</v>
      </c>
      <c r="AB39" s="342" t="e">
        <f aca="false">BN39*(AT39-CA39)*F39*AH39</f>
        <v>#VALUE!</v>
      </c>
      <c r="AC39" s="342" t="e">
        <f aca="false">BO39*CB39*F39*AH39*CA39*($G$5-$BV$5)/365.25</f>
        <v>#NAME?</v>
      </c>
      <c r="AF39" s="216" t="e">
        <f aca="false">IF(AND(D39&gt;=$G$7,D39&lt;=$G$8),1,0)</f>
        <v>#VALUE!</v>
      </c>
      <c r="AG39" s="216" t="e">
        <f aca="false">MONTH(D39)</f>
        <v>#VALUE!</v>
      </c>
      <c r="AH39" s="216" t="e">
        <f aca="false">(EOMONTH(D39,0)-EOMONTH(D39-DAY(D39),0))*AF39</f>
        <v>#VALUE!</v>
      </c>
      <c r="AI39" s="216" t="e">
        <f aca="false">AI38+AH38</f>
        <v>#VALUE!</v>
      </c>
      <c r="AJ39" s="216" t="e">
        <f aca="false">D39-$BV$5</f>
        <v>#VALUE!</v>
      </c>
      <c r="AL39" s="207" t="e">
        <f aca="false">VLOOKUP($D39,CurveTbl,$AK$4)</f>
        <v>#VALUE!</v>
      </c>
      <c r="AM39" s="343" t="e">
        <f aca="false">VLOOKUP($D39,CurveTbl,$AH$3)</f>
        <v>#VALUE!</v>
      </c>
      <c r="AN39" s="343" t="e">
        <f aca="false">VLOOKUP($D39,CurveTbl,$AH$4)+VLOOKUP($AG39,$AL$3:$AS$15,6)</f>
        <v>#VALUE!</v>
      </c>
      <c r="AO39" s="343" t="e">
        <f aca="false">VLOOKUP($D39,CurveTbl,$AH$5)</f>
        <v>#VALUE!</v>
      </c>
      <c r="AP39" s="343" t="e">
        <f aca="false">VLOOKUP($D39,CurveTbl,$AH$6)+VLOOKUP($AG39,$AL$3:$AS$15,7)</f>
        <v>#VALUE!</v>
      </c>
      <c r="AQ39" s="207" t="e">
        <f aca="false">VLOOKUP($AG39,$AL$4:$AS$15,3)+VLOOKUP($AG39,$AL$4:$AS$15,5)+($AH$10*VLOOKUP(D39,GRITable,2))</f>
        <v>#VALUE!</v>
      </c>
      <c r="AR39" s="208" t="e">
        <f aca="false">VLOOKUP($AG39,$AL$4:$AS$15,4)</f>
        <v>#VALUE!</v>
      </c>
      <c r="AS39" s="207" t="e">
        <f aca="false">(AL39+AM39+AN39)</f>
        <v>#VALUE!</v>
      </c>
      <c r="AT39" s="208" t="e">
        <f aca="false">VLOOKUP(D39,CurveTbl,$AK$6)</f>
        <v>#VALUE!</v>
      </c>
      <c r="AU39" s="208" t="e">
        <f aca="false">(1+$AT39/2)^(-2*($D39-$G$5)/365.25)*$AF39</f>
        <v>#VALUE!</v>
      </c>
      <c r="AV39" s="344" t="e">
        <f aca="false">ROUND((F39/(1-AR39))-F39,0)*AF39*AH39*AU39</f>
        <v>#VALUE!</v>
      </c>
      <c r="AW39" s="208" t="e">
        <f aca="false">VLOOKUP($D39,CurveTbl,$AK$8)</f>
        <v>#VALUE!</v>
      </c>
      <c r="AX39" s="208" t="e">
        <f aca="false">VLOOKUP($D39,CurveTbl,$AH$7)</f>
        <v>#VALUE!</v>
      </c>
      <c r="AY39" s="208" t="e">
        <f aca="false">VLOOKUP($D39,CurveTbl,$AH$8)</f>
        <v>#VALUE!</v>
      </c>
      <c r="AZ39" s="208"/>
      <c r="BA39" s="345"/>
      <c r="BB39" s="343" t="e">
        <f aca="false">$H39-$BV39</f>
        <v>#VALUE!</v>
      </c>
      <c r="BC39" s="343" t="e">
        <f aca="false">I39-BW39</f>
        <v>#VALUE!</v>
      </c>
      <c r="BD39" s="208" t="e">
        <f aca="false">N39-BX39</f>
        <v>#VALUE!</v>
      </c>
      <c r="BE39" s="208" t="e">
        <f aca="false">O39-BY39</f>
        <v>#VALUE!</v>
      </c>
      <c r="BF39" s="208" t="e">
        <f aca="false">xSPRDOPT($BW39,$BV39,$CG39,0,$BY39,$BX39,$BZ39,$AJ39,1,4)*$CB39</f>
        <v>#NAME?</v>
      </c>
      <c r="BG39" s="208" t="e">
        <f aca="false">xSPRDOPT($BW39,$BV39,$CG39,0,$BY39,$BX39,$BZ39,$AJ39,1,3)*$CB39</f>
        <v>#NAME?</v>
      </c>
      <c r="BH39" s="208" t="e">
        <f aca="false">IF(OR(BF39&lt;&gt;0,BG39&lt;&gt;0),xSPRDOPT($BW39,$BV39,$CG39,0,$BY39,$BX39,$BZ39,$AJ39,1,12)*$CB39,0)</f>
        <v>#NAME?</v>
      </c>
      <c r="BI39" s="208" t="e">
        <f aca="false">xSPRDOPT($BW39,$BV39,$CG39,2*LN(1+CA39/2),$BY39,$BX39,$BZ39,$AJ39,1,9)</f>
        <v>#NAME?</v>
      </c>
      <c r="BJ39" s="208" t="e">
        <f aca="false">xSPRDOPT($BW39,$BV39,$CG39,0,$BY39,$BX39,$BZ39,$AJ39,1,6)*$CB39</f>
        <v>#NAME?</v>
      </c>
      <c r="BK39" s="208" t="e">
        <f aca="false">xSPRDOPT($BW39,$BV39,$CG39,0,$BY39,$BX39,$BZ39,$AJ39,1,5)*$CB39</f>
        <v>#NAME?</v>
      </c>
      <c r="BL39" s="208" t="e">
        <f aca="false">xSPRDOPT(BW39,BV39,CG39,0,BY39,BX39,BZ39,AJ39,1,2)*CB39</f>
        <v>#NAME?</v>
      </c>
      <c r="BM39" s="208" t="e">
        <f aca="false">xSPRDOPT(BW39,BV39,CG39,0,BY39,BX39,BZ39,AJ39,1,1)*CB39</f>
        <v>#NAME?</v>
      </c>
      <c r="BN39" s="208" t="e">
        <f aca="false">IF(AH39&lt;&gt;0,xSPRDOPT($BW39,$BV39,$CG39,2*LN(1+CA39/2),$BY39,$BX39,$BZ39,$AJ39,1,8)+(AJ39/365.25)*CH39/AH39,0)</f>
        <v>#VALUE!</v>
      </c>
      <c r="BO39" s="208" t="e">
        <f aca="false">xSPRDOPT($BW39,$BV39,$CG39,0,$BY39,$BX39,$BZ39,$AJ39,1,0)</f>
        <v>#NAME?</v>
      </c>
      <c r="BP39" s="208"/>
      <c r="BQ39" s="208"/>
      <c r="BR39" s="208"/>
      <c r="BS39" s="208"/>
      <c r="BV39" s="346" t="n">
        <v>5.13540407989196</v>
      </c>
      <c r="BW39" s="207" t="n">
        <v>5.0575</v>
      </c>
      <c r="BX39" s="208" t="n">
        <v>0.17</v>
      </c>
      <c r="BY39" s="208" t="n">
        <v>0.17</v>
      </c>
      <c r="BZ39" s="208" t="n">
        <v>0</v>
      </c>
      <c r="CA39" s="208" t="n">
        <v>0.0550574802065769</v>
      </c>
      <c r="CB39" s="208" t="n">
        <v>0</v>
      </c>
      <c r="CC39" s="343" t="n">
        <v>0</v>
      </c>
      <c r="CD39" s="343" t="n">
        <v>0</v>
      </c>
      <c r="CE39" s="343" t="n">
        <v>0</v>
      </c>
      <c r="CF39" s="343" t="n">
        <v>0</v>
      </c>
      <c r="CG39" s="343" t="n">
        <v>0.0013</v>
      </c>
      <c r="CH39" s="343" t="n">
        <v>0</v>
      </c>
      <c r="CI39" s="343" t="n">
        <v>5.0575</v>
      </c>
    </row>
    <row r="40" customFormat="false" ht="12.75" hidden="false" customHeight="false" outlineLevel="0" collapsed="false">
      <c r="A40" s="338"/>
      <c r="B40" s="338"/>
      <c r="D40" s="199" t="e">
        <f aca="false">D39+AH39</f>
        <v>#VALUE!</v>
      </c>
      <c r="F40" s="200" t="e">
        <f aca="false">VLOOKUP(AG40,$AL$4:$AS$15,2)</f>
        <v>#VALUE!</v>
      </c>
      <c r="G40" s="200" t="e">
        <f aca="false">F40*$AU40</f>
        <v>#VALUE!</v>
      </c>
      <c r="H40" s="201" t="e">
        <f aca="false">(AL40+AM40+AN40)/(1-(AR40))</f>
        <v>#VALUE!</v>
      </c>
      <c r="I40" s="201" t="e">
        <f aca="false">(AL40+AO40+AP40)</f>
        <v>#VALUE!</v>
      </c>
      <c r="K40" s="201" t="e">
        <f aca="false">MAX(((I40-H40)-AQ40)*AU40*AH40,0)</f>
        <v>#VALUE!</v>
      </c>
      <c r="L40" s="339" t="e">
        <f aca="false">MAX(Q40-K40,0)</f>
        <v>#VALUE!</v>
      </c>
      <c r="N40" s="340" t="e">
        <f aca="false">SQRT(($AX40^2*($AH40/2)+$AW40^2*$AI40)/(($AH40/2)+$AI40))</f>
        <v>#VALUE!</v>
      </c>
      <c r="O40" s="340" t="e">
        <f aca="false">SQRT(($AY40^2*($AH40/2)+$AW40^2*$AI40)/(($AH40/2)+$AI40))</f>
        <v>#VALUE!</v>
      </c>
      <c r="P40" s="209" t="e">
        <f aca="false">(VLOOKUP(AI40,CorrelationTwo,2)*(AW40^2)*AI40+VLOOKUP(D40,CorrelationOne,$AK$9)*AX40*AY40*(AH40/2))/((AI40+(AH40/2))*O40*N40)*AF40</f>
        <v>#VALUE!</v>
      </c>
      <c r="Q40" s="339" t="e">
        <f aca="false">xSPRDOPT(I40,H40,AQ40,0,O40,N40,P40,D40-$G$5,1,0)*AH40*AU40</f>
        <v>#VALUE!</v>
      </c>
      <c r="R40" s="339"/>
      <c r="S40" s="203" t="e">
        <f aca="false">xSPRDOPT(I40,H40,AQ40,AT40,O40,N40,P40,D40-$G$5,1,2)*AF40*(F40/(1-AR40))*AH40</f>
        <v>#VALUE!</v>
      </c>
      <c r="T40" s="203" t="e">
        <f aca="false">xSPRDOPT(I40,H40,AQ40,AT40,O40,N40,P40,D40-$G$5,1,1)*AF40*F40*AH40</f>
        <v>#VALUE!</v>
      </c>
      <c r="U40" s="339"/>
      <c r="V40" s="341" t="e">
        <f aca="false">VLOOKUP($AG40,$AL$4:$AS$15,8)*AH40*AU40</f>
        <v>#VALUE!</v>
      </c>
      <c r="W40" s="341"/>
      <c r="X40" s="342" t="e">
        <f aca="false">((BM40*BC40)+(BL40*BB40))*AH40*F40</f>
        <v>#VALUE!</v>
      </c>
      <c r="Y40" s="342" t="e">
        <f aca="false">($F40*$AH40)*((($BG40/2)*($BC40)^2)+(($BF40/2)*($BB40)^2)+($BH40*$BC40*$BB40))</f>
        <v>#VALUE!</v>
      </c>
      <c r="Z40" s="342" t="e">
        <f aca="false">($BI40*$F40*$AH40*($G$5-$BV$5))/365.25</f>
        <v>#VALUE!</v>
      </c>
      <c r="AA40" s="342" t="e">
        <f aca="false">(($BK40*$BE40)+($BJ40*$BD40))*$F40*$AH40*$AF40</f>
        <v>#VALUE!</v>
      </c>
      <c r="AB40" s="342" t="e">
        <f aca="false">BN40*(AT40-CA40)*F40*AH40</f>
        <v>#VALUE!</v>
      </c>
      <c r="AC40" s="342" t="e">
        <f aca="false">BO40*CB40*F40*AH40*CA40*($G$5-$BV$5)/365.25</f>
        <v>#NAME?</v>
      </c>
      <c r="AF40" s="216" t="e">
        <f aca="false">IF(AND(D40&gt;=$G$7,D40&lt;=$G$8),1,0)</f>
        <v>#VALUE!</v>
      </c>
      <c r="AG40" s="216" t="e">
        <f aca="false">MONTH(D40)</f>
        <v>#VALUE!</v>
      </c>
      <c r="AH40" s="216" t="e">
        <f aca="false">(EOMONTH(D40,0)-EOMONTH(D40-DAY(D40),0))*AF40</f>
        <v>#VALUE!</v>
      </c>
      <c r="AI40" s="216" t="e">
        <f aca="false">AI39+AH39</f>
        <v>#VALUE!</v>
      </c>
      <c r="AJ40" s="216" t="e">
        <f aca="false">D40-$BV$5</f>
        <v>#VALUE!</v>
      </c>
      <c r="AL40" s="207" t="e">
        <f aca="false">VLOOKUP($D40,CurveTbl,$AK$4)</f>
        <v>#VALUE!</v>
      </c>
      <c r="AM40" s="343" t="e">
        <f aca="false">VLOOKUP($D40,CurveTbl,$AH$3)</f>
        <v>#VALUE!</v>
      </c>
      <c r="AN40" s="343" t="e">
        <f aca="false">VLOOKUP($D40,CurveTbl,$AH$4)+VLOOKUP($AG40,$AL$3:$AS$15,6)</f>
        <v>#VALUE!</v>
      </c>
      <c r="AO40" s="343" t="e">
        <f aca="false">VLOOKUP($D40,CurveTbl,$AH$5)</f>
        <v>#VALUE!</v>
      </c>
      <c r="AP40" s="343" t="e">
        <f aca="false">VLOOKUP($D40,CurveTbl,$AH$6)+VLOOKUP($AG40,$AL$3:$AS$15,7)</f>
        <v>#VALUE!</v>
      </c>
      <c r="AQ40" s="207" t="e">
        <f aca="false">VLOOKUP($AG40,$AL$4:$AS$15,3)+VLOOKUP($AG40,$AL$4:$AS$15,5)+($AH$10*VLOOKUP(D40,GRITable,2))</f>
        <v>#VALUE!</v>
      </c>
      <c r="AR40" s="208" t="e">
        <f aca="false">VLOOKUP($AG40,$AL$4:$AS$15,4)</f>
        <v>#VALUE!</v>
      </c>
      <c r="AS40" s="207" t="e">
        <f aca="false">(AL40+AM40+AN40)</f>
        <v>#VALUE!</v>
      </c>
      <c r="AT40" s="208" t="e">
        <f aca="false">VLOOKUP(D40,CurveTbl,$AK$6)</f>
        <v>#VALUE!</v>
      </c>
      <c r="AU40" s="208" t="e">
        <f aca="false">(1+$AT40/2)^(-2*($D40-$G$5)/365.25)*$AF40</f>
        <v>#VALUE!</v>
      </c>
      <c r="AV40" s="344" t="e">
        <f aca="false">ROUND((F40/(1-AR40))-F40,0)*AF40*AH40*AU40</f>
        <v>#VALUE!</v>
      </c>
      <c r="AW40" s="208" t="e">
        <f aca="false">VLOOKUP($D40,CurveTbl,$AK$8)</f>
        <v>#VALUE!</v>
      </c>
      <c r="AX40" s="208" t="e">
        <f aca="false">VLOOKUP($D40,CurveTbl,$AH$7)</f>
        <v>#VALUE!</v>
      </c>
      <c r="AY40" s="208" t="e">
        <f aca="false">VLOOKUP($D40,CurveTbl,$AH$8)</f>
        <v>#VALUE!</v>
      </c>
      <c r="AZ40" s="208"/>
      <c r="BA40" s="345"/>
      <c r="BB40" s="343" t="e">
        <f aca="false">$H40-$BV40</f>
        <v>#VALUE!</v>
      </c>
      <c r="BC40" s="343" t="e">
        <f aca="false">I40-BW40</f>
        <v>#VALUE!</v>
      </c>
      <c r="BD40" s="208" t="e">
        <f aca="false">N40-BX40</f>
        <v>#VALUE!</v>
      </c>
      <c r="BE40" s="208" t="e">
        <f aca="false">O40-BY40</f>
        <v>#VALUE!</v>
      </c>
      <c r="BF40" s="208" t="e">
        <f aca="false">xSPRDOPT($BW40,$BV40,$CG40,0,$BY40,$BX40,$BZ40,$AJ40,1,4)*$CB40</f>
        <v>#NAME?</v>
      </c>
      <c r="BG40" s="208" t="e">
        <f aca="false">xSPRDOPT($BW40,$BV40,$CG40,0,$BY40,$BX40,$BZ40,$AJ40,1,3)*$CB40</f>
        <v>#NAME?</v>
      </c>
      <c r="BH40" s="208" t="e">
        <f aca="false">IF(OR(BF40&lt;&gt;0,BG40&lt;&gt;0),xSPRDOPT($BW40,$BV40,$CG40,0,$BY40,$BX40,$BZ40,$AJ40,1,12)*$CB40,0)</f>
        <v>#NAME?</v>
      </c>
      <c r="BI40" s="208" t="e">
        <f aca="false">xSPRDOPT($BW40,$BV40,$CG40,2*LN(1+CA40/2),$BY40,$BX40,$BZ40,$AJ40,1,9)</f>
        <v>#NAME?</v>
      </c>
      <c r="BJ40" s="208" t="e">
        <f aca="false">xSPRDOPT($BW40,$BV40,$CG40,0,$BY40,$BX40,$BZ40,$AJ40,1,6)*$CB40</f>
        <v>#NAME?</v>
      </c>
      <c r="BK40" s="208" t="e">
        <f aca="false">xSPRDOPT($BW40,$BV40,$CG40,0,$BY40,$BX40,$BZ40,$AJ40,1,5)*$CB40</f>
        <v>#NAME?</v>
      </c>
      <c r="BL40" s="208" t="e">
        <f aca="false">xSPRDOPT(BW40,BV40,CG40,0,BY40,BX40,BZ40,AJ40,1,2)*CB40</f>
        <v>#NAME?</v>
      </c>
      <c r="BM40" s="208" t="e">
        <f aca="false">xSPRDOPT(BW40,BV40,CG40,0,BY40,BX40,BZ40,AJ40,1,1)*CB40</f>
        <v>#NAME?</v>
      </c>
      <c r="BN40" s="208" t="e">
        <f aca="false">IF(AH40&lt;&gt;0,xSPRDOPT($BW40,$BV40,$CG40,2*LN(1+CA40/2),$BY40,$BX40,$BZ40,$AJ40,1,8)+(AJ40/365.25)*CH40/AH40,0)</f>
        <v>#VALUE!</v>
      </c>
      <c r="BO40" s="208" t="e">
        <f aca="false">xSPRDOPT($BW40,$BV40,$CG40,0,$BY40,$BX40,$BZ40,$AJ40,1,0)</f>
        <v>#NAME?</v>
      </c>
      <c r="BP40" s="208"/>
      <c r="BQ40" s="208"/>
      <c r="BR40" s="208"/>
      <c r="BS40" s="208"/>
      <c r="BV40" s="346" t="n">
        <v>5.13540407989196</v>
      </c>
      <c r="BW40" s="207" t="n">
        <v>5.0575</v>
      </c>
      <c r="BX40" s="208" t="n">
        <v>0.17</v>
      </c>
      <c r="BY40" s="208" t="n">
        <v>0.17</v>
      </c>
      <c r="BZ40" s="208" t="n">
        <v>0</v>
      </c>
      <c r="CA40" s="208" t="n">
        <v>0.0550574802065769</v>
      </c>
      <c r="CB40" s="208" t="n">
        <v>0</v>
      </c>
      <c r="CC40" s="343" t="n">
        <v>0</v>
      </c>
      <c r="CD40" s="343" t="n">
        <v>0</v>
      </c>
      <c r="CE40" s="343" t="n">
        <v>0</v>
      </c>
      <c r="CF40" s="343" t="n">
        <v>0</v>
      </c>
      <c r="CG40" s="343" t="n">
        <v>0.0013</v>
      </c>
      <c r="CH40" s="343" t="n">
        <v>0</v>
      </c>
      <c r="CI40" s="343" t="n">
        <v>5.0575</v>
      </c>
    </row>
    <row r="41" customFormat="false" ht="12.75" hidden="false" customHeight="false" outlineLevel="0" collapsed="false">
      <c r="A41" s="338"/>
      <c r="B41" s="338"/>
      <c r="D41" s="199" t="e">
        <f aca="false">D40+AH40</f>
        <v>#VALUE!</v>
      </c>
      <c r="F41" s="200" t="e">
        <f aca="false">VLOOKUP(AG41,$AL$4:$AS$15,2)</f>
        <v>#VALUE!</v>
      </c>
      <c r="G41" s="200" t="e">
        <f aca="false">F41*$AU41</f>
        <v>#VALUE!</v>
      </c>
      <c r="H41" s="201" t="e">
        <f aca="false">(AL41+AM41+AN41)/(1-(AR41))</f>
        <v>#VALUE!</v>
      </c>
      <c r="I41" s="201" t="e">
        <f aca="false">(AL41+AO41+AP41)</f>
        <v>#VALUE!</v>
      </c>
      <c r="K41" s="201" t="e">
        <f aca="false">MAX(((I41-H41)-AQ41)*AU41*AH41,0)</f>
        <v>#VALUE!</v>
      </c>
      <c r="L41" s="339" t="e">
        <f aca="false">MAX(Q41-K41,0)</f>
        <v>#VALUE!</v>
      </c>
      <c r="N41" s="340" t="e">
        <f aca="false">SQRT(($AX41^2*($AH41/2)+$AW41^2*$AI41)/(($AH41/2)+$AI41))</f>
        <v>#VALUE!</v>
      </c>
      <c r="O41" s="340" t="e">
        <f aca="false">SQRT(($AY41^2*($AH41/2)+$AW41^2*$AI41)/(($AH41/2)+$AI41))</f>
        <v>#VALUE!</v>
      </c>
      <c r="P41" s="209" t="e">
        <f aca="false">(VLOOKUP(AI41,CorrelationTwo,2)*(AW41^2)*AI41+VLOOKUP(D41,CorrelationOne,$AK$9)*AX41*AY41*(AH41/2))/((AI41+(AH41/2))*O41*N41)*AF41</f>
        <v>#VALUE!</v>
      </c>
      <c r="Q41" s="339" t="e">
        <f aca="false">xSPRDOPT(I41,H41,AQ41,0,O41,N41,P41,D41-$G$5,1,0)*AH41*AU41</f>
        <v>#VALUE!</v>
      </c>
      <c r="R41" s="339"/>
      <c r="S41" s="203" t="e">
        <f aca="false">xSPRDOPT(I41,H41,AQ41,AT41,O41,N41,P41,D41-$G$5,1,2)*AF41*(F41/(1-AR41))*AH41</f>
        <v>#VALUE!</v>
      </c>
      <c r="T41" s="203" t="e">
        <f aca="false">xSPRDOPT(I41,H41,AQ41,AT41,O41,N41,P41,D41-$G$5,1,1)*AF41*F41*AH41</f>
        <v>#VALUE!</v>
      </c>
      <c r="U41" s="339"/>
      <c r="V41" s="341" t="e">
        <f aca="false">VLOOKUP($AG41,$AL$4:$AS$15,8)*AH41*AU41</f>
        <v>#VALUE!</v>
      </c>
      <c r="W41" s="341"/>
      <c r="X41" s="342" t="e">
        <f aca="false">((BM41*BC41)+(BL41*BB41))*AH41*F41</f>
        <v>#VALUE!</v>
      </c>
      <c r="Y41" s="342" t="e">
        <f aca="false">($F41*$AH41)*((($BG41/2)*($BC41)^2)+(($BF41/2)*($BB41)^2)+($BH41*$BC41*$BB41))</f>
        <v>#VALUE!</v>
      </c>
      <c r="Z41" s="342" t="e">
        <f aca="false">($BI41*$F41*$AH41*($G$5-$BV$5))/365.25</f>
        <v>#VALUE!</v>
      </c>
      <c r="AA41" s="342" t="e">
        <f aca="false">(($BK41*$BE41)+($BJ41*$BD41))*$F41*$AH41*$AF41</f>
        <v>#VALUE!</v>
      </c>
      <c r="AB41" s="342" t="e">
        <f aca="false">BN41*(AT41-CA41)*F41*AH41</f>
        <v>#VALUE!</v>
      </c>
      <c r="AC41" s="342" t="e">
        <f aca="false">BO41*CB41*F41*AH41*CA41*($G$5-$BV$5)/365.25</f>
        <v>#NAME?</v>
      </c>
      <c r="AF41" s="216" t="e">
        <f aca="false">IF(AND(D41&gt;=$G$7,D41&lt;=$G$8),1,0)</f>
        <v>#VALUE!</v>
      </c>
      <c r="AG41" s="216" t="e">
        <f aca="false">MONTH(D41)</f>
        <v>#VALUE!</v>
      </c>
      <c r="AH41" s="216" t="e">
        <f aca="false">(EOMONTH(D41,0)-EOMONTH(D41-DAY(D41),0))*AF41</f>
        <v>#VALUE!</v>
      </c>
      <c r="AI41" s="216" t="e">
        <f aca="false">AI40+AH40</f>
        <v>#VALUE!</v>
      </c>
      <c r="AJ41" s="216" t="e">
        <f aca="false">D41-$BV$5</f>
        <v>#VALUE!</v>
      </c>
      <c r="AL41" s="207" t="e">
        <f aca="false">VLOOKUP($D41,CurveTbl,$AK$4)</f>
        <v>#VALUE!</v>
      </c>
      <c r="AM41" s="343" t="e">
        <f aca="false">VLOOKUP($D41,CurveTbl,$AH$3)</f>
        <v>#VALUE!</v>
      </c>
      <c r="AN41" s="343" t="e">
        <f aca="false">VLOOKUP($D41,CurveTbl,$AH$4)+VLOOKUP($AG41,$AL$3:$AS$15,6)</f>
        <v>#VALUE!</v>
      </c>
      <c r="AO41" s="343" t="e">
        <f aca="false">VLOOKUP($D41,CurveTbl,$AH$5)</f>
        <v>#VALUE!</v>
      </c>
      <c r="AP41" s="343" t="e">
        <f aca="false">VLOOKUP($D41,CurveTbl,$AH$6)+VLOOKUP($AG41,$AL$3:$AS$15,7)</f>
        <v>#VALUE!</v>
      </c>
      <c r="AQ41" s="207" t="e">
        <f aca="false">VLOOKUP($AG41,$AL$4:$AS$15,3)+VLOOKUP($AG41,$AL$4:$AS$15,5)+($AH$10*VLOOKUP(D41,GRITable,2))</f>
        <v>#VALUE!</v>
      </c>
      <c r="AR41" s="208" t="e">
        <f aca="false">VLOOKUP($AG41,$AL$4:$AS$15,4)</f>
        <v>#VALUE!</v>
      </c>
      <c r="AS41" s="207" t="e">
        <f aca="false">(AL41+AM41+AN41)</f>
        <v>#VALUE!</v>
      </c>
      <c r="AT41" s="208" t="e">
        <f aca="false">VLOOKUP(D41,CurveTbl,$AK$6)</f>
        <v>#VALUE!</v>
      </c>
      <c r="AU41" s="208" t="e">
        <f aca="false">(1+$AT41/2)^(-2*($D41-$G$5)/365.25)*$AF41</f>
        <v>#VALUE!</v>
      </c>
      <c r="AV41" s="344" t="e">
        <f aca="false">ROUND((F41/(1-AR41))-F41,0)*AF41*AH41*AU41</f>
        <v>#VALUE!</v>
      </c>
      <c r="AW41" s="208" t="e">
        <f aca="false">VLOOKUP($D41,CurveTbl,$AK$8)</f>
        <v>#VALUE!</v>
      </c>
      <c r="AX41" s="208" t="e">
        <f aca="false">VLOOKUP($D41,CurveTbl,$AH$7)</f>
        <v>#VALUE!</v>
      </c>
      <c r="AY41" s="208" t="e">
        <f aca="false">VLOOKUP($D41,CurveTbl,$AH$8)</f>
        <v>#VALUE!</v>
      </c>
      <c r="AZ41" s="208"/>
      <c r="BA41" s="345"/>
      <c r="BB41" s="343" t="e">
        <f aca="false">$H41-$BV41</f>
        <v>#VALUE!</v>
      </c>
      <c r="BC41" s="343" t="e">
        <f aca="false">I41-BW41</f>
        <v>#VALUE!</v>
      </c>
      <c r="BD41" s="208" t="e">
        <f aca="false">N41-BX41</f>
        <v>#VALUE!</v>
      </c>
      <c r="BE41" s="208" t="e">
        <f aca="false">O41-BY41</f>
        <v>#VALUE!</v>
      </c>
      <c r="BF41" s="208" t="e">
        <f aca="false">xSPRDOPT($BW41,$BV41,$CG41,0,$BY41,$BX41,$BZ41,$AJ41,1,4)*$CB41</f>
        <v>#NAME?</v>
      </c>
      <c r="BG41" s="208" t="e">
        <f aca="false">xSPRDOPT($BW41,$BV41,$CG41,0,$BY41,$BX41,$BZ41,$AJ41,1,3)*$CB41</f>
        <v>#NAME?</v>
      </c>
      <c r="BH41" s="208" t="e">
        <f aca="false">IF(OR(BF41&lt;&gt;0,BG41&lt;&gt;0),xSPRDOPT($BW41,$BV41,$CG41,0,$BY41,$BX41,$BZ41,$AJ41,1,12)*$CB41,0)</f>
        <v>#NAME?</v>
      </c>
      <c r="BI41" s="208" t="e">
        <f aca="false">xSPRDOPT($BW41,$BV41,$CG41,2*LN(1+CA41/2),$BY41,$BX41,$BZ41,$AJ41,1,9)</f>
        <v>#NAME?</v>
      </c>
      <c r="BJ41" s="208" t="e">
        <f aca="false">xSPRDOPT($BW41,$BV41,$CG41,0,$BY41,$BX41,$BZ41,$AJ41,1,6)*$CB41</f>
        <v>#NAME?</v>
      </c>
      <c r="BK41" s="208" t="e">
        <f aca="false">xSPRDOPT($BW41,$BV41,$CG41,0,$BY41,$BX41,$BZ41,$AJ41,1,5)*$CB41</f>
        <v>#NAME?</v>
      </c>
      <c r="BL41" s="208" t="e">
        <f aca="false">xSPRDOPT(BW41,BV41,CG41,0,BY41,BX41,BZ41,AJ41,1,2)*CB41</f>
        <v>#NAME?</v>
      </c>
      <c r="BM41" s="208" t="e">
        <f aca="false">xSPRDOPT(BW41,BV41,CG41,0,BY41,BX41,BZ41,AJ41,1,1)*CB41</f>
        <v>#NAME?</v>
      </c>
      <c r="BN41" s="208" t="e">
        <f aca="false">IF(AH41&lt;&gt;0,xSPRDOPT($BW41,$BV41,$CG41,2*LN(1+CA41/2),$BY41,$BX41,$BZ41,$AJ41,1,8)+(AJ41/365.25)*CH41/AH41,0)</f>
        <v>#VALUE!</v>
      </c>
      <c r="BO41" s="208" t="e">
        <f aca="false">xSPRDOPT($BW41,$BV41,$CG41,0,$BY41,$BX41,$BZ41,$AJ41,1,0)</f>
        <v>#NAME?</v>
      </c>
      <c r="BP41" s="208"/>
      <c r="BQ41" s="208"/>
      <c r="BR41" s="208"/>
      <c r="BS41" s="208"/>
      <c r="BV41" s="346" t="n">
        <v>5.13540407989196</v>
      </c>
      <c r="BW41" s="207" t="n">
        <v>5.0575</v>
      </c>
      <c r="BX41" s="208" t="n">
        <v>0.17</v>
      </c>
      <c r="BY41" s="208" t="n">
        <v>0.17</v>
      </c>
      <c r="BZ41" s="208" t="n">
        <v>0</v>
      </c>
      <c r="CA41" s="208" t="n">
        <v>0.0550574802065769</v>
      </c>
      <c r="CB41" s="208" t="n">
        <v>0</v>
      </c>
      <c r="CC41" s="343" t="n">
        <v>0</v>
      </c>
      <c r="CD41" s="343" t="n">
        <v>0</v>
      </c>
      <c r="CE41" s="343" t="n">
        <v>0</v>
      </c>
      <c r="CF41" s="343" t="n">
        <v>0</v>
      </c>
      <c r="CG41" s="343" t="n">
        <v>0.0013</v>
      </c>
      <c r="CH41" s="343" t="n">
        <v>0</v>
      </c>
      <c r="CI41" s="343" t="n">
        <v>5.0575</v>
      </c>
    </row>
    <row r="42" customFormat="false" ht="12.75" hidden="false" customHeight="false" outlineLevel="0" collapsed="false">
      <c r="A42" s="338"/>
      <c r="B42" s="338"/>
      <c r="D42" s="199" t="e">
        <f aca="false">D41+AH41</f>
        <v>#VALUE!</v>
      </c>
      <c r="F42" s="200" t="e">
        <f aca="false">VLOOKUP(AG42,$AL$4:$AS$15,2)</f>
        <v>#VALUE!</v>
      </c>
      <c r="G42" s="200" t="e">
        <f aca="false">F42*$AU42</f>
        <v>#VALUE!</v>
      </c>
      <c r="H42" s="201" t="e">
        <f aca="false">(AL42+AM42+AN42)/(1-(AR42))</f>
        <v>#VALUE!</v>
      </c>
      <c r="I42" s="201" t="e">
        <f aca="false">(AL42+AO42+AP42)</f>
        <v>#VALUE!</v>
      </c>
      <c r="K42" s="201" t="e">
        <f aca="false">MAX(((I42-H42)-AQ42)*AU42*AH42,0)</f>
        <v>#VALUE!</v>
      </c>
      <c r="L42" s="339" t="e">
        <f aca="false">MAX(Q42-K42,0)</f>
        <v>#VALUE!</v>
      </c>
      <c r="N42" s="340" t="e">
        <f aca="false">SQRT(($AX42^2*($AH42/2)+$AW42^2*$AI42)/(($AH42/2)+$AI42))</f>
        <v>#VALUE!</v>
      </c>
      <c r="O42" s="340" t="e">
        <f aca="false">SQRT(($AY42^2*($AH42/2)+$AW42^2*$AI42)/(($AH42/2)+$AI42))</f>
        <v>#VALUE!</v>
      </c>
      <c r="P42" s="209" t="e">
        <f aca="false">(VLOOKUP(AI42,CorrelationTwo,2)*(AW42^2)*AI42+VLOOKUP(D42,CorrelationOne,$AK$9)*AX42*AY42*(AH42/2))/((AI42+(AH42/2))*O42*N42)*AF42</f>
        <v>#VALUE!</v>
      </c>
      <c r="Q42" s="339" t="e">
        <f aca="false">xSPRDOPT(I42,H42,AQ42,0,O42,N42,P42,D42-$G$5,1,0)*AH42*AU42</f>
        <v>#VALUE!</v>
      </c>
      <c r="R42" s="339"/>
      <c r="S42" s="203" t="e">
        <f aca="false">xSPRDOPT(I42,H42,AQ42,AT42,O42,N42,P42,D42-$G$5,1,2)*AF42*(F42/(1-AR42))*AH42</f>
        <v>#VALUE!</v>
      </c>
      <c r="T42" s="203" t="e">
        <f aca="false">xSPRDOPT(I42,H42,AQ42,AT42,O42,N42,P42,D42-$G$5,1,1)*AF42*F42*AH42</f>
        <v>#VALUE!</v>
      </c>
      <c r="U42" s="339"/>
      <c r="V42" s="341" t="e">
        <f aca="false">VLOOKUP($AG42,$AL$4:$AS$15,8)*AH42*AU42</f>
        <v>#VALUE!</v>
      </c>
      <c r="W42" s="341"/>
      <c r="X42" s="342" t="e">
        <f aca="false">((BM42*BC42)+(BL42*BB42))*AH42*F42</f>
        <v>#VALUE!</v>
      </c>
      <c r="Y42" s="342" t="e">
        <f aca="false">($F42*$AH42)*((($BG42/2)*($BC42)^2)+(($BF42/2)*($BB42)^2)+($BH42*$BC42*$BB42))</f>
        <v>#VALUE!</v>
      </c>
      <c r="Z42" s="342" t="e">
        <f aca="false">($BI42*$F42*$AH42*($G$5-$BV$5))/365.25</f>
        <v>#VALUE!</v>
      </c>
      <c r="AA42" s="342" t="e">
        <f aca="false">(($BK42*$BE42)+($BJ42*$BD42))*$F42*$AH42*$AF42</f>
        <v>#VALUE!</v>
      </c>
      <c r="AB42" s="342" t="e">
        <f aca="false">BN42*(AT42-CA42)*F42*AH42</f>
        <v>#VALUE!</v>
      </c>
      <c r="AC42" s="342" t="e">
        <f aca="false">BO42*CB42*F42*AH42*CA42*($G$5-$BV$5)/365.25</f>
        <v>#NAME?</v>
      </c>
      <c r="AF42" s="216" t="e">
        <f aca="false">IF(AND(D42&gt;=$G$7,D42&lt;=$G$8),1,0)</f>
        <v>#VALUE!</v>
      </c>
      <c r="AG42" s="216" t="e">
        <f aca="false">MONTH(D42)</f>
        <v>#VALUE!</v>
      </c>
      <c r="AH42" s="216" t="e">
        <f aca="false">(EOMONTH(D42,0)-EOMONTH(D42-DAY(D42),0))*AF42</f>
        <v>#VALUE!</v>
      </c>
      <c r="AI42" s="216" t="e">
        <f aca="false">AI41+AH41</f>
        <v>#VALUE!</v>
      </c>
      <c r="AJ42" s="216" t="e">
        <f aca="false">D42-$BV$5</f>
        <v>#VALUE!</v>
      </c>
      <c r="AL42" s="207" t="e">
        <f aca="false">VLOOKUP($D42,CurveTbl,$AK$4)</f>
        <v>#VALUE!</v>
      </c>
      <c r="AM42" s="343" t="e">
        <f aca="false">VLOOKUP($D42,CurveTbl,$AH$3)</f>
        <v>#VALUE!</v>
      </c>
      <c r="AN42" s="343" t="e">
        <f aca="false">VLOOKUP($D42,CurveTbl,$AH$4)+VLOOKUP($AG42,$AL$3:$AS$15,6)</f>
        <v>#VALUE!</v>
      </c>
      <c r="AO42" s="343" t="e">
        <f aca="false">VLOOKUP($D42,CurveTbl,$AH$5)</f>
        <v>#VALUE!</v>
      </c>
      <c r="AP42" s="343" t="e">
        <f aca="false">VLOOKUP($D42,CurveTbl,$AH$6)+VLOOKUP($AG42,$AL$3:$AS$15,7)</f>
        <v>#VALUE!</v>
      </c>
      <c r="AQ42" s="207" t="e">
        <f aca="false">VLOOKUP($AG42,$AL$4:$AS$15,3)+VLOOKUP($AG42,$AL$4:$AS$15,5)+($AH$10*VLOOKUP(D42,GRITable,2))</f>
        <v>#VALUE!</v>
      </c>
      <c r="AR42" s="208" t="e">
        <f aca="false">VLOOKUP($AG42,$AL$4:$AS$15,4)</f>
        <v>#VALUE!</v>
      </c>
      <c r="AS42" s="207" t="e">
        <f aca="false">(AL42+AM42+AN42)</f>
        <v>#VALUE!</v>
      </c>
      <c r="AT42" s="208" t="e">
        <f aca="false">VLOOKUP(D42,CurveTbl,$AK$6)</f>
        <v>#VALUE!</v>
      </c>
      <c r="AU42" s="208" t="e">
        <f aca="false">(1+$AT42/2)^(-2*($D42-$G$5)/365.25)*$AF42</f>
        <v>#VALUE!</v>
      </c>
      <c r="AV42" s="344" t="e">
        <f aca="false">ROUND((F42/(1-AR42))-F42,0)*AF42*AH42*AU42</f>
        <v>#VALUE!</v>
      </c>
      <c r="AW42" s="208" t="e">
        <f aca="false">VLOOKUP($D42,CurveTbl,$AK$8)</f>
        <v>#VALUE!</v>
      </c>
      <c r="AX42" s="208" t="e">
        <f aca="false">VLOOKUP($D42,CurveTbl,$AH$7)</f>
        <v>#VALUE!</v>
      </c>
      <c r="AY42" s="208" t="e">
        <f aca="false">VLOOKUP($D42,CurveTbl,$AH$8)</f>
        <v>#VALUE!</v>
      </c>
      <c r="AZ42" s="208"/>
      <c r="BA42" s="345"/>
      <c r="BB42" s="343" t="e">
        <f aca="false">$H42-$BV42</f>
        <v>#VALUE!</v>
      </c>
      <c r="BC42" s="343" t="e">
        <f aca="false">I42-BW42</f>
        <v>#VALUE!</v>
      </c>
      <c r="BD42" s="208" t="e">
        <f aca="false">N42-BX42</f>
        <v>#VALUE!</v>
      </c>
      <c r="BE42" s="208" t="e">
        <f aca="false">O42-BY42</f>
        <v>#VALUE!</v>
      </c>
      <c r="BF42" s="208" t="e">
        <f aca="false">xSPRDOPT($BW42,$BV42,$CG42,0,$BY42,$BX42,$BZ42,$AJ42,1,4)*$CB42</f>
        <v>#NAME?</v>
      </c>
      <c r="BG42" s="208" t="e">
        <f aca="false">xSPRDOPT($BW42,$BV42,$CG42,0,$BY42,$BX42,$BZ42,$AJ42,1,3)*$CB42</f>
        <v>#NAME?</v>
      </c>
      <c r="BH42" s="208" t="e">
        <f aca="false">IF(OR(BF42&lt;&gt;0,BG42&lt;&gt;0),xSPRDOPT($BW42,$BV42,$CG42,0,$BY42,$BX42,$BZ42,$AJ42,1,12)*$CB42,0)</f>
        <v>#NAME?</v>
      </c>
      <c r="BI42" s="208" t="e">
        <f aca="false">xSPRDOPT($BW42,$BV42,$CG42,2*LN(1+CA42/2),$BY42,$BX42,$BZ42,$AJ42,1,9)</f>
        <v>#NAME?</v>
      </c>
      <c r="BJ42" s="208" t="e">
        <f aca="false">xSPRDOPT($BW42,$BV42,$CG42,0,$BY42,$BX42,$BZ42,$AJ42,1,6)*$CB42</f>
        <v>#NAME?</v>
      </c>
      <c r="BK42" s="208" t="e">
        <f aca="false">xSPRDOPT($BW42,$BV42,$CG42,0,$BY42,$BX42,$BZ42,$AJ42,1,5)*$CB42</f>
        <v>#NAME?</v>
      </c>
      <c r="BL42" s="208" t="e">
        <f aca="false">xSPRDOPT(BW42,BV42,CG42,0,BY42,BX42,BZ42,AJ42,1,2)*CB42</f>
        <v>#NAME?</v>
      </c>
      <c r="BM42" s="208" t="e">
        <f aca="false">xSPRDOPT(BW42,BV42,CG42,0,BY42,BX42,BZ42,AJ42,1,1)*CB42</f>
        <v>#NAME?</v>
      </c>
      <c r="BN42" s="208" t="e">
        <f aca="false">IF(AH42&lt;&gt;0,xSPRDOPT($BW42,$BV42,$CG42,2*LN(1+CA42/2),$BY42,$BX42,$BZ42,$AJ42,1,8)+(AJ42/365.25)*CH42/AH42,0)</f>
        <v>#VALUE!</v>
      </c>
      <c r="BO42" s="208" t="e">
        <f aca="false">xSPRDOPT($BW42,$BV42,$CG42,0,$BY42,$BX42,$BZ42,$AJ42,1,0)</f>
        <v>#NAME?</v>
      </c>
      <c r="BP42" s="208"/>
      <c r="BQ42" s="208"/>
      <c r="BR42" s="208"/>
      <c r="BS42" s="208"/>
      <c r="BV42" s="346" t="n">
        <v>5.13540407989196</v>
      </c>
      <c r="BW42" s="207" t="n">
        <v>5.0575</v>
      </c>
      <c r="BX42" s="208" t="n">
        <v>0.17</v>
      </c>
      <c r="BY42" s="208" t="n">
        <v>0.17</v>
      </c>
      <c r="BZ42" s="208" t="n">
        <v>0</v>
      </c>
      <c r="CA42" s="208" t="n">
        <v>0.0550574802065769</v>
      </c>
      <c r="CB42" s="208" t="n">
        <v>0</v>
      </c>
      <c r="CC42" s="343" t="n">
        <v>0</v>
      </c>
      <c r="CD42" s="343" t="n">
        <v>0</v>
      </c>
      <c r="CE42" s="343" t="n">
        <v>0</v>
      </c>
      <c r="CF42" s="343" t="n">
        <v>0</v>
      </c>
      <c r="CG42" s="343" t="n">
        <v>0.0013</v>
      </c>
      <c r="CH42" s="343" t="n">
        <v>0</v>
      </c>
      <c r="CI42" s="343" t="n">
        <v>5.0575</v>
      </c>
    </row>
    <row r="43" customFormat="false" ht="12.75" hidden="false" customHeight="false" outlineLevel="0" collapsed="false">
      <c r="A43" s="338"/>
      <c r="B43" s="338"/>
      <c r="D43" s="199" t="e">
        <f aca="false">D42+AH42</f>
        <v>#VALUE!</v>
      </c>
      <c r="F43" s="200" t="e">
        <f aca="false">VLOOKUP(AG43,$AL$4:$AS$15,2)</f>
        <v>#VALUE!</v>
      </c>
      <c r="G43" s="200" t="e">
        <f aca="false">F43*$AU43</f>
        <v>#VALUE!</v>
      </c>
      <c r="H43" s="201" t="e">
        <f aca="false">(AL43+AM43+AN43)/(1-(AR43))</f>
        <v>#VALUE!</v>
      </c>
      <c r="I43" s="201" t="e">
        <f aca="false">(AL43+AO43+AP43)</f>
        <v>#VALUE!</v>
      </c>
      <c r="K43" s="201" t="e">
        <f aca="false">MAX(((I43-H43)-AQ43)*AU43*AH43,0)</f>
        <v>#VALUE!</v>
      </c>
      <c r="L43" s="339" t="e">
        <f aca="false">MAX(Q43-K43,0)</f>
        <v>#VALUE!</v>
      </c>
      <c r="N43" s="340" t="e">
        <f aca="false">SQRT(($AX43^2*($AH43/2)+$AW43^2*$AI43)/(($AH43/2)+$AI43))</f>
        <v>#VALUE!</v>
      </c>
      <c r="O43" s="340" t="e">
        <f aca="false">SQRT(($AY43^2*($AH43/2)+$AW43^2*$AI43)/(($AH43/2)+$AI43))</f>
        <v>#VALUE!</v>
      </c>
      <c r="P43" s="209" t="e">
        <f aca="false">(VLOOKUP(AI43,CorrelationTwo,2)*(AW43^2)*AI43+VLOOKUP(D43,CorrelationOne,$AK$9)*AX43*AY43*(AH43/2))/((AI43+(AH43/2))*O43*N43)*AF43</f>
        <v>#VALUE!</v>
      </c>
      <c r="Q43" s="339" t="e">
        <f aca="false">xSPRDOPT(I43,H43,AQ43,0,O43,N43,P43,D43-$G$5,1,0)*AH43*AU43</f>
        <v>#VALUE!</v>
      </c>
      <c r="R43" s="339"/>
      <c r="S43" s="203" t="e">
        <f aca="false">xSPRDOPT(I43,H43,AQ43,AT43,O43,N43,P43,D43-$G$5,1,2)*AF43*(F43/(1-AR43))*AH43</f>
        <v>#VALUE!</v>
      </c>
      <c r="T43" s="203" t="e">
        <f aca="false">xSPRDOPT(I43,H43,AQ43,AT43,O43,N43,P43,D43-$G$5,1,1)*AF43*F43*AH43</f>
        <v>#VALUE!</v>
      </c>
      <c r="U43" s="339"/>
      <c r="V43" s="341" t="e">
        <f aca="false">VLOOKUP($AG43,$AL$4:$AS$15,8)*AH43*AU43</f>
        <v>#VALUE!</v>
      </c>
      <c r="W43" s="341"/>
      <c r="X43" s="342" t="e">
        <f aca="false">((BM43*BC43)+(BL43*BB43))*AH43*F43</f>
        <v>#VALUE!</v>
      </c>
      <c r="Y43" s="342" t="e">
        <f aca="false">($F43*$AH43)*((($BG43/2)*($BC43)^2)+(($BF43/2)*($BB43)^2)+($BH43*$BC43*$BB43))</f>
        <v>#VALUE!</v>
      </c>
      <c r="Z43" s="342" t="e">
        <f aca="false">($BI43*$F43*$AH43*($G$5-$BV$5))/365.25</f>
        <v>#VALUE!</v>
      </c>
      <c r="AA43" s="342" t="e">
        <f aca="false">(($BK43*$BE43)+($BJ43*$BD43))*$F43*$AH43*$AF43</f>
        <v>#VALUE!</v>
      </c>
      <c r="AB43" s="342" t="e">
        <f aca="false">BN43*(AT43-CA43)*F43*AH43</f>
        <v>#VALUE!</v>
      </c>
      <c r="AC43" s="342" t="e">
        <f aca="false">BO43*CB43*F43*AH43*CA43*($G$5-$BV$5)/365.25</f>
        <v>#NAME?</v>
      </c>
      <c r="AF43" s="216" t="e">
        <f aca="false">IF(AND(D43&gt;=$G$7,D43&lt;=$G$8),1,0)</f>
        <v>#VALUE!</v>
      </c>
      <c r="AG43" s="216" t="e">
        <f aca="false">MONTH(D43)</f>
        <v>#VALUE!</v>
      </c>
      <c r="AH43" s="216" t="e">
        <f aca="false">(EOMONTH(D43,0)-EOMONTH(D43-DAY(D43),0))*AF43</f>
        <v>#VALUE!</v>
      </c>
      <c r="AI43" s="216" t="e">
        <f aca="false">AI42+AH42</f>
        <v>#VALUE!</v>
      </c>
      <c r="AJ43" s="216" t="e">
        <f aca="false">D43-$BV$5</f>
        <v>#VALUE!</v>
      </c>
      <c r="AL43" s="207" t="e">
        <f aca="false">VLOOKUP($D43,CurveTbl,$AK$4)</f>
        <v>#VALUE!</v>
      </c>
      <c r="AM43" s="343" t="e">
        <f aca="false">VLOOKUP($D43,CurveTbl,$AH$3)</f>
        <v>#VALUE!</v>
      </c>
      <c r="AN43" s="343" t="e">
        <f aca="false">VLOOKUP($D43,CurveTbl,$AH$4)+VLOOKUP($AG43,$AL$3:$AS$15,6)</f>
        <v>#VALUE!</v>
      </c>
      <c r="AO43" s="343" t="e">
        <f aca="false">VLOOKUP($D43,CurveTbl,$AH$5)</f>
        <v>#VALUE!</v>
      </c>
      <c r="AP43" s="343" t="e">
        <f aca="false">VLOOKUP($D43,CurveTbl,$AH$6)+VLOOKUP($AG43,$AL$3:$AS$15,7)</f>
        <v>#VALUE!</v>
      </c>
      <c r="AQ43" s="207" t="e">
        <f aca="false">VLOOKUP($AG43,$AL$4:$AS$15,3)+VLOOKUP($AG43,$AL$4:$AS$15,5)+($AH$10*VLOOKUP(D43,GRITable,2))</f>
        <v>#VALUE!</v>
      </c>
      <c r="AR43" s="208" t="e">
        <f aca="false">VLOOKUP($AG43,$AL$4:$AS$15,4)</f>
        <v>#VALUE!</v>
      </c>
      <c r="AS43" s="207" t="e">
        <f aca="false">(AL43+AM43+AN43)</f>
        <v>#VALUE!</v>
      </c>
      <c r="AT43" s="208" t="e">
        <f aca="false">VLOOKUP(D43,CurveTbl,$AK$6)</f>
        <v>#VALUE!</v>
      </c>
      <c r="AU43" s="208" t="e">
        <f aca="false">(1+$AT43/2)^(-2*($D43-$G$5)/365.25)*$AF43</f>
        <v>#VALUE!</v>
      </c>
      <c r="AV43" s="344" t="e">
        <f aca="false">ROUND((F43/(1-AR43))-F43,0)*AF43*AH43*AU43</f>
        <v>#VALUE!</v>
      </c>
      <c r="AW43" s="208" t="e">
        <f aca="false">VLOOKUP($D43,CurveTbl,$AK$8)</f>
        <v>#VALUE!</v>
      </c>
      <c r="AX43" s="208" t="e">
        <f aca="false">VLOOKUP($D43,CurveTbl,$AH$7)</f>
        <v>#VALUE!</v>
      </c>
      <c r="AY43" s="208" t="e">
        <f aca="false">VLOOKUP($D43,CurveTbl,$AH$8)</f>
        <v>#VALUE!</v>
      </c>
      <c r="AZ43" s="208"/>
      <c r="BA43" s="345"/>
      <c r="BB43" s="343" t="e">
        <f aca="false">$H43-$BV43</f>
        <v>#VALUE!</v>
      </c>
      <c r="BC43" s="343" t="e">
        <f aca="false">I43-BW43</f>
        <v>#VALUE!</v>
      </c>
      <c r="BD43" s="208" t="e">
        <f aca="false">N43-BX43</f>
        <v>#VALUE!</v>
      </c>
      <c r="BE43" s="208" t="e">
        <f aca="false">O43-BY43</f>
        <v>#VALUE!</v>
      </c>
      <c r="BF43" s="208" t="e">
        <f aca="false">xSPRDOPT($BW43,$BV43,$CG43,0,$BY43,$BX43,$BZ43,$AJ43,1,4)*$CB43</f>
        <v>#NAME?</v>
      </c>
      <c r="BG43" s="208" t="e">
        <f aca="false">xSPRDOPT($BW43,$BV43,$CG43,0,$BY43,$BX43,$BZ43,$AJ43,1,3)*$CB43</f>
        <v>#NAME?</v>
      </c>
      <c r="BH43" s="208" t="e">
        <f aca="false">IF(OR(BF43&lt;&gt;0,BG43&lt;&gt;0),xSPRDOPT($BW43,$BV43,$CG43,0,$BY43,$BX43,$BZ43,$AJ43,1,12)*$CB43,0)</f>
        <v>#NAME?</v>
      </c>
      <c r="BI43" s="208" t="e">
        <f aca="false">xSPRDOPT($BW43,$BV43,$CG43,2*LN(1+CA43/2),$BY43,$BX43,$BZ43,$AJ43,1,9)</f>
        <v>#NAME?</v>
      </c>
      <c r="BJ43" s="208" t="e">
        <f aca="false">xSPRDOPT($BW43,$BV43,$CG43,0,$BY43,$BX43,$BZ43,$AJ43,1,6)*$CB43</f>
        <v>#NAME?</v>
      </c>
      <c r="BK43" s="208" t="e">
        <f aca="false">xSPRDOPT($BW43,$BV43,$CG43,0,$BY43,$BX43,$BZ43,$AJ43,1,5)*$CB43</f>
        <v>#NAME?</v>
      </c>
      <c r="BL43" s="208" t="e">
        <f aca="false">xSPRDOPT(BW43,BV43,CG43,0,BY43,BX43,BZ43,AJ43,1,2)*CB43</f>
        <v>#NAME?</v>
      </c>
      <c r="BM43" s="208" t="e">
        <f aca="false">xSPRDOPT(BW43,BV43,CG43,0,BY43,BX43,BZ43,AJ43,1,1)*CB43</f>
        <v>#NAME?</v>
      </c>
      <c r="BN43" s="208" t="e">
        <f aca="false">IF(AH43&lt;&gt;0,xSPRDOPT($BW43,$BV43,$CG43,2*LN(1+CA43/2),$BY43,$BX43,$BZ43,$AJ43,1,8)+(AJ43/365.25)*CH43/AH43,0)</f>
        <v>#VALUE!</v>
      </c>
      <c r="BO43" s="208" t="e">
        <f aca="false">xSPRDOPT($BW43,$BV43,$CG43,0,$BY43,$BX43,$BZ43,$AJ43,1,0)</f>
        <v>#NAME?</v>
      </c>
      <c r="BP43" s="208"/>
      <c r="BQ43" s="208"/>
      <c r="BR43" s="208"/>
      <c r="BS43" s="208"/>
      <c r="BV43" s="346" t="n">
        <v>5.13540407989196</v>
      </c>
      <c r="BW43" s="207" t="n">
        <v>5.0575</v>
      </c>
      <c r="BX43" s="208" t="n">
        <v>0.17</v>
      </c>
      <c r="BY43" s="208" t="n">
        <v>0.17</v>
      </c>
      <c r="BZ43" s="208" t="n">
        <v>0</v>
      </c>
      <c r="CA43" s="208" t="n">
        <v>0.0550574802065769</v>
      </c>
      <c r="CB43" s="208" t="n">
        <v>0</v>
      </c>
      <c r="CC43" s="343" t="n">
        <v>0</v>
      </c>
      <c r="CD43" s="343" t="n">
        <v>0</v>
      </c>
      <c r="CE43" s="343" t="n">
        <v>0</v>
      </c>
      <c r="CF43" s="343" t="n">
        <v>0</v>
      </c>
      <c r="CG43" s="343" t="n">
        <v>0.0013</v>
      </c>
      <c r="CH43" s="343" t="n">
        <v>0</v>
      </c>
      <c r="CI43" s="343" t="n">
        <v>5.0575</v>
      </c>
    </row>
    <row r="44" customFormat="false" ht="12.75" hidden="false" customHeight="false" outlineLevel="0" collapsed="false">
      <c r="A44" s="338"/>
      <c r="B44" s="338"/>
      <c r="D44" s="199" t="e">
        <f aca="false">D43+AH43</f>
        <v>#VALUE!</v>
      </c>
      <c r="F44" s="200" t="e">
        <f aca="false">VLOOKUP(AG44,$AL$4:$AS$15,2)</f>
        <v>#VALUE!</v>
      </c>
      <c r="G44" s="200" t="e">
        <f aca="false">F44*$AU44</f>
        <v>#VALUE!</v>
      </c>
      <c r="H44" s="201" t="e">
        <f aca="false">(AL44+AM44+AN44)/(1-(AR44))</f>
        <v>#VALUE!</v>
      </c>
      <c r="I44" s="201" t="e">
        <f aca="false">(AL44+AO44+AP44)</f>
        <v>#VALUE!</v>
      </c>
      <c r="K44" s="201" t="e">
        <f aca="false">MAX(((I44-H44)-AQ44)*AU44*AH44,0)</f>
        <v>#VALUE!</v>
      </c>
      <c r="L44" s="339" t="e">
        <f aca="false">MAX(Q44-K44,0)</f>
        <v>#VALUE!</v>
      </c>
      <c r="N44" s="340" t="e">
        <f aca="false">SQRT(($AX44^2*($AH44/2)+$AW44^2*$AI44)/(($AH44/2)+$AI44))</f>
        <v>#VALUE!</v>
      </c>
      <c r="O44" s="340" t="e">
        <f aca="false">SQRT(($AY44^2*($AH44/2)+$AW44^2*$AI44)/(($AH44/2)+$AI44))</f>
        <v>#VALUE!</v>
      </c>
      <c r="P44" s="209" t="e">
        <f aca="false">(VLOOKUP(AI44,CorrelationTwo,2)*(AW44^2)*AI44+VLOOKUP(D44,CorrelationOne,$AK$9)*AX44*AY44*(AH44/2))/((AI44+(AH44/2))*O44*N44)*AF44</f>
        <v>#VALUE!</v>
      </c>
      <c r="Q44" s="339" t="e">
        <f aca="false">xSPRDOPT(I44,H44,AQ44,0,O44,N44,P44,D44-$G$5,1,0)*AH44*AU44</f>
        <v>#VALUE!</v>
      </c>
      <c r="R44" s="339"/>
      <c r="S44" s="203" t="e">
        <f aca="false">xSPRDOPT(I44,H44,AQ44,AT44,O44,N44,P44,D44-$G$5,1,2)*AF44*(F44/(1-AR44))*AH44</f>
        <v>#VALUE!</v>
      </c>
      <c r="T44" s="203" t="e">
        <f aca="false">xSPRDOPT(I44,H44,AQ44,AT44,O44,N44,P44,D44-$G$5,1,1)*AF44*F44*AH44</f>
        <v>#VALUE!</v>
      </c>
      <c r="U44" s="339"/>
      <c r="V44" s="341" t="e">
        <f aca="false">VLOOKUP($AG44,$AL$4:$AS$15,8)*AH44*AU44</f>
        <v>#VALUE!</v>
      </c>
      <c r="W44" s="341"/>
      <c r="X44" s="342" t="e">
        <f aca="false">((BM44*BC44)+(BL44*BB44))*AH44*F44</f>
        <v>#VALUE!</v>
      </c>
      <c r="Y44" s="342" t="e">
        <f aca="false">($F44*$AH44)*((($BG44/2)*($BC44)^2)+(($BF44/2)*($BB44)^2)+($BH44*$BC44*$BB44))</f>
        <v>#VALUE!</v>
      </c>
      <c r="Z44" s="342" t="e">
        <f aca="false">($BI44*$F44*$AH44*($G$5-$BV$5))/365.25</f>
        <v>#VALUE!</v>
      </c>
      <c r="AA44" s="342" t="e">
        <f aca="false">(($BK44*$BE44)+($BJ44*$BD44))*$F44*$AH44*$AF44</f>
        <v>#VALUE!</v>
      </c>
      <c r="AB44" s="342" t="e">
        <f aca="false">BN44*(AT44-CA44)*F44*AH44</f>
        <v>#VALUE!</v>
      </c>
      <c r="AC44" s="342" t="e">
        <f aca="false">BO44*CB44*F44*AH44*CA44*($G$5-$BV$5)/365.25</f>
        <v>#NAME?</v>
      </c>
      <c r="AF44" s="216" t="e">
        <f aca="false">IF(AND(D44&gt;=$G$7,D44&lt;=$G$8),1,0)</f>
        <v>#VALUE!</v>
      </c>
      <c r="AG44" s="216" t="e">
        <f aca="false">MONTH(D44)</f>
        <v>#VALUE!</v>
      </c>
      <c r="AH44" s="216" t="e">
        <f aca="false">(EOMONTH(D44,0)-EOMONTH(D44-DAY(D44),0))*AF44</f>
        <v>#VALUE!</v>
      </c>
      <c r="AI44" s="216" t="e">
        <f aca="false">AI43+AH43</f>
        <v>#VALUE!</v>
      </c>
      <c r="AJ44" s="216" t="e">
        <f aca="false">D44-$BV$5</f>
        <v>#VALUE!</v>
      </c>
      <c r="AL44" s="207" t="e">
        <f aca="false">VLOOKUP($D44,CurveTbl,$AK$4)</f>
        <v>#VALUE!</v>
      </c>
      <c r="AM44" s="343" t="e">
        <f aca="false">VLOOKUP($D44,CurveTbl,$AH$3)</f>
        <v>#VALUE!</v>
      </c>
      <c r="AN44" s="343" t="e">
        <f aca="false">VLOOKUP($D44,CurveTbl,$AH$4)+VLOOKUP($AG44,$AL$3:$AS$15,6)</f>
        <v>#VALUE!</v>
      </c>
      <c r="AO44" s="343" t="e">
        <f aca="false">VLOOKUP($D44,CurveTbl,$AH$5)</f>
        <v>#VALUE!</v>
      </c>
      <c r="AP44" s="343" t="e">
        <f aca="false">VLOOKUP($D44,CurveTbl,$AH$6)+VLOOKUP($AG44,$AL$3:$AS$15,7)</f>
        <v>#VALUE!</v>
      </c>
      <c r="AQ44" s="207" t="e">
        <f aca="false">VLOOKUP($AG44,$AL$4:$AS$15,3)+VLOOKUP($AG44,$AL$4:$AS$15,5)+($AH$10*VLOOKUP(D44,GRITable,2))</f>
        <v>#VALUE!</v>
      </c>
      <c r="AR44" s="208" t="e">
        <f aca="false">VLOOKUP($AG44,$AL$4:$AS$15,4)</f>
        <v>#VALUE!</v>
      </c>
      <c r="AS44" s="207" t="e">
        <f aca="false">(AL44+AM44+AN44)</f>
        <v>#VALUE!</v>
      </c>
      <c r="AT44" s="208" t="e">
        <f aca="false">VLOOKUP(D44,CurveTbl,$AK$6)</f>
        <v>#VALUE!</v>
      </c>
      <c r="AU44" s="208" t="e">
        <f aca="false">(1+$AT44/2)^(-2*($D44-$G$5)/365.25)*$AF44</f>
        <v>#VALUE!</v>
      </c>
      <c r="AV44" s="344" t="e">
        <f aca="false">ROUND((F44/(1-AR44))-F44,0)*AF44*AH44*AU44</f>
        <v>#VALUE!</v>
      </c>
      <c r="AW44" s="208" t="e">
        <f aca="false">VLOOKUP($D44,CurveTbl,$AK$8)</f>
        <v>#VALUE!</v>
      </c>
      <c r="AX44" s="208" t="e">
        <f aca="false">VLOOKUP($D44,CurveTbl,$AH$7)</f>
        <v>#VALUE!</v>
      </c>
      <c r="AY44" s="208" t="e">
        <f aca="false">VLOOKUP($D44,CurveTbl,$AH$8)</f>
        <v>#VALUE!</v>
      </c>
      <c r="AZ44" s="208"/>
      <c r="BA44" s="345"/>
      <c r="BB44" s="343" t="e">
        <f aca="false">$H44-$BV44</f>
        <v>#VALUE!</v>
      </c>
      <c r="BC44" s="343" t="e">
        <f aca="false">I44-BW44</f>
        <v>#VALUE!</v>
      </c>
      <c r="BD44" s="208" t="e">
        <f aca="false">N44-BX44</f>
        <v>#VALUE!</v>
      </c>
      <c r="BE44" s="208" t="e">
        <f aca="false">O44-BY44</f>
        <v>#VALUE!</v>
      </c>
      <c r="BF44" s="208" t="e">
        <f aca="false">xSPRDOPT($BW44,$BV44,$CG44,0,$BY44,$BX44,$BZ44,$AJ44,1,4)*$CB44</f>
        <v>#NAME?</v>
      </c>
      <c r="BG44" s="208" t="e">
        <f aca="false">xSPRDOPT($BW44,$BV44,$CG44,0,$BY44,$BX44,$BZ44,$AJ44,1,3)*$CB44</f>
        <v>#NAME?</v>
      </c>
      <c r="BH44" s="208" t="e">
        <f aca="false">IF(OR(BF44&lt;&gt;0,BG44&lt;&gt;0),xSPRDOPT($BW44,$BV44,$CG44,0,$BY44,$BX44,$BZ44,$AJ44,1,12)*$CB44,0)</f>
        <v>#NAME?</v>
      </c>
      <c r="BI44" s="208" t="e">
        <f aca="false">xSPRDOPT($BW44,$BV44,$CG44,2*LN(1+CA44/2),$BY44,$BX44,$BZ44,$AJ44,1,9)</f>
        <v>#NAME?</v>
      </c>
      <c r="BJ44" s="208" t="e">
        <f aca="false">xSPRDOPT($BW44,$BV44,$CG44,0,$BY44,$BX44,$BZ44,$AJ44,1,6)*$CB44</f>
        <v>#NAME?</v>
      </c>
      <c r="BK44" s="208" t="e">
        <f aca="false">xSPRDOPT($BW44,$BV44,$CG44,0,$BY44,$BX44,$BZ44,$AJ44,1,5)*$CB44</f>
        <v>#NAME?</v>
      </c>
      <c r="BL44" s="208" t="e">
        <f aca="false">xSPRDOPT(BW44,BV44,CG44,0,BY44,BX44,BZ44,AJ44,1,2)*CB44</f>
        <v>#NAME?</v>
      </c>
      <c r="BM44" s="208" t="e">
        <f aca="false">xSPRDOPT(BW44,BV44,CG44,0,BY44,BX44,BZ44,AJ44,1,1)*CB44</f>
        <v>#NAME?</v>
      </c>
      <c r="BN44" s="208" t="e">
        <f aca="false">IF(AH44&lt;&gt;0,xSPRDOPT($BW44,$BV44,$CG44,2*LN(1+CA44/2),$BY44,$BX44,$BZ44,$AJ44,1,8)+(AJ44/365.25)*CH44/AH44,0)</f>
        <v>#VALUE!</v>
      </c>
      <c r="BO44" s="208" t="e">
        <f aca="false">xSPRDOPT($BW44,$BV44,$CG44,0,$BY44,$BX44,$BZ44,$AJ44,1,0)</f>
        <v>#NAME?</v>
      </c>
      <c r="BP44" s="208"/>
      <c r="BQ44" s="208"/>
      <c r="BR44" s="208"/>
      <c r="BS44" s="208"/>
      <c r="BV44" s="346" t="n">
        <v>5.13540407989196</v>
      </c>
      <c r="BW44" s="207" t="n">
        <v>5.0575</v>
      </c>
      <c r="BX44" s="208" t="n">
        <v>0.17</v>
      </c>
      <c r="BY44" s="208" t="n">
        <v>0.17</v>
      </c>
      <c r="BZ44" s="208" t="n">
        <v>0</v>
      </c>
      <c r="CA44" s="208" t="n">
        <v>0.0550574802065769</v>
      </c>
      <c r="CB44" s="208" t="n">
        <v>0</v>
      </c>
      <c r="CC44" s="343" t="n">
        <v>0</v>
      </c>
      <c r="CD44" s="343" t="n">
        <v>0</v>
      </c>
      <c r="CE44" s="343" t="n">
        <v>0</v>
      </c>
      <c r="CF44" s="343" t="n">
        <v>0</v>
      </c>
      <c r="CG44" s="343" t="n">
        <v>0.0013</v>
      </c>
      <c r="CH44" s="343" t="n">
        <v>0</v>
      </c>
      <c r="CI44" s="343" t="n">
        <v>5.0575</v>
      </c>
    </row>
    <row r="45" customFormat="false" ht="12.75" hidden="false" customHeight="false" outlineLevel="0" collapsed="false">
      <c r="A45" s="338"/>
      <c r="B45" s="338"/>
      <c r="D45" s="199" t="e">
        <f aca="false">D44+AH44</f>
        <v>#VALUE!</v>
      </c>
      <c r="F45" s="200" t="e">
        <f aca="false">VLOOKUP(AG45,$AL$4:$AS$15,2)</f>
        <v>#VALUE!</v>
      </c>
      <c r="G45" s="200" t="e">
        <f aca="false">F45*$AU45</f>
        <v>#VALUE!</v>
      </c>
      <c r="H45" s="201" t="e">
        <f aca="false">(AL45+AM45+AN45)/(1-(AR45))</f>
        <v>#VALUE!</v>
      </c>
      <c r="I45" s="201" t="e">
        <f aca="false">(AL45+AO45+AP45)</f>
        <v>#VALUE!</v>
      </c>
      <c r="K45" s="201" t="e">
        <f aca="false">MAX(((I45-H45)-AQ45)*AU45*AH45,0)</f>
        <v>#VALUE!</v>
      </c>
      <c r="L45" s="339" t="e">
        <f aca="false">MAX(Q45-K45,0)</f>
        <v>#VALUE!</v>
      </c>
      <c r="N45" s="340" t="e">
        <f aca="false">SQRT(($AX45^2*($AH45/2)+$AW45^2*$AI45)/(($AH45/2)+$AI45))</f>
        <v>#VALUE!</v>
      </c>
      <c r="O45" s="340" t="e">
        <f aca="false">SQRT(($AY45^2*($AH45/2)+$AW45^2*$AI45)/(($AH45/2)+$AI45))</f>
        <v>#VALUE!</v>
      </c>
      <c r="P45" s="209" t="e">
        <f aca="false">(VLOOKUP(AI45,CorrelationTwo,2)*(AW45^2)*AI45+VLOOKUP(D45,CorrelationOne,$AK$9)*AX45*AY45*(AH45/2))/((AI45+(AH45/2))*O45*N45)*AF45</f>
        <v>#VALUE!</v>
      </c>
      <c r="Q45" s="339" t="e">
        <f aca="false">xSPRDOPT(I45,H45,AQ45,0,O45,N45,P45,D45-$G$5,1,0)*AH45*AU45</f>
        <v>#VALUE!</v>
      </c>
      <c r="R45" s="339"/>
      <c r="S45" s="203" t="e">
        <f aca="false">xSPRDOPT(I45,H45,AQ45,AT45,O45,N45,P45,D45-$G$5,1,2)*AF45*(F45/(1-AR45))*AH45</f>
        <v>#VALUE!</v>
      </c>
      <c r="T45" s="203" t="e">
        <f aca="false">xSPRDOPT(I45,H45,AQ45,AT45,O45,N45,P45,D45-$G$5,1,1)*AF45*F45*AH45</f>
        <v>#VALUE!</v>
      </c>
      <c r="U45" s="339"/>
      <c r="V45" s="341" t="e">
        <f aca="false">VLOOKUP($AG45,$AL$4:$AS$15,8)*AH45*AU45</f>
        <v>#VALUE!</v>
      </c>
      <c r="W45" s="341"/>
      <c r="X45" s="342" t="e">
        <f aca="false">((BM45*BC45)+(BL45*BB45))*AH45*F45</f>
        <v>#VALUE!</v>
      </c>
      <c r="Y45" s="342" t="e">
        <f aca="false">($F45*$AH45)*((($BG45/2)*($BC45)^2)+(($BF45/2)*($BB45)^2)+($BH45*$BC45*$BB45))</f>
        <v>#VALUE!</v>
      </c>
      <c r="Z45" s="342" t="e">
        <f aca="false">($BI45*$F45*$AH45*($G$5-$BV$5))/365.25</f>
        <v>#VALUE!</v>
      </c>
      <c r="AA45" s="342" t="e">
        <f aca="false">(($BK45*$BE45)+($BJ45*$BD45))*$F45*$AH45*$AF45</f>
        <v>#VALUE!</v>
      </c>
      <c r="AB45" s="342" t="e">
        <f aca="false">BN45*(AT45-CA45)*F45*AH45</f>
        <v>#VALUE!</v>
      </c>
      <c r="AC45" s="342" t="e">
        <f aca="false">BO45*CB45*F45*AH45*CA45*($G$5-$BV$5)/365.25</f>
        <v>#NAME?</v>
      </c>
      <c r="AF45" s="216" t="e">
        <f aca="false">IF(AND(D45&gt;=$G$7,D45&lt;=$G$8),1,0)</f>
        <v>#VALUE!</v>
      </c>
      <c r="AG45" s="216" t="e">
        <f aca="false">MONTH(D45)</f>
        <v>#VALUE!</v>
      </c>
      <c r="AH45" s="216" t="e">
        <f aca="false">(EOMONTH(D45,0)-EOMONTH(D45-DAY(D45),0))*AF45</f>
        <v>#VALUE!</v>
      </c>
      <c r="AI45" s="216" t="e">
        <f aca="false">AI44+AH44</f>
        <v>#VALUE!</v>
      </c>
      <c r="AJ45" s="216" t="e">
        <f aca="false">D45-$BV$5</f>
        <v>#VALUE!</v>
      </c>
      <c r="AL45" s="207" t="e">
        <f aca="false">VLOOKUP($D45,CurveTbl,$AK$4)</f>
        <v>#VALUE!</v>
      </c>
      <c r="AM45" s="343" t="e">
        <f aca="false">VLOOKUP($D45,CurveTbl,$AH$3)</f>
        <v>#VALUE!</v>
      </c>
      <c r="AN45" s="343" t="e">
        <f aca="false">VLOOKUP($D45,CurveTbl,$AH$4)+VLOOKUP($AG45,$AL$3:$AS$15,6)</f>
        <v>#VALUE!</v>
      </c>
      <c r="AO45" s="343" t="e">
        <f aca="false">VLOOKUP($D45,CurveTbl,$AH$5)</f>
        <v>#VALUE!</v>
      </c>
      <c r="AP45" s="343" t="e">
        <f aca="false">VLOOKUP($D45,CurveTbl,$AH$6)+VLOOKUP($AG45,$AL$3:$AS$15,7)</f>
        <v>#VALUE!</v>
      </c>
      <c r="AQ45" s="207" t="e">
        <f aca="false">VLOOKUP($AG45,$AL$4:$AS$15,3)+VLOOKUP($AG45,$AL$4:$AS$15,5)+($AH$10*VLOOKUP(D45,GRITable,2))</f>
        <v>#VALUE!</v>
      </c>
      <c r="AR45" s="208" t="e">
        <f aca="false">VLOOKUP($AG45,$AL$4:$AS$15,4)</f>
        <v>#VALUE!</v>
      </c>
      <c r="AS45" s="207" t="e">
        <f aca="false">(AL45+AM45+AN45)</f>
        <v>#VALUE!</v>
      </c>
      <c r="AT45" s="208" t="e">
        <f aca="false">VLOOKUP(D45,CurveTbl,$AK$6)</f>
        <v>#VALUE!</v>
      </c>
      <c r="AU45" s="208" t="e">
        <f aca="false">(1+$AT45/2)^(-2*($D45-$G$5)/365.25)*$AF45</f>
        <v>#VALUE!</v>
      </c>
      <c r="AV45" s="344" t="e">
        <f aca="false">ROUND((F45/(1-AR45))-F45,0)*AF45*AH45*AU45</f>
        <v>#VALUE!</v>
      </c>
      <c r="AW45" s="208" t="e">
        <f aca="false">VLOOKUP($D45,CurveTbl,$AK$8)</f>
        <v>#VALUE!</v>
      </c>
      <c r="AX45" s="208" t="e">
        <f aca="false">VLOOKUP($D45,CurveTbl,$AH$7)</f>
        <v>#VALUE!</v>
      </c>
      <c r="AY45" s="208" t="e">
        <f aca="false">VLOOKUP($D45,CurveTbl,$AH$8)</f>
        <v>#VALUE!</v>
      </c>
      <c r="AZ45" s="208"/>
      <c r="BA45" s="345"/>
      <c r="BB45" s="343" t="e">
        <f aca="false">$H45-$BV45</f>
        <v>#VALUE!</v>
      </c>
      <c r="BC45" s="343" t="e">
        <f aca="false">I45-BW45</f>
        <v>#VALUE!</v>
      </c>
      <c r="BD45" s="208" t="e">
        <f aca="false">N45-BX45</f>
        <v>#VALUE!</v>
      </c>
      <c r="BE45" s="208" t="e">
        <f aca="false">O45-BY45</f>
        <v>#VALUE!</v>
      </c>
      <c r="BF45" s="208" t="e">
        <f aca="false">xSPRDOPT($BW45,$BV45,$CG45,0,$BY45,$BX45,$BZ45,$AJ45,1,4)*$CB45</f>
        <v>#NAME?</v>
      </c>
      <c r="BG45" s="208" t="e">
        <f aca="false">xSPRDOPT($BW45,$BV45,$CG45,0,$BY45,$BX45,$BZ45,$AJ45,1,3)*$CB45</f>
        <v>#NAME?</v>
      </c>
      <c r="BH45" s="208" t="e">
        <f aca="false">IF(OR(BF45&lt;&gt;0,BG45&lt;&gt;0),xSPRDOPT($BW45,$BV45,$CG45,0,$BY45,$BX45,$BZ45,$AJ45,1,12)*$CB45,0)</f>
        <v>#NAME?</v>
      </c>
      <c r="BI45" s="208" t="e">
        <f aca="false">xSPRDOPT($BW45,$BV45,$CG45,2*LN(1+CA45/2),$BY45,$BX45,$BZ45,$AJ45,1,9)</f>
        <v>#NAME?</v>
      </c>
      <c r="BJ45" s="208" t="e">
        <f aca="false">xSPRDOPT($BW45,$BV45,$CG45,0,$BY45,$BX45,$BZ45,$AJ45,1,6)*$CB45</f>
        <v>#NAME?</v>
      </c>
      <c r="BK45" s="208" t="e">
        <f aca="false">xSPRDOPT($BW45,$BV45,$CG45,0,$BY45,$BX45,$BZ45,$AJ45,1,5)*$CB45</f>
        <v>#NAME?</v>
      </c>
      <c r="BL45" s="208" t="e">
        <f aca="false">xSPRDOPT(BW45,BV45,CG45,0,BY45,BX45,BZ45,AJ45,1,2)*CB45</f>
        <v>#NAME?</v>
      </c>
      <c r="BM45" s="208" t="e">
        <f aca="false">xSPRDOPT(BW45,BV45,CG45,0,BY45,BX45,BZ45,AJ45,1,1)*CB45</f>
        <v>#NAME?</v>
      </c>
      <c r="BN45" s="208" t="e">
        <f aca="false">IF(AH45&lt;&gt;0,xSPRDOPT($BW45,$BV45,$CG45,2*LN(1+CA45/2),$BY45,$BX45,$BZ45,$AJ45,1,8)+(AJ45/365.25)*CH45/AH45,0)</f>
        <v>#VALUE!</v>
      </c>
      <c r="BO45" s="208" t="e">
        <f aca="false">xSPRDOPT($BW45,$BV45,$CG45,0,$BY45,$BX45,$BZ45,$AJ45,1,0)</f>
        <v>#NAME?</v>
      </c>
      <c r="BP45" s="208"/>
      <c r="BQ45" s="208"/>
      <c r="BR45" s="208"/>
      <c r="BS45" s="208"/>
      <c r="BV45" s="346" t="n">
        <v>5.13540407989196</v>
      </c>
      <c r="BW45" s="207" t="n">
        <v>5.0575</v>
      </c>
      <c r="BX45" s="208" t="n">
        <v>0.17</v>
      </c>
      <c r="BY45" s="208" t="n">
        <v>0.17</v>
      </c>
      <c r="BZ45" s="208" t="n">
        <v>0</v>
      </c>
      <c r="CA45" s="208" t="n">
        <v>0.0550574802065769</v>
      </c>
      <c r="CB45" s="208" t="n">
        <v>0</v>
      </c>
      <c r="CC45" s="343" t="n">
        <v>0</v>
      </c>
      <c r="CD45" s="343" t="n">
        <v>0</v>
      </c>
      <c r="CE45" s="343" t="n">
        <v>0</v>
      </c>
      <c r="CF45" s="343" t="n">
        <v>0</v>
      </c>
      <c r="CG45" s="343" t="n">
        <v>0.0013</v>
      </c>
      <c r="CH45" s="343" t="n">
        <v>0</v>
      </c>
      <c r="CI45" s="343" t="n">
        <v>5.0575</v>
      </c>
    </row>
    <row r="46" customFormat="false" ht="12.75" hidden="false" customHeight="false" outlineLevel="0" collapsed="false">
      <c r="A46" s="338"/>
      <c r="B46" s="338"/>
      <c r="D46" s="199" t="e">
        <f aca="false">D45+AH45</f>
        <v>#VALUE!</v>
      </c>
      <c r="F46" s="200" t="e">
        <f aca="false">VLOOKUP(AG46,$AL$4:$AS$15,2)</f>
        <v>#VALUE!</v>
      </c>
      <c r="G46" s="200" t="e">
        <f aca="false">F46*$AU46</f>
        <v>#VALUE!</v>
      </c>
      <c r="H46" s="201" t="e">
        <f aca="false">(AL46+AM46+AN46)/(1-(AR46))</f>
        <v>#VALUE!</v>
      </c>
      <c r="I46" s="201" t="e">
        <f aca="false">(AL46+AO46+AP46)</f>
        <v>#VALUE!</v>
      </c>
      <c r="K46" s="201" t="e">
        <f aca="false">MAX(((I46-H46)-AQ46)*AU46*AH46,0)</f>
        <v>#VALUE!</v>
      </c>
      <c r="L46" s="339" t="e">
        <f aca="false">MAX(Q46-K46,0)</f>
        <v>#VALUE!</v>
      </c>
      <c r="N46" s="340" t="e">
        <f aca="false">SQRT(($AX46^2*($AH46/2)+$AW46^2*$AI46)/(($AH46/2)+$AI46))</f>
        <v>#VALUE!</v>
      </c>
      <c r="O46" s="340" t="e">
        <f aca="false">SQRT(($AY46^2*($AH46/2)+$AW46^2*$AI46)/(($AH46/2)+$AI46))</f>
        <v>#VALUE!</v>
      </c>
      <c r="P46" s="209" t="e">
        <f aca="false">(VLOOKUP(AI46,CorrelationTwo,2)*(AW46^2)*AI46+VLOOKUP(D46,CorrelationOne,$AK$9)*AX46*AY46*(AH46/2))/((AI46+(AH46/2))*O46*N46)*AF46</f>
        <v>#VALUE!</v>
      </c>
      <c r="Q46" s="339" t="e">
        <f aca="false">xSPRDOPT(I46,H46,AQ46,0,O46,N46,P46,D46-$G$5,1,0)*AH46*AU46</f>
        <v>#VALUE!</v>
      </c>
      <c r="R46" s="339"/>
      <c r="S46" s="203" t="e">
        <f aca="false">xSPRDOPT(I46,H46,AQ46,AT46,O46,N46,P46,D46-$G$5,1,2)*AF46*(F46/(1-AR46))*AH46</f>
        <v>#VALUE!</v>
      </c>
      <c r="T46" s="203" t="e">
        <f aca="false">xSPRDOPT(I46,H46,AQ46,AT46,O46,N46,P46,D46-$G$5,1,1)*AF46*F46*AH46</f>
        <v>#VALUE!</v>
      </c>
      <c r="U46" s="339"/>
      <c r="V46" s="341" t="e">
        <f aca="false">VLOOKUP($AG46,$AL$4:$AS$15,8)*AH46*AU46</f>
        <v>#VALUE!</v>
      </c>
      <c r="W46" s="341"/>
      <c r="X46" s="342" t="e">
        <f aca="false">((BM46*BC46)+(BL46*BB46))*AH46*F46</f>
        <v>#VALUE!</v>
      </c>
      <c r="Y46" s="342" t="e">
        <f aca="false">($F46*$AH46)*((($BG46/2)*($BC46)^2)+(($BF46/2)*($BB46)^2)+($BH46*$BC46*$BB46))</f>
        <v>#VALUE!</v>
      </c>
      <c r="Z46" s="342" t="e">
        <f aca="false">($BI46*$F46*$AH46*($G$5-$BV$5))/365.25</f>
        <v>#VALUE!</v>
      </c>
      <c r="AA46" s="342" t="e">
        <f aca="false">(($BK46*$BE46)+($BJ46*$BD46))*$F46*$AH46*$AF46</f>
        <v>#VALUE!</v>
      </c>
      <c r="AB46" s="342" t="e">
        <f aca="false">BN46*(AT46-CA46)*F46*AH46</f>
        <v>#VALUE!</v>
      </c>
      <c r="AC46" s="342" t="e">
        <f aca="false">BO46*CB46*F46*AH46*CA46*($G$5-$BV$5)/365.25</f>
        <v>#NAME?</v>
      </c>
      <c r="AF46" s="216" t="e">
        <f aca="false">IF(AND(D46&gt;=$G$7,D46&lt;=$G$8),1,0)</f>
        <v>#VALUE!</v>
      </c>
      <c r="AG46" s="216" t="e">
        <f aca="false">MONTH(D46)</f>
        <v>#VALUE!</v>
      </c>
      <c r="AH46" s="216" t="e">
        <f aca="false">(EOMONTH(D46,0)-EOMONTH(D46-DAY(D46),0))*AF46</f>
        <v>#VALUE!</v>
      </c>
      <c r="AI46" s="216" t="e">
        <f aca="false">AI45+AH45</f>
        <v>#VALUE!</v>
      </c>
      <c r="AJ46" s="216" t="e">
        <f aca="false">D46-$BV$5</f>
        <v>#VALUE!</v>
      </c>
      <c r="AL46" s="207" t="e">
        <f aca="false">VLOOKUP($D46,CurveTbl,$AK$4)</f>
        <v>#VALUE!</v>
      </c>
      <c r="AM46" s="343" t="e">
        <f aca="false">VLOOKUP($D46,CurveTbl,$AH$3)</f>
        <v>#VALUE!</v>
      </c>
      <c r="AN46" s="343" t="e">
        <f aca="false">VLOOKUP($D46,CurveTbl,$AH$4)+VLOOKUP($AG46,$AL$3:$AS$15,6)</f>
        <v>#VALUE!</v>
      </c>
      <c r="AO46" s="343" t="e">
        <f aca="false">VLOOKUP($D46,CurveTbl,$AH$5)</f>
        <v>#VALUE!</v>
      </c>
      <c r="AP46" s="343" t="e">
        <f aca="false">VLOOKUP($D46,CurveTbl,$AH$6)+VLOOKUP($AG46,$AL$3:$AS$15,7)</f>
        <v>#VALUE!</v>
      </c>
      <c r="AQ46" s="207" t="e">
        <f aca="false">VLOOKUP($AG46,$AL$4:$AS$15,3)+VLOOKUP($AG46,$AL$4:$AS$15,5)+($AH$10*VLOOKUP(D46,GRITable,2))</f>
        <v>#VALUE!</v>
      </c>
      <c r="AR46" s="208" t="e">
        <f aca="false">VLOOKUP($AG46,$AL$4:$AS$15,4)</f>
        <v>#VALUE!</v>
      </c>
      <c r="AS46" s="207" t="e">
        <f aca="false">(AL46+AM46+AN46)</f>
        <v>#VALUE!</v>
      </c>
      <c r="AT46" s="208" t="e">
        <f aca="false">VLOOKUP(D46,CurveTbl,$AK$6)</f>
        <v>#VALUE!</v>
      </c>
      <c r="AU46" s="208" t="e">
        <f aca="false">(1+$AT46/2)^(-2*($D46-$G$5)/365.25)*$AF46</f>
        <v>#VALUE!</v>
      </c>
      <c r="AV46" s="344" t="e">
        <f aca="false">ROUND((F46/(1-AR46))-F46,0)*AF46*AH46*AU46</f>
        <v>#VALUE!</v>
      </c>
      <c r="AW46" s="208" t="e">
        <f aca="false">VLOOKUP($D46,CurveTbl,$AK$8)</f>
        <v>#VALUE!</v>
      </c>
      <c r="AX46" s="208" t="e">
        <f aca="false">VLOOKUP($D46,CurveTbl,$AH$7)</f>
        <v>#VALUE!</v>
      </c>
      <c r="AY46" s="208" t="e">
        <f aca="false">VLOOKUP($D46,CurveTbl,$AH$8)</f>
        <v>#VALUE!</v>
      </c>
      <c r="AZ46" s="208"/>
      <c r="BA46" s="345"/>
      <c r="BB46" s="343" t="e">
        <f aca="false">$H46-$BV46</f>
        <v>#VALUE!</v>
      </c>
      <c r="BC46" s="343" t="e">
        <f aca="false">I46-BW46</f>
        <v>#VALUE!</v>
      </c>
      <c r="BD46" s="208" t="e">
        <f aca="false">N46-BX46</f>
        <v>#VALUE!</v>
      </c>
      <c r="BE46" s="208" t="e">
        <f aca="false">O46-BY46</f>
        <v>#VALUE!</v>
      </c>
      <c r="BF46" s="208" t="e">
        <f aca="false">xSPRDOPT($BW46,$BV46,$CG46,0,$BY46,$BX46,$BZ46,$AJ46,1,4)*$CB46</f>
        <v>#NAME?</v>
      </c>
      <c r="BG46" s="208" t="e">
        <f aca="false">xSPRDOPT($BW46,$BV46,$CG46,0,$BY46,$BX46,$BZ46,$AJ46,1,3)*$CB46</f>
        <v>#NAME?</v>
      </c>
      <c r="BH46" s="208" t="e">
        <f aca="false">IF(OR(BF46&lt;&gt;0,BG46&lt;&gt;0),xSPRDOPT($BW46,$BV46,$CG46,0,$BY46,$BX46,$BZ46,$AJ46,1,12)*$CB46,0)</f>
        <v>#NAME?</v>
      </c>
      <c r="BI46" s="208" t="e">
        <f aca="false">xSPRDOPT($BW46,$BV46,$CG46,2*LN(1+CA46/2),$BY46,$BX46,$BZ46,$AJ46,1,9)</f>
        <v>#NAME?</v>
      </c>
      <c r="BJ46" s="208" t="e">
        <f aca="false">xSPRDOPT($BW46,$BV46,$CG46,0,$BY46,$BX46,$BZ46,$AJ46,1,6)*$CB46</f>
        <v>#NAME?</v>
      </c>
      <c r="BK46" s="208" t="e">
        <f aca="false">xSPRDOPT($BW46,$BV46,$CG46,0,$BY46,$BX46,$BZ46,$AJ46,1,5)*$CB46</f>
        <v>#NAME?</v>
      </c>
      <c r="BL46" s="208" t="e">
        <f aca="false">xSPRDOPT(BW46,BV46,CG46,0,BY46,BX46,BZ46,AJ46,1,2)*CB46</f>
        <v>#NAME?</v>
      </c>
      <c r="BM46" s="208" t="e">
        <f aca="false">xSPRDOPT(BW46,BV46,CG46,0,BY46,BX46,BZ46,AJ46,1,1)*CB46</f>
        <v>#NAME?</v>
      </c>
      <c r="BN46" s="208" t="e">
        <f aca="false">IF(AH46&lt;&gt;0,xSPRDOPT($BW46,$BV46,$CG46,2*LN(1+CA46/2),$BY46,$BX46,$BZ46,$AJ46,1,8)+(AJ46/365.25)*CH46/AH46,0)</f>
        <v>#VALUE!</v>
      </c>
      <c r="BO46" s="208" t="e">
        <f aca="false">xSPRDOPT($BW46,$BV46,$CG46,0,$BY46,$BX46,$BZ46,$AJ46,1,0)</f>
        <v>#NAME?</v>
      </c>
      <c r="BP46" s="208"/>
      <c r="BQ46" s="208"/>
      <c r="BR46" s="208"/>
      <c r="BS46" s="208"/>
      <c r="BV46" s="346" t="n">
        <v>5.13540407989196</v>
      </c>
      <c r="BW46" s="207" t="n">
        <v>5.0575</v>
      </c>
      <c r="BX46" s="208" t="n">
        <v>0.17</v>
      </c>
      <c r="BY46" s="208" t="n">
        <v>0.17</v>
      </c>
      <c r="BZ46" s="208" t="n">
        <v>0</v>
      </c>
      <c r="CA46" s="208" t="n">
        <v>0.0550574802065769</v>
      </c>
      <c r="CB46" s="208" t="n">
        <v>0</v>
      </c>
      <c r="CC46" s="343" t="n">
        <v>0</v>
      </c>
      <c r="CD46" s="343" t="n">
        <v>0</v>
      </c>
      <c r="CE46" s="343" t="n">
        <v>0</v>
      </c>
      <c r="CF46" s="343" t="n">
        <v>0</v>
      </c>
      <c r="CG46" s="343" t="n">
        <v>0.0013</v>
      </c>
      <c r="CH46" s="343" t="n">
        <v>0</v>
      </c>
      <c r="CI46" s="343" t="n">
        <v>5.0575</v>
      </c>
    </row>
    <row r="47" customFormat="false" ht="12.75" hidden="false" customHeight="false" outlineLevel="0" collapsed="false">
      <c r="A47" s="338"/>
      <c r="B47" s="338"/>
      <c r="D47" s="199" t="e">
        <f aca="false">D46+AH46</f>
        <v>#VALUE!</v>
      </c>
      <c r="F47" s="200" t="e">
        <f aca="false">VLOOKUP(AG47,$AL$4:$AS$15,2)</f>
        <v>#VALUE!</v>
      </c>
      <c r="G47" s="200" t="e">
        <f aca="false">F47*$AU47</f>
        <v>#VALUE!</v>
      </c>
      <c r="H47" s="201" t="e">
        <f aca="false">(AL47+AM47+AN47)/(1-(AR47))</f>
        <v>#VALUE!</v>
      </c>
      <c r="I47" s="201" t="e">
        <f aca="false">(AL47+AO47+AP47)</f>
        <v>#VALUE!</v>
      </c>
      <c r="K47" s="201" t="e">
        <f aca="false">MAX(((I47-H47)-AQ47)*AU47*AH47,0)</f>
        <v>#VALUE!</v>
      </c>
      <c r="L47" s="339" t="e">
        <f aca="false">MAX(Q47-K47,0)</f>
        <v>#VALUE!</v>
      </c>
      <c r="N47" s="340" t="e">
        <f aca="false">SQRT(($AX47^2*($AH47/2)+$AW47^2*$AI47)/(($AH47/2)+$AI47))</f>
        <v>#VALUE!</v>
      </c>
      <c r="O47" s="340" t="e">
        <f aca="false">SQRT(($AY47^2*($AH47/2)+$AW47^2*$AI47)/(($AH47/2)+$AI47))</f>
        <v>#VALUE!</v>
      </c>
      <c r="P47" s="209" t="e">
        <f aca="false">(VLOOKUP(AI47,CorrelationTwo,2)*(AW47^2)*AI47+VLOOKUP(D47,CorrelationOne,$AK$9)*AX47*AY47*(AH47/2))/((AI47+(AH47/2))*O47*N47)*AF47</f>
        <v>#VALUE!</v>
      </c>
      <c r="Q47" s="339" t="e">
        <f aca="false">xSPRDOPT(I47,H47,AQ47,0,O47,N47,P47,D47-$G$5,1,0)*AH47*AU47</f>
        <v>#VALUE!</v>
      </c>
      <c r="R47" s="339"/>
      <c r="S47" s="203" t="e">
        <f aca="false">xSPRDOPT(I47,H47,AQ47,AT47,O47,N47,P47,D47-$G$5,1,2)*AF47*(F47/(1-AR47))*AH47</f>
        <v>#VALUE!</v>
      </c>
      <c r="T47" s="203" t="e">
        <f aca="false">xSPRDOPT(I47,H47,AQ47,AT47,O47,N47,P47,D47-$G$5,1,1)*AF47*F47*AH47</f>
        <v>#VALUE!</v>
      </c>
      <c r="U47" s="339"/>
      <c r="V47" s="341" t="e">
        <f aca="false">VLOOKUP($AG47,$AL$4:$AS$15,8)*AH47*AU47</f>
        <v>#VALUE!</v>
      </c>
      <c r="W47" s="341"/>
      <c r="X47" s="342" t="e">
        <f aca="false">((BM47*BC47)+(BL47*BB47))*AH47*F47</f>
        <v>#VALUE!</v>
      </c>
      <c r="Y47" s="342" t="e">
        <f aca="false">($F47*$AH47)*((($BG47/2)*($BC47)^2)+(($BF47/2)*($BB47)^2)+($BH47*$BC47*$BB47))</f>
        <v>#VALUE!</v>
      </c>
      <c r="Z47" s="342" t="e">
        <f aca="false">($BI47*$F47*$AH47*($G$5-$BV$5))/365.25</f>
        <v>#VALUE!</v>
      </c>
      <c r="AA47" s="342" t="e">
        <f aca="false">(($BK47*$BE47)+($BJ47*$BD47))*$F47*$AH47*$AF47</f>
        <v>#VALUE!</v>
      </c>
      <c r="AB47" s="342" t="e">
        <f aca="false">BN47*(AT47-CA47)*F47*AH47</f>
        <v>#VALUE!</v>
      </c>
      <c r="AC47" s="342" t="e">
        <f aca="false">BO47*CB47*F47*AH47*CA47*($G$5-$BV$5)/365.25</f>
        <v>#NAME?</v>
      </c>
      <c r="AF47" s="216" t="e">
        <f aca="false">IF(AND(D47&gt;=$G$7,D47&lt;=$G$8),1,0)</f>
        <v>#VALUE!</v>
      </c>
      <c r="AG47" s="216" t="e">
        <f aca="false">MONTH(D47)</f>
        <v>#VALUE!</v>
      </c>
      <c r="AH47" s="216" t="e">
        <f aca="false">(EOMONTH(D47,0)-EOMONTH(D47-DAY(D47),0))*AF47</f>
        <v>#VALUE!</v>
      </c>
      <c r="AI47" s="216" t="e">
        <f aca="false">AI46+AH46</f>
        <v>#VALUE!</v>
      </c>
      <c r="AJ47" s="216" t="e">
        <f aca="false">D47-$BV$5</f>
        <v>#VALUE!</v>
      </c>
      <c r="AL47" s="207" t="e">
        <f aca="false">VLOOKUP($D47,CurveTbl,$AK$4)</f>
        <v>#VALUE!</v>
      </c>
      <c r="AM47" s="343" t="e">
        <f aca="false">VLOOKUP($D47,CurveTbl,$AH$3)</f>
        <v>#VALUE!</v>
      </c>
      <c r="AN47" s="343" t="e">
        <f aca="false">VLOOKUP($D47,CurveTbl,$AH$4)+VLOOKUP($AG47,$AL$3:$AS$15,6)</f>
        <v>#VALUE!</v>
      </c>
      <c r="AO47" s="343" t="e">
        <f aca="false">VLOOKUP($D47,CurveTbl,$AH$5)</f>
        <v>#VALUE!</v>
      </c>
      <c r="AP47" s="343" t="e">
        <f aca="false">VLOOKUP($D47,CurveTbl,$AH$6)+VLOOKUP($AG47,$AL$3:$AS$15,7)</f>
        <v>#VALUE!</v>
      </c>
      <c r="AQ47" s="207" t="e">
        <f aca="false">VLOOKUP($AG47,$AL$4:$AS$15,3)+VLOOKUP($AG47,$AL$4:$AS$15,5)+($AH$10*VLOOKUP(D47,GRITable,2))</f>
        <v>#VALUE!</v>
      </c>
      <c r="AR47" s="208" t="e">
        <f aca="false">VLOOKUP($AG47,$AL$4:$AS$15,4)</f>
        <v>#VALUE!</v>
      </c>
      <c r="AS47" s="207" t="e">
        <f aca="false">(AL47+AM47+AN47)</f>
        <v>#VALUE!</v>
      </c>
      <c r="AT47" s="208" t="e">
        <f aca="false">VLOOKUP(D47,CurveTbl,$AK$6)</f>
        <v>#VALUE!</v>
      </c>
      <c r="AU47" s="208" t="e">
        <f aca="false">(1+$AT47/2)^(-2*($D47-$G$5)/365.25)*$AF47</f>
        <v>#VALUE!</v>
      </c>
      <c r="AV47" s="344" t="e">
        <f aca="false">ROUND((F47/(1-AR47))-F47,0)*AF47*AH47*AU47</f>
        <v>#VALUE!</v>
      </c>
      <c r="AW47" s="208" t="e">
        <f aca="false">VLOOKUP($D47,CurveTbl,$AK$8)</f>
        <v>#VALUE!</v>
      </c>
      <c r="AX47" s="208" t="e">
        <f aca="false">VLOOKUP($D47,CurveTbl,$AH$7)</f>
        <v>#VALUE!</v>
      </c>
      <c r="AY47" s="208" t="e">
        <f aca="false">VLOOKUP($D47,CurveTbl,$AH$8)</f>
        <v>#VALUE!</v>
      </c>
      <c r="AZ47" s="208"/>
      <c r="BA47" s="345"/>
      <c r="BB47" s="343" t="e">
        <f aca="false">$H47-$BV47</f>
        <v>#VALUE!</v>
      </c>
      <c r="BC47" s="343" t="e">
        <f aca="false">I47-BW47</f>
        <v>#VALUE!</v>
      </c>
      <c r="BD47" s="208" t="e">
        <f aca="false">N47-BX47</f>
        <v>#VALUE!</v>
      </c>
      <c r="BE47" s="208" t="e">
        <f aca="false">O47-BY47</f>
        <v>#VALUE!</v>
      </c>
      <c r="BF47" s="208" t="e">
        <f aca="false">xSPRDOPT($BW47,$BV47,$CG47,0,$BY47,$BX47,$BZ47,$AJ47,1,4)*$CB47</f>
        <v>#NAME?</v>
      </c>
      <c r="BG47" s="208" t="e">
        <f aca="false">xSPRDOPT($BW47,$BV47,$CG47,0,$BY47,$BX47,$BZ47,$AJ47,1,3)*$CB47</f>
        <v>#NAME?</v>
      </c>
      <c r="BH47" s="208" t="e">
        <f aca="false">IF(OR(BF47&lt;&gt;0,BG47&lt;&gt;0),xSPRDOPT($BW47,$BV47,$CG47,0,$BY47,$BX47,$BZ47,$AJ47,1,12)*$CB47,0)</f>
        <v>#NAME?</v>
      </c>
      <c r="BI47" s="208" t="e">
        <f aca="false">xSPRDOPT($BW47,$BV47,$CG47,2*LN(1+CA47/2),$BY47,$BX47,$BZ47,$AJ47,1,9)</f>
        <v>#NAME?</v>
      </c>
      <c r="BJ47" s="208" t="e">
        <f aca="false">xSPRDOPT($BW47,$BV47,$CG47,0,$BY47,$BX47,$BZ47,$AJ47,1,6)*$CB47</f>
        <v>#NAME?</v>
      </c>
      <c r="BK47" s="208" t="e">
        <f aca="false">xSPRDOPT($BW47,$BV47,$CG47,0,$BY47,$BX47,$BZ47,$AJ47,1,5)*$CB47</f>
        <v>#NAME?</v>
      </c>
      <c r="BL47" s="208" t="e">
        <f aca="false">xSPRDOPT(BW47,BV47,CG47,0,BY47,BX47,BZ47,AJ47,1,2)*CB47</f>
        <v>#NAME?</v>
      </c>
      <c r="BM47" s="208" t="e">
        <f aca="false">xSPRDOPT(BW47,BV47,CG47,0,BY47,BX47,BZ47,AJ47,1,1)*CB47</f>
        <v>#NAME?</v>
      </c>
      <c r="BN47" s="208" t="e">
        <f aca="false">IF(AH47&lt;&gt;0,xSPRDOPT($BW47,$BV47,$CG47,2*LN(1+CA47/2),$BY47,$BX47,$BZ47,$AJ47,1,8)+(AJ47/365.25)*CH47/AH47,0)</f>
        <v>#VALUE!</v>
      </c>
      <c r="BO47" s="208" t="e">
        <f aca="false">xSPRDOPT($BW47,$BV47,$CG47,0,$BY47,$BX47,$BZ47,$AJ47,1,0)</f>
        <v>#NAME?</v>
      </c>
      <c r="BP47" s="208"/>
      <c r="BQ47" s="208"/>
      <c r="BR47" s="208"/>
      <c r="BS47" s="208"/>
      <c r="BV47" s="346" t="n">
        <v>5.13540407989196</v>
      </c>
      <c r="BW47" s="207" t="n">
        <v>5.0575</v>
      </c>
      <c r="BX47" s="208" t="n">
        <v>0.17</v>
      </c>
      <c r="BY47" s="208" t="n">
        <v>0.17</v>
      </c>
      <c r="BZ47" s="208" t="n">
        <v>0</v>
      </c>
      <c r="CA47" s="208" t="n">
        <v>0.0550574802065769</v>
      </c>
      <c r="CB47" s="208" t="n">
        <v>0</v>
      </c>
      <c r="CC47" s="343" t="n">
        <v>0</v>
      </c>
      <c r="CD47" s="343" t="n">
        <v>0</v>
      </c>
      <c r="CE47" s="343" t="n">
        <v>0</v>
      </c>
      <c r="CF47" s="343" t="n">
        <v>0</v>
      </c>
      <c r="CG47" s="343" t="n">
        <v>0.0013</v>
      </c>
      <c r="CH47" s="343" t="n">
        <v>0</v>
      </c>
      <c r="CI47" s="343" t="n">
        <v>5.0575</v>
      </c>
    </row>
    <row r="48" customFormat="false" ht="12.75" hidden="false" customHeight="false" outlineLevel="0" collapsed="false">
      <c r="A48" s="338"/>
      <c r="B48" s="338"/>
      <c r="D48" s="199" t="e">
        <f aca="false">D47+AH47</f>
        <v>#VALUE!</v>
      </c>
      <c r="F48" s="200" t="e">
        <f aca="false">VLOOKUP(AG48,$AL$4:$AS$15,2)</f>
        <v>#VALUE!</v>
      </c>
      <c r="G48" s="200" t="e">
        <f aca="false">F48*$AU48</f>
        <v>#VALUE!</v>
      </c>
      <c r="H48" s="201" t="e">
        <f aca="false">(AL48+AM48+AN48)/(1-(AR48))</f>
        <v>#VALUE!</v>
      </c>
      <c r="I48" s="201" t="e">
        <f aca="false">(AL48+AO48+AP48)</f>
        <v>#VALUE!</v>
      </c>
      <c r="K48" s="201" t="e">
        <f aca="false">MAX(((I48-H48)-AQ48)*AU48*AH48,0)</f>
        <v>#VALUE!</v>
      </c>
      <c r="L48" s="339" t="e">
        <f aca="false">MAX(Q48-K48,0)</f>
        <v>#VALUE!</v>
      </c>
      <c r="N48" s="340" t="e">
        <f aca="false">SQRT(($AX48^2*($AH48/2)+$AW48^2*$AI48)/(($AH48/2)+$AI48))</f>
        <v>#VALUE!</v>
      </c>
      <c r="O48" s="340" t="e">
        <f aca="false">SQRT(($AY48^2*($AH48/2)+$AW48^2*$AI48)/(($AH48/2)+$AI48))</f>
        <v>#VALUE!</v>
      </c>
      <c r="P48" s="209" t="e">
        <f aca="false">(VLOOKUP(AI48,CorrelationTwo,2)*(AW48^2)*AI48+VLOOKUP(D48,CorrelationOne,$AK$9)*AX48*AY48*(AH48/2))/((AI48+(AH48/2))*O48*N48)*AF48</f>
        <v>#VALUE!</v>
      </c>
      <c r="Q48" s="339" t="e">
        <f aca="false">xSPRDOPT(I48,H48,AQ48,0,O48,N48,P48,D48-$G$5,1,0)*AH48*AU48</f>
        <v>#VALUE!</v>
      </c>
      <c r="R48" s="339"/>
      <c r="S48" s="203" t="e">
        <f aca="false">xSPRDOPT(I48,H48,AQ48,AT48,O48,N48,P48,D48-$G$5,1,2)*AF48*(F48/(1-AR48))*AH48</f>
        <v>#VALUE!</v>
      </c>
      <c r="T48" s="203" t="e">
        <f aca="false">xSPRDOPT(I48,H48,AQ48,AT48,O48,N48,P48,D48-$G$5,1,1)*AF48*F48*AH48</f>
        <v>#VALUE!</v>
      </c>
      <c r="U48" s="339"/>
      <c r="V48" s="341" t="e">
        <f aca="false">VLOOKUP($AG48,$AL$4:$AS$15,8)*AH48*AU48</f>
        <v>#VALUE!</v>
      </c>
      <c r="W48" s="341"/>
      <c r="X48" s="342" t="e">
        <f aca="false">((BM48*BC48)+(BL48*BB48))*AH48*F48</f>
        <v>#VALUE!</v>
      </c>
      <c r="Y48" s="342" t="e">
        <f aca="false">($F48*$AH48)*((($BG48/2)*($BC48)^2)+(($BF48/2)*($BB48)^2)+($BH48*$BC48*$BB48))</f>
        <v>#VALUE!</v>
      </c>
      <c r="Z48" s="342" t="e">
        <f aca="false">($BI48*$F48*$AH48*($G$5-$BV$5))/365.25</f>
        <v>#VALUE!</v>
      </c>
      <c r="AA48" s="342" t="e">
        <f aca="false">(($BK48*$BE48)+($BJ48*$BD48))*$F48*$AH48*$AF48</f>
        <v>#VALUE!</v>
      </c>
      <c r="AB48" s="342" t="e">
        <f aca="false">BN48*(AT48-CA48)*F48*AH48</f>
        <v>#VALUE!</v>
      </c>
      <c r="AC48" s="342" t="e">
        <f aca="false">BO48*CB48*F48*AH48*CA48*($G$5-$BV$5)/365.25</f>
        <v>#NAME?</v>
      </c>
      <c r="AF48" s="216" t="e">
        <f aca="false">IF(AND(D48&gt;=$G$7,D48&lt;=$G$8),1,0)</f>
        <v>#VALUE!</v>
      </c>
      <c r="AG48" s="216" t="e">
        <f aca="false">MONTH(D48)</f>
        <v>#VALUE!</v>
      </c>
      <c r="AH48" s="216" t="e">
        <f aca="false">(EOMONTH(D48,0)-EOMONTH(D48-DAY(D48),0))*AF48</f>
        <v>#VALUE!</v>
      </c>
      <c r="AI48" s="216" t="e">
        <f aca="false">AI47+AH47</f>
        <v>#VALUE!</v>
      </c>
      <c r="AJ48" s="216" t="e">
        <f aca="false">D48-$BV$5</f>
        <v>#VALUE!</v>
      </c>
      <c r="AL48" s="207" t="e">
        <f aca="false">VLOOKUP($D48,CurveTbl,$AK$4)</f>
        <v>#VALUE!</v>
      </c>
      <c r="AM48" s="343" t="e">
        <f aca="false">VLOOKUP($D48,CurveTbl,$AH$3)</f>
        <v>#VALUE!</v>
      </c>
      <c r="AN48" s="343" t="e">
        <f aca="false">VLOOKUP($D48,CurveTbl,$AH$4)+VLOOKUP($AG48,$AL$3:$AS$15,6)</f>
        <v>#VALUE!</v>
      </c>
      <c r="AO48" s="343" t="e">
        <f aca="false">VLOOKUP($D48,CurveTbl,$AH$5)</f>
        <v>#VALUE!</v>
      </c>
      <c r="AP48" s="343" t="e">
        <f aca="false">VLOOKUP($D48,CurveTbl,$AH$6)+VLOOKUP($AG48,$AL$3:$AS$15,7)</f>
        <v>#VALUE!</v>
      </c>
      <c r="AQ48" s="207" t="e">
        <f aca="false">VLOOKUP($AG48,$AL$4:$AS$15,3)+VLOOKUP($AG48,$AL$4:$AS$15,5)+($AH$10*VLOOKUP(D48,GRITable,2))</f>
        <v>#VALUE!</v>
      </c>
      <c r="AR48" s="208" t="e">
        <f aca="false">VLOOKUP($AG48,$AL$4:$AS$15,4)</f>
        <v>#VALUE!</v>
      </c>
      <c r="AS48" s="207" t="e">
        <f aca="false">(AL48+AM48+AN48)</f>
        <v>#VALUE!</v>
      </c>
      <c r="AT48" s="208" t="e">
        <f aca="false">VLOOKUP(D48,CurveTbl,$AK$6)</f>
        <v>#VALUE!</v>
      </c>
      <c r="AU48" s="208" t="e">
        <f aca="false">(1+$AT48/2)^(-2*($D48-$G$5)/365.25)*$AF48</f>
        <v>#VALUE!</v>
      </c>
      <c r="AV48" s="344" t="e">
        <f aca="false">ROUND((F48/(1-AR48))-F48,0)*AF48*AH48*AU48</f>
        <v>#VALUE!</v>
      </c>
      <c r="AW48" s="208" t="e">
        <f aca="false">VLOOKUP($D48,CurveTbl,$AK$8)</f>
        <v>#VALUE!</v>
      </c>
      <c r="AX48" s="208" t="e">
        <f aca="false">VLOOKUP($D48,CurveTbl,$AH$7)</f>
        <v>#VALUE!</v>
      </c>
      <c r="AY48" s="208" t="e">
        <f aca="false">VLOOKUP($D48,CurveTbl,$AH$8)</f>
        <v>#VALUE!</v>
      </c>
      <c r="AZ48" s="208"/>
      <c r="BA48" s="345"/>
      <c r="BB48" s="343" t="e">
        <f aca="false">$H48-$BV48</f>
        <v>#VALUE!</v>
      </c>
      <c r="BC48" s="343" t="e">
        <f aca="false">I48-BW48</f>
        <v>#VALUE!</v>
      </c>
      <c r="BD48" s="208" t="e">
        <f aca="false">N48-BX48</f>
        <v>#VALUE!</v>
      </c>
      <c r="BE48" s="208" t="e">
        <f aca="false">O48-BY48</f>
        <v>#VALUE!</v>
      </c>
      <c r="BF48" s="208" t="e">
        <f aca="false">xSPRDOPT($BW48,$BV48,$CG48,0,$BY48,$BX48,$BZ48,$AJ48,1,4)*$CB48</f>
        <v>#NAME?</v>
      </c>
      <c r="BG48" s="208" t="e">
        <f aca="false">xSPRDOPT($BW48,$BV48,$CG48,0,$BY48,$BX48,$BZ48,$AJ48,1,3)*$CB48</f>
        <v>#NAME?</v>
      </c>
      <c r="BH48" s="208" t="e">
        <f aca="false">IF(OR(BF48&lt;&gt;0,BG48&lt;&gt;0),xSPRDOPT($BW48,$BV48,$CG48,0,$BY48,$BX48,$BZ48,$AJ48,1,12)*$CB48,0)</f>
        <v>#NAME?</v>
      </c>
      <c r="BI48" s="208" t="e">
        <f aca="false">xSPRDOPT($BW48,$BV48,$CG48,2*LN(1+CA48/2),$BY48,$BX48,$BZ48,$AJ48,1,9)</f>
        <v>#NAME?</v>
      </c>
      <c r="BJ48" s="208" t="e">
        <f aca="false">xSPRDOPT($BW48,$BV48,$CG48,0,$BY48,$BX48,$BZ48,$AJ48,1,6)*$CB48</f>
        <v>#NAME?</v>
      </c>
      <c r="BK48" s="208" t="e">
        <f aca="false">xSPRDOPT($BW48,$BV48,$CG48,0,$BY48,$BX48,$BZ48,$AJ48,1,5)*$CB48</f>
        <v>#NAME?</v>
      </c>
      <c r="BL48" s="208" t="e">
        <f aca="false">xSPRDOPT(BW48,BV48,CG48,0,BY48,BX48,BZ48,AJ48,1,2)*CB48</f>
        <v>#NAME?</v>
      </c>
      <c r="BM48" s="208" t="e">
        <f aca="false">xSPRDOPT(BW48,BV48,CG48,0,BY48,BX48,BZ48,AJ48,1,1)*CB48</f>
        <v>#NAME?</v>
      </c>
      <c r="BN48" s="208" t="e">
        <f aca="false">IF(AH48&lt;&gt;0,xSPRDOPT($BW48,$BV48,$CG48,2*LN(1+CA48/2),$BY48,$BX48,$BZ48,$AJ48,1,8)+(AJ48/365.25)*CH48/AH48,0)</f>
        <v>#VALUE!</v>
      </c>
      <c r="BO48" s="208" t="e">
        <f aca="false">xSPRDOPT($BW48,$BV48,$CG48,0,$BY48,$BX48,$BZ48,$AJ48,1,0)</f>
        <v>#NAME?</v>
      </c>
      <c r="BP48" s="208"/>
      <c r="BQ48" s="208"/>
      <c r="BR48" s="208"/>
      <c r="BS48" s="208"/>
      <c r="BV48" s="346" t="n">
        <v>5.13540407989196</v>
      </c>
      <c r="BW48" s="207" t="n">
        <v>5.0575</v>
      </c>
      <c r="BX48" s="208" t="n">
        <v>0.17</v>
      </c>
      <c r="BY48" s="208" t="n">
        <v>0.17</v>
      </c>
      <c r="BZ48" s="208" t="n">
        <v>0</v>
      </c>
      <c r="CA48" s="208" t="n">
        <v>0.0550574802065769</v>
      </c>
      <c r="CB48" s="208" t="n">
        <v>0</v>
      </c>
      <c r="CC48" s="343" t="n">
        <v>0</v>
      </c>
      <c r="CD48" s="343" t="n">
        <v>0</v>
      </c>
      <c r="CE48" s="343" t="n">
        <v>0</v>
      </c>
      <c r="CF48" s="343" t="n">
        <v>0</v>
      </c>
      <c r="CG48" s="343" t="n">
        <v>0.0013</v>
      </c>
      <c r="CH48" s="343" t="n">
        <v>0</v>
      </c>
      <c r="CI48" s="343" t="n">
        <v>5.0575</v>
      </c>
    </row>
    <row r="49" customFormat="false" ht="12.75" hidden="false" customHeight="false" outlineLevel="0" collapsed="false">
      <c r="A49" s="338"/>
      <c r="B49" s="338"/>
      <c r="D49" s="199" t="e">
        <f aca="false">D48+AH48</f>
        <v>#VALUE!</v>
      </c>
      <c r="F49" s="200" t="e">
        <f aca="false">VLOOKUP(AG49,$AL$4:$AS$15,2)</f>
        <v>#VALUE!</v>
      </c>
      <c r="G49" s="200" t="e">
        <f aca="false">F49*$AU49</f>
        <v>#VALUE!</v>
      </c>
      <c r="H49" s="201" t="e">
        <f aca="false">(AL49+AM49+AN49)/(1-(AR49))</f>
        <v>#VALUE!</v>
      </c>
      <c r="I49" s="201" t="e">
        <f aca="false">(AL49+AO49+AP49)</f>
        <v>#VALUE!</v>
      </c>
      <c r="K49" s="201" t="e">
        <f aca="false">MAX(((I49-H49)-AQ49)*AU49*AH49,0)</f>
        <v>#VALUE!</v>
      </c>
      <c r="L49" s="339" t="e">
        <f aca="false">MAX(Q49-K49,0)</f>
        <v>#VALUE!</v>
      </c>
      <c r="N49" s="340" t="e">
        <f aca="false">SQRT(($AX49^2*($AH49/2)+$AW49^2*$AI49)/(($AH49/2)+$AI49))</f>
        <v>#VALUE!</v>
      </c>
      <c r="O49" s="340" t="e">
        <f aca="false">SQRT(($AY49^2*($AH49/2)+$AW49^2*$AI49)/(($AH49/2)+$AI49))</f>
        <v>#VALUE!</v>
      </c>
      <c r="P49" s="209" t="e">
        <f aca="false">(VLOOKUP(AI49,CorrelationTwo,2)*(AW49^2)*AI49+VLOOKUP(D49,CorrelationOne,$AK$9)*AX49*AY49*(AH49/2))/((AI49+(AH49/2))*O49*N49)*AF49</f>
        <v>#VALUE!</v>
      </c>
      <c r="Q49" s="339" t="e">
        <f aca="false">xSPRDOPT(I49,H49,AQ49,0,O49,N49,P49,D49-$G$5,1,0)*AH49*AU49</f>
        <v>#VALUE!</v>
      </c>
      <c r="R49" s="339"/>
      <c r="S49" s="203" t="e">
        <f aca="false">xSPRDOPT(I49,H49,AQ49,AT49,O49,N49,P49,D49-$G$5,1,2)*AF49*(F49/(1-AR49))*AH49</f>
        <v>#VALUE!</v>
      </c>
      <c r="T49" s="203" t="e">
        <f aca="false">xSPRDOPT(I49,H49,AQ49,AT49,O49,N49,P49,D49-$G$5,1,1)*AF49*F49*AH49</f>
        <v>#VALUE!</v>
      </c>
      <c r="U49" s="339"/>
      <c r="V49" s="341" t="e">
        <f aca="false">VLOOKUP($AG49,$AL$4:$AS$15,8)*AH49*AU49</f>
        <v>#VALUE!</v>
      </c>
      <c r="W49" s="341"/>
      <c r="X49" s="342" t="e">
        <f aca="false">((BM49*BC49)+(BL49*BB49))*AH49*F49</f>
        <v>#VALUE!</v>
      </c>
      <c r="Y49" s="342" t="e">
        <f aca="false">($F49*$AH49)*((($BG49/2)*($BC49)^2)+(($BF49/2)*($BB49)^2)+($BH49*$BC49*$BB49))</f>
        <v>#VALUE!</v>
      </c>
      <c r="Z49" s="342" t="e">
        <f aca="false">($BI49*$F49*$AH49*($G$5-$BV$5))/365.25</f>
        <v>#VALUE!</v>
      </c>
      <c r="AA49" s="342" t="e">
        <f aca="false">(($BK49*$BE49)+($BJ49*$BD49))*$F49*$AH49*$AF49</f>
        <v>#VALUE!</v>
      </c>
      <c r="AB49" s="342" t="e">
        <f aca="false">BN49*(AT49-CA49)*F49*AH49</f>
        <v>#VALUE!</v>
      </c>
      <c r="AC49" s="342" t="e">
        <f aca="false">BO49*CB49*F49*AH49*CA49*($G$5-$BV$5)/365.25</f>
        <v>#NAME?</v>
      </c>
      <c r="AF49" s="216" t="e">
        <f aca="false">IF(AND(D49&gt;=$G$7,D49&lt;=$G$8),1,0)</f>
        <v>#VALUE!</v>
      </c>
      <c r="AG49" s="216" t="e">
        <f aca="false">MONTH(D49)</f>
        <v>#VALUE!</v>
      </c>
      <c r="AH49" s="216" t="e">
        <f aca="false">(EOMONTH(D49,0)-EOMONTH(D49-DAY(D49),0))*AF49</f>
        <v>#VALUE!</v>
      </c>
      <c r="AI49" s="216" t="e">
        <f aca="false">AI48+AH48</f>
        <v>#VALUE!</v>
      </c>
      <c r="AJ49" s="216" t="e">
        <f aca="false">D49-$BV$5</f>
        <v>#VALUE!</v>
      </c>
      <c r="AL49" s="207" t="e">
        <f aca="false">VLOOKUP($D49,CurveTbl,$AK$4)</f>
        <v>#VALUE!</v>
      </c>
      <c r="AM49" s="343" t="e">
        <f aca="false">VLOOKUP($D49,CurveTbl,$AH$3)</f>
        <v>#VALUE!</v>
      </c>
      <c r="AN49" s="343" t="e">
        <f aca="false">VLOOKUP($D49,CurveTbl,$AH$4)+VLOOKUP($AG49,$AL$3:$AS$15,6)</f>
        <v>#VALUE!</v>
      </c>
      <c r="AO49" s="343" t="e">
        <f aca="false">VLOOKUP($D49,CurveTbl,$AH$5)</f>
        <v>#VALUE!</v>
      </c>
      <c r="AP49" s="343" t="e">
        <f aca="false">VLOOKUP($D49,CurveTbl,$AH$6)+VLOOKUP($AG49,$AL$3:$AS$15,7)</f>
        <v>#VALUE!</v>
      </c>
      <c r="AQ49" s="207" t="e">
        <f aca="false">VLOOKUP($AG49,$AL$4:$AS$15,3)+VLOOKUP($AG49,$AL$4:$AS$15,5)+($AH$10*VLOOKUP(D49,GRITable,2))</f>
        <v>#VALUE!</v>
      </c>
      <c r="AR49" s="208" t="e">
        <f aca="false">VLOOKUP($AG49,$AL$4:$AS$15,4)</f>
        <v>#VALUE!</v>
      </c>
      <c r="AS49" s="207" t="e">
        <f aca="false">(AL49+AM49+AN49)</f>
        <v>#VALUE!</v>
      </c>
      <c r="AT49" s="208" t="e">
        <f aca="false">VLOOKUP(D49,CurveTbl,$AK$6)</f>
        <v>#VALUE!</v>
      </c>
      <c r="AU49" s="208" t="e">
        <f aca="false">(1+$AT49/2)^(-2*($D49-$G$5)/365.25)*$AF49</f>
        <v>#VALUE!</v>
      </c>
      <c r="AV49" s="344" t="e">
        <f aca="false">ROUND((F49/(1-AR49))-F49,0)*AF49*AH49*AU49</f>
        <v>#VALUE!</v>
      </c>
      <c r="AW49" s="208" t="e">
        <f aca="false">VLOOKUP($D49,CurveTbl,$AK$8)</f>
        <v>#VALUE!</v>
      </c>
      <c r="AX49" s="208" t="e">
        <f aca="false">VLOOKUP($D49,CurveTbl,$AH$7)</f>
        <v>#VALUE!</v>
      </c>
      <c r="AY49" s="208" t="e">
        <f aca="false">VLOOKUP($D49,CurveTbl,$AH$8)</f>
        <v>#VALUE!</v>
      </c>
      <c r="AZ49" s="208"/>
      <c r="BA49" s="345"/>
      <c r="BB49" s="343" t="e">
        <f aca="false">$H49-$BV49</f>
        <v>#VALUE!</v>
      </c>
      <c r="BC49" s="343" t="e">
        <f aca="false">I49-BW49</f>
        <v>#VALUE!</v>
      </c>
      <c r="BD49" s="208" t="e">
        <f aca="false">N49-BX49</f>
        <v>#VALUE!</v>
      </c>
      <c r="BE49" s="208" t="e">
        <f aca="false">O49-BY49</f>
        <v>#VALUE!</v>
      </c>
      <c r="BF49" s="208" t="e">
        <f aca="false">xSPRDOPT($BW49,$BV49,$CG49,0,$BY49,$BX49,$BZ49,$AJ49,1,4)*$CB49</f>
        <v>#NAME?</v>
      </c>
      <c r="BG49" s="208" t="e">
        <f aca="false">xSPRDOPT($BW49,$BV49,$CG49,0,$BY49,$BX49,$BZ49,$AJ49,1,3)*$CB49</f>
        <v>#NAME?</v>
      </c>
      <c r="BH49" s="208" t="e">
        <f aca="false">IF(OR(BF49&lt;&gt;0,BG49&lt;&gt;0),xSPRDOPT($BW49,$BV49,$CG49,0,$BY49,$BX49,$BZ49,$AJ49,1,12)*$CB49,0)</f>
        <v>#NAME?</v>
      </c>
      <c r="BI49" s="208" t="e">
        <f aca="false">xSPRDOPT($BW49,$BV49,$CG49,2*LN(1+CA49/2),$BY49,$BX49,$BZ49,$AJ49,1,9)</f>
        <v>#NAME?</v>
      </c>
      <c r="BJ49" s="208" t="e">
        <f aca="false">xSPRDOPT($BW49,$BV49,$CG49,0,$BY49,$BX49,$BZ49,$AJ49,1,6)*$CB49</f>
        <v>#NAME?</v>
      </c>
      <c r="BK49" s="208" t="e">
        <f aca="false">xSPRDOPT($BW49,$BV49,$CG49,0,$BY49,$BX49,$BZ49,$AJ49,1,5)*$CB49</f>
        <v>#NAME?</v>
      </c>
      <c r="BL49" s="208" t="e">
        <f aca="false">xSPRDOPT(BW49,BV49,CG49,0,BY49,BX49,BZ49,AJ49,1,2)*CB49</f>
        <v>#NAME?</v>
      </c>
      <c r="BM49" s="208" t="e">
        <f aca="false">xSPRDOPT(BW49,BV49,CG49,0,BY49,BX49,BZ49,AJ49,1,1)*CB49</f>
        <v>#NAME?</v>
      </c>
      <c r="BN49" s="208" t="e">
        <f aca="false">IF(AH49&lt;&gt;0,xSPRDOPT($BW49,$BV49,$CG49,2*LN(1+CA49/2),$BY49,$BX49,$BZ49,$AJ49,1,8)+(AJ49/365.25)*CH49/AH49,0)</f>
        <v>#VALUE!</v>
      </c>
      <c r="BO49" s="208" t="e">
        <f aca="false">xSPRDOPT($BW49,$BV49,$CG49,0,$BY49,$BX49,$BZ49,$AJ49,1,0)</f>
        <v>#NAME?</v>
      </c>
      <c r="BP49" s="208"/>
      <c r="BQ49" s="208"/>
      <c r="BR49" s="208"/>
      <c r="BS49" s="208"/>
      <c r="BV49" s="346" t="n">
        <v>5.13540407989196</v>
      </c>
      <c r="BW49" s="207" t="n">
        <v>5.0575</v>
      </c>
      <c r="BX49" s="208" t="n">
        <v>0.17</v>
      </c>
      <c r="BY49" s="208" t="n">
        <v>0.17</v>
      </c>
      <c r="BZ49" s="208" t="n">
        <v>0</v>
      </c>
      <c r="CA49" s="208" t="n">
        <v>0.0550574802065769</v>
      </c>
      <c r="CB49" s="208" t="n">
        <v>0</v>
      </c>
      <c r="CC49" s="343" t="n">
        <v>0</v>
      </c>
      <c r="CD49" s="343" t="n">
        <v>0</v>
      </c>
      <c r="CE49" s="343" t="n">
        <v>0</v>
      </c>
      <c r="CF49" s="343" t="n">
        <v>0</v>
      </c>
      <c r="CG49" s="343" t="n">
        <v>0.0013</v>
      </c>
      <c r="CH49" s="343" t="n">
        <v>0</v>
      </c>
      <c r="CI49" s="343" t="n">
        <v>5.0575</v>
      </c>
    </row>
    <row r="50" customFormat="false" ht="12.75" hidden="false" customHeight="false" outlineLevel="0" collapsed="false">
      <c r="A50" s="338"/>
      <c r="B50" s="338"/>
      <c r="D50" s="199" t="e">
        <f aca="false">D49+AH49</f>
        <v>#VALUE!</v>
      </c>
      <c r="F50" s="200" t="e">
        <f aca="false">VLOOKUP(AG50,$AL$4:$AS$15,2)</f>
        <v>#VALUE!</v>
      </c>
      <c r="G50" s="200" t="e">
        <f aca="false">F50*$AU50</f>
        <v>#VALUE!</v>
      </c>
      <c r="H50" s="201" t="e">
        <f aca="false">(AL50+AM50+AN50)/(1-(AR50))</f>
        <v>#VALUE!</v>
      </c>
      <c r="I50" s="201" t="e">
        <f aca="false">(AL50+AO50+AP50)</f>
        <v>#VALUE!</v>
      </c>
      <c r="K50" s="201" t="e">
        <f aca="false">MAX(((I50-H50)-AQ50)*AU50*AH50,0)</f>
        <v>#VALUE!</v>
      </c>
      <c r="L50" s="339" t="e">
        <f aca="false">MAX(Q50-K50,0)</f>
        <v>#VALUE!</v>
      </c>
      <c r="N50" s="340" t="e">
        <f aca="false">SQRT(($AX50^2*($AH50/2)+$AW50^2*$AI50)/(($AH50/2)+$AI50))</f>
        <v>#VALUE!</v>
      </c>
      <c r="O50" s="340" t="e">
        <f aca="false">SQRT(($AY50^2*($AH50/2)+$AW50^2*$AI50)/(($AH50/2)+$AI50))</f>
        <v>#VALUE!</v>
      </c>
      <c r="P50" s="209" t="e">
        <f aca="false">(VLOOKUP(AI50,CorrelationTwo,2)*(AW50^2)*AI50+VLOOKUP(D50,CorrelationOne,$AK$9)*AX50*AY50*(AH50/2))/((AI50+(AH50/2))*O50*N50)*AF50</f>
        <v>#VALUE!</v>
      </c>
      <c r="Q50" s="339" t="e">
        <f aca="false">xSPRDOPT(I50,H50,AQ50,0,O50,N50,P50,D50-$G$5,1,0)*AH50*AU50</f>
        <v>#VALUE!</v>
      </c>
      <c r="R50" s="339"/>
      <c r="S50" s="203" t="e">
        <f aca="false">xSPRDOPT(I50,H50,AQ50,AT50,O50,N50,P50,D50-$G$5,1,2)*AF50*(F50/(1-AR50))*AH50</f>
        <v>#VALUE!</v>
      </c>
      <c r="T50" s="203" t="e">
        <f aca="false">xSPRDOPT(I50,H50,AQ50,AT50,O50,N50,P50,D50-$G$5,1,1)*AF50*F50*AH50</f>
        <v>#VALUE!</v>
      </c>
      <c r="U50" s="339"/>
      <c r="V50" s="341" t="e">
        <f aca="false">VLOOKUP($AG50,$AL$4:$AS$15,8)*AH50*AU50</f>
        <v>#VALUE!</v>
      </c>
      <c r="W50" s="341"/>
      <c r="X50" s="342" t="e">
        <f aca="false">((BM50*BC50)+(BL50*BB50))*AH50*F50</f>
        <v>#VALUE!</v>
      </c>
      <c r="Y50" s="342" t="e">
        <f aca="false">($F50*$AH50)*((($BG50/2)*($BC50)^2)+(($BF50/2)*($BB50)^2)+($BH50*$BC50*$BB50))</f>
        <v>#VALUE!</v>
      </c>
      <c r="Z50" s="342" t="e">
        <f aca="false">($BI50*$F50*$AH50*($G$5-$BV$5))/365.25</f>
        <v>#VALUE!</v>
      </c>
      <c r="AA50" s="342" t="e">
        <f aca="false">(($BK50*$BE50)+($BJ50*$BD50))*$F50*$AH50*$AF50</f>
        <v>#VALUE!</v>
      </c>
      <c r="AB50" s="342" t="e">
        <f aca="false">BN50*(AT50-CA50)*F50*AH50</f>
        <v>#VALUE!</v>
      </c>
      <c r="AC50" s="342" t="e">
        <f aca="false">BO50*CB50*F50*AH50*CA50*($G$5-$BV$5)/365.25</f>
        <v>#NAME?</v>
      </c>
      <c r="AF50" s="216" t="e">
        <f aca="false">IF(AND(D50&gt;=$G$7,D50&lt;=$G$8),1,0)</f>
        <v>#VALUE!</v>
      </c>
      <c r="AG50" s="216" t="e">
        <f aca="false">MONTH(D50)</f>
        <v>#VALUE!</v>
      </c>
      <c r="AH50" s="216" t="e">
        <f aca="false">(EOMONTH(D50,0)-EOMONTH(D50-DAY(D50),0))*AF50</f>
        <v>#VALUE!</v>
      </c>
      <c r="AI50" s="216" t="e">
        <f aca="false">AI49+AH49</f>
        <v>#VALUE!</v>
      </c>
      <c r="AJ50" s="216" t="e">
        <f aca="false">D50-$BV$5</f>
        <v>#VALUE!</v>
      </c>
      <c r="AL50" s="207" t="e">
        <f aca="false">VLOOKUP($D50,CurveTbl,$AK$4)</f>
        <v>#VALUE!</v>
      </c>
      <c r="AM50" s="343" t="e">
        <f aca="false">VLOOKUP($D50,CurveTbl,$AH$3)</f>
        <v>#VALUE!</v>
      </c>
      <c r="AN50" s="343" t="e">
        <f aca="false">VLOOKUP($D50,CurveTbl,$AH$4)+VLOOKUP($AG50,$AL$3:$AS$15,6)</f>
        <v>#VALUE!</v>
      </c>
      <c r="AO50" s="343" t="e">
        <f aca="false">VLOOKUP($D50,CurveTbl,$AH$5)</f>
        <v>#VALUE!</v>
      </c>
      <c r="AP50" s="343" t="e">
        <f aca="false">VLOOKUP($D50,CurveTbl,$AH$6)+VLOOKUP($AG50,$AL$3:$AS$15,7)</f>
        <v>#VALUE!</v>
      </c>
      <c r="AQ50" s="207" t="e">
        <f aca="false">VLOOKUP($AG50,$AL$4:$AS$15,3)+VLOOKUP($AG50,$AL$4:$AS$15,5)+($AH$10*VLOOKUP(D50,GRITable,2))</f>
        <v>#VALUE!</v>
      </c>
      <c r="AR50" s="208" t="e">
        <f aca="false">VLOOKUP($AG50,$AL$4:$AS$15,4)</f>
        <v>#VALUE!</v>
      </c>
      <c r="AS50" s="207" t="e">
        <f aca="false">(AL50+AM50+AN50)</f>
        <v>#VALUE!</v>
      </c>
      <c r="AT50" s="208" t="e">
        <f aca="false">VLOOKUP(D50,CurveTbl,$AK$6)</f>
        <v>#VALUE!</v>
      </c>
      <c r="AU50" s="208" t="e">
        <f aca="false">(1+$AT50/2)^(-2*($D50-$G$5)/365.25)*$AF50</f>
        <v>#VALUE!</v>
      </c>
      <c r="AV50" s="344" t="e">
        <f aca="false">ROUND((F50/(1-AR50))-F50,0)*AF50*AH50*AU50</f>
        <v>#VALUE!</v>
      </c>
      <c r="AW50" s="208" t="e">
        <f aca="false">VLOOKUP($D50,CurveTbl,$AK$8)</f>
        <v>#VALUE!</v>
      </c>
      <c r="AX50" s="208" t="e">
        <f aca="false">VLOOKUP($D50,CurveTbl,$AH$7)</f>
        <v>#VALUE!</v>
      </c>
      <c r="AY50" s="208" t="e">
        <f aca="false">VLOOKUP($D50,CurveTbl,$AH$8)</f>
        <v>#VALUE!</v>
      </c>
      <c r="AZ50" s="208"/>
      <c r="BA50" s="345"/>
      <c r="BB50" s="343" t="e">
        <f aca="false">$H50-$BV50</f>
        <v>#VALUE!</v>
      </c>
      <c r="BC50" s="343" t="e">
        <f aca="false">I50-BW50</f>
        <v>#VALUE!</v>
      </c>
      <c r="BD50" s="208" t="e">
        <f aca="false">N50-BX50</f>
        <v>#VALUE!</v>
      </c>
      <c r="BE50" s="208" t="e">
        <f aca="false">O50-BY50</f>
        <v>#VALUE!</v>
      </c>
      <c r="BF50" s="208" t="e">
        <f aca="false">xSPRDOPT($BW50,$BV50,$CG50,0,$BY50,$BX50,$BZ50,$AJ50,1,4)*$CB50</f>
        <v>#NAME?</v>
      </c>
      <c r="BG50" s="208" t="e">
        <f aca="false">xSPRDOPT($BW50,$BV50,$CG50,0,$BY50,$BX50,$BZ50,$AJ50,1,3)*$CB50</f>
        <v>#NAME?</v>
      </c>
      <c r="BH50" s="208" t="e">
        <f aca="false">IF(OR(BF50&lt;&gt;0,BG50&lt;&gt;0),xSPRDOPT($BW50,$BV50,$CG50,0,$BY50,$BX50,$BZ50,$AJ50,1,12)*$CB50,0)</f>
        <v>#NAME?</v>
      </c>
      <c r="BI50" s="208" t="e">
        <f aca="false">xSPRDOPT($BW50,$BV50,$CG50,2*LN(1+CA50/2),$BY50,$BX50,$BZ50,$AJ50,1,9)</f>
        <v>#NAME?</v>
      </c>
      <c r="BJ50" s="208" t="e">
        <f aca="false">xSPRDOPT($BW50,$BV50,$CG50,0,$BY50,$BX50,$BZ50,$AJ50,1,6)*$CB50</f>
        <v>#NAME?</v>
      </c>
      <c r="BK50" s="208" t="e">
        <f aca="false">xSPRDOPT($BW50,$BV50,$CG50,0,$BY50,$BX50,$BZ50,$AJ50,1,5)*$CB50</f>
        <v>#NAME?</v>
      </c>
      <c r="BL50" s="208" t="e">
        <f aca="false">xSPRDOPT(BW50,BV50,CG50,0,BY50,BX50,BZ50,AJ50,1,2)*CB50</f>
        <v>#NAME?</v>
      </c>
      <c r="BM50" s="208" t="e">
        <f aca="false">xSPRDOPT(BW50,BV50,CG50,0,BY50,BX50,BZ50,AJ50,1,1)*CB50</f>
        <v>#NAME?</v>
      </c>
      <c r="BN50" s="208" t="e">
        <f aca="false">IF(AH50&lt;&gt;0,xSPRDOPT($BW50,$BV50,$CG50,2*LN(1+CA50/2),$BY50,$BX50,$BZ50,$AJ50,1,8)+(AJ50/365.25)*CH50/AH50,0)</f>
        <v>#VALUE!</v>
      </c>
      <c r="BO50" s="208" t="e">
        <f aca="false">xSPRDOPT($BW50,$BV50,$CG50,0,$BY50,$BX50,$BZ50,$AJ50,1,0)</f>
        <v>#NAME?</v>
      </c>
      <c r="BP50" s="208"/>
      <c r="BQ50" s="208"/>
      <c r="BR50" s="208"/>
      <c r="BS50" s="208"/>
      <c r="BV50" s="346" t="n">
        <v>5.13540407989196</v>
      </c>
      <c r="BW50" s="207" t="n">
        <v>5.0575</v>
      </c>
      <c r="BX50" s="208" t="n">
        <v>0.17</v>
      </c>
      <c r="BY50" s="208" t="n">
        <v>0.17</v>
      </c>
      <c r="BZ50" s="208" t="n">
        <v>0</v>
      </c>
      <c r="CA50" s="208" t="n">
        <v>0.0550574802065769</v>
      </c>
      <c r="CB50" s="208" t="n">
        <v>0</v>
      </c>
      <c r="CC50" s="343" t="n">
        <v>0</v>
      </c>
      <c r="CD50" s="343" t="n">
        <v>0</v>
      </c>
      <c r="CE50" s="343" t="n">
        <v>0</v>
      </c>
      <c r="CF50" s="343" t="n">
        <v>0</v>
      </c>
      <c r="CG50" s="343" t="n">
        <v>0.0013</v>
      </c>
      <c r="CH50" s="343" t="n">
        <v>0</v>
      </c>
      <c r="CI50" s="343" t="n">
        <v>5.0575</v>
      </c>
    </row>
    <row r="51" customFormat="false" ht="12.75" hidden="false" customHeight="false" outlineLevel="0" collapsed="false">
      <c r="P51" s="209"/>
      <c r="Q51" s="209"/>
      <c r="R51" s="209"/>
      <c r="U51" s="209"/>
      <c r="V51" s="209"/>
      <c r="W51" s="209"/>
      <c r="X51" s="209"/>
    </row>
    <row r="52" customFormat="false" ht="12.75" hidden="false" customHeight="false" outlineLevel="0" collapsed="false">
      <c r="P52" s="209"/>
      <c r="Q52" s="209"/>
      <c r="R52" s="209"/>
      <c r="U52" s="209"/>
      <c r="V52" s="209"/>
      <c r="W52" s="209"/>
      <c r="X52" s="209"/>
    </row>
    <row r="53" customFormat="false" ht="12.75" hidden="false" customHeight="false" outlineLevel="0" collapsed="false">
      <c r="P53" s="209"/>
      <c r="Q53" s="209"/>
      <c r="R53" s="209"/>
      <c r="U53" s="209"/>
      <c r="V53" s="209"/>
      <c r="W53" s="209"/>
      <c r="X53" s="209"/>
    </row>
    <row r="54" customFormat="false" ht="12.75" hidden="false" customHeight="false" outlineLevel="0" collapsed="false">
      <c r="P54" s="209"/>
      <c r="Q54" s="209"/>
      <c r="R54" s="209"/>
      <c r="U54" s="209"/>
      <c r="V54" s="209"/>
      <c r="W54" s="209"/>
      <c r="X54" s="209"/>
    </row>
    <row r="55" customFormat="false" ht="12.75" hidden="false" customHeight="false" outlineLevel="0" collapsed="false">
      <c r="P55" s="209"/>
      <c r="Q55" s="209"/>
      <c r="R55" s="209"/>
      <c r="U55" s="209"/>
      <c r="V55" s="209"/>
      <c r="W55" s="209"/>
      <c r="X55" s="209"/>
    </row>
    <row r="56" customFormat="false" ht="12.75" hidden="false" customHeight="false" outlineLevel="0" collapsed="false">
      <c r="P56" s="209"/>
      <c r="Q56" s="209"/>
      <c r="R56" s="209"/>
      <c r="U56" s="209"/>
      <c r="V56" s="209"/>
      <c r="W56" s="209"/>
      <c r="X56" s="209"/>
    </row>
    <row r="57" customFormat="false" ht="12.75" hidden="false" customHeight="false" outlineLevel="0" collapsed="false">
      <c r="P57" s="209"/>
      <c r="Q57" s="209"/>
      <c r="R57" s="209"/>
      <c r="U57" s="209"/>
      <c r="V57" s="209"/>
      <c r="W57" s="209"/>
      <c r="X57" s="209"/>
    </row>
    <row r="58" customFormat="false" ht="12.75" hidden="false" customHeight="false" outlineLevel="0" collapsed="false">
      <c r="P58" s="209"/>
      <c r="Q58" s="209"/>
      <c r="R58" s="209"/>
      <c r="U58" s="209"/>
      <c r="V58" s="209"/>
      <c r="W58" s="209"/>
      <c r="X58" s="209"/>
    </row>
    <row r="59" customFormat="false" ht="12.75" hidden="false" customHeight="false" outlineLevel="0" collapsed="false">
      <c r="P59" s="209"/>
      <c r="Q59" s="209"/>
      <c r="R59" s="209"/>
      <c r="U59" s="209"/>
      <c r="V59" s="209"/>
      <c r="W59" s="209"/>
      <c r="X59" s="209"/>
    </row>
    <row r="60" customFormat="false" ht="12.75" hidden="false" customHeight="false" outlineLevel="0" collapsed="false">
      <c r="P60" s="209"/>
      <c r="Q60" s="209"/>
      <c r="R60" s="209"/>
      <c r="U60" s="209"/>
      <c r="V60" s="209"/>
      <c r="W60" s="209"/>
      <c r="X60" s="209"/>
    </row>
    <row r="61" customFormat="false" ht="12.75" hidden="false" customHeight="false" outlineLevel="0" collapsed="false">
      <c r="P61" s="209"/>
      <c r="Q61" s="209"/>
      <c r="R61" s="209"/>
      <c r="U61" s="209"/>
      <c r="V61" s="209"/>
      <c r="W61" s="209"/>
      <c r="X61" s="209"/>
    </row>
    <row r="62" customFormat="false" ht="12.75" hidden="false" customHeight="false" outlineLevel="0" collapsed="false">
      <c r="P62" s="209"/>
      <c r="Q62" s="209"/>
      <c r="R62" s="209"/>
      <c r="U62" s="209"/>
      <c r="V62" s="209"/>
      <c r="W62" s="209"/>
      <c r="X62" s="209"/>
    </row>
    <row r="63" customFormat="false" ht="12.75" hidden="false" customHeight="false" outlineLevel="0" collapsed="false">
      <c r="P63" s="209"/>
      <c r="Q63" s="209"/>
      <c r="R63" s="209"/>
      <c r="U63" s="209"/>
      <c r="V63" s="209"/>
      <c r="W63" s="209"/>
      <c r="X63" s="209"/>
    </row>
    <row r="64" customFormat="false" ht="12.75" hidden="false" customHeight="false" outlineLevel="0" collapsed="false">
      <c r="P64" s="209"/>
      <c r="Q64" s="209"/>
      <c r="R64" s="209"/>
      <c r="U64" s="209"/>
      <c r="V64" s="209"/>
      <c r="W64" s="209"/>
      <c r="X64" s="209"/>
    </row>
    <row r="65" customFormat="false" ht="12.75" hidden="false" customHeight="false" outlineLevel="0" collapsed="false">
      <c r="P65" s="209"/>
      <c r="Q65" s="209"/>
      <c r="R65" s="209"/>
      <c r="U65" s="209"/>
      <c r="V65" s="209"/>
      <c r="W65" s="209"/>
      <c r="X65" s="209"/>
    </row>
    <row r="66" customFormat="false" ht="12.75" hidden="false" customHeight="false" outlineLevel="0" collapsed="false">
      <c r="P66" s="209"/>
      <c r="Q66" s="209"/>
      <c r="R66" s="209"/>
      <c r="U66" s="209"/>
      <c r="V66" s="209"/>
      <c r="W66" s="209"/>
      <c r="X66" s="209"/>
    </row>
    <row r="67" customFormat="false" ht="12.75" hidden="false" customHeight="false" outlineLevel="0" collapsed="false">
      <c r="P67" s="209"/>
      <c r="Q67" s="209"/>
      <c r="R67" s="209"/>
      <c r="U67" s="209"/>
      <c r="V67" s="209"/>
      <c r="W67" s="209"/>
      <c r="X67" s="209"/>
    </row>
    <row r="68" customFormat="false" ht="12.75" hidden="false" customHeight="false" outlineLevel="0" collapsed="false">
      <c r="P68" s="209"/>
      <c r="Q68" s="209"/>
      <c r="R68" s="209"/>
      <c r="U68" s="209"/>
      <c r="V68" s="209"/>
      <c r="W68" s="209"/>
      <c r="X68" s="209"/>
    </row>
    <row r="69" customFormat="false" ht="12.75" hidden="false" customHeight="false" outlineLevel="0" collapsed="false">
      <c r="P69" s="209"/>
      <c r="Q69" s="209"/>
      <c r="R69" s="209"/>
      <c r="U69" s="209"/>
      <c r="V69" s="209"/>
      <c r="W69" s="209"/>
      <c r="X69" s="209"/>
    </row>
    <row r="70" customFormat="false" ht="12.75" hidden="false" customHeight="false" outlineLevel="0" collapsed="false">
      <c r="P70" s="209"/>
      <c r="Q70" s="209"/>
      <c r="R70" s="209"/>
      <c r="U70" s="209"/>
      <c r="V70" s="209"/>
      <c r="W70" s="209"/>
      <c r="X70" s="209"/>
    </row>
    <row r="71" customFormat="false" ht="12.75" hidden="false" customHeight="false" outlineLevel="0" collapsed="false">
      <c r="P71" s="209"/>
      <c r="Q71" s="209"/>
      <c r="R71" s="209"/>
      <c r="U71" s="209"/>
      <c r="V71" s="209"/>
      <c r="W71" s="209"/>
      <c r="X71" s="209"/>
    </row>
    <row r="72" customFormat="false" ht="12.75" hidden="false" customHeight="false" outlineLevel="0" collapsed="false">
      <c r="P72" s="209"/>
      <c r="Q72" s="209"/>
      <c r="R72" s="209"/>
      <c r="U72" s="209"/>
      <c r="V72" s="209"/>
      <c r="W72" s="209"/>
      <c r="X72" s="209"/>
    </row>
    <row r="73" customFormat="false" ht="12.75" hidden="false" customHeight="false" outlineLevel="0" collapsed="false">
      <c r="P73" s="209"/>
      <c r="Q73" s="209"/>
      <c r="R73" s="209"/>
      <c r="U73" s="209"/>
      <c r="V73" s="209"/>
      <c r="W73" s="209"/>
      <c r="X73" s="209"/>
    </row>
    <row r="74" customFormat="false" ht="12.75" hidden="false" customHeight="false" outlineLevel="0" collapsed="false">
      <c r="P74" s="209"/>
      <c r="Q74" s="209"/>
      <c r="R74" s="209"/>
      <c r="U74" s="209"/>
      <c r="V74" s="209"/>
      <c r="W74" s="209"/>
      <c r="X74" s="209"/>
    </row>
    <row r="75" customFormat="false" ht="12.75" hidden="false" customHeight="false" outlineLevel="0" collapsed="false">
      <c r="P75" s="209"/>
      <c r="Q75" s="209"/>
      <c r="R75" s="209"/>
      <c r="U75" s="209"/>
      <c r="V75" s="209"/>
      <c r="W75" s="209"/>
      <c r="X75" s="209"/>
    </row>
    <row r="76" customFormat="false" ht="12.75" hidden="false" customHeight="false" outlineLevel="0" collapsed="false">
      <c r="P76" s="209"/>
      <c r="Q76" s="209"/>
      <c r="R76" s="209"/>
      <c r="U76" s="209"/>
      <c r="V76" s="209"/>
      <c r="W76" s="209"/>
      <c r="X76" s="209"/>
    </row>
    <row r="77" customFormat="false" ht="12.75" hidden="false" customHeight="false" outlineLevel="0" collapsed="false">
      <c r="P77" s="209"/>
      <c r="Q77" s="209"/>
      <c r="R77" s="209"/>
      <c r="U77" s="209"/>
      <c r="V77" s="209"/>
      <c r="W77" s="209"/>
      <c r="X77" s="209"/>
    </row>
    <row r="78" customFormat="false" ht="12.75" hidden="false" customHeight="false" outlineLevel="0" collapsed="false">
      <c r="P78" s="209"/>
      <c r="Q78" s="209"/>
      <c r="R78" s="209"/>
      <c r="U78" s="209"/>
      <c r="V78" s="209"/>
      <c r="W78" s="209"/>
      <c r="X78" s="209"/>
    </row>
    <row r="79" customFormat="false" ht="12.75" hidden="false" customHeight="false" outlineLevel="0" collapsed="false">
      <c r="P79" s="209"/>
      <c r="Q79" s="209"/>
      <c r="R79" s="209"/>
      <c r="U79" s="209"/>
      <c r="V79" s="209"/>
      <c r="W79" s="209"/>
      <c r="X79" s="209"/>
    </row>
    <row r="80" customFormat="false" ht="12.75" hidden="false" customHeight="false" outlineLevel="0" collapsed="false">
      <c r="P80" s="209"/>
      <c r="Q80" s="209"/>
      <c r="R80" s="209"/>
      <c r="U80" s="209"/>
      <c r="V80" s="209"/>
      <c r="W80" s="209"/>
      <c r="X80" s="209"/>
    </row>
    <row r="81" customFormat="false" ht="12.75" hidden="false" customHeight="false" outlineLevel="0" collapsed="false">
      <c r="P81" s="209"/>
      <c r="Q81" s="209"/>
      <c r="R81" s="209"/>
      <c r="U81" s="209"/>
      <c r="V81" s="209"/>
      <c r="W81" s="209"/>
      <c r="X81" s="209"/>
    </row>
    <row r="82" customFormat="false" ht="12.75" hidden="false" customHeight="false" outlineLevel="0" collapsed="false">
      <c r="P82" s="209"/>
      <c r="Q82" s="209"/>
      <c r="R82" s="209"/>
      <c r="U82" s="209"/>
      <c r="V82" s="209"/>
      <c r="W82" s="209"/>
      <c r="X82" s="209"/>
    </row>
    <row r="83" customFormat="false" ht="12.75" hidden="false" customHeight="false" outlineLevel="0" collapsed="false">
      <c r="P83" s="209"/>
      <c r="Q83" s="209"/>
      <c r="R83" s="209"/>
      <c r="U83" s="209"/>
      <c r="V83" s="209"/>
      <c r="W83" s="209"/>
      <c r="X83" s="209"/>
    </row>
    <row r="84" customFormat="false" ht="12.75" hidden="false" customHeight="false" outlineLevel="0" collapsed="false">
      <c r="P84" s="209"/>
      <c r="Q84" s="209"/>
      <c r="R84" s="209"/>
      <c r="U84" s="209"/>
      <c r="V84" s="209"/>
      <c r="W84" s="209"/>
      <c r="X84" s="209"/>
    </row>
    <row r="85" customFormat="false" ht="12.75" hidden="false" customHeight="false" outlineLevel="0" collapsed="false">
      <c r="P85" s="209"/>
      <c r="Q85" s="209"/>
      <c r="R85" s="209"/>
      <c r="U85" s="209"/>
      <c r="V85" s="209"/>
      <c r="W85" s="209"/>
      <c r="X85" s="209"/>
    </row>
    <row r="86" customFormat="false" ht="12.75" hidden="false" customHeight="false" outlineLevel="0" collapsed="false">
      <c r="P86" s="209"/>
      <c r="Q86" s="209"/>
      <c r="R86" s="209"/>
      <c r="U86" s="209"/>
      <c r="V86" s="209"/>
      <c r="W86" s="209"/>
      <c r="X86" s="209"/>
    </row>
    <row r="87" customFormat="false" ht="12.75" hidden="false" customHeight="false" outlineLevel="0" collapsed="false">
      <c r="P87" s="209"/>
      <c r="Q87" s="209"/>
      <c r="R87" s="209"/>
      <c r="U87" s="209"/>
      <c r="V87" s="209"/>
      <c r="W87" s="209"/>
      <c r="X87" s="209"/>
    </row>
    <row r="88" customFormat="false" ht="12.75" hidden="false" customHeight="false" outlineLevel="0" collapsed="false">
      <c r="P88" s="209"/>
      <c r="Q88" s="209"/>
      <c r="R88" s="209"/>
      <c r="U88" s="209"/>
      <c r="V88" s="209"/>
      <c r="W88" s="209"/>
      <c r="X88" s="209"/>
    </row>
    <row r="89" customFormat="false" ht="12.75" hidden="false" customHeight="false" outlineLevel="0" collapsed="false">
      <c r="P89" s="209"/>
      <c r="Q89" s="209"/>
      <c r="R89" s="209"/>
      <c r="U89" s="209"/>
      <c r="V89" s="209"/>
      <c r="W89" s="209"/>
      <c r="X89" s="209"/>
    </row>
    <row r="90" customFormat="false" ht="12.75" hidden="false" customHeight="false" outlineLevel="0" collapsed="false">
      <c r="P90" s="209"/>
      <c r="Q90" s="209"/>
      <c r="R90" s="209"/>
      <c r="U90" s="209"/>
      <c r="V90" s="209"/>
      <c r="W90" s="209"/>
      <c r="X90" s="209"/>
    </row>
    <row r="91" customFormat="false" ht="12.75" hidden="false" customHeight="false" outlineLevel="0" collapsed="false">
      <c r="P91" s="209"/>
      <c r="Q91" s="209"/>
      <c r="R91" s="209"/>
      <c r="U91" s="209"/>
      <c r="V91" s="209"/>
      <c r="W91" s="209"/>
      <c r="X91" s="209"/>
    </row>
    <row r="92" customFormat="false" ht="12.75" hidden="false" customHeight="false" outlineLevel="0" collapsed="false">
      <c r="P92" s="209"/>
      <c r="Q92" s="209"/>
      <c r="R92" s="209"/>
      <c r="U92" s="209"/>
      <c r="V92" s="209"/>
      <c r="W92" s="209"/>
      <c r="X92" s="209"/>
    </row>
    <row r="93" customFormat="false" ht="12.75" hidden="false" customHeight="false" outlineLevel="0" collapsed="false">
      <c r="P93" s="209"/>
      <c r="Q93" s="209"/>
      <c r="R93" s="209"/>
      <c r="U93" s="209"/>
      <c r="V93" s="209"/>
      <c r="W93" s="209"/>
      <c r="X93" s="209"/>
    </row>
    <row r="94" customFormat="false" ht="12.75" hidden="false" customHeight="false" outlineLevel="0" collapsed="false">
      <c r="P94" s="209"/>
      <c r="Q94" s="209"/>
      <c r="R94" s="209"/>
      <c r="U94" s="209"/>
      <c r="V94" s="209"/>
      <c r="W94" s="209"/>
      <c r="X94" s="209"/>
    </row>
    <row r="95" customFormat="false" ht="12.75" hidden="false" customHeight="false" outlineLevel="0" collapsed="false">
      <c r="P95" s="209"/>
      <c r="Q95" s="209"/>
      <c r="R95" s="209"/>
      <c r="U95" s="209"/>
      <c r="V95" s="209"/>
      <c r="W95" s="209"/>
      <c r="X95" s="209"/>
    </row>
    <row r="96" customFormat="false" ht="12.75" hidden="false" customHeight="false" outlineLevel="0" collapsed="false">
      <c r="P96" s="209"/>
      <c r="Q96" s="209"/>
      <c r="R96" s="209"/>
      <c r="U96" s="209"/>
      <c r="V96" s="209"/>
      <c r="W96" s="209"/>
      <c r="X96" s="209"/>
    </row>
    <row r="97" customFormat="false" ht="12.75" hidden="false" customHeight="false" outlineLevel="0" collapsed="false">
      <c r="P97" s="209"/>
      <c r="Q97" s="209"/>
      <c r="R97" s="209"/>
      <c r="U97" s="209"/>
      <c r="V97" s="209"/>
      <c r="W97" s="209"/>
      <c r="X97" s="209"/>
    </row>
    <row r="98" customFormat="false" ht="12.75" hidden="false" customHeight="false" outlineLevel="0" collapsed="false">
      <c r="P98" s="209"/>
      <c r="Q98" s="209"/>
      <c r="R98" s="209"/>
      <c r="U98" s="209"/>
      <c r="V98" s="209"/>
      <c r="W98" s="209"/>
      <c r="X98" s="209"/>
    </row>
    <row r="99" customFormat="false" ht="12.75" hidden="false" customHeight="false" outlineLevel="0" collapsed="false">
      <c r="P99" s="209"/>
      <c r="Q99" s="209"/>
      <c r="R99" s="209"/>
      <c r="U99" s="209"/>
      <c r="V99" s="209"/>
      <c r="W99" s="209"/>
      <c r="X99" s="209"/>
    </row>
    <row r="100" customFormat="false" ht="12.75" hidden="false" customHeight="false" outlineLevel="0" collapsed="false">
      <c r="P100" s="209"/>
      <c r="Q100" s="209"/>
      <c r="R100" s="209"/>
      <c r="U100" s="209"/>
      <c r="V100" s="209"/>
      <c r="W100" s="209"/>
      <c r="X100" s="209"/>
    </row>
    <row r="101" customFormat="false" ht="12.75" hidden="false" customHeight="false" outlineLevel="0" collapsed="false">
      <c r="P101" s="209"/>
      <c r="Q101" s="209"/>
      <c r="R101" s="209"/>
      <c r="U101" s="209"/>
      <c r="V101" s="209"/>
      <c r="W101" s="209"/>
      <c r="X101" s="209"/>
    </row>
    <row r="102" customFormat="false" ht="12.75" hidden="false" customHeight="false" outlineLevel="0" collapsed="false">
      <c r="P102" s="209"/>
      <c r="Q102" s="209"/>
      <c r="R102" s="209"/>
      <c r="U102" s="209"/>
      <c r="V102" s="209"/>
      <c r="W102" s="209"/>
      <c r="X102" s="209"/>
    </row>
    <row r="103" customFormat="false" ht="12.75" hidden="false" customHeight="false" outlineLevel="0" collapsed="false">
      <c r="P103" s="209"/>
      <c r="Q103" s="209"/>
      <c r="R103" s="209"/>
      <c r="U103" s="209"/>
      <c r="V103" s="209"/>
      <c r="W103" s="209"/>
      <c r="X103" s="209"/>
    </row>
    <row r="104" customFormat="false" ht="12.75" hidden="false" customHeight="false" outlineLevel="0" collapsed="false">
      <c r="P104" s="209"/>
      <c r="Q104" s="209"/>
      <c r="R104" s="209"/>
      <c r="U104" s="209"/>
      <c r="V104" s="209"/>
      <c r="W104" s="209"/>
      <c r="X104" s="209"/>
    </row>
    <row r="105" customFormat="false" ht="12.75" hidden="false" customHeight="false" outlineLevel="0" collapsed="false">
      <c r="P105" s="209"/>
      <c r="Q105" s="209"/>
      <c r="R105" s="209"/>
      <c r="U105" s="209"/>
      <c r="V105" s="209"/>
      <c r="W105" s="209"/>
      <c r="X105" s="209"/>
    </row>
    <row r="106" customFormat="false" ht="12.75" hidden="false" customHeight="false" outlineLevel="0" collapsed="false">
      <c r="P106" s="209"/>
      <c r="Q106" s="209"/>
      <c r="R106" s="209"/>
      <c r="U106" s="209"/>
      <c r="V106" s="209"/>
      <c r="W106" s="209"/>
      <c r="X106" s="209"/>
    </row>
    <row r="107" customFormat="false" ht="12.75" hidden="false" customHeight="false" outlineLevel="0" collapsed="false">
      <c r="P107" s="209"/>
      <c r="Q107" s="209"/>
      <c r="R107" s="209"/>
      <c r="U107" s="209"/>
      <c r="V107" s="209"/>
      <c r="W107" s="209"/>
      <c r="X107" s="209"/>
    </row>
    <row r="108" customFormat="false" ht="12.75" hidden="false" customHeight="false" outlineLevel="0" collapsed="false">
      <c r="P108" s="209"/>
      <c r="Q108" s="209"/>
      <c r="R108" s="209"/>
      <c r="U108" s="209"/>
      <c r="V108" s="209"/>
      <c r="W108" s="209"/>
      <c r="X108" s="209"/>
    </row>
    <row r="109" customFormat="false" ht="12.75" hidden="false" customHeight="false" outlineLevel="0" collapsed="false">
      <c r="P109" s="209"/>
      <c r="Q109" s="209"/>
      <c r="R109" s="209"/>
      <c r="U109" s="209"/>
      <c r="V109" s="209"/>
      <c r="W109" s="209"/>
      <c r="X109" s="209"/>
    </row>
    <row r="110" customFormat="false" ht="12.75" hidden="false" customHeight="false" outlineLevel="0" collapsed="false">
      <c r="P110" s="209"/>
      <c r="Q110" s="209"/>
      <c r="R110" s="209"/>
      <c r="U110" s="209"/>
      <c r="V110" s="209"/>
      <c r="W110" s="209"/>
      <c r="X110" s="209"/>
    </row>
    <row r="111" customFormat="false" ht="12.75" hidden="false" customHeight="false" outlineLevel="0" collapsed="false">
      <c r="P111" s="209"/>
      <c r="Q111" s="209"/>
      <c r="R111" s="209"/>
      <c r="U111" s="209"/>
      <c r="V111" s="209"/>
      <c r="W111" s="209"/>
      <c r="X111" s="209"/>
    </row>
    <row r="112" customFormat="false" ht="12.75" hidden="false" customHeight="false" outlineLevel="0" collapsed="false">
      <c r="P112" s="209"/>
      <c r="Q112" s="209"/>
      <c r="R112" s="209"/>
      <c r="U112" s="209"/>
      <c r="V112" s="209"/>
      <c r="W112" s="209"/>
      <c r="X112" s="209"/>
    </row>
    <row r="113" customFormat="false" ht="12.75" hidden="false" customHeight="false" outlineLevel="0" collapsed="false">
      <c r="P113" s="209"/>
      <c r="Q113" s="209"/>
      <c r="R113" s="209"/>
      <c r="U113" s="209"/>
      <c r="V113" s="209"/>
      <c r="W113" s="209"/>
      <c r="X113" s="209"/>
    </row>
    <row r="114" customFormat="false" ht="12.75" hidden="false" customHeight="false" outlineLevel="0" collapsed="false">
      <c r="P114" s="209"/>
      <c r="Q114" s="209"/>
      <c r="R114" s="209"/>
      <c r="U114" s="209"/>
      <c r="V114" s="209"/>
      <c r="W114" s="209"/>
      <c r="X114" s="209"/>
    </row>
    <row r="115" customFormat="false" ht="12.75" hidden="false" customHeight="false" outlineLevel="0" collapsed="false">
      <c r="P115" s="209"/>
      <c r="Q115" s="209"/>
      <c r="R115" s="209"/>
      <c r="U115" s="209"/>
      <c r="V115" s="209"/>
      <c r="W115" s="209"/>
      <c r="X115" s="209"/>
    </row>
    <row r="116" customFormat="false" ht="12.75" hidden="false" customHeight="false" outlineLevel="0" collapsed="false">
      <c r="P116" s="209"/>
      <c r="Q116" s="209"/>
      <c r="R116" s="209"/>
      <c r="U116" s="209"/>
      <c r="V116" s="209"/>
      <c r="W116" s="209"/>
      <c r="X116" s="209"/>
    </row>
    <row r="117" customFormat="false" ht="12.75" hidden="false" customHeight="false" outlineLevel="0" collapsed="false">
      <c r="P117" s="209"/>
      <c r="Q117" s="209"/>
      <c r="R117" s="209"/>
      <c r="U117" s="209"/>
      <c r="V117" s="209"/>
      <c r="W117" s="209"/>
      <c r="X117" s="209"/>
    </row>
    <row r="118" customFormat="false" ht="12.75" hidden="false" customHeight="false" outlineLevel="0" collapsed="false">
      <c r="P118" s="209"/>
      <c r="Q118" s="209"/>
      <c r="R118" s="209"/>
      <c r="U118" s="209"/>
      <c r="V118" s="209"/>
      <c r="W118" s="209"/>
      <c r="X118" s="209"/>
    </row>
    <row r="119" customFormat="false" ht="12.75" hidden="false" customHeight="false" outlineLevel="0" collapsed="false">
      <c r="P119" s="209"/>
      <c r="Q119" s="209"/>
      <c r="R119" s="209"/>
      <c r="U119" s="209"/>
      <c r="V119" s="209"/>
      <c r="W119" s="209"/>
      <c r="X119" s="209"/>
    </row>
    <row r="120" customFormat="false" ht="12.75" hidden="false" customHeight="false" outlineLevel="0" collapsed="false">
      <c r="P120" s="209"/>
      <c r="Q120" s="209"/>
      <c r="R120" s="209"/>
      <c r="U120" s="209"/>
      <c r="V120" s="209"/>
      <c r="W120" s="209"/>
      <c r="X120" s="209"/>
    </row>
    <row r="121" customFormat="false" ht="12.75" hidden="false" customHeight="false" outlineLevel="0" collapsed="false">
      <c r="P121" s="209"/>
      <c r="Q121" s="209"/>
      <c r="R121" s="209"/>
      <c r="U121" s="209"/>
      <c r="V121" s="209"/>
      <c r="W121" s="209"/>
      <c r="X121" s="209"/>
    </row>
    <row r="122" customFormat="false" ht="12.75" hidden="false" customHeight="false" outlineLevel="0" collapsed="false">
      <c r="P122" s="209"/>
      <c r="Q122" s="209"/>
      <c r="R122" s="209"/>
      <c r="U122" s="209"/>
      <c r="V122" s="209"/>
      <c r="W122" s="209"/>
      <c r="X122" s="209"/>
    </row>
    <row r="123" customFormat="false" ht="12.75" hidden="false" customHeight="false" outlineLevel="0" collapsed="false">
      <c r="P123" s="209"/>
      <c r="Q123" s="209"/>
      <c r="R123" s="209"/>
      <c r="U123" s="209"/>
      <c r="V123" s="209"/>
      <c r="W123" s="209"/>
      <c r="X123" s="209"/>
    </row>
    <row r="124" customFormat="false" ht="12.75" hidden="false" customHeight="false" outlineLevel="0" collapsed="false">
      <c r="P124" s="209"/>
      <c r="Q124" s="209"/>
      <c r="R124" s="209"/>
      <c r="U124" s="209"/>
      <c r="V124" s="209"/>
      <c r="W124" s="209"/>
      <c r="X124" s="209"/>
    </row>
    <row r="125" customFormat="false" ht="12.75" hidden="false" customHeight="false" outlineLevel="0" collapsed="false">
      <c r="P125" s="209"/>
      <c r="Q125" s="209"/>
      <c r="R125" s="209"/>
      <c r="U125" s="209"/>
      <c r="V125" s="209"/>
      <c r="W125" s="209"/>
      <c r="X125" s="209"/>
    </row>
    <row r="126" customFormat="false" ht="12.75" hidden="false" customHeight="false" outlineLevel="0" collapsed="false">
      <c r="P126" s="209"/>
      <c r="Q126" s="209"/>
      <c r="R126" s="209"/>
      <c r="U126" s="209"/>
      <c r="V126" s="209"/>
      <c r="W126" s="209"/>
      <c r="X126" s="209"/>
    </row>
    <row r="127" customFormat="false" ht="12.75" hidden="false" customHeight="false" outlineLevel="0" collapsed="false">
      <c r="P127" s="209"/>
      <c r="Q127" s="209"/>
      <c r="R127" s="209"/>
      <c r="U127" s="209"/>
      <c r="V127" s="209"/>
      <c r="W127" s="209"/>
      <c r="X127" s="209"/>
    </row>
    <row r="128" customFormat="false" ht="12.75" hidden="false" customHeight="false" outlineLevel="0" collapsed="false">
      <c r="P128" s="209"/>
      <c r="Q128" s="209"/>
      <c r="R128" s="209"/>
      <c r="U128" s="209"/>
      <c r="V128" s="209"/>
      <c r="W128" s="209"/>
      <c r="X128" s="209"/>
    </row>
    <row r="129" customFormat="false" ht="12.75" hidden="false" customHeight="false" outlineLevel="0" collapsed="false">
      <c r="P129" s="209"/>
      <c r="Q129" s="209"/>
      <c r="R129" s="209"/>
      <c r="U129" s="209"/>
      <c r="V129" s="209"/>
      <c r="W129" s="209"/>
      <c r="X129" s="209"/>
    </row>
    <row r="130" customFormat="false" ht="12.75" hidden="false" customHeight="false" outlineLevel="0" collapsed="false">
      <c r="P130" s="209"/>
      <c r="Q130" s="209"/>
      <c r="R130" s="209"/>
      <c r="U130" s="209"/>
      <c r="V130" s="209"/>
      <c r="W130" s="209"/>
      <c r="X130" s="209"/>
    </row>
    <row r="131" customFormat="false" ht="12.75" hidden="false" customHeight="false" outlineLevel="0" collapsed="false">
      <c r="P131" s="209"/>
      <c r="Q131" s="209"/>
      <c r="R131" s="209"/>
      <c r="U131" s="209"/>
      <c r="V131" s="209"/>
      <c r="W131" s="209"/>
      <c r="X131" s="209"/>
    </row>
    <row r="132" customFormat="false" ht="12.75" hidden="false" customHeight="false" outlineLevel="0" collapsed="false">
      <c r="P132" s="209"/>
      <c r="Q132" s="209"/>
      <c r="R132" s="209"/>
      <c r="U132" s="209"/>
      <c r="V132" s="209"/>
      <c r="W132" s="209"/>
      <c r="X132" s="209"/>
    </row>
    <row r="133" customFormat="false" ht="12.75" hidden="false" customHeight="false" outlineLevel="0" collapsed="false">
      <c r="P133" s="209"/>
      <c r="Q133" s="209"/>
      <c r="R133" s="209"/>
      <c r="U133" s="209"/>
      <c r="V133" s="209"/>
      <c r="W133" s="209"/>
      <c r="X133" s="209"/>
    </row>
    <row r="134" customFormat="false" ht="12.75" hidden="false" customHeight="false" outlineLevel="0" collapsed="false">
      <c r="P134" s="209"/>
      <c r="Q134" s="209"/>
      <c r="R134" s="209"/>
      <c r="U134" s="209"/>
      <c r="V134" s="209"/>
      <c r="W134" s="209"/>
      <c r="X134" s="209"/>
    </row>
    <row r="135" customFormat="false" ht="12.75" hidden="false" customHeight="false" outlineLevel="0" collapsed="false">
      <c r="P135" s="209"/>
      <c r="Q135" s="209"/>
      <c r="R135" s="209"/>
      <c r="U135" s="209"/>
      <c r="V135" s="209"/>
      <c r="W135" s="209"/>
      <c r="X135" s="209"/>
    </row>
    <row r="136" customFormat="false" ht="12.75" hidden="false" customHeight="false" outlineLevel="0" collapsed="false">
      <c r="P136" s="209"/>
      <c r="Q136" s="209"/>
      <c r="R136" s="209"/>
      <c r="U136" s="209"/>
      <c r="V136" s="209"/>
      <c r="W136" s="209"/>
      <c r="X136" s="209"/>
    </row>
    <row r="137" customFormat="false" ht="12.75" hidden="false" customHeight="false" outlineLevel="0" collapsed="false">
      <c r="P137" s="209"/>
      <c r="Q137" s="209"/>
      <c r="R137" s="209"/>
      <c r="U137" s="209"/>
      <c r="V137" s="209"/>
      <c r="W137" s="209"/>
      <c r="X137" s="209"/>
    </row>
    <row r="138" customFormat="false" ht="12.75" hidden="false" customHeight="false" outlineLevel="0" collapsed="false">
      <c r="P138" s="209"/>
      <c r="Q138" s="209"/>
      <c r="R138" s="209"/>
      <c r="U138" s="209"/>
      <c r="V138" s="209"/>
      <c r="W138" s="209"/>
      <c r="X138" s="209"/>
    </row>
    <row r="139" customFormat="false" ht="12.75" hidden="false" customHeight="false" outlineLevel="0" collapsed="false">
      <c r="P139" s="209"/>
      <c r="Q139" s="209"/>
      <c r="R139" s="209"/>
      <c r="U139" s="209"/>
      <c r="V139" s="209"/>
      <c r="W139" s="209"/>
      <c r="X139" s="209"/>
    </row>
    <row r="140" customFormat="false" ht="12.75" hidden="false" customHeight="false" outlineLevel="0" collapsed="false">
      <c r="P140" s="209"/>
      <c r="Q140" s="209"/>
      <c r="R140" s="209"/>
      <c r="U140" s="209"/>
      <c r="V140" s="209"/>
      <c r="W140" s="209"/>
      <c r="X140" s="209"/>
    </row>
    <row r="141" customFormat="false" ht="12.75" hidden="false" customHeight="false" outlineLevel="0" collapsed="false">
      <c r="P141" s="209"/>
      <c r="Q141" s="209"/>
      <c r="R141" s="209"/>
      <c r="U141" s="209"/>
      <c r="V141" s="209"/>
      <c r="W141" s="209"/>
      <c r="X141" s="209"/>
    </row>
    <row r="142" customFormat="false" ht="12.75" hidden="false" customHeight="false" outlineLevel="0" collapsed="false">
      <c r="P142" s="209"/>
      <c r="Q142" s="209"/>
      <c r="R142" s="209"/>
      <c r="U142" s="209"/>
      <c r="V142" s="209"/>
      <c r="W142" s="209"/>
      <c r="X142" s="209"/>
    </row>
    <row r="143" customFormat="false" ht="12.75" hidden="false" customHeight="false" outlineLevel="0" collapsed="false">
      <c r="P143" s="209"/>
      <c r="Q143" s="209"/>
      <c r="R143" s="209"/>
      <c r="U143" s="209"/>
      <c r="V143" s="209"/>
      <c r="W143" s="209"/>
      <c r="X143" s="209"/>
    </row>
    <row r="144" customFormat="false" ht="12.75" hidden="false" customHeight="false" outlineLevel="0" collapsed="false">
      <c r="P144" s="209"/>
      <c r="Q144" s="209"/>
      <c r="R144" s="209"/>
      <c r="U144" s="209"/>
      <c r="V144" s="209"/>
      <c r="W144" s="209"/>
      <c r="X144" s="209"/>
    </row>
    <row r="145" customFormat="false" ht="12.75" hidden="false" customHeight="false" outlineLevel="0" collapsed="false">
      <c r="P145" s="209"/>
      <c r="Q145" s="209"/>
      <c r="R145" s="209"/>
      <c r="U145" s="209"/>
      <c r="V145" s="209"/>
      <c r="W145" s="209"/>
      <c r="X145" s="209"/>
    </row>
    <row r="146" customFormat="false" ht="12.75" hidden="false" customHeight="false" outlineLevel="0" collapsed="false">
      <c r="P146" s="209"/>
      <c r="Q146" s="209"/>
      <c r="R146" s="209"/>
      <c r="U146" s="209"/>
      <c r="V146" s="209"/>
      <c r="W146" s="209"/>
      <c r="X146" s="209"/>
    </row>
    <row r="147" customFormat="false" ht="12.75" hidden="false" customHeight="false" outlineLevel="0" collapsed="false">
      <c r="P147" s="209"/>
      <c r="Q147" s="209"/>
      <c r="R147" s="209"/>
      <c r="U147" s="209"/>
      <c r="V147" s="209"/>
      <c r="W147" s="209"/>
      <c r="X147" s="209"/>
    </row>
    <row r="148" customFormat="false" ht="12.75" hidden="false" customHeight="false" outlineLevel="0" collapsed="false">
      <c r="P148" s="209"/>
      <c r="Q148" s="209"/>
      <c r="R148" s="209"/>
      <c r="U148" s="209"/>
      <c r="V148" s="209"/>
      <c r="W148" s="209"/>
      <c r="X148" s="209"/>
    </row>
    <row r="149" customFormat="false" ht="12.75" hidden="false" customHeight="false" outlineLevel="0" collapsed="false">
      <c r="P149" s="209"/>
      <c r="Q149" s="209"/>
      <c r="R149" s="209"/>
      <c r="U149" s="209"/>
      <c r="V149" s="209"/>
      <c r="W149" s="209"/>
      <c r="X149" s="209"/>
    </row>
    <row r="150" customFormat="false" ht="12.75" hidden="false" customHeight="false" outlineLevel="0" collapsed="false">
      <c r="P150" s="209"/>
      <c r="Q150" s="209"/>
      <c r="R150" s="209"/>
      <c r="U150" s="209"/>
      <c r="V150" s="209"/>
      <c r="W150" s="209"/>
      <c r="X150" s="209"/>
    </row>
    <row r="151" customFormat="false" ht="12.75" hidden="false" customHeight="false" outlineLevel="0" collapsed="false">
      <c r="P151" s="209"/>
      <c r="Q151" s="209"/>
      <c r="R151" s="209"/>
      <c r="U151" s="209"/>
      <c r="V151" s="209"/>
      <c r="W151" s="209"/>
      <c r="X151" s="209"/>
    </row>
    <row r="152" customFormat="false" ht="12.75" hidden="false" customHeight="false" outlineLevel="0" collapsed="false">
      <c r="P152" s="209"/>
      <c r="Q152" s="209"/>
      <c r="R152" s="209"/>
      <c r="U152" s="209"/>
      <c r="V152" s="209"/>
      <c r="W152" s="209"/>
      <c r="X152" s="209"/>
    </row>
    <row r="153" customFormat="false" ht="12.75" hidden="false" customHeight="false" outlineLevel="0" collapsed="false">
      <c r="P153" s="209"/>
      <c r="Q153" s="209"/>
      <c r="R153" s="209"/>
      <c r="U153" s="209"/>
      <c r="V153" s="209"/>
      <c r="W153" s="209"/>
      <c r="X153" s="209"/>
    </row>
    <row r="154" customFormat="false" ht="12.75" hidden="false" customHeight="false" outlineLevel="0" collapsed="false">
      <c r="P154" s="209"/>
      <c r="Q154" s="209"/>
      <c r="R154" s="209"/>
      <c r="U154" s="209"/>
      <c r="V154" s="209"/>
      <c r="W154" s="209"/>
      <c r="X154" s="209"/>
    </row>
    <row r="155" customFormat="false" ht="12.75" hidden="false" customHeight="false" outlineLevel="0" collapsed="false">
      <c r="P155" s="209"/>
      <c r="Q155" s="209"/>
      <c r="R155" s="209"/>
      <c r="U155" s="209"/>
      <c r="V155" s="209"/>
      <c r="W155" s="209"/>
      <c r="X155" s="209"/>
    </row>
    <row r="156" customFormat="false" ht="12.75" hidden="false" customHeight="false" outlineLevel="0" collapsed="false">
      <c r="P156" s="209"/>
      <c r="Q156" s="209"/>
      <c r="R156" s="209"/>
      <c r="U156" s="209"/>
      <c r="V156" s="209"/>
      <c r="W156" s="209"/>
      <c r="X156" s="209"/>
    </row>
    <row r="157" customFormat="false" ht="12.75" hidden="false" customHeight="false" outlineLevel="0" collapsed="false">
      <c r="P157" s="209"/>
      <c r="Q157" s="209"/>
      <c r="R157" s="209"/>
      <c r="U157" s="209"/>
      <c r="V157" s="209"/>
      <c r="W157" s="209"/>
      <c r="X157" s="209"/>
    </row>
    <row r="158" customFormat="false" ht="12.75" hidden="false" customHeight="false" outlineLevel="0" collapsed="false">
      <c r="P158" s="209"/>
      <c r="Q158" s="209"/>
      <c r="R158" s="209"/>
      <c r="U158" s="209"/>
      <c r="V158" s="209"/>
      <c r="W158" s="209"/>
      <c r="X158" s="209"/>
    </row>
    <row r="159" customFormat="false" ht="12.75" hidden="false" customHeight="false" outlineLevel="0" collapsed="false">
      <c r="P159" s="209"/>
      <c r="Q159" s="209"/>
      <c r="R159" s="209"/>
      <c r="U159" s="209"/>
      <c r="V159" s="209"/>
      <c r="W159" s="209"/>
      <c r="X159" s="209"/>
    </row>
    <row r="160" customFormat="false" ht="12.75" hidden="false" customHeight="false" outlineLevel="0" collapsed="false">
      <c r="P160" s="209"/>
      <c r="Q160" s="209"/>
      <c r="R160" s="209"/>
      <c r="U160" s="209"/>
      <c r="V160" s="209"/>
      <c r="W160" s="209"/>
      <c r="X160" s="209"/>
    </row>
    <row r="161" customFormat="false" ht="12.75" hidden="false" customHeight="false" outlineLevel="0" collapsed="false">
      <c r="P161" s="209"/>
      <c r="Q161" s="209"/>
      <c r="R161" s="209"/>
      <c r="U161" s="209"/>
      <c r="V161" s="209"/>
      <c r="W161" s="209"/>
      <c r="X161" s="209"/>
    </row>
    <row r="162" customFormat="false" ht="12.75" hidden="false" customHeight="false" outlineLevel="0" collapsed="false">
      <c r="P162" s="209"/>
      <c r="Q162" s="209"/>
      <c r="R162" s="209"/>
      <c r="U162" s="209"/>
      <c r="V162" s="209"/>
      <c r="W162" s="209"/>
      <c r="X162" s="209"/>
    </row>
    <row r="163" customFormat="false" ht="12.75" hidden="false" customHeight="false" outlineLevel="0" collapsed="false">
      <c r="P163" s="209"/>
      <c r="Q163" s="209"/>
      <c r="R163" s="209"/>
      <c r="U163" s="209"/>
      <c r="V163" s="209"/>
      <c r="W163" s="209"/>
      <c r="X163" s="209"/>
    </row>
    <row r="164" customFormat="false" ht="12.75" hidden="false" customHeight="false" outlineLevel="0" collapsed="false">
      <c r="P164" s="209"/>
      <c r="Q164" s="209"/>
      <c r="R164" s="209"/>
      <c r="U164" s="209"/>
      <c r="V164" s="209"/>
      <c r="W164" s="209"/>
      <c r="X164" s="209"/>
    </row>
    <row r="165" customFormat="false" ht="12.75" hidden="false" customHeight="false" outlineLevel="0" collapsed="false">
      <c r="P165" s="209"/>
      <c r="Q165" s="209"/>
      <c r="R165" s="209"/>
      <c r="U165" s="209"/>
      <c r="V165" s="209"/>
      <c r="W165" s="209"/>
      <c r="X165" s="209"/>
    </row>
    <row r="166" customFormat="false" ht="12.75" hidden="false" customHeight="false" outlineLevel="0" collapsed="false">
      <c r="P166" s="209"/>
      <c r="Q166" s="209"/>
      <c r="R166" s="209"/>
      <c r="U166" s="209"/>
      <c r="V166" s="209"/>
      <c r="W166" s="209"/>
      <c r="X166" s="209"/>
    </row>
    <row r="167" customFormat="false" ht="12.75" hidden="false" customHeight="false" outlineLevel="0" collapsed="false">
      <c r="P167" s="209"/>
      <c r="Q167" s="209"/>
      <c r="R167" s="209"/>
      <c r="U167" s="209"/>
      <c r="V167" s="209"/>
      <c r="W167" s="209"/>
      <c r="X167" s="209"/>
    </row>
    <row r="168" customFormat="false" ht="12.75" hidden="false" customHeight="false" outlineLevel="0" collapsed="false">
      <c r="P168" s="209"/>
      <c r="Q168" s="209"/>
      <c r="R168" s="209"/>
      <c r="U168" s="209"/>
      <c r="V168" s="209"/>
      <c r="W168" s="209"/>
      <c r="X168" s="209"/>
    </row>
    <row r="169" customFormat="false" ht="12.75" hidden="false" customHeight="false" outlineLevel="0" collapsed="false">
      <c r="P169" s="209"/>
      <c r="Q169" s="209"/>
      <c r="R169" s="209"/>
      <c r="U169" s="209"/>
      <c r="V169" s="209"/>
      <c r="W169" s="209"/>
      <c r="X169" s="209"/>
    </row>
    <row r="170" customFormat="false" ht="12.75" hidden="false" customHeight="false" outlineLevel="0" collapsed="false">
      <c r="P170" s="209"/>
      <c r="Q170" s="209"/>
      <c r="R170" s="209"/>
      <c r="U170" s="209"/>
      <c r="V170" s="209"/>
      <c r="W170" s="209"/>
      <c r="X170" s="209"/>
    </row>
    <row r="171" customFormat="false" ht="12.75" hidden="false" customHeight="false" outlineLevel="0" collapsed="false">
      <c r="P171" s="209"/>
      <c r="Q171" s="209"/>
      <c r="R171" s="209"/>
      <c r="U171" s="209"/>
      <c r="V171" s="209"/>
      <c r="W171" s="209"/>
      <c r="X171" s="209"/>
    </row>
    <row r="172" customFormat="false" ht="12.75" hidden="false" customHeight="false" outlineLevel="0" collapsed="false">
      <c r="P172" s="209"/>
      <c r="Q172" s="209"/>
      <c r="R172" s="209"/>
      <c r="U172" s="209"/>
      <c r="V172" s="209"/>
      <c r="W172" s="209"/>
      <c r="X172" s="209"/>
    </row>
    <row r="173" customFormat="false" ht="12.75" hidden="false" customHeight="false" outlineLevel="0" collapsed="false">
      <c r="P173" s="209"/>
      <c r="Q173" s="209"/>
      <c r="R173" s="209"/>
      <c r="U173" s="209"/>
      <c r="V173" s="209"/>
      <c r="W173" s="209"/>
      <c r="X173" s="209"/>
    </row>
    <row r="174" customFormat="false" ht="12.75" hidden="false" customHeight="false" outlineLevel="0" collapsed="false">
      <c r="P174" s="209"/>
      <c r="Q174" s="209"/>
      <c r="R174" s="209"/>
      <c r="U174" s="209"/>
      <c r="V174" s="209"/>
      <c r="W174" s="209"/>
      <c r="X174" s="209"/>
    </row>
    <row r="175" customFormat="false" ht="12.75" hidden="false" customHeight="false" outlineLevel="0" collapsed="false">
      <c r="P175" s="209"/>
      <c r="Q175" s="209"/>
      <c r="R175" s="209"/>
      <c r="U175" s="209"/>
      <c r="V175" s="209"/>
      <c r="W175" s="209"/>
      <c r="X175" s="209"/>
    </row>
    <row r="176" customFormat="false" ht="12.75" hidden="false" customHeight="false" outlineLevel="0" collapsed="false">
      <c r="P176" s="209"/>
      <c r="Q176" s="209"/>
      <c r="R176" s="209"/>
      <c r="U176" s="209"/>
      <c r="V176" s="209"/>
      <c r="W176" s="209"/>
      <c r="X176" s="209"/>
    </row>
    <row r="177" customFormat="false" ht="12.75" hidden="false" customHeight="false" outlineLevel="0" collapsed="false">
      <c r="P177" s="209"/>
      <c r="Q177" s="209"/>
      <c r="R177" s="209"/>
      <c r="U177" s="209"/>
      <c r="V177" s="209"/>
      <c r="W177" s="209"/>
      <c r="X177" s="209"/>
    </row>
    <row r="178" customFormat="false" ht="12.75" hidden="false" customHeight="false" outlineLevel="0" collapsed="false">
      <c r="P178" s="209"/>
      <c r="Q178" s="209"/>
      <c r="R178" s="209"/>
      <c r="U178" s="209"/>
      <c r="V178" s="209"/>
      <c r="W178" s="209"/>
      <c r="X178" s="209"/>
    </row>
    <row r="179" customFormat="false" ht="12.75" hidden="false" customHeight="false" outlineLevel="0" collapsed="false">
      <c r="P179" s="209"/>
      <c r="Q179" s="209"/>
      <c r="R179" s="209"/>
      <c r="U179" s="209"/>
      <c r="V179" s="209"/>
      <c r="W179" s="209"/>
      <c r="X179" s="209"/>
    </row>
    <row r="180" customFormat="false" ht="12.75" hidden="false" customHeight="false" outlineLevel="0" collapsed="false">
      <c r="P180" s="209"/>
      <c r="Q180" s="209"/>
      <c r="R180" s="209"/>
      <c r="U180" s="209"/>
      <c r="V180" s="209"/>
      <c r="W180" s="209"/>
      <c r="X180" s="209"/>
    </row>
    <row r="181" customFormat="false" ht="12.75" hidden="false" customHeight="false" outlineLevel="0" collapsed="false">
      <c r="P181" s="209"/>
      <c r="Q181" s="209"/>
      <c r="R181" s="209"/>
      <c r="U181" s="209"/>
      <c r="V181" s="209"/>
      <c r="W181" s="209"/>
      <c r="X181" s="209"/>
    </row>
    <row r="182" customFormat="false" ht="12.75" hidden="false" customHeight="false" outlineLevel="0" collapsed="false">
      <c r="P182" s="209"/>
      <c r="Q182" s="209"/>
      <c r="R182" s="209"/>
      <c r="U182" s="209"/>
      <c r="V182" s="209"/>
      <c r="W182" s="209"/>
      <c r="X182" s="209"/>
    </row>
    <row r="183" customFormat="false" ht="12.75" hidden="false" customHeight="false" outlineLevel="0" collapsed="false">
      <c r="P183" s="209"/>
      <c r="Q183" s="209"/>
      <c r="R183" s="209"/>
      <c r="U183" s="209"/>
      <c r="V183" s="209"/>
      <c r="W183" s="209"/>
      <c r="X183" s="209"/>
    </row>
    <row r="184" customFormat="false" ht="12.75" hidden="false" customHeight="false" outlineLevel="0" collapsed="false">
      <c r="P184" s="209"/>
      <c r="Q184" s="209"/>
      <c r="R184" s="209"/>
      <c r="U184" s="209"/>
      <c r="V184" s="209"/>
      <c r="W184" s="209"/>
      <c r="X184" s="209"/>
    </row>
    <row r="185" customFormat="false" ht="12.75" hidden="false" customHeight="false" outlineLevel="0" collapsed="false">
      <c r="P185" s="209"/>
      <c r="Q185" s="209"/>
      <c r="R185" s="209"/>
      <c r="U185" s="209"/>
      <c r="V185" s="209"/>
      <c r="W185" s="209"/>
      <c r="X185" s="209"/>
    </row>
    <row r="186" customFormat="false" ht="12.75" hidden="false" customHeight="false" outlineLevel="0" collapsed="false">
      <c r="P186" s="209"/>
      <c r="Q186" s="209"/>
      <c r="R186" s="209"/>
      <c r="U186" s="209"/>
      <c r="V186" s="209"/>
      <c r="W186" s="209"/>
      <c r="X186" s="209"/>
    </row>
    <row r="187" customFormat="false" ht="12.75" hidden="false" customHeight="false" outlineLevel="0" collapsed="false">
      <c r="P187" s="209"/>
      <c r="Q187" s="209"/>
      <c r="R187" s="209"/>
      <c r="U187" s="209"/>
      <c r="V187" s="209"/>
      <c r="W187" s="209"/>
      <c r="X187" s="209"/>
    </row>
    <row r="188" customFormat="false" ht="12.75" hidden="false" customHeight="false" outlineLevel="0" collapsed="false">
      <c r="P188" s="209"/>
      <c r="Q188" s="209"/>
      <c r="R188" s="209"/>
      <c r="U188" s="209"/>
      <c r="V188" s="209"/>
      <c r="W188" s="209"/>
      <c r="X188" s="209"/>
    </row>
    <row r="189" customFormat="false" ht="12.75" hidden="false" customHeight="false" outlineLevel="0" collapsed="false">
      <c r="P189" s="209"/>
      <c r="Q189" s="209"/>
      <c r="R189" s="209"/>
      <c r="U189" s="209"/>
      <c r="V189" s="209"/>
      <c r="W189" s="209"/>
      <c r="X189" s="209"/>
    </row>
    <row r="190" customFormat="false" ht="12.75" hidden="false" customHeight="false" outlineLevel="0" collapsed="false">
      <c r="P190" s="209"/>
      <c r="Q190" s="209"/>
      <c r="R190" s="209"/>
      <c r="U190" s="209"/>
      <c r="V190" s="209"/>
      <c r="W190" s="209"/>
      <c r="X190" s="209"/>
    </row>
    <row r="191" customFormat="false" ht="12.75" hidden="false" customHeight="false" outlineLevel="0" collapsed="false">
      <c r="P191" s="209"/>
      <c r="Q191" s="209"/>
      <c r="R191" s="209"/>
      <c r="U191" s="209"/>
      <c r="V191" s="209"/>
      <c r="W191" s="209"/>
      <c r="X191" s="209"/>
    </row>
    <row r="192" customFormat="false" ht="12.75" hidden="false" customHeight="false" outlineLevel="0" collapsed="false">
      <c r="P192" s="209"/>
      <c r="Q192" s="209"/>
      <c r="R192" s="209"/>
      <c r="U192" s="209"/>
      <c r="V192" s="209"/>
      <c r="W192" s="209"/>
      <c r="X192" s="209"/>
    </row>
    <row r="193" customFormat="false" ht="12.75" hidden="false" customHeight="false" outlineLevel="0" collapsed="false">
      <c r="P193" s="209"/>
      <c r="Q193" s="209"/>
      <c r="R193" s="209"/>
      <c r="U193" s="209"/>
      <c r="V193" s="209"/>
      <c r="W193" s="209"/>
      <c r="X193" s="209"/>
    </row>
    <row r="194" customFormat="false" ht="12.75" hidden="false" customHeight="false" outlineLevel="0" collapsed="false">
      <c r="P194" s="209"/>
      <c r="Q194" s="209"/>
      <c r="R194" s="209"/>
      <c r="U194" s="209"/>
      <c r="V194" s="209"/>
      <c r="W194" s="209"/>
      <c r="X194" s="209"/>
    </row>
    <row r="195" customFormat="false" ht="12.75" hidden="false" customHeight="false" outlineLevel="0" collapsed="false">
      <c r="P195" s="209"/>
      <c r="Q195" s="209"/>
      <c r="R195" s="209"/>
      <c r="U195" s="209"/>
      <c r="V195" s="209"/>
      <c r="W195" s="209"/>
      <c r="X195" s="209"/>
    </row>
    <row r="196" customFormat="false" ht="12.75" hidden="false" customHeight="false" outlineLevel="0" collapsed="false">
      <c r="P196" s="209"/>
      <c r="Q196" s="209"/>
      <c r="R196" s="209"/>
      <c r="U196" s="209"/>
      <c r="V196" s="209"/>
      <c r="W196" s="209"/>
      <c r="X196" s="209"/>
    </row>
    <row r="197" customFormat="false" ht="12.75" hidden="false" customHeight="false" outlineLevel="0" collapsed="false">
      <c r="P197" s="209"/>
      <c r="Q197" s="209"/>
      <c r="R197" s="209"/>
      <c r="U197" s="209"/>
      <c r="V197" s="209"/>
      <c r="W197" s="209"/>
      <c r="X197" s="209"/>
    </row>
    <row r="198" customFormat="false" ht="12.75" hidden="false" customHeight="false" outlineLevel="0" collapsed="false">
      <c r="P198" s="209"/>
      <c r="Q198" s="209"/>
      <c r="R198" s="209"/>
      <c r="U198" s="209"/>
      <c r="V198" s="209"/>
      <c r="W198" s="209"/>
      <c r="X198" s="209"/>
    </row>
    <row r="199" customFormat="false" ht="12.75" hidden="false" customHeight="false" outlineLevel="0" collapsed="false">
      <c r="P199" s="209"/>
      <c r="Q199" s="209"/>
      <c r="R199" s="209"/>
      <c r="U199" s="209"/>
      <c r="V199" s="209"/>
      <c r="W199" s="209"/>
      <c r="X199" s="209"/>
    </row>
    <row r="200" customFormat="false" ht="12.75" hidden="false" customHeight="false" outlineLevel="0" collapsed="false">
      <c r="P200" s="209"/>
      <c r="Q200" s="209"/>
      <c r="R200" s="209"/>
      <c r="U200" s="209"/>
      <c r="V200" s="209"/>
      <c r="W200" s="209"/>
      <c r="X200" s="209"/>
    </row>
    <row r="201" customFormat="false" ht="12.75" hidden="false" customHeight="false" outlineLevel="0" collapsed="false">
      <c r="P201" s="209"/>
      <c r="Q201" s="209"/>
      <c r="R201" s="209"/>
      <c r="U201" s="209"/>
      <c r="V201" s="209"/>
      <c r="W201" s="209"/>
      <c r="X201" s="209"/>
    </row>
    <row r="202" customFormat="false" ht="12.75" hidden="false" customHeight="false" outlineLevel="0" collapsed="false">
      <c r="P202" s="209"/>
      <c r="Q202" s="209"/>
      <c r="R202" s="209"/>
      <c r="U202" s="209"/>
      <c r="V202" s="209"/>
      <c r="W202" s="209"/>
      <c r="X202" s="209"/>
    </row>
    <row r="203" customFormat="false" ht="12.75" hidden="false" customHeight="false" outlineLevel="0" collapsed="false">
      <c r="P203" s="209"/>
      <c r="Q203" s="209"/>
      <c r="R203" s="209"/>
      <c r="U203" s="209"/>
      <c r="V203" s="209"/>
      <c r="W203" s="209"/>
      <c r="X203" s="209"/>
    </row>
    <row r="204" customFormat="false" ht="12.75" hidden="false" customHeight="false" outlineLevel="0" collapsed="false">
      <c r="P204" s="209"/>
      <c r="Q204" s="209"/>
      <c r="R204" s="209"/>
      <c r="U204" s="209"/>
      <c r="V204" s="209"/>
      <c r="W204" s="209"/>
      <c r="X204" s="209"/>
    </row>
    <row r="205" customFormat="false" ht="12.75" hidden="false" customHeight="false" outlineLevel="0" collapsed="false">
      <c r="P205" s="209"/>
      <c r="Q205" s="209"/>
      <c r="R205" s="209"/>
      <c r="U205" s="209"/>
      <c r="V205" s="209"/>
      <c r="W205" s="209"/>
      <c r="X205" s="209"/>
    </row>
    <row r="206" customFormat="false" ht="12.75" hidden="false" customHeight="false" outlineLevel="0" collapsed="false">
      <c r="P206" s="209"/>
      <c r="Q206" s="209"/>
      <c r="R206" s="209"/>
      <c r="U206" s="209"/>
      <c r="V206" s="209"/>
      <c r="W206" s="209"/>
      <c r="X206" s="209"/>
    </row>
    <row r="207" customFormat="false" ht="12.75" hidden="false" customHeight="false" outlineLevel="0" collapsed="false">
      <c r="P207" s="209"/>
      <c r="Q207" s="209"/>
      <c r="R207" s="209"/>
      <c r="U207" s="209"/>
      <c r="V207" s="209"/>
      <c r="W207" s="209"/>
      <c r="X207" s="209"/>
    </row>
    <row r="208" customFormat="false" ht="12.75" hidden="false" customHeight="false" outlineLevel="0" collapsed="false">
      <c r="P208" s="209"/>
      <c r="Q208" s="209"/>
      <c r="R208" s="209"/>
      <c r="U208" s="209"/>
      <c r="V208" s="209"/>
      <c r="W208" s="209"/>
      <c r="X208" s="209"/>
    </row>
  </sheetData>
  <mergeCells count="54">
    <mergeCell ref="F1:G1"/>
    <mergeCell ref="L1:P1"/>
    <mergeCell ref="AE1:AK1"/>
    <mergeCell ref="BA1:BH1"/>
    <mergeCell ref="BU1:CB1"/>
    <mergeCell ref="L3:M3"/>
    <mergeCell ref="L4:M4"/>
    <mergeCell ref="L5:M5"/>
    <mergeCell ref="L6:M6"/>
    <mergeCell ref="L7:M7"/>
    <mergeCell ref="L8:M8"/>
    <mergeCell ref="L9:M9"/>
    <mergeCell ref="D10:H10"/>
    <mergeCell ref="L10:M10"/>
    <mergeCell ref="L11:M11"/>
    <mergeCell ref="L12:M12"/>
    <mergeCell ref="L13:M13"/>
    <mergeCell ref="L14:M14"/>
    <mergeCell ref="L15:M15"/>
    <mergeCell ref="L16:M16"/>
    <mergeCell ref="L17:M17"/>
    <mergeCell ref="L18:M18"/>
    <mergeCell ref="L19:M19"/>
    <mergeCell ref="AM20:AN20"/>
    <mergeCell ref="AO20:AP20"/>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4">
              <controlPr defaultSize="0" print="false" autoFill="0" autoPict="0" macro="Module3.Button74_Click">
                <anchor moveWithCells="true" sizeWithCells="false">
                  <from>
                    <xdr:col>3</xdr:col>
                    <xdr:colOff>0</xdr:colOff>
                    <xdr:row>3</xdr:row>
                    <xdr:rowOff>37800</xdr:rowOff>
                  </from>
                  <to>
                    <xdr:col>5</xdr:col>
                    <xdr:colOff>1080</xdr:colOff>
                    <xdr:row>5</xdr:row>
                    <xdr:rowOff>56880</xdr:rowOff>
                  </to>
                </anchor>
              </controlPr>
            </control>
          </mc:Choice>
        </mc:AlternateContent>
        <mc:AlternateContent xmlns:mc="http://schemas.openxmlformats.org/markup-compatibility/2006">
          <mc:Choice Requires="x14">
            <control shapeId="1002" r:id="rId5" name="Button 5">
              <controlPr defaultSize="0" print="false" autoFill="0" autoPict="0" macro="Module5.Button8_Click">
                <anchor moveWithCells="true" sizeWithCells="false">
                  <from>
                    <xdr:col>3</xdr:col>
                    <xdr:colOff>0</xdr:colOff>
                    <xdr:row>5</xdr:row>
                    <xdr:rowOff>133200</xdr:rowOff>
                  </from>
                  <to>
                    <xdr:col>5</xdr:col>
                    <xdr:colOff>1080</xdr:colOff>
                    <xdr:row>7</xdr:row>
                    <xdr:rowOff>142920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81"/>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5" ySplit="21" topLeftCell="F22" activePane="bottomRight" state="frozen"/>
      <selection pane="topLeft" activeCell="A1" activeCellId="0" sqref="A1"/>
      <selection pane="topRight" activeCell="F1" activeCellId="0" sqref="F1"/>
      <selection pane="bottomLeft" activeCell="A22" activeCellId="0" sqref="A22"/>
      <selection pane="bottomRight" activeCell="O7" activeCellId="0" sqref="O7"/>
    </sheetView>
  </sheetViews>
  <sheetFormatPr defaultColWidth="9.13671875" defaultRowHeight="12.75" customHeight="true" zeroHeight="false" outlineLevelRow="0" outlineLevelCol="0"/>
  <cols>
    <col collapsed="false" customWidth="true" hidden="false" outlineLevel="0" max="3" min="1" style="93" width="3.7"/>
    <col collapsed="false" customWidth="true" hidden="false" outlineLevel="0" max="4" min="4" style="199" width="15.7"/>
    <col collapsed="false" customWidth="true" hidden="false" outlineLevel="0" max="5" min="5" style="199" width="3.7"/>
    <col collapsed="false" customWidth="true" hidden="false" outlineLevel="0" max="7" min="6" style="200" width="15.7"/>
    <col collapsed="false" customWidth="true" hidden="false" outlineLevel="0" max="9" min="8" style="201" width="15.7"/>
    <col collapsed="false" customWidth="true" hidden="false" outlineLevel="0" max="10" min="10" style="93" width="3.7"/>
    <col collapsed="false" customWidth="true" hidden="false" outlineLevel="0" max="11" min="11" style="93" width="17.14"/>
    <col collapsed="false" customWidth="true" hidden="false" outlineLevel="0" max="12" min="12" style="93" width="17.85"/>
    <col collapsed="false" customWidth="true" hidden="false" outlineLevel="0" max="13" min="13" style="93" width="3.7"/>
    <col collapsed="false" customWidth="true" hidden="false" outlineLevel="0" max="15" min="14" style="93" width="15.7"/>
    <col collapsed="false" customWidth="true" hidden="false" outlineLevel="0" max="16" min="16" style="200" width="15.7"/>
    <col collapsed="false" customWidth="true" hidden="false" outlineLevel="0" max="17" min="17" style="202" width="16.42"/>
    <col collapsed="false" customWidth="true" hidden="false" outlineLevel="0" max="18" min="18" style="202" width="3.7"/>
    <col collapsed="false" customWidth="true" hidden="false" outlineLevel="0" max="19" min="19" style="203" width="18.85"/>
    <col collapsed="false" customWidth="true" hidden="false" outlineLevel="0" max="20" min="20" style="203" width="15.7"/>
    <col collapsed="false" customWidth="true" hidden="false" outlineLevel="0" max="21" min="21" style="202" width="3.7"/>
    <col collapsed="false" customWidth="true" hidden="false" outlineLevel="0" max="22" min="22" style="202" width="15.7"/>
    <col collapsed="false" customWidth="true" hidden="false" outlineLevel="0" max="23" min="23" style="202" width="3.7"/>
    <col collapsed="false" customWidth="true" hidden="false" outlineLevel="0" max="24" min="24" style="202" width="15.7"/>
    <col collapsed="false" customWidth="true" hidden="false" outlineLevel="0" max="29" min="25" style="204" width="15.7"/>
    <col collapsed="false" customWidth="true" hidden="false" outlineLevel="0" max="30" min="30" style="205" width="3.7"/>
    <col collapsed="false" customWidth="true" hidden="false" outlineLevel="0" max="31" min="31" style="206" width="3.7"/>
    <col collapsed="false" customWidth="true" hidden="false" outlineLevel="0" max="36" min="32" style="132" width="11.7"/>
    <col collapsed="false" customWidth="true" hidden="false" outlineLevel="0" max="37" min="37" style="207" width="11.7"/>
    <col collapsed="false" customWidth="true" hidden="false" outlineLevel="0" max="40" min="38" style="207" width="10.71"/>
    <col collapsed="false" customWidth="true" hidden="false" outlineLevel="0" max="41" min="41" style="208" width="10.71"/>
    <col collapsed="false" customWidth="true" hidden="false" outlineLevel="0" max="46" min="42" style="207" width="10.71"/>
    <col collapsed="false" customWidth="true" hidden="false" outlineLevel="0" max="47" min="47" style="208" width="10.71"/>
    <col collapsed="false" customWidth="true" hidden="false" outlineLevel="0" max="49" min="48" style="209" width="10.71"/>
    <col collapsed="false" customWidth="true" hidden="false" outlineLevel="0" max="51" min="50" style="209" width="10.99"/>
    <col collapsed="false" customWidth="true" hidden="false" outlineLevel="0" max="52" min="52" style="209" width="3.7"/>
    <col collapsed="false" customWidth="true" hidden="false" outlineLevel="0" max="53" min="53" style="210" width="3.7"/>
    <col collapsed="false" customWidth="true" hidden="false" outlineLevel="0" max="71" min="54" style="209" width="15.7"/>
    <col collapsed="false" customWidth="true" hidden="false" outlineLevel="0" max="72" min="72" style="93" width="3.7"/>
    <col collapsed="false" customWidth="true" hidden="false" outlineLevel="0" max="73" min="73" style="211" width="3.7"/>
    <col collapsed="false" customWidth="true" hidden="false" outlineLevel="0" max="74" min="74" style="206" width="15.7"/>
    <col collapsed="false" customWidth="true" hidden="false" outlineLevel="0" max="88" min="75" style="93" width="15.7"/>
    <col collapsed="false" customWidth="false" hidden="false" outlineLevel="0" max="257" min="89" style="93" width="9.14"/>
  </cols>
  <sheetData>
    <row r="1" customFormat="false" ht="16.5" hidden="false" customHeight="false" outlineLevel="0" collapsed="false">
      <c r="A1" s="26" t="s">
        <v>350</v>
      </c>
      <c r="D1" s="212" t="s">
        <v>351</v>
      </c>
      <c r="F1" s="213" t="e">
        <f aca="false">GetPipeName($AH$12,$AH$13)</f>
        <v>#VALUE!</v>
      </c>
      <c r="G1" s="213"/>
      <c r="L1" s="214" t="s">
        <v>352</v>
      </c>
      <c r="M1" s="214"/>
      <c r="N1" s="214"/>
      <c r="O1" s="214"/>
      <c r="P1" s="214"/>
      <c r="Q1" s="93"/>
      <c r="AE1" s="215" t="s">
        <v>353</v>
      </c>
      <c r="AF1" s="215"/>
      <c r="AG1" s="215"/>
      <c r="AH1" s="215"/>
      <c r="AI1" s="215"/>
      <c r="AJ1" s="215"/>
      <c r="AK1" s="215"/>
      <c r="AV1" s="216" t="e">
        <f aca="true">MID(CELL("filename",A1),FIND("]",CELL("filename",A1))+1,LEN(CELL("filename",A1))-FIND("]",CELL("filename",A1)))</f>
        <v>#VALUE!</v>
      </c>
      <c r="BA1" s="215" t="s">
        <v>354</v>
      </c>
      <c r="BB1" s="215"/>
      <c r="BC1" s="215"/>
      <c r="BD1" s="215"/>
      <c r="BE1" s="215"/>
      <c r="BF1" s="215"/>
      <c r="BG1" s="215"/>
      <c r="BH1" s="215"/>
      <c r="BU1" s="215" t="s">
        <v>355</v>
      </c>
      <c r="BV1" s="215"/>
      <c r="BW1" s="215"/>
      <c r="BX1" s="215"/>
      <c r="BY1" s="215"/>
      <c r="BZ1" s="215"/>
      <c r="CA1" s="215"/>
      <c r="CB1" s="215"/>
    </row>
    <row r="2" customFormat="false" ht="16.5" hidden="false" customHeight="false" outlineLevel="0" collapsed="false">
      <c r="A2" s="217" t="str">
        <f aca="false">ADDRESS(ROW($L$3),COLUMN($L$3))</f>
        <v>$L$3</v>
      </c>
      <c r="D2" s="218" t="n">
        <v>6</v>
      </c>
      <c r="F2" s="219" t="e">
        <f aca="false">GetRcptPoint($AH$12,$AH$13)</f>
        <v>#VALUE!</v>
      </c>
      <c r="G2" s="220" t="e">
        <f aca="false">GetDelPoint($AH$12,$AH$13)</f>
        <v>#VALUE!</v>
      </c>
      <c r="L2" s="201"/>
      <c r="N2" s="199" t="n">
        <f aca="false">TodayDate</f>
        <v>37210</v>
      </c>
      <c r="O2" s="199" t="n">
        <v>37209</v>
      </c>
      <c r="P2" s="93"/>
      <c r="Q2" s="93"/>
      <c r="AL2" s="216" t="n">
        <v>1</v>
      </c>
      <c r="AM2" s="216" t="n">
        <v>2</v>
      </c>
      <c r="AN2" s="216" t="n">
        <v>3</v>
      </c>
      <c r="AO2" s="216" t="n">
        <v>4</v>
      </c>
      <c r="AP2" s="216" t="n">
        <v>5</v>
      </c>
      <c r="AQ2" s="216" t="n">
        <v>6</v>
      </c>
      <c r="AR2" s="216" t="n">
        <v>7</v>
      </c>
      <c r="AS2" s="216" t="n">
        <v>8</v>
      </c>
      <c r="AT2" s="216" t="n">
        <v>9</v>
      </c>
      <c r="AV2" s="221" t="str">
        <f aca="false">ADDRESS(ROW($F$22),COLUMN($F$22))</f>
        <v>$F$22</v>
      </c>
      <c r="AW2" s="216" t="e">
        <f aca="false">GetEnd($AV$1,AV2)</f>
        <v>#VALUE!</v>
      </c>
      <c r="AX2" s="221" t="str">
        <f aca="false">ADDRESS(ROW($G$22),COLUMN($G$22))</f>
        <v>$G$22</v>
      </c>
      <c r="AY2" s="216" t="e">
        <f aca="false">GetEnd($AV$1,AX2)</f>
        <v>#VALUE!</v>
      </c>
      <c r="BV2" s="222" t="s">
        <v>356</v>
      </c>
      <c r="BW2" s="223" t="str">
        <f aca="false">ADDRESS(ROW($H$21),COLUMN($H$21))</f>
        <v>$H$21</v>
      </c>
      <c r="BX2" s="223" t="str">
        <f aca="false">ADDRESS(ROW($BV$21),COLUMN($BV$21))</f>
        <v>$BV$21</v>
      </c>
      <c r="BY2" s="223" t="str">
        <f aca="false">ADDRESS(ROW($I$21),COLUMN($I$21))</f>
        <v>$I$21</v>
      </c>
      <c r="BZ2" s="223" t="str">
        <f aca="false">ADDRESS(ROW($BW$21),COLUMN($BW$21))</f>
        <v>$BW$21</v>
      </c>
      <c r="CA2" s="223" t="str">
        <f aca="false">ADDRESS(ROW($N$21),COLUMN($N$21))</f>
        <v>$N$21</v>
      </c>
      <c r="CB2" s="223" t="str">
        <f aca="false">ADDRESS(ROW($BX$21),COLUMN($BX$21))</f>
        <v>$BX$21</v>
      </c>
      <c r="CC2" s="223" t="str">
        <f aca="false">ADDRESS(ROW($O$21),COLUMN($O$21))</f>
        <v>$O$21</v>
      </c>
      <c r="CD2" s="223" t="str">
        <f aca="false">ADDRESS(ROW($BY$21),COLUMN($BY$21))</f>
        <v>$BY$21</v>
      </c>
      <c r="CE2" s="223" t="str">
        <f aca="false">ADDRESS(ROW($P$21),COLUMN($P$21))</f>
        <v>$P$21</v>
      </c>
      <c r="CF2" s="223" t="str">
        <f aca="false">ADDRESS(ROW($BZ$21),COLUMN($BZ$21))</f>
        <v>$BZ$21</v>
      </c>
      <c r="CG2" s="223" t="str">
        <f aca="false">ADDRESS(ROW($AT$21),COLUMN($AT$21))</f>
        <v>$AT$21</v>
      </c>
      <c r="CH2" s="223" t="str">
        <f aca="false">ADDRESS(ROW($CA$21),COLUMN($CA$21))</f>
        <v>$CA$21</v>
      </c>
      <c r="CI2" s="223" t="str">
        <f aca="false">ADDRESS(ROW($AU$21),COLUMN($AU$21))</f>
        <v>$AU$21</v>
      </c>
      <c r="CJ2" s="223" t="str">
        <f aca="false">ADDRESS(ROW($CB$21),COLUMN($CB$21))</f>
        <v>$CB$21</v>
      </c>
      <c r="CK2" s="223" t="str">
        <f aca="false">ADDRESS(ROW($AM$21),COLUMN($AM$21))</f>
        <v>$AM$21</v>
      </c>
      <c r="CL2" s="223" t="str">
        <f aca="false">ADDRESS(ROW($CC$21),COLUMN($CC$21))</f>
        <v>$CC$21</v>
      </c>
      <c r="CM2" s="223" t="str">
        <f aca="false">ADDRESS(ROW($AN$21),COLUMN($AN$21))</f>
        <v>$AN$21</v>
      </c>
      <c r="CN2" s="223" t="str">
        <f aca="false">ADDRESS(ROW($CD$21),COLUMN($CD$21))</f>
        <v>$CD$21</v>
      </c>
      <c r="CO2" s="223" t="str">
        <f aca="false">ADDRESS(ROW($AO$21),COLUMN($AO$21))</f>
        <v>$AO$21</v>
      </c>
      <c r="CP2" s="223" t="str">
        <f aca="false">ADDRESS(ROW($CE$21),COLUMN($CE$21))</f>
        <v>$CE$21</v>
      </c>
      <c r="CQ2" s="223" t="str">
        <f aca="false">ADDRESS(ROW($AP$21),COLUMN($AP$21))</f>
        <v>$AP$21</v>
      </c>
      <c r="CR2" s="223" t="str">
        <f aca="false">ADDRESS(ROW($CF$21),COLUMN($CF$21))</f>
        <v>$CF$21</v>
      </c>
      <c r="CS2" s="223" t="str">
        <f aca="false">ADDRESS(ROW($AQ$21),COLUMN($AQ$21))</f>
        <v>$AQ$21</v>
      </c>
      <c r="CT2" s="223" t="str">
        <f aca="false">ADDRESS(ROW($CG$21),COLUMN($CG$21))</f>
        <v>$CG$21</v>
      </c>
      <c r="CU2" s="223" t="str">
        <f aca="false">ADDRESS(ROW($V$21),COLUMN($V$21))</f>
        <v>$V$21</v>
      </c>
      <c r="CV2" s="223" t="str">
        <f aca="false">ADDRESS(ROW($CH$21),COLUMN($CH$21))</f>
        <v>$CH$21</v>
      </c>
      <c r="CW2" s="223" t="str">
        <f aca="false">ADDRESS(ROW($AL$21),COLUMN($AL$21))</f>
        <v>$AL$21</v>
      </c>
      <c r="CX2" s="223" t="str">
        <f aca="false">ADDRESS(ROW($CI$21),COLUMN($CI$21))</f>
        <v>$CI$21</v>
      </c>
    </row>
    <row r="3" customFormat="false" ht="12.75" hidden="false" customHeight="false" outlineLevel="0" collapsed="false">
      <c r="A3" s="217" t="str">
        <f aca="false">ADDRESS(ROW($D$22),COLUMN($D$22))</f>
        <v>$D$22</v>
      </c>
      <c r="L3" s="224"/>
      <c r="M3" s="224"/>
      <c r="N3" s="225" t="s">
        <v>23</v>
      </c>
      <c r="O3" s="226" t="s">
        <v>357</v>
      </c>
      <c r="P3" s="227" t="s">
        <v>358</v>
      </c>
      <c r="Q3" s="347"/>
      <c r="AF3" s="200"/>
      <c r="AG3" s="228" t="s">
        <v>359</v>
      </c>
      <c r="AH3" s="229" t="e">
        <f aca="false">GetRcptBasisCol($AH$12,$AH$13)</f>
        <v>#VALUE!</v>
      </c>
      <c r="AI3" s="93"/>
      <c r="AJ3" s="228" t="s">
        <v>360</v>
      </c>
      <c r="AK3" s="229" t="str">
        <f aca="false">NymexCurve</f>
        <v>Nymex Mid</v>
      </c>
      <c r="AL3" s="230" t="s">
        <v>361</v>
      </c>
      <c r="AM3" s="231" t="s">
        <v>51</v>
      </c>
      <c r="AN3" s="232" t="s">
        <v>52</v>
      </c>
      <c r="AO3" s="233" t="s">
        <v>53</v>
      </c>
      <c r="AP3" s="232" t="s">
        <v>55</v>
      </c>
      <c r="AQ3" s="232" t="s">
        <v>56</v>
      </c>
      <c r="AR3" s="234" t="s">
        <v>57</v>
      </c>
      <c r="AS3" s="235" t="s">
        <v>54</v>
      </c>
      <c r="AT3" s="236" t="s">
        <v>362</v>
      </c>
      <c r="AV3" s="221" t="str">
        <f aca="false">ADDRESS(ROW($AF$22),COLUMN($AF$22))</f>
        <v>$AF$22</v>
      </c>
      <c r="AW3" s="216" t="e">
        <f aca="false">GetEnd($AV$1,AV3)</f>
        <v>#VALUE!</v>
      </c>
      <c r="AX3" s="221" t="str">
        <f aca="false">ADDRESS(ROW($AH$22),COLUMN($AH$22))</f>
        <v>$AH$22</v>
      </c>
      <c r="AY3" s="216" t="e">
        <f aca="false">GetEnd($AV$1,AX3)</f>
        <v>#VALUE!</v>
      </c>
    </row>
    <row r="4" customFormat="false" ht="12.75" hidden="false" customHeight="false" outlineLevel="0" collapsed="false">
      <c r="A4" s="217" t="str">
        <f aca="false">ADDRESS(ROW($S$22),COLUMN($S$22))</f>
        <v>$S$22</v>
      </c>
      <c r="L4" s="237" t="s">
        <v>103</v>
      </c>
      <c r="M4" s="237"/>
      <c r="N4" s="238" t="e">
        <f aca="true">SUMPRODUCT(INDIRECT(CONCATENATE(AV4,":",AW4)),INDIRECT(CONCATENATE($AV$2,":",$AW$2)),INDIRECT(CONCATENATE($AV$3,":",$AW$3)))</f>
        <v>#VALUE!</v>
      </c>
      <c r="O4" s="238" t="n">
        <v>42669</v>
      </c>
      <c r="P4" s="239" t="e">
        <f aca="false">N4-O4</f>
        <v>#VALUE!</v>
      </c>
      <c r="Q4" s="203"/>
      <c r="S4" s="240" t="s">
        <v>363</v>
      </c>
      <c r="T4" s="241" t="e">
        <f aca="true">SUMPRODUCT(INDIRECT(CONCATENATE(V4,":",W4)),INDIRECT(CONCATENATE(AV2,":",AW2)),INDIRECT(CONCATENATE(AV3,":",AW3)))</f>
        <v>#VALUE!</v>
      </c>
      <c r="V4" s="202" t="str">
        <f aca="false">ADDRESS(ROW(K22),COLUMN(K22))</f>
        <v>$K$22</v>
      </c>
      <c r="W4" s="202" t="e">
        <f aca="false">GetEnd($AV$1,V4)</f>
        <v>#VALUE!</v>
      </c>
      <c r="AF4" s="200"/>
      <c r="AG4" s="228" t="s">
        <v>364</v>
      </c>
      <c r="AH4" s="242" t="e">
        <f aca="false">GetRcptIndexCol($AH$12,$AH$13)</f>
        <v>#VALUE!</v>
      </c>
      <c r="AI4" s="93"/>
      <c r="AJ4" s="228" t="s">
        <v>365</v>
      </c>
      <c r="AK4" s="242" t="e">
        <f aca="false">GetNymexCol(AK3)</f>
        <v>#VALUE!</v>
      </c>
      <c r="AL4" s="132" t="n">
        <v>1</v>
      </c>
      <c r="AM4" s="243" t="e">
        <f aca="false">GetVolume($AH$12,$AH$13,AT4)</f>
        <v>#VALUE!</v>
      </c>
      <c r="AN4" s="244" t="e">
        <f aca="false">GetCommodity($AH$12,$AH$13,AT4)</f>
        <v>#VALUE!</v>
      </c>
      <c r="AO4" s="245" t="e">
        <f aca="false">GetFuelRate($AH$12,$AH$13,AT4)</f>
        <v>#VALUE!</v>
      </c>
      <c r="AP4" s="244" t="e">
        <f aca="false">GetSurcharge($AH$12,$AH$13,$AT4)</f>
        <v>#VALUE!</v>
      </c>
      <c r="AQ4" s="244" t="e">
        <f aca="false">GetRcptIndexAdj($AH$12,$AH$13,$AT4)</f>
        <v>#VALUE!</v>
      </c>
      <c r="AR4" s="246" t="e">
        <f aca="false">GetDelIndexAdj($AH$12,$AH$13,$AT4)</f>
        <v>#VALUE!</v>
      </c>
      <c r="AS4" s="247" t="e">
        <f aca="false">GetDemandRate($AH$12,$AH$13,$AT4)</f>
        <v>#VALUE!</v>
      </c>
      <c r="AT4" s="248" t="e">
        <f aca="false">gettier($AH$12,$AH$13,AL4)</f>
        <v>#VALUE!</v>
      </c>
      <c r="AV4" s="221" t="str">
        <f aca="false">ADDRESS(ROW($Q$22),COLUMN($Q$22))</f>
        <v>$Q$22</v>
      </c>
      <c r="AW4" s="216" t="e">
        <f aca="false">GetEnd($AV$1,AV4)</f>
        <v>#VALUE!</v>
      </c>
      <c r="AX4" s="221" t="str">
        <f aca="false">ADDRESS(ROW($K$22),COLUMN($K$22))</f>
        <v>$K$22</v>
      </c>
      <c r="AY4" s="216" t="e">
        <f aca="false">GetEnd($AV$1,AX4)</f>
        <v>#VALUE!</v>
      </c>
      <c r="BV4" s="249" t="s">
        <v>357</v>
      </c>
    </row>
    <row r="5" customFormat="false" ht="12.75" hidden="false" customHeight="false" outlineLevel="0" collapsed="false">
      <c r="A5" s="217" t="str">
        <f aca="false">ADDRESS(ROW($S$20),COLUMN($S$20))</f>
        <v>$S$20</v>
      </c>
      <c r="F5" s="250" t="s">
        <v>366</v>
      </c>
      <c r="G5" s="251" t="n">
        <f aca="false">TodayDate</f>
        <v>37210</v>
      </c>
      <c r="L5" s="252" t="s">
        <v>54</v>
      </c>
      <c r="M5" s="252"/>
      <c r="N5" s="238" t="e">
        <f aca="true">SUMPRODUCT(INDIRECT(CONCATENATE(AV5,":",AW5)),INDIRECT(CONCATENATE($AV$2,":",$AW$2)),INDIRECT(CONCATENATE($AV$3,":",$AW$3)))</f>
        <v>#VALUE!</v>
      </c>
      <c r="O5" s="238" t="n">
        <v>2286767.62</v>
      </c>
      <c r="P5" s="253" t="e">
        <f aca="false">N5-O5</f>
        <v>#VALUE!</v>
      </c>
      <c r="Q5" s="203"/>
      <c r="S5" s="254" t="s">
        <v>367</v>
      </c>
      <c r="T5" s="255" t="e">
        <f aca="true">SUMPRODUCT(INDIRECT(CONCATENATE(V5,":",W5)),INDIRECT(CONCATENATE(AV2,":",AW2)),INDIRECT(CONCATENATE(AV3,":",AW3)))</f>
        <v>#VALUE!</v>
      </c>
      <c r="V5" s="202" t="str">
        <f aca="false">ADDRESS(ROW(L22),COLUMN(L22))</f>
        <v>$L$22</v>
      </c>
      <c r="W5" s="202" t="e">
        <f aca="false">GetEnd($AV$1,V5)</f>
        <v>#VALUE!</v>
      </c>
      <c r="AF5" s="200"/>
      <c r="AG5" s="228" t="s">
        <v>368</v>
      </c>
      <c r="AH5" s="242" t="e">
        <f aca="false">GetDelBasisCol($AH$12,$AH$13)</f>
        <v>#VALUE!</v>
      </c>
      <c r="AI5" s="93"/>
      <c r="AJ5" s="228" t="s">
        <v>369</v>
      </c>
      <c r="AK5" s="242" t="str">
        <f aca="false">LiborCurve</f>
        <v>Libor AA</v>
      </c>
      <c r="AL5" s="132" t="n">
        <v>2</v>
      </c>
      <c r="AM5" s="256" t="e">
        <f aca="false">GetVolume($AH$12,$AH$13,AT5)</f>
        <v>#VALUE!</v>
      </c>
      <c r="AN5" s="257" t="e">
        <f aca="false">GetCommodity($AH$12,$AH$13,AT5)</f>
        <v>#VALUE!</v>
      </c>
      <c r="AO5" s="258" t="e">
        <f aca="false">GetFuelRate($AH$12,$AH$13,AT5)</f>
        <v>#VALUE!</v>
      </c>
      <c r="AP5" s="257" t="e">
        <f aca="false">GetSurcharge($AH$12,$AH$13,$AT5)</f>
        <v>#VALUE!</v>
      </c>
      <c r="AQ5" s="257" t="e">
        <f aca="false">GetRcptIndexAdj($AH$12,$AH$13,$AT5)</f>
        <v>#VALUE!</v>
      </c>
      <c r="AR5" s="259" t="e">
        <f aca="false">GetDelIndexAdj($AH$12,$AH$13,$AT5)</f>
        <v>#VALUE!</v>
      </c>
      <c r="AS5" s="260" t="e">
        <f aca="false">GetDemandRate($AH$12,$AH$13,$AT5)</f>
        <v>#VALUE!</v>
      </c>
      <c r="AT5" s="248" t="e">
        <f aca="false">gettier($AH$12,$AH$13,AL5)</f>
        <v>#VALUE!</v>
      </c>
      <c r="AV5" s="221" t="str">
        <f aca="false">ADDRESS(ROW($V$22),COLUMN($V$22))</f>
        <v>$V$22</v>
      </c>
      <c r="AW5" s="216" t="e">
        <f aca="false">GetEnd($AV$1,AV5)</f>
        <v>#VALUE!</v>
      </c>
      <c r="AX5" s="221" t="str">
        <f aca="false">ADDRESS(ROW($L$22),COLUMN($L$22))</f>
        <v>$L$22</v>
      </c>
      <c r="AY5" s="216" t="e">
        <f aca="false">GetEnd($AV$1,AX5)</f>
        <v>#VALUE!</v>
      </c>
      <c r="BV5" s="261" t="n">
        <f aca="false">O2</f>
        <v>37209</v>
      </c>
    </row>
    <row r="6" customFormat="false" ht="12.75" hidden="false" customHeight="false" outlineLevel="0" collapsed="false">
      <c r="A6" s="217" t="str">
        <f aca="false">ADDRESS(ROW($BW$2),COLUMN($BW$2))</f>
        <v>$BW$2</v>
      </c>
      <c r="F6" s="262"/>
      <c r="G6" s="262"/>
      <c r="L6" s="263" t="s">
        <v>370</v>
      </c>
      <c r="M6" s="263"/>
      <c r="N6" s="264" t="e">
        <f aca="false">N4-N5</f>
        <v>#VALUE!</v>
      </c>
      <c r="O6" s="265" t="n">
        <v>-2168627</v>
      </c>
      <c r="P6" s="266" t="e">
        <f aca="false">N6-O6</f>
        <v>#VALUE!</v>
      </c>
      <c r="Q6" s="203"/>
      <c r="S6" s="254" t="s">
        <v>371</v>
      </c>
      <c r="T6" s="267" t="e">
        <f aca="true">SUMPRODUCT(INDIRECT(CONCATENATE(V6,":",W6)),INDIRECT(CONCATENATE(AV3,":",AW3)),INDIRECT(CONCATENATE(AX3,":",AY3)))</f>
        <v>#VALUE!</v>
      </c>
      <c r="V6" s="202" t="str">
        <f aca="false">ADDRESS(ROW(G22),COLUMN(G22))</f>
        <v>$G$22</v>
      </c>
      <c r="W6" s="202" t="e">
        <f aca="false">GetEnd($AV$1,V6)</f>
        <v>#VALUE!</v>
      </c>
      <c r="AF6" s="200"/>
      <c r="AG6" s="228" t="s">
        <v>372</v>
      </c>
      <c r="AH6" s="242" t="e">
        <f aca="false">GetDelIndexCol($AH$12,$AH$13)</f>
        <v>#VALUE!</v>
      </c>
      <c r="AI6" s="93"/>
      <c r="AJ6" s="228" t="s">
        <v>373</v>
      </c>
      <c r="AK6" s="242" t="e">
        <f aca="false">GetLiborCol(AK5)</f>
        <v>#VALUE!</v>
      </c>
      <c r="AL6" s="132" t="n">
        <v>3</v>
      </c>
      <c r="AM6" s="256" t="e">
        <f aca="false">GetVolume($AH$12,$AH$13,AT6)</f>
        <v>#VALUE!</v>
      </c>
      <c r="AN6" s="257" t="e">
        <f aca="false">GetCommodity($AH$12,$AH$13,AT6)</f>
        <v>#VALUE!</v>
      </c>
      <c r="AO6" s="258" t="e">
        <f aca="false">GetFuelRate($AH$12,$AH$13,AT6)</f>
        <v>#VALUE!</v>
      </c>
      <c r="AP6" s="257" t="e">
        <f aca="false">GetSurcharge($AH$12,$AH$13,$AT6)</f>
        <v>#VALUE!</v>
      </c>
      <c r="AQ6" s="257" t="e">
        <f aca="false">GetRcptIndexAdj($AH$12,$AH$13,$AT6)</f>
        <v>#VALUE!</v>
      </c>
      <c r="AR6" s="259" t="e">
        <f aca="false">GetDelIndexAdj($AH$12,$AH$13,$AT6)</f>
        <v>#VALUE!</v>
      </c>
      <c r="AS6" s="260" t="e">
        <f aca="false">GetDemandRate($AH$12,$AH$13,$AT6)</f>
        <v>#VALUE!</v>
      </c>
      <c r="AT6" s="248" t="e">
        <f aca="false">gettier($AH$12,$AH$13,AL6)</f>
        <v>#VALUE!</v>
      </c>
      <c r="AX6" s="221"/>
      <c r="AY6" s="216"/>
    </row>
    <row r="7" customFormat="false" ht="12.75" hidden="false" customHeight="false" outlineLevel="0" collapsed="false">
      <c r="A7" s="217" t="str">
        <f aca="false">ADDRESS(ROW($AH$12),COLUMN($AH$12))</f>
        <v>$AH$12</v>
      </c>
      <c r="F7" s="250" t="s">
        <v>136</v>
      </c>
      <c r="G7" s="268" t="e">
        <f aca="false">GetMonthStart($AH$12,$AH$13,G5)</f>
        <v>#VALUE!</v>
      </c>
      <c r="L7" s="252" t="s">
        <v>374</v>
      </c>
      <c r="M7" s="252"/>
      <c r="N7" s="238" t="e">
        <f aca="true" t="array" ref="N7:N7">SUM((INDIRECT(CONCATENATE(AV7,":",AW7))-INDIRECT(CONCATENATE(AX18,":",AY18)))*INDIRECT(CONCATENATE(AX7,":",AY7))*INDIRECT(CONCATENATE(AV3,":",AW3)))</f>
        <v>#VALUE!</v>
      </c>
      <c r="O7" s="269" t="n">
        <v>307198.76</v>
      </c>
      <c r="P7" s="253" t="e">
        <f aca="false">N7</f>
        <v>#VALUE!</v>
      </c>
      <c r="S7" s="254" t="s">
        <v>375</v>
      </c>
      <c r="T7" s="270" t="e">
        <f aca="false">T5/T6</f>
        <v>#VALUE!</v>
      </c>
      <c r="AF7" s="200"/>
      <c r="AG7" s="228" t="s">
        <v>376</v>
      </c>
      <c r="AH7" s="242" t="e">
        <f aca="false">GetRcptOmicronCol($AH$12,$AH$13)</f>
        <v>#VALUE!</v>
      </c>
      <c r="AI7" s="93"/>
      <c r="AJ7" s="228" t="s">
        <v>377</v>
      </c>
      <c r="AK7" s="242" t="str">
        <f aca="false">Configuration!$D$8</f>
        <v>Nymex Vol</v>
      </c>
      <c r="AL7" s="132" t="n">
        <v>4</v>
      </c>
      <c r="AM7" s="256" t="e">
        <f aca="false">GetVolume($AH$12,$AH$13,AT7)</f>
        <v>#VALUE!</v>
      </c>
      <c r="AN7" s="257" t="e">
        <f aca="false">GetCommodity($AH$12,$AH$13,AT7)</f>
        <v>#VALUE!</v>
      </c>
      <c r="AO7" s="258" t="e">
        <f aca="false">GetFuelRate($AH$12,$AH$13,AT7)</f>
        <v>#VALUE!</v>
      </c>
      <c r="AP7" s="257" t="e">
        <f aca="false">GetSurcharge($AH$12,$AH$13,$AT7)</f>
        <v>#VALUE!</v>
      </c>
      <c r="AQ7" s="257" t="e">
        <f aca="false">GetRcptIndexAdj($AH$12,$AH$13,$AT7)</f>
        <v>#VALUE!</v>
      </c>
      <c r="AR7" s="259" t="e">
        <f aca="false">GetDelIndexAdj($AH$12,$AH$13,$AT7)</f>
        <v>#VALUE!</v>
      </c>
      <c r="AS7" s="260" t="e">
        <f aca="false">GetDemandRate($AH$12,$AH$13,$AT7)</f>
        <v>#VALUE!</v>
      </c>
      <c r="AT7" s="248" t="e">
        <f aca="false">gettier($AH$12,$AH$13,AL7)</f>
        <v>#VALUE!</v>
      </c>
      <c r="AU7" s="271" t="s">
        <v>378</v>
      </c>
      <c r="AV7" s="221" t="str">
        <f aca="false">ADDRESS(ROW($AL$22),COLUMN($AL$22))</f>
        <v>$AL$22</v>
      </c>
      <c r="AW7" s="216" t="e">
        <f aca="false">GetEnd($AV$1,AV7)</f>
        <v>#VALUE!</v>
      </c>
      <c r="AX7" s="221" t="str">
        <f aca="false">ADDRESS(ROW($AV$22),COLUMN($AV$22))</f>
        <v>$AV$22</v>
      </c>
      <c r="AY7" s="216" t="e">
        <f aca="false">GetEnd($AV$1,AX7)</f>
        <v>#VALUE!</v>
      </c>
    </row>
    <row r="8" customFormat="false" ht="12.75" hidden="false" customHeight="false" outlineLevel="0" collapsed="false">
      <c r="A8" s="272" t="s">
        <v>24</v>
      </c>
      <c r="F8" s="250" t="s">
        <v>138</v>
      </c>
      <c r="G8" s="273" t="e">
        <f aca="false">GetMonthEnd($AH$12,$AH$13)</f>
        <v>#VALUE!</v>
      </c>
      <c r="L8" s="252" t="s">
        <v>379</v>
      </c>
      <c r="M8" s="252"/>
      <c r="N8" s="238" t="e">
        <f aca="true" t="array" ref="N8:N8">SUM(((INDIRECT(AX14)-INDIRECT(AY16))-(INDIRECT(AX15)-INDIRECT(AY14)))*INDIRECT(CONCATENATE(AX2,":",AY2))*INDIRECT(CONCATENATE(AV3,":",AW3))*INDIRECT(CONCATENATE(AX3,":",AY3)))</f>
        <v>#VALUE!</v>
      </c>
      <c r="O8" s="269" t="n">
        <v>-5422098.34</v>
      </c>
      <c r="P8" s="253" t="e">
        <f aca="false">N8</f>
        <v>#VALUE!</v>
      </c>
      <c r="S8" s="274" t="s">
        <v>380</v>
      </c>
      <c r="T8" s="275" t="e">
        <f aca="false">Y8/Z8</f>
        <v>#VALUE!</v>
      </c>
      <c r="V8" s="202" t="str">
        <f aca="false">ADDRESS(ROW(P22),COLUMN(P22))</f>
        <v>$P$22</v>
      </c>
      <c r="W8" s="202" t="e">
        <f aca="false">GetEnd($AV$1,V8)</f>
        <v>#VALUE!</v>
      </c>
      <c r="Y8" s="204" t="e">
        <f aca="true">SUMIF(INDIRECT(CONCATENATE(V8,":",W8)),"&gt;0",INDIRECT(CONCATENATE(V8,":",W8)))</f>
        <v>#VALUE!</v>
      </c>
      <c r="Z8" s="204" t="e">
        <f aca="true">COUNTIF(INDIRECT(CONCATENATE(V8,":",W8)),"&gt;0")</f>
        <v>#VALUE!</v>
      </c>
      <c r="AF8" s="200"/>
      <c r="AG8" s="228" t="s">
        <v>381</v>
      </c>
      <c r="AH8" s="276" t="e">
        <f aca="false">GetDelOmicronCol($AH$12,$AH$13)</f>
        <v>#VALUE!</v>
      </c>
      <c r="AI8" s="93"/>
      <c r="AJ8" s="228" t="s">
        <v>382</v>
      </c>
      <c r="AK8" s="242" t="e">
        <f aca="false">GetNGOmicronCol(AK7)</f>
        <v>#VALUE!</v>
      </c>
      <c r="AL8" s="132" t="n">
        <v>5</v>
      </c>
      <c r="AM8" s="256" t="e">
        <f aca="false">GetVolume($AH$12,$AH$13,AT8)</f>
        <v>#VALUE!</v>
      </c>
      <c r="AN8" s="257" t="e">
        <f aca="false">GetCommodity($AH$12,$AH$13,AT8)</f>
        <v>#VALUE!</v>
      </c>
      <c r="AO8" s="258" t="e">
        <f aca="false">GetFuelRate($AH$12,$AH$13,AT8)</f>
        <v>#VALUE!</v>
      </c>
      <c r="AP8" s="257" t="e">
        <f aca="false">GetSurcharge($AH$12,$AH$13,$AT8)</f>
        <v>#VALUE!</v>
      </c>
      <c r="AQ8" s="257" t="e">
        <f aca="false">GetRcptIndexAdj($AH$12,$AH$13,$AT8)</f>
        <v>#VALUE!</v>
      </c>
      <c r="AR8" s="259" t="e">
        <f aca="false">GetDelIndexAdj($AH$12,$AH$13,$AT8)</f>
        <v>#VALUE!</v>
      </c>
      <c r="AS8" s="260" t="e">
        <f aca="false">GetDemandRate($AH$12,$AH$13,$AT8)</f>
        <v>#VALUE!</v>
      </c>
      <c r="AT8" s="248" t="e">
        <f aca="false">gettier($AH$12,$AH$13,AL8)</f>
        <v>#VALUE!</v>
      </c>
      <c r="AU8" s="277" t="s">
        <v>383</v>
      </c>
      <c r="AV8" s="221" t="str">
        <f aca="false">ADDRESS(ROW($AM$22),COLUMN($AM$22))</f>
        <v>$AM$22</v>
      </c>
      <c r="AW8" s="216" t="e">
        <f aca="false">GetEnd($AV$1,AV8)</f>
        <v>#VALUE!</v>
      </c>
      <c r="AX8" s="221" t="str">
        <f aca="false">ADDRESS(ROW($AO$22),COLUMN($AO$22))</f>
        <v>$AO$22</v>
      </c>
      <c r="AY8" s="216" t="e">
        <f aca="false">GetEnd($AV$1,AX8)</f>
        <v>#VALUE!</v>
      </c>
    </row>
    <row r="9" customFormat="false" ht="12.75" hidden="false" customHeight="false" outlineLevel="0" collapsed="false">
      <c r="A9" s="272" t="s">
        <v>24</v>
      </c>
      <c r="L9" s="252" t="s">
        <v>384</v>
      </c>
      <c r="M9" s="252"/>
      <c r="N9" s="238" t="e">
        <f aca="true" t="array" ref="N9:N9">SUM(((INDIRECT(AX16)-INDIRECT(AY17))-(INDIRECT(AX17)-INDIRECT(AY15)))*INDIRECT(CONCATENATE(AX2,":",AY2))*INDIRECT(CONCATENATE(AV3,":",AW3))*INDIRECT(CONCATENATE(AX3,":",AY3)))</f>
        <v>#VALUE!</v>
      </c>
      <c r="O9" s="269" t="n">
        <v>0</v>
      </c>
      <c r="P9" s="253" t="e">
        <f aca="false">N9</f>
        <v>#VALUE!</v>
      </c>
      <c r="AF9" s="200"/>
      <c r="AG9" s="201"/>
      <c r="AH9" s="201"/>
      <c r="AI9" s="93"/>
      <c r="AJ9" s="228" t="s">
        <v>73</v>
      </c>
      <c r="AK9" s="276" t="e">
        <f aca="false">GetCorrelCol($AH$12,$AH$13)</f>
        <v>#VALUE!</v>
      </c>
      <c r="AL9" s="132" t="n">
        <v>6</v>
      </c>
      <c r="AM9" s="256" t="e">
        <f aca="false">GetVolume($AH$12,$AH$13,AT9)</f>
        <v>#VALUE!</v>
      </c>
      <c r="AN9" s="257" t="e">
        <f aca="false">GetCommodity($AH$12,$AH$13,AT9)</f>
        <v>#VALUE!</v>
      </c>
      <c r="AO9" s="258" t="e">
        <f aca="false">GetFuelRate($AH$12,$AH$13,AT9)</f>
        <v>#VALUE!</v>
      </c>
      <c r="AP9" s="257" t="e">
        <f aca="false">GetSurcharge($AH$12,$AH$13,$AT9)</f>
        <v>#VALUE!</v>
      </c>
      <c r="AQ9" s="257" t="e">
        <f aca="false">GetRcptIndexAdj($AH$12,$AH$13,$AT9)</f>
        <v>#VALUE!</v>
      </c>
      <c r="AR9" s="259" t="e">
        <f aca="false">GetDelIndexAdj($AH$12,$AH$13,$AT9)</f>
        <v>#VALUE!</v>
      </c>
      <c r="AS9" s="260" t="e">
        <f aca="false">GetDemandRate($AH$12,$AH$13,$AT9)</f>
        <v>#VALUE!</v>
      </c>
      <c r="AT9" s="248" t="e">
        <f aca="false">gettier($AH$12,$AH$13,AL9)</f>
        <v>#VALUE!</v>
      </c>
      <c r="AU9" s="271" t="s">
        <v>385</v>
      </c>
      <c r="AV9" s="221" t="str">
        <f aca="false">ADDRESS(ROW($AN$22),COLUMN($AN$22))</f>
        <v>$AN$22</v>
      </c>
      <c r="AW9" s="216" t="e">
        <f aca="false">GetEnd($AV$1,AV9)</f>
        <v>#VALUE!</v>
      </c>
      <c r="AX9" s="221" t="str">
        <f aca="false">ADDRESS(ROW($AP$22),COLUMN($AP$22))</f>
        <v>$AP$22</v>
      </c>
      <c r="AY9" s="216" t="e">
        <f aca="false">GetEnd($AV$1,AX9)</f>
        <v>#VALUE!</v>
      </c>
    </row>
    <row r="10" customFormat="false" ht="12.75" hidden="false" customHeight="false" outlineLevel="0" collapsed="false">
      <c r="A10" s="272" t="s">
        <v>24</v>
      </c>
      <c r="D10" s="278" t="s">
        <v>386</v>
      </c>
      <c r="E10" s="278"/>
      <c r="F10" s="278"/>
      <c r="G10" s="278"/>
      <c r="H10" s="278"/>
      <c r="L10" s="252" t="s">
        <v>387</v>
      </c>
      <c r="M10" s="252"/>
      <c r="N10" s="238" t="e">
        <f aca="true">-SUMPRODUCT(INDIRECT(CONCATENATE(AV10,":",AW10)),INDIRECT(CONCATENATE($AX$7,":",$AY$7)),INDIRECT(CONCATENATE($AV$3,":",$AW$3)))</f>
        <v>#VALUE!</v>
      </c>
      <c r="O10" s="238" t="n">
        <v>-951170.83</v>
      </c>
      <c r="P10" s="253" t="e">
        <f aca="false">N10-O10</f>
        <v>#VALUE!</v>
      </c>
      <c r="AF10" s="200"/>
      <c r="AG10" s="228" t="s">
        <v>388</v>
      </c>
      <c r="AH10" s="279" t="e">
        <f aca="false">GetGRIFactor($AH$12,$AH$13)</f>
        <v>#VALUE!</v>
      </c>
      <c r="AI10" s="93"/>
      <c r="AJ10" s="93"/>
      <c r="AK10" s="93"/>
      <c r="AL10" s="132" t="n">
        <v>7</v>
      </c>
      <c r="AM10" s="256" t="e">
        <f aca="false">GetVolume($AH$12,$AH$13,AT10)</f>
        <v>#VALUE!</v>
      </c>
      <c r="AN10" s="257" t="e">
        <f aca="false">GetCommodity($AH$12,$AH$13,AT10)</f>
        <v>#VALUE!</v>
      </c>
      <c r="AO10" s="258" t="e">
        <f aca="false">GetFuelRate($AH$12,$AH$13,AT10)</f>
        <v>#VALUE!</v>
      </c>
      <c r="AP10" s="257" t="e">
        <f aca="false">GetSurcharge($AH$12,$AH$13,$AT10)</f>
        <v>#VALUE!</v>
      </c>
      <c r="AQ10" s="257" t="e">
        <f aca="false">GetRcptIndexAdj($AH$12,$AH$13,$AT10)</f>
        <v>#VALUE!</v>
      </c>
      <c r="AR10" s="259" t="e">
        <f aca="false">GetDelIndexAdj($AH$12,$AH$13,$AT10)</f>
        <v>#VALUE!</v>
      </c>
      <c r="AS10" s="260" t="e">
        <f aca="false">GetDemandRate($AH$12,$AH$13,$AT10)</f>
        <v>#VALUE!</v>
      </c>
      <c r="AT10" s="248" t="e">
        <f aca="false">gettier($AH$12,$AH$13,AL10)</f>
        <v>#VALUE!</v>
      </c>
      <c r="AU10" s="271" t="s">
        <v>389</v>
      </c>
      <c r="AV10" s="221" t="str">
        <f aca="false">ADDRESS(ROW($AS$22),COLUMN($AS$22))</f>
        <v>$AS$22</v>
      </c>
      <c r="AW10" s="216" t="e">
        <f aca="false">GetEnd($AV$1,AV10)</f>
        <v>#VALUE!</v>
      </c>
      <c r="AX10" s="221" t="str">
        <f aca="false">ADDRESS(ROW($CC$22),COLUMN($CC$22))</f>
        <v>$CC$22</v>
      </c>
      <c r="AY10" s="216" t="e">
        <f aca="false">GetEnd($AV$1,AX10)</f>
        <v>#VALUE!</v>
      </c>
    </row>
    <row r="11" customFormat="false" ht="12.75" hidden="false" customHeight="false" outlineLevel="0" collapsed="false">
      <c r="A11" s="272" t="s">
        <v>24</v>
      </c>
      <c r="D11" s="280" t="str">
        <f aca="false">IF(ISERROR($AH$13),"Check Contract Index to make sure it is valid","")</f>
        <v>Check Contract Index to make sure it is valid</v>
      </c>
      <c r="E11" s="281"/>
      <c r="F11" s="282"/>
      <c r="G11" s="282"/>
      <c r="H11" s="283"/>
      <c r="L11" s="263" t="s">
        <v>390</v>
      </c>
      <c r="M11" s="263"/>
      <c r="N11" s="264" t="e">
        <f aca="true">-SUMPRODUCT(INDIRECT(CONCATENATE(AV11,":",AW11)),INDIRECT(CONCATENATE($AV$2,":",$AW$2)),INDIRECT(CONCATENATE($AV$3,":",$AW$3)),INDIRECT(CONCATENATE(AX3,":",AY3)))</f>
        <v>#VALUE!</v>
      </c>
      <c r="O11" s="265" t="n">
        <v>-146715.24</v>
      </c>
      <c r="P11" s="266" t="e">
        <f aca="false">N11-O11</f>
        <v>#VALUE!</v>
      </c>
      <c r="AL11" s="132" t="n">
        <v>8</v>
      </c>
      <c r="AM11" s="256" t="e">
        <f aca="false">GetVolume($AH$12,$AH$13,AT11)</f>
        <v>#VALUE!</v>
      </c>
      <c r="AN11" s="257" t="e">
        <f aca="false">GetCommodity($AH$12,$AH$13,AT11)</f>
        <v>#VALUE!</v>
      </c>
      <c r="AO11" s="258" t="e">
        <f aca="false">GetFuelRate($AH$12,$AH$13,AT11)</f>
        <v>#VALUE!</v>
      </c>
      <c r="AP11" s="257" t="e">
        <f aca="false">GetSurcharge($AH$12,$AH$13,$AT11)</f>
        <v>#VALUE!</v>
      </c>
      <c r="AQ11" s="257" t="e">
        <f aca="false">GetRcptIndexAdj($AH$12,$AH$13,$AT11)</f>
        <v>#VALUE!</v>
      </c>
      <c r="AR11" s="259" t="e">
        <f aca="false">GetDelIndexAdj($AH$12,$AH$13,$AT11)</f>
        <v>#VALUE!</v>
      </c>
      <c r="AS11" s="260" t="e">
        <f aca="false">GetDemandRate($AH$12,$AH$13,$AT11)</f>
        <v>#VALUE!</v>
      </c>
      <c r="AT11" s="248" t="e">
        <f aca="false">gettier($AH$12,$AH$13,AL11)</f>
        <v>#VALUE!</v>
      </c>
      <c r="AU11" s="271" t="s">
        <v>391</v>
      </c>
      <c r="AV11" s="221" t="str">
        <f aca="false">ADDRESS(ROW($AQ$22),COLUMN($AQ$22))</f>
        <v>$AQ$22</v>
      </c>
      <c r="AW11" s="216" t="e">
        <f aca="false">GetEnd($AV$1,AV11)</f>
        <v>#VALUE!</v>
      </c>
      <c r="AX11" s="221" t="str">
        <f aca="false">ADDRESS(ROW($CD$22),COLUMN($CD$22))</f>
        <v>$CD$22</v>
      </c>
      <c r="AY11" s="216" t="e">
        <f aca="false">GetEnd($AV$1,AX11)</f>
        <v>#VALUE!</v>
      </c>
    </row>
    <row r="12" customFormat="false" ht="12.75" hidden="false" customHeight="false" outlineLevel="0" collapsed="false">
      <c r="A12" s="272" t="s">
        <v>24</v>
      </c>
      <c r="D12" s="284" t="e">
        <f aca="false">IF(OR(AH3="#VALUE#",AH4="#VALUE#",AH5="#VALUE#",AH6="#VALUE#",AH7="#VALUE#",AH8="#VALUE#"),"Check to make sure all curves are valid in input table","")</f>
        <v>#VALUE!</v>
      </c>
      <c r="E12" s="285"/>
      <c r="F12" s="286"/>
      <c r="G12" s="286"/>
      <c r="H12" s="287"/>
      <c r="L12" s="252" t="s">
        <v>115</v>
      </c>
      <c r="M12" s="252"/>
      <c r="N12" s="238" t="e">
        <f aca="true">SUM(INDIRECT(CONCATENATE(AV12,":",AW12)))</f>
        <v>#VALUE!</v>
      </c>
      <c r="O12" s="238" t="n">
        <v>-464455</v>
      </c>
      <c r="P12" s="253" t="e">
        <f aca="false">N12-O12</f>
        <v>#VALUE!</v>
      </c>
      <c r="AG12" s="288" t="s">
        <v>392</v>
      </c>
      <c r="AH12" s="279" t="e">
        <f aca="false">GetDBPage($D$2)</f>
        <v>#VALUE!</v>
      </c>
      <c r="AL12" s="132" t="n">
        <v>9</v>
      </c>
      <c r="AM12" s="256" t="e">
        <f aca="false">GetVolume($AH$12,$AH$13,AT12)</f>
        <v>#VALUE!</v>
      </c>
      <c r="AN12" s="257" t="e">
        <f aca="false">GetCommodity($AH$12,$AH$13,AT12)</f>
        <v>#VALUE!</v>
      </c>
      <c r="AO12" s="258" t="e">
        <f aca="false">GetFuelRate($AH$12,$AH$13,AT12)</f>
        <v>#VALUE!</v>
      </c>
      <c r="AP12" s="257" t="e">
        <f aca="false">GetSurcharge($AH$12,$AH$13,$AT12)</f>
        <v>#VALUE!</v>
      </c>
      <c r="AQ12" s="257" t="e">
        <f aca="false">GetRcptIndexAdj($AH$12,$AH$13,$AT12)</f>
        <v>#VALUE!</v>
      </c>
      <c r="AR12" s="259" t="e">
        <f aca="false">GetDelIndexAdj($AH$12,$AH$13,$AT12)</f>
        <v>#VALUE!</v>
      </c>
      <c r="AS12" s="260" t="e">
        <f aca="false">GetDemandRate($AH$12,$AH$13,$AT12)</f>
        <v>#VALUE!</v>
      </c>
      <c r="AT12" s="248" t="e">
        <f aca="false">gettier($AH$12,$AH$13,AL12)</f>
        <v>#VALUE!</v>
      </c>
      <c r="AU12" s="271" t="s">
        <v>115</v>
      </c>
      <c r="AV12" s="221" t="str">
        <f aca="false">ADDRESS(ROW($X$22),COLUMN($X$22))</f>
        <v>$X$22</v>
      </c>
      <c r="AW12" s="216" t="e">
        <f aca="false">GetEnd($AV$1,AV12)</f>
        <v>#VALUE!</v>
      </c>
      <c r="AX12" s="221" t="str">
        <f aca="false">ADDRESS(ROW($CE$22),COLUMN($CE$22))</f>
        <v>$CE$22</v>
      </c>
      <c r="AY12" s="216" t="e">
        <f aca="false">GetEnd($AV$1,AX12)</f>
        <v>#VALUE!</v>
      </c>
    </row>
    <row r="13" customFormat="false" ht="12.75" hidden="false" customHeight="false" outlineLevel="0" collapsed="false">
      <c r="A13" s="272" t="s">
        <v>24</v>
      </c>
      <c r="D13" s="284"/>
      <c r="E13" s="285"/>
      <c r="F13" s="286"/>
      <c r="G13" s="286"/>
      <c r="H13" s="287"/>
      <c r="L13" s="252" t="s">
        <v>116</v>
      </c>
      <c r="M13" s="252"/>
      <c r="N13" s="238" t="e">
        <f aca="true">SUM(INDIRECT(CONCATENATE(AV13,":",AW13)))</f>
        <v>#VALUE!</v>
      </c>
      <c r="O13" s="238" t="n">
        <v>1770107.23</v>
      </c>
      <c r="P13" s="253" t="e">
        <f aca="false">N13-O13</f>
        <v>#VALUE!</v>
      </c>
      <c r="AG13" s="288" t="s">
        <v>393</v>
      </c>
      <c r="AH13" s="279" t="e">
        <f aca="false">GetRecNdx($AH$12,$D$2)</f>
        <v>#VALUE!</v>
      </c>
      <c r="AL13" s="132" t="n">
        <v>10</v>
      </c>
      <c r="AM13" s="256" t="e">
        <f aca="false">GetVolume($AH$12,$AH$13,AT13)</f>
        <v>#VALUE!</v>
      </c>
      <c r="AN13" s="257" t="e">
        <f aca="false">GetCommodity($AH$12,$AH$13,AT13)</f>
        <v>#VALUE!</v>
      </c>
      <c r="AO13" s="258" t="e">
        <f aca="false">GetFuelRate($AH$12,$AH$13,AT13)</f>
        <v>#VALUE!</v>
      </c>
      <c r="AP13" s="257" t="e">
        <f aca="false">GetSurcharge($AH$12,$AH$13,$AT13)</f>
        <v>#VALUE!</v>
      </c>
      <c r="AQ13" s="257" t="e">
        <f aca="false">GetRcptIndexAdj($AH$12,$AH$13,$AT13)</f>
        <v>#VALUE!</v>
      </c>
      <c r="AR13" s="259" t="e">
        <f aca="false">GetDelIndexAdj($AH$12,$AH$13,$AT13)</f>
        <v>#VALUE!</v>
      </c>
      <c r="AS13" s="260" t="e">
        <f aca="false">GetDemandRate($AH$12,$AH$13,$AT13)</f>
        <v>#VALUE!</v>
      </c>
      <c r="AT13" s="248" t="e">
        <f aca="false">gettier($AH$12,$AH$13,AL13)</f>
        <v>#VALUE!</v>
      </c>
      <c r="AU13" s="271" t="s">
        <v>116</v>
      </c>
      <c r="AV13" s="221" t="str">
        <f aca="false">ADDRESS(ROW($Y$22),COLUMN($Y$22))</f>
        <v>$Y$22</v>
      </c>
      <c r="AW13" s="216" t="e">
        <f aca="false">GetEnd($AV$1,AV13)</f>
        <v>#VALUE!</v>
      </c>
      <c r="AX13" s="221" t="str">
        <f aca="false">ADDRESS(ROW($CF$22),COLUMN($CF$22))</f>
        <v>$CF$22</v>
      </c>
      <c r="AY13" s="216" t="e">
        <f aca="false">GetEnd($AV$1,AX13)</f>
        <v>#VALUE!</v>
      </c>
    </row>
    <row r="14" customFormat="false" ht="12.75" hidden="false" customHeight="false" outlineLevel="0" collapsed="false">
      <c r="A14" s="272" t="s">
        <v>24</v>
      </c>
      <c r="D14" s="284"/>
      <c r="E14" s="285"/>
      <c r="F14" s="286"/>
      <c r="G14" s="286"/>
      <c r="H14" s="287"/>
      <c r="K14" s="289"/>
      <c r="L14" s="252" t="s">
        <v>117</v>
      </c>
      <c r="M14" s="252"/>
      <c r="N14" s="238" t="e">
        <f aca="true">SUM(INDIRECT(CONCATENATE(AV14,":",AW14)))</f>
        <v>#VALUE!</v>
      </c>
      <c r="O14" s="238" t="n">
        <v>-1980.13</v>
      </c>
      <c r="P14" s="253" t="e">
        <f aca="false">N14-O14</f>
        <v>#VALUE!</v>
      </c>
      <c r="S14" s="203" t="e">
        <f aca="false">F22/(1-AR22)*AH22*AU22</f>
        <v>#VALUE!</v>
      </c>
      <c r="T14" s="203" t="e">
        <f aca="false">F22*AH22*AU22</f>
        <v>#VALUE!</v>
      </c>
      <c r="AL14" s="132" t="n">
        <v>11</v>
      </c>
      <c r="AM14" s="256" t="e">
        <f aca="false">GetVolume($AH$12,$AH$13,AT14)</f>
        <v>#VALUE!</v>
      </c>
      <c r="AN14" s="257" t="e">
        <f aca="false">GetCommodity($AH$12,$AH$13,AT14)</f>
        <v>#VALUE!</v>
      </c>
      <c r="AO14" s="258" t="e">
        <f aca="false">GetFuelRate($AH$12,$AH$13,AT14)</f>
        <v>#VALUE!</v>
      </c>
      <c r="AP14" s="257" t="e">
        <f aca="false">GetSurcharge($AH$12,$AH$13,$AT14)</f>
        <v>#VALUE!</v>
      </c>
      <c r="AQ14" s="257" t="e">
        <f aca="false">GetRcptIndexAdj($AH$12,$AH$13,$AT14)</f>
        <v>#VALUE!</v>
      </c>
      <c r="AR14" s="259" t="e">
        <f aca="false">GetDelIndexAdj($AH$12,$AH$13,$AT14)</f>
        <v>#VALUE!</v>
      </c>
      <c r="AS14" s="260" t="e">
        <f aca="false">GetDemandRate($AH$12,$AH$13,$AT14)</f>
        <v>#VALUE!</v>
      </c>
      <c r="AT14" s="248" t="e">
        <f aca="false">gettier($AH$12,$AH$13,AL14)</f>
        <v>#VALUE!</v>
      </c>
      <c r="AU14" s="271" t="s">
        <v>117</v>
      </c>
      <c r="AV14" s="221" t="str">
        <f aca="false">ADDRESS(ROW($Z$22),COLUMN($Z$22))</f>
        <v>$Z$22</v>
      </c>
      <c r="AW14" s="216" t="e">
        <f aca="false">GetEnd($AV$1,AV14)</f>
        <v>#VALUE!</v>
      </c>
      <c r="AX14" s="290" t="e">
        <f aca="false">CONCATENATE(AX8,":",AY8)</f>
        <v>#VALUE!</v>
      </c>
      <c r="AY14" s="290" t="e">
        <f aca="false">CONCATENATE(AX10,":",AY10)</f>
        <v>#VALUE!</v>
      </c>
    </row>
    <row r="15" customFormat="false" ht="13.5" hidden="false" customHeight="false" outlineLevel="0" collapsed="false">
      <c r="A15" s="272" t="s">
        <v>24</v>
      </c>
      <c r="D15" s="284"/>
      <c r="E15" s="285"/>
      <c r="F15" s="286"/>
      <c r="G15" s="286"/>
      <c r="H15" s="287"/>
      <c r="L15" s="252" t="s">
        <v>118</v>
      </c>
      <c r="M15" s="252"/>
      <c r="N15" s="238" t="e">
        <f aca="true">SUM(INDIRECT(CONCATENATE(AV15,":",AW15)))</f>
        <v>#VALUE!</v>
      </c>
      <c r="O15" s="238" t="e">
        <f aca="false"/>
        <v>#REF!</v>
      </c>
      <c r="P15" s="253" t="e">
        <f aca="false">N15-O15</f>
        <v>#REF!</v>
      </c>
      <c r="AL15" s="132" t="n">
        <v>12</v>
      </c>
      <c r="AM15" s="291" t="e">
        <f aca="false">GetVolume($AH$12,$AH$13,AT15)</f>
        <v>#VALUE!</v>
      </c>
      <c r="AN15" s="292" t="e">
        <f aca="false">GetCommodity($AH$12,$AH$13,AT15)</f>
        <v>#VALUE!</v>
      </c>
      <c r="AO15" s="293" t="e">
        <f aca="false">GetFuelRate($AH$12,$AH$13,AT15)</f>
        <v>#VALUE!</v>
      </c>
      <c r="AP15" s="292" t="e">
        <f aca="false">GetSurcharge($AH$12,$AH$13,$AT15)</f>
        <v>#VALUE!</v>
      </c>
      <c r="AQ15" s="292" t="e">
        <f aca="false">GetRcptIndexAdj($AH$12,$AH$13,$AT15)</f>
        <v>#VALUE!</v>
      </c>
      <c r="AR15" s="294" t="e">
        <f aca="false">GetDelIndexAdj($AH$12,$AH$13,$AT15)</f>
        <v>#VALUE!</v>
      </c>
      <c r="AS15" s="295" t="e">
        <f aca="false">GetDemandRate($AH$12,$AH$13,$AT15)</f>
        <v>#VALUE!</v>
      </c>
      <c r="AT15" s="248" t="e">
        <f aca="false">gettier($AH$12,$AH$13,AL15)</f>
        <v>#VALUE!</v>
      </c>
      <c r="AU15" s="296" t="s">
        <v>118</v>
      </c>
      <c r="AV15" s="221" t="str">
        <f aca="false">ADDRESS(ROW($AA$22),COLUMN($AA$22))</f>
        <v>$AA$22</v>
      </c>
      <c r="AW15" s="216" t="e">
        <f aca="false">GetEnd($AV$1,AV15)</f>
        <v>#VALUE!</v>
      </c>
      <c r="AX15" s="290" t="e">
        <f aca="false">CONCATENATE(AV8,":",AW8)</f>
        <v>#VALUE!</v>
      </c>
      <c r="AY15" s="290" t="e">
        <f aca="false">CONCATENATE(AX11,":",AY11)</f>
        <v>#VALUE!</v>
      </c>
    </row>
    <row r="16" customFormat="false" ht="12.75" hidden="false" customHeight="false" outlineLevel="0" collapsed="false">
      <c r="D16" s="297"/>
      <c r="E16" s="298"/>
      <c r="F16" s="299"/>
      <c r="G16" s="299"/>
      <c r="H16" s="300"/>
      <c r="L16" s="252" t="s">
        <v>119</v>
      </c>
      <c r="M16" s="252"/>
      <c r="N16" s="238" t="e">
        <f aca="true">SUM(INDIRECT(CONCATENATE(AV16,":",AW16)))</f>
        <v>#VALUE!</v>
      </c>
      <c r="O16" s="238" t="n">
        <v>-7157917.03</v>
      </c>
      <c r="P16" s="253" t="e">
        <f aca="false">N16-O16</f>
        <v>#VALUE!</v>
      </c>
      <c r="AU16" s="271" t="s">
        <v>119</v>
      </c>
      <c r="AV16" s="221" t="str">
        <f aca="false">ADDRESS(ROW($AB$22),COLUMN($AB$22))</f>
        <v>$AB$22</v>
      </c>
      <c r="AW16" s="216" t="e">
        <f aca="false">GetEnd($AV$1,AV16)</f>
        <v>#VALUE!</v>
      </c>
      <c r="AX16" s="290" t="e">
        <f aca="false">CONCATENATE(AX9,":",AY9)</f>
        <v>#VALUE!</v>
      </c>
      <c r="AY16" s="290" t="e">
        <f aca="false">CONCATENATE(AX12,":",AY12)</f>
        <v>#VALUE!</v>
      </c>
      <c r="CM16" s="348"/>
    </row>
    <row r="17" customFormat="false" ht="12.75" hidden="false" customHeight="false" outlineLevel="0" collapsed="false">
      <c r="D17" s="285"/>
      <c r="E17" s="285"/>
      <c r="F17" s="286"/>
      <c r="G17" s="286"/>
      <c r="H17" s="286"/>
      <c r="L17" s="263" t="s">
        <v>120</v>
      </c>
      <c r="M17" s="263"/>
      <c r="N17" s="264" t="e">
        <f aca="true">SUM(INDIRECT(CONCATENATE(AV17,":",AW17)))</f>
        <v>#VALUE!</v>
      </c>
      <c r="O17" s="265" t="n">
        <v>16548.84</v>
      </c>
      <c r="P17" s="266" t="e">
        <f aca="false">N17-O17</f>
        <v>#VALUE!</v>
      </c>
      <c r="AU17" s="271" t="s">
        <v>120</v>
      </c>
      <c r="AV17" s="221" t="str">
        <f aca="false">ADDRESS(ROW($AC$22),COLUMN($AC$22))</f>
        <v>$AC$22</v>
      </c>
      <c r="AW17" s="216" t="e">
        <f aca="false">GetEnd($AV$1,AV17)</f>
        <v>#VALUE!</v>
      </c>
      <c r="AX17" s="290" t="e">
        <f aca="false">CONCATENATE(AV9,":",AW9)</f>
        <v>#VALUE!</v>
      </c>
      <c r="AY17" s="290" t="e">
        <f aca="false">CONCATENATE(AX13,":",AY13)</f>
        <v>#VALUE!</v>
      </c>
      <c r="CM17" s="348"/>
    </row>
    <row r="18" customFormat="false" ht="12.75" hidden="false" customHeight="false" outlineLevel="0" collapsed="false">
      <c r="D18" s="285"/>
      <c r="E18" s="285"/>
      <c r="F18" s="286"/>
      <c r="G18" s="286"/>
      <c r="H18" s="286"/>
      <c r="L18" s="252" t="s">
        <v>394</v>
      </c>
      <c r="M18" s="252"/>
      <c r="N18" s="238" t="e">
        <f aca="true">SUMPRODUCT(INDIRECT(CONCATENATE(AX4,":",AY4)),INDIRECT(CONCATENATE($AV$2,":",$AW$2)),INDIRECT(CONCATENATE($AV$3,":",$AW$3)))</f>
        <v>#VALUE!</v>
      </c>
      <c r="O18" s="238" t="n">
        <v>0</v>
      </c>
      <c r="P18" s="253" t="e">
        <f aca="false">N18-O18</f>
        <v>#VALUE!</v>
      </c>
      <c r="AU18" s="271"/>
      <c r="AV18" s="221"/>
      <c r="AW18" s="216"/>
      <c r="AX18" s="221" t="str">
        <f aca="false">ADDRESS(ROW($CI$22),COLUMN($CI$22))</f>
        <v>$CI$22</v>
      </c>
      <c r="AY18" s="216" t="e">
        <f aca="false">GetEnd($AV$1,AX18)</f>
        <v>#VALUE!</v>
      </c>
      <c r="CM18" s="348"/>
    </row>
    <row r="19" customFormat="false" ht="12.75" hidden="false" customHeight="false" outlineLevel="0" collapsed="false">
      <c r="D19" s="285"/>
      <c r="E19" s="285"/>
      <c r="F19" s="286"/>
      <c r="G19" s="286"/>
      <c r="H19" s="286"/>
      <c r="L19" s="301" t="s">
        <v>395</v>
      </c>
      <c r="M19" s="301"/>
      <c r="N19" s="302" t="e">
        <f aca="true">SUMPRODUCT(INDIRECT(CONCATENATE(AX5,":",AY5)),INDIRECT(CONCATENATE($AV$2,":",$AW$2)),INDIRECT(CONCATENATE($AV$3,":",$AW$3)))</f>
        <v>#VALUE!</v>
      </c>
      <c r="O19" s="302" t="e">
        <f aca="false"/>
        <v>#REF!</v>
      </c>
      <c r="P19" s="303" t="e">
        <f aca="false">N19-O19</f>
        <v>#REF!</v>
      </c>
      <c r="AU19" s="271"/>
      <c r="AV19" s="221"/>
      <c r="AW19" s="216"/>
      <c r="CM19" s="348"/>
    </row>
    <row r="20" customFormat="false" ht="14.25" hidden="false" customHeight="true" outlineLevel="0" collapsed="false">
      <c r="D20" s="304"/>
      <c r="E20" s="305"/>
      <c r="F20" s="306"/>
      <c r="G20" s="306"/>
      <c r="H20" s="307"/>
      <c r="I20" s="307"/>
      <c r="J20" s="206"/>
      <c r="K20" s="206"/>
      <c r="L20" s="206"/>
      <c r="M20" s="206"/>
      <c r="N20" s="206"/>
      <c r="O20" s="206"/>
      <c r="P20" s="306"/>
      <c r="Q20" s="308"/>
      <c r="R20" s="308"/>
      <c r="S20" s="309" t="e">
        <f aca="false">GetRcptBasis($AH$12,$AH$13)</f>
        <v>#VALUE!</v>
      </c>
      <c r="T20" s="309" t="e">
        <f aca="false">GetDelBasis($AH$12,$AH$13)</f>
        <v>#VALUE!</v>
      </c>
      <c r="U20" s="308"/>
      <c r="V20" s="308"/>
      <c r="W20" s="308"/>
      <c r="X20" s="308"/>
      <c r="Y20" s="310"/>
      <c r="Z20" s="310"/>
      <c r="AA20" s="310"/>
      <c r="AB20" s="310"/>
      <c r="AC20" s="310"/>
      <c r="AI20" s="216"/>
      <c r="AM20" s="311" t="e">
        <f aca="false">GetRcptPoint($AH$12,$AH$13)</f>
        <v>#VALUE!</v>
      </c>
      <c r="AN20" s="311"/>
      <c r="AO20" s="311" t="e">
        <f aca="false">GetDelPoint($AH$12,$AH$13)</f>
        <v>#VALUE!</v>
      </c>
      <c r="AP20" s="311"/>
      <c r="AQ20" s="208"/>
      <c r="AS20" s="208"/>
      <c r="AU20" s="207" t="s">
        <v>396</v>
      </c>
      <c r="AV20" s="290" t="e">
        <f aca="true">SUMPRODUCT(INDIRECT(CONCATENATE(AV8,":",AW8)),INDIRECT(CONCATENATE($AV$2,":",$AW$2)),INDIRECT(CONCATENATE($AV$3,":",$AW$3)),INDIRECT(CONCATENATE(AX3,":",AY3)))</f>
        <v>#VALUE!</v>
      </c>
      <c r="AW20" s="290" t="e">
        <f aca="true">SUMPRODUCT(INDIRECT(CONCATENATE(AX8,":",AY8)),INDIRECT(CONCATENATE($AV$2,":",$AW$2)),INDIRECT(CONCATENATE($AV$3,":",$AW$3)),INDIRECT(CONCATENATE(AX3,":",AY3)))</f>
        <v>#VALUE!</v>
      </c>
      <c r="AX20" s="290" t="e">
        <f aca="true">SUMPRODUCT(INDIRECT(CONCATENATE(AV9,":",AW9)),INDIRECT(CONCATENATE($AV$2,":",$AW$2)),INDIRECT(CONCATENATE($AV$3,":",$AW$3)),INDIRECT(CONCATENATE(AX3,":",AY3)))</f>
        <v>#VALUE!</v>
      </c>
      <c r="AY20" s="290" t="e">
        <f aca="true">SUMPRODUCT(INDIRECT(CONCATENATE(AX9,":",AY9)),INDIRECT(CONCATENATE($AV$2,":",$AW$2)),INDIRECT(CONCATENATE($AV$3,":",$AW$3)),INDIRECT(CONCATENATE(AX3,":",AY3)))</f>
        <v>#VALUE!</v>
      </c>
    </row>
    <row r="21" customFormat="false" ht="38.25" hidden="false" customHeight="false" outlineLevel="0" collapsed="false">
      <c r="A21" s="312"/>
      <c r="B21" s="312"/>
      <c r="C21" s="312"/>
      <c r="D21" s="313" t="s">
        <v>397</v>
      </c>
      <c r="E21" s="200"/>
      <c r="F21" s="314" t="s">
        <v>51</v>
      </c>
      <c r="G21" s="315" t="s">
        <v>398</v>
      </c>
      <c r="H21" s="316" t="s">
        <v>399</v>
      </c>
      <c r="I21" s="317" t="s">
        <v>400</v>
      </c>
      <c r="K21" s="318" t="s">
        <v>401</v>
      </c>
      <c r="L21" s="319" t="s">
        <v>402</v>
      </c>
      <c r="N21" s="318" t="s">
        <v>403</v>
      </c>
      <c r="O21" s="320" t="s">
        <v>404</v>
      </c>
      <c r="P21" s="321" t="s">
        <v>405</v>
      </c>
      <c r="Q21" s="322" t="s">
        <v>406</v>
      </c>
      <c r="R21" s="93"/>
      <c r="S21" s="323" t="s">
        <v>36</v>
      </c>
      <c r="T21" s="324" t="s">
        <v>37</v>
      </c>
      <c r="V21" s="325" t="s">
        <v>54</v>
      </c>
      <c r="W21" s="326"/>
      <c r="X21" s="327" t="s">
        <v>407</v>
      </c>
      <c r="Y21" s="327" t="s">
        <v>408</v>
      </c>
      <c r="Z21" s="328" t="s">
        <v>409</v>
      </c>
      <c r="AA21" s="328" t="s">
        <v>410</v>
      </c>
      <c r="AB21" s="328" t="s">
        <v>411</v>
      </c>
      <c r="AC21" s="327" t="s">
        <v>412</v>
      </c>
      <c r="AD21" s="326"/>
      <c r="AE21" s="329"/>
      <c r="AF21" s="330" t="s">
        <v>413</v>
      </c>
      <c r="AG21" s="330" t="s">
        <v>361</v>
      </c>
      <c r="AH21" s="330" t="s">
        <v>414</v>
      </c>
      <c r="AI21" s="330" t="s">
        <v>415</v>
      </c>
      <c r="AJ21" s="330" t="s">
        <v>416</v>
      </c>
      <c r="AK21" s="312"/>
      <c r="AL21" s="331" t="s">
        <v>417</v>
      </c>
      <c r="AM21" s="331" t="s">
        <v>58</v>
      </c>
      <c r="AN21" s="331" t="s">
        <v>63</v>
      </c>
      <c r="AO21" s="331" t="s">
        <v>60</v>
      </c>
      <c r="AP21" s="331" t="s">
        <v>65</v>
      </c>
      <c r="AQ21" s="331" t="s">
        <v>418</v>
      </c>
      <c r="AR21" s="332" t="s">
        <v>53</v>
      </c>
      <c r="AS21" s="331" t="s">
        <v>419</v>
      </c>
      <c r="AT21" s="332" t="s">
        <v>420</v>
      </c>
      <c r="AU21" s="332" t="s">
        <v>421</v>
      </c>
      <c r="AV21" s="333" t="s">
        <v>422</v>
      </c>
      <c r="AW21" s="332" t="s">
        <v>423</v>
      </c>
      <c r="AX21" s="332" t="s">
        <v>424</v>
      </c>
      <c r="AY21" s="332" t="s">
        <v>425</v>
      </c>
      <c r="AZ21" s="332"/>
      <c r="BA21" s="334"/>
      <c r="BB21" s="332" t="s">
        <v>426</v>
      </c>
      <c r="BC21" s="332" t="s">
        <v>427</v>
      </c>
      <c r="BD21" s="332" t="s">
        <v>428</v>
      </c>
      <c r="BE21" s="332" t="s">
        <v>429</v>
      </c>
      <c r="BF21" s="332" t="s">
        <v>430</v>
      </c>
      <c r="BG21" s="332" t="s">
        <v>431</v>
      </c>
      <c r="BH21" s="332" t="s">
        <v>432</v>
      </c>
      <c r="BI21" s="332" t="s">
        <v>433</v>
      </c>
      <c r="BJ21" s="332" t="s">
        <v>434</v>
      </c>
      <c r="BK21" s="332" t="s">
        <v>435</v>
      </c>
      <c r="BL21" s="332" t="s">
        <v>436</v>
      </c>
      <c r="BM21" s="332" t="s">
        <v>437</v>
      </c>
      <c r="BN21" s="332" t="s">
        <v>119</v>
      </c>
      <c r="BO21" s="332" t="s">
        <v>120</v>
      </c>
      <c r="BP21" s="332"/>
      <c r="BQ21" s="332"/>
      <c r="BR21" s="332"/>
      <c r="BS21" s="332"/>
      <c r="BT21" s="312"/>
      <c r="BU21" s="335"/>
      <c r="BV21" s="336" t="s">
        <v>399</v>
      </c>
      <c r="BW21" s="332" t="s">
        <v>400</v>
      </c>
      <c r="BX21" s="332" t="s">
        <v>403</v>
      </c>
      <c r="BY21" s="332" t="s">
        <v>404</v>
      </c>
      <c r="BZ21" s="332" t="s">
        <v>405</v>
      </c>
      <c r="CA21" s="332" t="s">
        <v>420</v>
      </c>
      <c r="CB21" s="332" t="s">
        <v>421</v>
      </c>
      <c r="CC21" s="337" t="s">
        <v>58</v>
      </c>
      <c r="CD21" s="337" t="s">
        <v>63</v>
      </c>
      <c r="CE21" s="337" t="s">
        <v>60</v>
      </c>
      <c r="CF21" s="337" t="s">
        <v>65</v>
      </c>
      <c r="CG21" s="337" t="s">
        <v>418</v>
      </c>
      <c r="CH21" s="337" t="s">
        <v>54</v>
      </c>
      <c r="CI21" s="337" t="s">
        <v>417</v>
      </c>
      <c r="CJ21" s="312"/>
      <c r="CK21" s="312"/>
      <c r="CL21" s="312"/>
      <c r="CM21" s="312"/>
      <c r="CN21" s="312"/>
      <c r="CO21" s="312"/>
      <c r="CP21" s="312"/>
      <c r="CQ21" s="312"/>
      <c r="CR21" s="312"/>
      <c r="CS21" s="312"/>
      <c r="CT21" s="312"/>
      <c r="CU21" s="312"/>
      <c r="CV21" s="312"/>
      <c r="CW21" s="312"/>
      <c r="CX21" s="312"/>
      <c r="CY21" s="312"/>
      <c r="CZ21" s="312"/>
      <c r="DA21" s="312"/>
      <c r="DB21" s="312"/>
      <c r="DC21" s="312"/>
      <c r="DD21" s="312"/>
      <c r="DE21" s="312"/>
      <c r="DF21" s="312"/>
      <c r="DG21" s="312"/>
      <c r="DH21" s="312"/>
      <c r="DI21" s="312"/>
      <c r="DJ21" s="312"/>
      <c r="DK21" s="312"/>
      <c r="DL21" s="312"/>
      <c r="DM21" s="312"/>
      <c r="DN21" s="312"/>
      <c r="DO21" s="312"/>
      <c r="DP21" s="312"/>
      <c r="DQ21" s="312"/>
      <c r="DR21" s="312"/>
      <c r="DS21" s="312"/>
      <c r="DT21" s="312"/>
      <c r="DU21" s="312"/>
      <c r="DV21" s="312"/>
      <c r="DW21" s="312"/>
      <c r="DX21" s="312"/>
      <c r="DY21" s="312"/>
      <c r="DZ21" s="312"/>
      <c r="EA21" s="312"/>
      <c r="EB21" s="312"/>
      <c r="EC21" s="312"/>
      <c r="ED21" s="312"/>
      <c r="EE21" s="312"/>
      <c r="EF21" s="312"/>
      <c r="EG21" s="312"/>
      <c r="EH21" s="312"/>
      <c r="EI21" s="312"/>
      <c r="EJ21" s="312"/>
      <c r="EK21" s="312"/>
      <c r="EL21" s="312"/>
      <c r="EM21" s="312"/>
      <c r="EN21" s="312"/>
      <c r="EO21" s="312"/>
      <c r="EP21" s="312"/>
      <c r="EQ21" s="312"/>
      <c r="ER21" s="312"/>
      <c r="ES21" s="312"/>
      <c r="ET21" s="312"/>
      <c r="EU21" s="312"/>
      <c r="EV21" s="312"/>
      <c r="EW21" s="312"/>
      <c r="EX21" s="312"/>
      <c r="EY21" s="312"/>
      <c r="EZ21" s="312"/>
      <c r="FA21" s="312"/>
      <c r="FB21" s="312"/>
      <c r="FC21" s="312"/>
      <c r="FD21" s="312"/>
      <c r="FE21" s="312"/>
      <c r="FF21" s="312"/>
      <c r="FG21" s="312"/>
      <c r="FH21" s="312"/>
      <c r="FI21" s="312"/>
      <c r="FJ21" s="312"/>
      <c r="FK21" s="312"/>
      <c r="FL21" s="312"/>
      <c r="FM21" s="312"/>
      <c r="FN21" s="312"/>
      <c r="FO21" s="312"/>
      <c r="FP21" s="312"/>
      <c r="FQ21" s="312"/>
      <c r="FR21" s="312"/>
      <c r="FS21" s="312"/>
      <c r="FT21" s="312"/>
      <c r="FU21" s="312"/>
      <c r="FV21" s="312"/>
      <c r="FW21" s="312"/>
      <c r="FX21" s="312"/>
      <c r="FY21" s="312"/>
      <c r="FZ21" s="312"/>
      <c r="GA21" s="312"/>
      <c r="GB21" s="312"/>
      <c r="GC21" s="312"/>
      <c r="GD21" s="312"/>
      <c r="GE21" s="312"/>
      <c r="GF21" s="312"/>
      <c r="GG21" s="312"/>
      <c r="GH21" s="312"/>
      <c r="GI21" s="312"/>
      <c r="GJ21" s="312"/>
      <c r="GK21" s="312"/>
      <c r="GL21" s="312"/>
      <c r="GM21" s="312"/>
      <c r="GN21" s="312"/>
      <c r="GO21" s="312"/>
      <c r="GP21" s="312"/>
      <c r="GQ21" s="312"/>
      <c r="GR21" s="312"/>
      <c r="GS21" s="312"/>
      <c r="GT21" s="312"/>
      <c r="GU21" s="312"/>
      <c r="GV21" s="312"/>
      <c r="GW21" s="312"/>
      <c r="GX21" s="312"/>
      <c r="GY21" s="312"/>
      <c r="GZ21" s="312"/>
      <c r="HA21" s="312"/>
      <c r="HB21" s="312"/>
      <c r="HC21" s="312"/>
      <c r="HD21" s="312"/>
      <c r="HE21" s="312"/>
      <c r="HF21" s="312"/>
      <c r="HG21" s="312"/>
      <c r="HH21" s="312"/>
      <c r="HI21" s="312"/>
      <c r="HJ21" s="312"/>
      <c r="HK21" s="312"/>
      <c r="HL21" s="312"/>
      <c r="HM21" s="312"/>
      <c r="HN21" s="312"/>
      <c r="HO21" s="312"/>
      <c r="HP21" s="312"/>
      <c r="HQ21" s="312"/>
      <c r="HR21" s="312"/>
      <c r="HS21" s="312"/>
      <c r="HT21" s="312"/>
      <c r="HU21" s="312"/>
      <c r="HV21" s="312"/>
      <c r="HW21" s="312"/>
      <c r="HX21" s="312"/>
      <c r="HY21" s="312"/>
      <c r="HZ21" s="312"/>
      <c r="IA21" s="312"/>
      <c r="IB21" s="312"/>
      <c r="IC21" s="312"/>
      <c r="ID21" s="312"/>
      <c r="IE21" s="312"/>
      <c r="IF21" s="312"/>
      <c r="IG21" s="312"/>
      <c r="IH21" s="312"/>
      <c r="II21" s="312"/>
      <c r="IJ21" s="312"/>
      <c r="IK21" s="312"/>
      <c r="IL21" s="312"/>
      <c r="IM21" s="312"/>
      <c r="IN21" s="312"/>
      <c r="IO21" s="312"/>
      <c r="IP21" s="312"/>
      <c r="IQ21" s="312"/>
      <c r="IR21" s="312"/>
      <c r="IS21" s="312"/>
      <c r="IT21" s="312"/>
      <c r="IU21" s="312"/>
      <c r="IV21" s="312"/>
      <c r="IW21" s="312"/>
    </row>
    <row r="22" customFormat="false" ht="12.75" hidden="false" customHeight="false" outlineLevel="0" collapsed="false">
      <c r="A22" s="338"/>
      <c r="B22" s="338"/>
      <c r="D22" s="199" t="e">
        <f aca="false">G7+OffsetDays</f>
        <v>#VALUE!</v>
      </c>
      <c r="F22" s="200" t="e">
        <f aca="false">VLOOKUP(AG22,$AL$4:$AS$15,2)</f>
        <v>#VALUE!</v>
      </c>
      <c r="G22" s="200" t="e">
        <f aca="false">F22*$AU22</f>
        <v>#VALUE!</v>
      </c>
      <c r="H22" s="201" t="e">
        <f aca="false">(AL22+AM22+AN22)/(1-(AR22))</f>
        <v>#VALUE!</v>
      </c>
      <c r="I22" s="201" t="e">
        <f aca="false">(AL22+AO22+AP22)</f>
        <v>#VALUE!</v>
      </c>
      <c r="K22" s="201" t="e">
        <f aca="false">MAX(((I22-H22)-AQ22)*AU22*AH22,0)</f>
        <v>#VALUE!</v>
      </c>
      <c r="L22" s="339" t="e">
        <f aca="false">MAX(Q22-K22,0)</f>
        <v>#VALUE!</v>
      </c>
      <c r="N22" s="340" t="e">
        <f aca="false">SQRT(($AX22^2*($AH22/2)+$AW22^2*$AI22)/(($AH22/2)+$AI22))</f>
        <v>#VALUE!</v>
      </c>
      <c r="O22" s="340" t="e">
        <f aca="false">SQRT(($AY22^2*($AH22/2)+$AW22^2*$AI22)/(($AH22/2)+$AI22))</f>
        <v>#VALUE!</v>
      </c>
      <c r="P22" s="209" t="e">
        <f aca="false">(VLOOKUP(AI22,CorrelationTwo,2)*(AW22^2)*AI22+VLOOKUP(D22,CorrelationOne,$AK$9)*AX22*AY22*(AH22/2))/((AI22+(AH22/2))*O22*N22)*AF22</f>
        <v>#VALUE!</v>
      </c>
      <c r="Q22" s="339" t="e">
        <f aca="false">xSPRDOPT(I22,H22,AQ22,0,O22,N22,P22,D22-$G$5,1,0)*AH22*AU22</f>
        <v>#VALUE!</v>
      </c>
      <c r="R22" s="339"/>
      <c r="S22" s="203" t="e">
        <f aca="false">xSPRDOPT(I22,H22,AQ22,AT22,O22,N22,P22,D22-$G$5,1,2)*AF22*(F22/(1-AR22))*AH22</f>
        <v>#VALUE!</v>
      </c>
      <c r="T22" s="203" t="e">
        <f aca="false">xSPRDOPT(I22,H22,AQ22,AT22,O22,N22,P22,D22-$G$5,1,1)*AF22*F22*AH22</f>
        <v>#VALUE!</v>
      </c>
      <c r="U22" s="339"/>
      <c r="V22" s="341" t="e">
        <f aca="false">VLOOKUP($AG22,$AL$4:$AS$15,8)*AH22*AU22</f>
        <v>#VALUE!</v>
      </c>
      <c r="W22" s="341"/>
      <c r="X22" s="342" t="e">
        <f aca="false">((BM22*BC22)+(BL22*BB22))*AH22*F22</f>
        <v>#VALUE!</v>
      </c>
      <c r="Y22" s="342" t="e">
        <f aca="false">($F22*$AH22)*((($BG22/2)*($BC22)^2)+(($BF22/2)*($BB22)^2)+($BH22*$BC22*$BB22))</f>
        <v>#VALUE!</v>
      </c>
      <c r="Z22" s="342" t="e">
        <f aca="false">($BI22*$F22*$AH22*($G$5-$BV$5))/365.25</f>
        <v>#VALUE!</v>
      </c>
      <c r="AA22" s="342" t="e">
        <f aca="false">(($BK22*$BE22)+($BJ22*$BD22))*$F22*$AH22*$AF22</f>
        <v>#NAME?</v>
      </c>
      <c r="AB22" s="342" t="e">
        <f aca="false">BN22*(AT22-CA22)*F22*AH22</f>
        <v>#VALUE!</v>
      </c>
      <c r="AC22" s="342" t="e">
        <f aca="false">BO22*CB22*F22*AH22*CA22*($G$5-$BV$5)/365.25</f>
        <v>#NAME?</v>
      </c>
      <c r="AF22" s="216" t="e">
        <f aca="false">IF(AND(D22&gt;=$G$7,D22&lt;=$G$8),1,0)</f>
        <v>#VALUE!</v>
      </c>
      <c r="AG22" s="216" t="e">
        <f aca="false">MONTH(D22)</f>
        <v>#VALUE!</v>
      </c>
      <c r="AH22" s="216" t="e">
        <f aca="false">(EOMONTH(D22,0)-EOMONTH(D22-DAY(D22),0))*AF22</f>
        <v>#VALUE!</v>
      </c>
      <c r="AI22" s="216" t="e">
        <f aca="false">MAX(0,(D22-DAY(D22))-$G$5+1)</f>
        <v>#VALUE!</v>
      </c>
      <c r="AJ22" s="216" t="e">
        <f aca="false">D22-$BV$5</f>
        <v>#VALUE!</v>
      </c>
      <c r="AL22" s="207" t="e">
        <f aca="false">VLOOKUP($D22,CurveTbl,$AK$4)</f>
        <v>#VALUE!</v>
      </c>
      <c r="AM22" s="343" t="e">
        <f aca="false">VLOOKUP($D22,CurveTbl,$AH$3)</f>
        <v>#VALUE!</v>
      </c>
      <c r="AN22" s="343" t="e">
        <f aca="false">VLOOKUP($D22,CurveTbl,$AH$4)+VLOOKUP($AG22,$AL$3:$AS$15,6)</f>
        <v>#VALUE!</v>
      </c>
      <c r="AO22" s="343" t="e">
        <f aca="false">VLOOKUP($D22,CurveTbl,$AH$5)</f>
        <v>#VALUE!</v>
      </c>
      <c r="AP22" s="343" t="e">
        <f aca="false">VLOOKUP($D22,CurveTbl,$AH$6)+VLOOKUP($AG22,$AL$3:$AS$15,7)</f>
        <v>#VALUE!</v>
      </c>
      <c r="AQ22" s="207" t="e">
        <f aca="false">VLOOKUP($AG22,$AL$4:$AS$15,3)+VLOOKUP($AG22,$AL$4:$AS$15,5)+($AH$10*VLOOKUP(D22,GRITable,2))</f>
        <v>#VALUE!</v>
      </c>
      <c r="AR22" s="208" t="e">
        <f aca="false">VLOOKUP($AG22,$AL$4:$AS$15,4)</f>
        <v>#VALUE!</v>
      </c>
      <c r="AS22" s="207" t="e">
        <f aca="false">(AL22+AM22+AN22)</f>
        <v>#VALUE!</v>
      </c>
      <c r="AT22" s="208" t="e">
        <f aca="false">VLOOKUP(D22,CurveTbl,$AK$6)</f>
        <v>#VALUE!</v>
      </c>
      <c r="AU22" s="208" t="e">
        <f aca="false">(1+$AT22/2)^(-2*($D22-$G$5)/365.25)*$AF22</f>
        <v>#VALUE!</v>
      </c>
      <c r="AV22" s="344" t="e">
        <f aca="false">ROUND((F22/(1-AR22))-F22,0)*AF22*AH22*AU22</f>
        <v>#VALUE!</v>
      </c>
      <c r="AW22" s="208" t="e">
        <f aca="false">VLOOKUP($D22,CurveTbl,$AK$8)</f>
        <v>#VALUE!</v>
      </c>
      <c r="AX22" s="208" t="e">
        <f aca="false">VLOOKUP($D22,CurveTbl,$AH$7)</f>
        <v>#VALUE!</v>
      </c>
      <c r="AY22" s="208" t="e">
        <f aca="false">VLOOKUP($D22,CurveTbl,$AH$8)</f>
        <v>#VALUE!</v>
      </c>
      <c r="AZ22" s="208"/>
      <c r="BA22" s="345"/>
      <c r="BB22" s="343" t="e">
        <f aca="false">$H22-$BV22</f>
        <v>#VALUE!</v>
      </c>
      <c r="BC22" s="343" t="e">
        <f aca="false">I22-BW22</f>
        <v>#VALUE!</v>
      </c>
      <c r="BD22" s="208" t="n">
        <v>0.177930654332258</v>
      </c>
      <c r="BE22" s="208" t="n">
        <v>0.177930654332258</v>
      </c>
      <c r="BF22" s="208" t="e">
        <f aca="false">xSPRDOPT($BW22,$BV22,$CG22,0,$BY22,$BX22,$BZ22,$AJ22,1,4)*$CB22</f>
        <v>#NAME?</v>
      </c>
      <c r="BG22" s="208" t="e">
        <f aca="false">xSPRDOPT($BW22,$BV22,$CG22,0,$BY22,$BX22,$BZ22,$AJ22,1,3)*$CB22</f>
        <v>#NAME?</v>
      </c>
      <c r="BH22" s="208" t="e">
        <f aca="false">IF(OR(BF22&lt;&gt;0,BG22&lt;&gt;0),xSPRDOPT($BW22,$BV22,$CG22,0,$BY22,$BX22,$BZ22,$AJ22,1,12)*$CB22,0)</f>
        <v>#NAME?</v>
      </c>
      <c r="BI22" s="208" t="e">
        <f aca="false">xSPRDOPT($BW22,$BV22,$CG22,2*LN(1+CA22/2),$BY22,$BX22,$BZ22,$AJ22,1,9)</f>
        <v>#NAME?</v>
      </c>
      <c r="BJ22" s="208" t="e">
        <f aca="false">xSPRDOPT($BW22,$BV22,$CG22,0,$BY22,$BX22,$BZ22,$AJ22,1,6)*$CB22</f>
        <v>#NAME?</v>
      </c>
      <c r="BK22" s="208" t="e">
        <f aca="false">xSPRDOPT($BW22,$BV22,$CG22,0,$BY22,$BX22,$BZ22,$AJ22,1,5)*$CB22</f>
        <v>#NAME?</v>
      </c>
      <c r="BL22" s="208" t="e">
        <f aca="false">xSPRDOPT(BW22,BV22,CG22,0,BY22,BX22,BZ22,AJ22,1,2)*CB22</f>
        <v>#NAME?</v>
      </c>
      <c r="BM22" s="208" t="e">
        <f aca="false">xSPRDOPT(BW22,BV22,CG22,0,BY22,BX22,BZ22,AJ22,1,1)*CB22</f>
        <v>#NAME?</v>
      </c>
      <c r="BN22" s="208" t="e">
        <f aca="false">IF(AH22&lt;&gt;0,xSPRDOPT($BW22,$BV22,$CG22,2*LN(1+CA22/2),$BY22,$BX22,$BZ22,$AJ22,1,8)+(AJ22/365.25)*CH22/AH22,0)</f>
        <v>#VALUE!</v>
      </c>
      <c r="BO22" s="208" t="e">
        <f aca="false">xSPRDOPT($BW22,$BV22,$CG22,0,$BY22,$BX22,$BZ22,$AJ22,1,0)</f>
        <v>#NAME?</v>
      </c>
      <c r="BP22" s="208"/>
      <c r="BQ22" s="208"/>
      <c r="BR22" s="208"/>
      <c r="BS22" s="208"/>
      <c r="BV22" s="346" t="n">
        <v>4.9949494949495</v>
      </c>
      <c r="BW22" s="207" t="n">
        <v>4.945</v>
      </c>
      <c r="BX22" s="208" t="e">
        <f aca="false"/>
        <v>#REF!</v>
      </c>
      <c r="BY22" s="208" t="e">
        <f aca="false"/>
        <v>#REF!</v>
      </c>
      <c r="BZ22" s="208" t="e">
        <f aca="false"/>
        <v>#REF!</v>
      </c>
      <c r="CA22" s="208" t="n">
        <v>0.0544691162999853</v>
      </c>
      <c r="CB22" s="208" t="n">
        <v>0.49618922150183</v>
      </c>
      <c r="CC22" s="343" t="n">
        <v>0</v>
      </c>
      <c r="CD22" s="343" t="n">
        <v>0</v>
      </c>
      <c r="CE22" s="343" t="n">
        <v>0</v>
      </c>
      <c r="CF22" s="343" t="n">
        <v>0</v>
      </c>
      <c r="CG22" s="343" t="n">
        <v>0.0037</v>
      </c>
      <c r="CH22" s="343" t="n">
        <v>1.77586122375505</v>
      </c>
      <c r="CI22" s="343" t="n">
        <v>4.945</v>
      </c>
    </row>
    <row r="23" customFormat="false" ht="12.75" hidden="false" customHeight="false" outlineLevel="0" collapsed="false">
      <c r="A23" s="338"/>
      <c r="B23" s="338"/>
      <c r="D23" s="199" t="e">
        <f aca="false">D22+AH22</f>
        <v>#VALUE!</v>
      </c>
      <c r="F23" s="200" t="e">
        <f aca="false">VLOOKUP(AG23,$AL$4:$AS$15,2)</f>
        <v>#VALUE!</v>
      </c>
      <c r="G23" s="200" t="e">
        <f aca="false">F23*$AU23</f>
        <v>#VALUE!</v>
      </c>
      <c r="H23" s="201" t="e">
        <f aca="false">(AL23+AM23+AN23)/(1-(AR23))</f>
        <v>#VALUE!</v>
      </c>
      <c r="I23" s="201" t="e">
        <f aca="false">(AL23+AO23+AP23)</f>
        <v>#VALUE!</v>
      </c>
      <c r="K23" s="201" t="e">
        <f aca="false">MAX(((I23-H23)-AQ23)*AU23*AH23,0)</f>
        <v>#VALUE!</v>
      </c>
      <c r="L23" s="339" t="e">
        <f aca="false">MAX(Q23-K23,0)</f>
        <v>#VALUE!</v>
      </c>
      <c r="N23" s="340" t="e">
        <f aca="false">SQRT(($AX23^2*($AH23/2)+$AW23^2*$AI23)/(($AH23/2)+$AI23))</f>
        <v>#VALUE!</v>
      </c>
      <c r="O23" s="340" t="e">
        <f aca="false">SQRT(($AY23^2*($AH23/2)+$AW23^2*$AI23)/(($AH23/2)+$AI23))</f>
        <v>#VALUE!</v>
      </c>
      <c r="P23" s="209" t="e">
        <f aca="false">(VLOOKUP(AI23,CorrelationTwo,2)*(AW23^2)*AI23+VLOOKUP(D23,CorrelationOne,$AK$9)*AX23*AY23*(AH23/2))/((AI23+(AH23/2))*O23*N23)*AF23</f>
        <v>#VALUE!</v>
      </c>
      <c r="Q23" s="339" t="e">
        <f aca="false">xSPRDOPT(I23,H23,AQ23,0,O23,N23,P23,D23-$G$5,1,0)*AH23*AU23</f>
        <v>#VALUE!</v>
      </c>
      <c r="R23" s="339"/>
      <c r="S23" s="203" t="e">
        <f aca="false">xSPRDOPT(I23,H23,AQ23,AT23,O23,N23,P23,D23-$G$5,1,2)*AF23*(F23/(1-AR23))*AH23</f>
        <v>#VALUE!</v>
      </c>
      <c r="T23" s="203" t="e">
        <f aca="false">xSPRDOPT(I23,H23,AQ23,AT23,O23,N23,P23,D23-$G$5,1,1)*AF23*F23*AH23</f>
        <v>#VALUE!</v>
      </c>
      <c r="U23" s="339"/>
      <c r="V23" s="341" t="e">
        <f aca="false">VLOOKUP($AG23,$AL$4:$AS$15,8)*AH23*AU23</f>
        <v>#VALUE!</v>
      </c>
      <c r="W23" s="341"/>
      <c r="X23" s="342" t="e">
        <f aca="false">((BM23*BC23)+(BL23*BB23))*AH23*F23</f>
        <v>#VALUE!</v>
      </c>
      <c r="Y23" s="342" t="e">
        <f aca="false">($F23*$AH23)*((($BG23/2)*($BC23)^2)+(($BF23/2)*($BB23)^2)+($BH23*$BC23*$BB23))</f>
        <v>#VALUE!</v>
      </c>
      <c r="Z23" s="342" t="e">
        <f aca="false">($BI23*$F23*$AH23*($G$5-$BV$5))/365.25</f>
        <v>#VALUE!</v>
      </c>
      <c r="AA23" s="342" t="e">
        <f aca="false">(($BK23*$BE23)+($BJ23*$BD23))*$F23*$AH23*$AF23</f>
        <v>#NAME?</v>
      </c>
      <c r="AB23" s="342" t="e">
        <f aca="false">BN23*(AT23-CA23)*F23*AH23</f>
        <v>#VALUE!</v>
      </c>
      <c r="AC23" s="342" t="e">
        <f aca="false">BO23*CB23*F23*AH23*CA23*($G$5-$BV$5)/365.25</f>
        <v>#NAME?</v>
      </c>
      <c r="AF23" s="216" t="e">
        <f aca="false">IF(AND(D23&gt;=$G$7,D23&lt;=$G$8),1,0)</f>
        <v>#VALUE!</v>
      </c>
      <c r="AG23" s="216" t="e">
        <f aca="false">MONTH(D23)</f>
        <v>#VALUE!</v>
      </c>
      <c r="AH23" s="216" t="e">
        <f aca="false">(EOMONTH(D23,0)-EOMONTH(D23-DAY(D23),0))*AF23</f>
        <v>#VALUE!</v>
      </c>
      <c r="AI23" s="216" t="e">
        <f aca="false">AI22+AH22</f>
        <v>#VALUE!</v>
      </c>
      <c r="AJ23" s="216" t="e">
        <f aca="false">D23-$BV$5</f>
        <v>#VALUE!</v>
      </c>
      <c r="AL23" s="207" t="e">
        <f aca="false">VLOOKUP($D23,CurveTbl,$AK$4)</f>
        <v>#VALUE!</v>
      </c>
      <c r="AM23" s="343" t="e">
        <f aca="false">VLOOKUP($D23,CurveTbl,$AH$3)</f>
        <v>#VALUE!</v>
      </c>
      <c r="AN23" s="343" t="e">
        <f aca="false">VLOOKUP($D23,CurveTbl,$AH$4)+VLOOKUP($AG23,$AL$3:$AS$15,6)</f>
        <v>#VALUE!</v>
      </c>
      <c r="AO23" s="343" t="e">
        <f aca="false">VLOOKUP($D23,CurveTbl,$AH$5)</f>
        <v>#VALUE!</v>
      </c>
      <c r="AP23" s="343" t="e">
        <f aca="false">VLOOKUP($D23,CurveTbl,$AH$6)+VLOOKUP($AG23,$AL$3:$AS$15,7)</f>
        <v>#VALUE!</v>
      </c>
      <c r="AQ23" s="207" t="e">
        <f aca="false">VLOOKUP($AG23,$AL$4:$AS$15,3)+VLOOKUP($AG23,$AL$4:$AS$15,5)+($AH$10*VLOOKUP(D23,GRITable,2))</f>
        <v>#VALUE!</v>
      </c>
      <c r="AR23" s="208" t="e">
        <f aca="false">VLOOKUP($AG23,$AL$4:$AS$15,4)</f>
        <v>#VALUE!</v>
      </c>
      <c r="AS23" s="207" t="e">
        <f aca="false">(AL23+AM23+AN23)</f>
        <v>#VALUE!</v>
      </c>
      <c r="AT23" s="208" t="e">
        <f aca="false">VLOOKUP(D23,CurveTbl,$AK$6)</f>
        <v>#VALUE!</v>
      </c>
      <c r="AU23" s="208" t="e">
        <f aca="false">(1+$AT23/2)^(-2*($D23-$G$5)/365.25)*$AF23</f>
        <v>#VALUE!</v>
      </c>
      <c r="AV23" s="344" t="e">
        <f aca="false">ROUND((F23/(1-AR23))-F23,0)*AF23*AH23*AU23</f>
        <v>#VALUE!</v>
      </c>
      <c r="AW23" s="208" t="e">
        <f aca="false">VLOOKUP($D23,CurveTbl,$AK$8)</f>
        <v>#VALUE!</v>
      </c>
      <c r="AX23" s="208" t="e">
        <f aca="false">VLOOKUP($D23,CurveTbl,$AH$7)</f>
        <v>#VALUE!</v>
      </c>
      <c r="AY23" s="208" t="e">
        <f aca="false">VLOOKUP($D23,CurveTbl,$AH$8)</f>
        <v>#VALUE!</v>
      </c>
      <c r="AZ23" s="208"/>
      <c r="BA23" s="345"/>
      <c r="BB23" s="343" t="e">
        <f aca="false">$H23-$BV23</f>
        <v>#VALUE!</v>
      </c>
      <c r="BC23" s="343" t="e">
        <f aca="false">I23-BW23</f>
        <v>#VALUE!</v>
      </c>
      <c r="BD23" s="208" t="n">
        <v>0.181920770827462</v>
      </c>
      <c r="BE23" s="208" t="n">
        <v>0.181920770827462</v>
      </c>
      <c r="BF23" s="208" t="e">
        <f aca="false">xSPRDOPT($BW23,$BV23,$CG23,0,$BY23,$BX23,$BZ23,$AJ23,1,4)*$CB23</f>
        <v>#NAME?</v>
      </c>
      <c r="BG23" s="208" t="e">
        <f aca="false">xSPRDOPT($BW23,$BV23,$CG23,0,$BY23,$BX23,$BZ23,$AJ23,1,3)*$CB23</f>
        <v>#NAME?</v>
      </c>
      <c r="BH23" s="208" t="e">
        <f aca="false">IF(OR(BF23&lt;&gt;0,BG23&lt;&gt;0),xSPRDOPT($BW23,$BV23,$CG23,0,$BY23,$BX23,$BZ23,$AJ23,1,12)*$CB23,0)</f>
        <v>#NAME?</v>
      </c>
      <c r="BI23" s="208" t="e">
        <f aca="false">xSPRDOPT($BW23,$BV23,$CG23,2*LN(1+CA23/2),$BY23,$BX23,$BZ23,$AJ23,1,9)</f>
        <v>#NAME?</v>
      </c>
      <c r="BJ23" s="208" t="e">
        <f aca="false">xSPRDOPT($BW23,$BV23,$CG23,0,$BY23,$BX23,$BZ23,$AJ23,1,6)*$CB23</f>
        <v>#NAME?</v>
      </c>
      <c r="BK23" s="208" t="e">
        <f aca="false">xSPRDOPT($BW23,$BV23,$CG23,0,$BY23,$BX23,$BZ23,$AJ23,1,5)*$CB23</f>
        <v>#NAME?</v>
      </c>
      <c r="BL23" s="208" t="e">
        <f aca="false">xSPRDOPT(BW23,BV23,CG23,0,BY23,BX23,BZ23,AJ23,1,2)*CB23</f>
        <v>#NAME?</v>
      </c>
      <c r="BM23" s="208" t="e">
        <f aca="false">xSPRDOPT(BW23,BV23,CG23,0,BY23,BX23,BZ23,AJ23,1,1)*CB23</f>
        <v>#NAME?</v>
      </c>
      <c r="BN23" s="208" t="e">
        <f aca="false">IF(AH23&lt;&gt;0,xSPRDOPT($BW23,$BV23,$CG23,2*LN(1+CA23/2),$BY23,$BX23,$BZ23,$AJ23,1,8)+(AJ23/365.25)*CH23/AH23,0)</f>
        <v>#VALUE!</v>
      </c>
      <c r="BO23" s="208" t="e">
        <f aca="false">xSPRDOPT($BW23,$BV23,$CG23,0,$BY23,$BX23,$BZ23,$AJ23,1,0)</f>
        <v>#NAME?</v>
      </c>
      <c r="BP23" s="208"/>
      <c r="BQ23" s="208"/>
      <c r="BR23" s="208"/>
      <c r="BS23" s="208"/>
      <c r="BV23" s="346" t="n">
        <v>5.15656565656566</v>
      </c>
      <c r="BW23" s="207" t="n">
        <v>5.105</v>
      </c>
      <c r="BX23" s="208" t="e">
        <f aca="false"/>
        <v>#REF!</v>
      </c>
      <c r="BY23" s="208" t="e">
        <f aca="false"/>
        <v>#REF!</v>
      </c>
      <c r="BZ23" s="208" t="e">
        <f aca="false"/>
        <v>#REF!</v>
      </c>
      <c r="CA23" s="208" t="n">
        <v>0.0545174749728896</v>
      </c>
      <c r="CB23" s="208" t="n">
        <v>0.493698783581971</v>
      </c>
      <c r="CC23" s="343" t="n">
        <v>0</v>
      </c>
      <c r="CD23" s="343" t="n">
        <v>0</v>
      </c>
      <c r="CE23" s="343" t="n">
        <v>0</v>
      </c>
      <c r="CF23" s="343" t="n">
        <v>0</v>
      </c>
      <c r="CG23" s="343" t="n">
        <v>0.0037</v>
      </c>
      <c r="CH23" s="343" t="n">
        <v>1.8258462113212</v>
      </c>
      <c r="CI23" s="343" t="n">
        <v>5.105</v>
      </c>
    </row>
    <row r="24" customFormat="false" ht="12.75" hidden="false" customHeight="false" outlineLevel="0" collapsed="false">
      <c r="A24" s="338"/>
      <c r="B24" s="338"/>
      <c r="D24" s="199" t="e">
        <f aca="false">D23+AH23</f>
        <v>#VALUE!</v>
      </c>
      <c r="F24" s="200" t="e">
        <f aca="false">VLOOKUP(AG24,$AL$4:$AS$15,2)</f>
        <v>#VALUE!</v>
      </c>
      <c r="G24" s="200" t="e">
        <f aca="false">F24*$AU24</f>
        <v>#VALUE!</v>
      </c>
      <c r="H24" s="201" t="e">
        <f aca="false">(AL24+AM24+AN24)/(1-(AR24))</f>
        <v>#VALUE!</v>
      </c>
      <c r="I24" s="201" t="e">
        <f aca="false">(AL24+AO24+AP24)</f>
        <v>#VALUE!</v>
      </c>
      <c r="K24" s="201" t="e">
        <f aca="false">MAX(((I24-H24)-AQ24)*AU24*AH24,0)</f>
        <v>#VALUE!</v>
      </c>
      <c r="L24" s="339" t="e">
        <f aca="false">MAX(Q24-K24,0)</f>
        <v>#VALUE!</v>
      </c>
      <c r="N24" s="340" t="e">
        <f aca="false">SQRT(($AX24^2*($AH24/2)+$AW24^2*$AI24)/(($AH24/2)+$AI24))</f>
        <v>#VALUE!</v>
      </c>
      <c r="O24" s="340" t="e">
        <f aca="false">SQRT(($AY24^2*($AH24/2)+$AW24^2*$AI24)/(($AH24/2)+$AI24))</f>
        <v>#VALUE!</v>
      </c>
      <c r="P24" s="209" t="e">
        <f aca="false">(VLOOKUP(AI24,CorrelationTwo,2)*(AW24^2)*AI24+VLOOKUP(D24,CorrelationOne,$AK$9)*AX24*AY24*(AH24/2))/((AI24+(AH24/2))*O24*N24)*AF24</f>
        <v>#VALUE!</v>
      </c>
      <c r="Q24" s="339" t="e">
        <f aca="false">xSPRDOPT(I24,H24,AQ24,0,O24,N24,P24,D24-$G$5,1,0)*AH24*AU24</f>
        <v>#VALUE!</v>
      </c>
      <c r="R24" s="339"/>
      <c r="S24" s="203" t="e">
        <f aca="false">xSPRDOPT(I24,H24,AQ24,AT24,O24,N24,P24,D24-$G$5,1,2)*AF24*(F24/(1-AR24))*AH24</f>
        <v>#VALUE!</v>
      </c>
      <c r="T24" s="203" t="e">
        <f aca="false">xSPRDOPT(I24,H24,AQ24,AT24,O24,N24,P24,D24-$G$5,1,1)*AF24*F24*AH24</f>
        <v>#VALUE!</v>
      </c>
      <c r="U24" s="339"/>
      <c r="V24" s="341" t="e">
        <f aca="false">VLOOKUP($AG24,$AL$4:$AS$15,8)*AH24*AU24</f>
        <v>#VALUE!</v>
      </c>
      <c r="W24" s="341"/>
      <c r="X24" s="342" t="e">
        <f aca="false">((BM24*BC24)+(BL24*BB24))*AH24*F24</f>
        <v>#VALUE!</v>
      </c>
      <c r="Y24" s="342" t="e">
        <f aca="false">($F24*$AH24)*((($BG24/2)*($BC24)^2)+(($BF24/2)*($BB24)^2)+($BH24*$BC24*$BB24))</f>
        <v>#VALUE!</v>
      </c>
      <c r="Z24" s="342" t="e">
        <f aca="false">($BI24*$F24*$AH24*($G$5-$BV$5))/365.25</f>
        <v>#VALUE!</v>
      </c>
      <c r="AA24" s="342" t="e">
        <f aca="false">(($BK24*$BE24)+($BJ24*$BD24))*$F24*$AH24*$AF24</f>
        <v>#NAME?</v>
      </c>
      <c r="AB24" s="342" t="e">
        <f aca="false">BN24*(AT24-CA24)*F24*AH24</f>
        <v>#VALUE!</v>
      </c>
      <c r="AC24" s="342" t="e">
        <f aca="false">BO24*CB24*F24*AH24*CA24*($G$5-$BV$5)/365.25</f>
        <v>#NAME?</v>
      </c>
      <c r="AF24" s="216" t="e">
        <f aca="false">IF(AND(D24&gt;=$G$7,D24&lt;=$G$8),1,0)</f>
        <v>#VALUE!</v>
      </c>
      <c r="AG24" s="216" t="e">
        <f aca="false">MONTH(D24)</f>
        <v>#VALUE!</v>
      </c>
      <c r="AH24" s="216" t="e">
        <f aca="false">(EOMONTH(D24,0)-EOMONTH(D24-DAY(D24),0))*AF24</f>
        <v>#VALUE!</v>
      </c>
      <c r="AI24" s="216" t="e">
        <f aca="false">AI23+AH23</f>
        <v>#VALUE!</v>
      </c>
      <c r="AJ24" s="216" t="e">
        <f aca="false">D24-$BV$5</f>
        <v>#VALUE!</v>
      </c>
      <c r="AL24" s="207" t="e">
        <f aca="false">VLOOKUP($D24,CurveTbl,$AK$4)</f>
        <v>#VALUE!</v>
      </c>
      <c r="AM24" s="343" t="e">
        <f aca="false">VLOOKUP($D24,CurveTbl,$AH$3)</f>
        <v>#VALUE!</v>
      </c>
      <c r="AN24" s="343" t="e">
        <f aca="false">VLOOKUP($D24,CurveTbl,$AH$4)+VLOOKUP($AG24,$AL$3:$AS$15,6)</f>
        <v>#VALUE!</v>
      </c>
      <c r="AO24" s="343" t="e">
        <f aca="false">VLOOKUP($D24,CurveTbl,$AH$5)</f>
        <v>#VALUE!</v>
      </c>
      <c r="AP24" s="343" t="e">
        <f aca="false">VLOOKUP($D24,CurveTbl,$AH$6)+VLOOKUP($AG24,$AL$3:$AS$15,7)</f>
        <v>#VALUE!</v>
      </c>
      <c r="AQ24" s="207" t="e">
        <f aca="false">VLOOKUP($AG24,$AL$4:$AS$15,3)+VLOOKUP($AG24,$AL$4:$AS$15,5)+($AH$10*VLOOKUP(D24,GRITable,2))</f>
        <v>#VALUE!</v>
      </c>
      <c r="AR24" s="208" t="e">
        <f aca="false">VLOOKUP($AG24,$AL$4:$AS$15,4)</f>
        <v>#VALUE!</v>
      </c>
      <c r="AS24" s="207" t="e">
        <f aca="false">(AL24+AM24+AN24)</f>
        <v>#VALUE!</v>
      </c>
      <c r="AT24" s="208" t="e">
        <f aca="false">VLOOKUP(D24,CurveTbl,$AK$6)</f>
        <v>#VALUE!</v>
      </c>
      <c r="AU24" s="208" t="e">
        <f aca="false">(1+$AT24/2)^(-2*($D24-$G$5)/365.25)*$AF24</f>
        <v>#VALUE!</v>
      </c>
      <c r="AV24" s="344" t="e">
        <f aca="false">ROUND((F24/(1-AR24))-F24,0)*AF24*AH24*AU24</f>
        <v>#VALUE!</v>
      </c>
      <c r="AW24" s="208" t="e">
        <f aca="false">VLOOKUP($D24,CurveTbl,$AK$8)</f>
        <v>#VALUE!</v>
      </c>
      <c r="AX24" s="208" t="e">
        <f aca="false">VLOOKUP($D24,CurveTbl,$AH$7)</f>
        <v>#VALUE!</v>
      </c>
      <c r="AY24" s="208" t="e">
        <f aca="false">VLOOKUP($D24,CurveTbl,$AH$8)</f>
        <v>#VALUE!</v>
      </c>
      <c r="AZ24" s="208"/>
      <c r="BA24" s="345"/>
      <c r="BB24" s="343" t="e">
        <f aca="false">$H24-$BV24</f>
        <v>#VALUE!</v>
      </c>
      <c r="BC24" s="343" t="e">
        <f aca="false">I24-BW24</f>
        <v>#VALUE!</v>
      </c>
      <c r="BD24" s="208" t="n">
        <v>0.181846452290906</v>
      </c>
      <c r="BE24" s="208" t="n">
        <v>0.181846452290906</v>
      </c>
      <c r="BF24" s="208" t="e">
        <f aca="false">xSPRDOPT($BW24,$BV24,$CG24,0,$BY24,$BX24,$BZ24,$AJ24,1,4)*$CB24</f>
        <v>#NAME?</v>
      </c>
      <c r="BG24" s="208" t="e">
        <f aca="false">xSPRDOPT($BW24,$BV24,$CG24,0,$BY24,$BX24,$BZ24,$AJ24,1,3)*$CB24</f>
        <v>#NAME?</v>
      </c>
      <c r="BH24" s="208" t="e">
        <f aca="false">IF(OR(BF24&lt;&gt;0,BG24&lt;&gt;0),xSPRDOPT($BW24,$BV24,$CG24,0,$BY24,$BX24,$BZ24,$AJ24,1,12)*$CB24,0)</f>
        <v>#NAME?</v>
      </c>
      <c r="BI24" s="208" t="e">
        <f aca="false">xSPRDOPT($BW24,$BV24,$CG24,2*LN(1+CA24/2),$BY24,$BX24,$BZ24,$AJ24,1,9)</f>
        <v>#NAME?</v>
      </c>
      <c r="BJ24" s="208" t="e">
        <f aca="false">xSPRDOPT($BW24,$BV24,$CG24,0,$BY24,$BX24,$BZ24,$AJ24,1,6)*$CB24</f>
        <v>#NAME?</v>
      </c>
      <c r="BK24" s="208" t="e">
        <f aca="false">xSPRDOPT($BW24,$BV24,$CG24,0,$BY24,$BX24,$BZ24,$AJ24,1,5)*$CB24</f>
        <v>#NAME?</v>
      </c>
      <c r="BL24" s="208" t="e">
        <f aca="false">xSPRDOPT(BW24,BV24,CG24,0,BY24,BX24,BZ24,AJ24,1,2)*CB24</f>
        <v>#NAME?</v>
      </c>
      <c r="BM24" s="208" t="e">
        <f aca="false">xSPRDOPT(BW24,BV24,CG24,0,BY24,BX24,BZ24,AJ24,1,1)*CB24</f>
        <v>#NAME?</v>
      </c>
      <c r="BN24" s="208" t="e">
        <f aca="false">IF(AH24&lt;&gt;0,xSPRDOPT($BW24,$BV24,$CG24,2*LN(1+CA24/2),$BY24,$BX24,$BZ24,$AJ24,1,8)+(AJ24/365.25)*CH24/AH24,0)</f>
        <v>#VALUE!</v>
      </c>
      <c r="BO24" s="208" t="e">
        <f aca="false">xSPRDOPT($BW24,$BV24,$CG24,0,$BY24,$BX24,$BZ24,$AJ24,1,0)</f>
        <v>#NAME?</v>
      </c>
      <c r="BP24" s="208"/>
      <c r="BQ24" s="208"/>
      <c r="BR24" s="208"/>
      <c r="BS24" s="208"/>
      <c r="BV24" s="346" t="n">
        <v>5.18939393939394</v>
      </c>
      <c r="BW24" s="207" t="n">
        <v>5.1375</v>
      </c>
      <c r="BX24" s="208" t="e">
        <f aca="false"/>
        <v>#REF!</v>
      </c>
      <c r="BY24" s="208" t="e">
        <f aca="false"/>
        <v>#REF!</v>
      </c>
      <c r="BZ24" s="208" t="e">
        <f aca="false"/>
        <v>#REF!</v>
      </c>
      <c r="CA24" s="208" t="n">
        <v>0.0545674456023764</v>
      </c>
      <c r="CB24" s="208" t="n">
        <v>0.49113447956085</v>
      </c>
      <c r="CC24" s="343" t="n">
        <v>0</v>
      </c>
      <c r="CD24" s="343" t="n">
        <v>0</v>
      </c>
      <c r="CE24" s="343" t="n">
        <v>0</v>
      </c>
      <c r="CF24" s="343" t="n">
        <v>0</v>
      </c>
      <c r="CG24" s="343" t="n">
        <v>0.0037</v>
      </c>
      <c r="CH24" s="343" t="n">
        <v>1.81636264575989</v>
      </c>
      <c r="CI24" s="343" t="n">
        <v>5.1375</v>
      </c>
    </row>
    <row r="25" customFormat="false" ht="12.75" hidden="false" customHeight="false" outlineLevel="0" collapsed="false">
      <c r="A25" s="338"/>
      <c r="B25" s="338"/>
      <c r="D25" s="199" t="e">
        <f aca="false">D24+AH24</f>
        <v>#VALUE!</v>
      </c>
      <c r="F25" s="200" t="e">
        <f aca="false">VLOOKUP(AG25,$AL$4:$AS$15,2)</f>
        <v>#VALUE!</v>
      </c>
      <c r="G25" s="200" t="e">
        <f aca="false">F25*$AU25</f>
        <v>#VALUE!</v>
      </c>
      <c r="H25" s="201" t="e">
        <f aca="false">(AL25+AM25+AN25)/(1-(AR25))</f>
        <v>#VALUE!</v>
      </c>
      <c r="I25" s="201" t="e">
        <f aca="false">(AL25+AO25+AP25)</f>
        <v>#VALUE!</v>
      </c>
      <c r="K25" s="201" t="e">
        <f aca="false">MAX(((I25-H25)-AQ25)*AU25*AH25,0)</f>
        <v>#VALUE!</v>
      </c>
      <c r="L25" s="339" t="e">
        <f aca="false">MAX(Q25-K25,0)</f>
        <v>#VALUE!</v>
      </c>
      <c r="N25" s="340" t="e">
        <f aca="false">SQRT(($AX25^2*($AH25/2)+$AW25^2*$AI25)/(($AH25/2)+$AI25))</f>
        <v>#VALUE!</v>
      </c>
      <c r="O25" s="340" t="e">
        <f aca="false">SQRT(($AY25^2*($AH25/2)+$AW25^2*$AI25)/(($AH25/2)+$AI25))</f>
        <v>#VALUE!</v>
      </c>
      <c r="P25" s="209" t="e">
        <f aca="false">(VLOOKUP(AI25,CorrelationTwo,2)*(AW25^2)*AI25+VLOOKUP(D25,CorrelationOne,$AK$9)*AX25*AY25*(AH25/2))/((AI25+(AH25/2))*O25*N25)*AF25</f>
        <v>#VALUE!</v>
      </c>
      <c r="Q25" s="339" t="e">
        <f aca="false">xSPRDOPT(I25,H25,AQ25,0,O25,N25,P25,D25-$G$5,1,0)*AH25*AU25</f>
        <v>#VALUE!</v>
      </c>
      <c r="R25" s="339"/>
      <c r="S25" s="203" t="e">
        <f aca="false">xSPRDOPT(I25,H25,AQ25,AT25,O25,N25,P25,D25-$G$5,1,2)*AF25*(F25/(1-AR25))*AH25</f>
        <v>#VALUE!</v>
      </c>
      <c r="T25" s="203" t="e">
        <f aca="false">xSPRDOPT(I25,H25,AQ25,AT25,O25,N25,P25,D25-$G$5,1,1)*AF25*F25*AH25</f>
        <v>#VALUE!</v>
      </c>
      <c r="U25" s="339"/>
      <c r="V25" s="341" t="e">
        <f aca="false">VLOOKUP($AG25,$AL$4:$AS$15,8)*AH25*AU25</f>
        <v>#VALUE!</v>
      </c>
      <c r="W25" s="341"/>
      <c r="X25" s="342" t="e">
        <f aca="false">((BM25*BC25)+(BL25*BB25))*AH25*F25</f>
        <v>#VALUE!</v>
      </c>
      <c r="Y25" s="342" t="e">
        <f aca="false">($F25*$AH25)*((($BG25/2)*($BC25)^2)+(($BF25/2)*($BB25)^2)+($BH25*$BC25*$BB25))</f>
        <v>#VALUE!</v>
      </c>
      <c r="Z25" s="342" t="e">
        <f aca="false">($BI25*$F25*$AH25*($G$5-$BV$5))/365.25</f>
        <v>#VALUE!</v>
      </c>
      <c r="AA25" s="342" t="e">
        <f aca="false">(($BK25*$BE25)+($BJ25*$BD25))*$F25*$AH25*$AF25</f>
        <v>#NAME?</v>
      </c>
      <c r="AB25" s="342" t="e">
        <f aca="false">BN25*(AT25-CA25)*F25*AH25</f>
        <v>#VALUE!</v>
      </c>
      <c r="AC25" s="342" t="e">
        <f aca="false">BO25*CB25*F25*AH25*CA25*($G$5-$BV$5)/365.25</f>
        <v>#NAME?</v>
      </c>
      <c r="AF25" s="216" t="e">
        <f aca="false">IF(AND(D25&gt;=$G$7,D25&lt;=$G$8),1,0)</f>
        <v>#VALUE!</v>
      </c>
      <c r="AG25" s="216" t="e">
        <f aca="false">MONTH(D25)</f>
        <v>#VALUE!</v>
      </c>
      <c r="AH25" s="216" t="e">
        <f aca="false">(EOMONTH(D25,0)-EOMONTH(D25-DAY(D25),0))*AF25</f>
        <v>#VALUE!</v>
      </c>
      <c r="AI25" s="216" t="e">
        <f aca="false">AI24+AH24</f>
        <v>#VALUE!</v>
      </c>
      <c r="AJ25" s="216" t="e">
        <f aca="false">D25-$BV$5</f>
        <v>#VALUE!</v>
      </c>
      <c r="AL25" s="207" t="e">
        <f aca="false">VLOOKUP($D25,CurveTbl,$AK$4)</f>
        <v>#VALUE!</v>
      </c>
      <c r="AM25" s="343" t="e">
        <f aca="false">VLOOKUP($D25,CurveTbl,$AH$3)</f>
        <v>#VALUE!</v>
      </c>
      <c r="AN25" s="343" t="e">
        <f aca="false">VLOOKUP($D25,CurveTbl,$AH$4)+VLOOKUP($AG25,$AL$3:$AS$15,6)</f>
        <v>#VALUE!</v>
      </c>
      <c r="AO25" s="343" t="e">
        <f aca="false">VLOOKUP($D25,CurveTbl,$AH$5)</f>
        <v>#VALUE!</v>
      </c>
      <c r="AP25" s="343" t="e">
        <f aca="false">VLOOKUP($D25,CurveTbl,$AH$6)+VLOOKUP($AG25,$AL$3:$AS$15,7)</f>
        <v>#VALUE!</v>
      </c>
      <c r="AQ25" s="207" t="e">
        <f aca="false">VLOOKUP($AG25,$AL$4:$AS$15,3)+VLOOKUP($AG25,$AL$4:$AS$15,5)+($AH$10*VLOOKUP(D25,GRITable,2))</f>
        <v>#VALUE!</v>
      </c>
      <c r="AR25" s="208" t="e">
        <f aca="false">VLOOKUP($AG25,$AL$4:$AS$15,4)</f>
        <v>#VALUE!</v>
      </c>
      <c r="AS25" s="207" t="e">
        <f aca="false">(AL25+AM25+AN25)</f>
        <v>#VALUE!</v>
      </c>
      <c r="AT25" s="208" t="e">
        <f aca="false">VLOOKUP(D25,CurveTbl,$AK$6)</f>
        <v>#VALUE!</v>
      </c>
      <c r="AU25" s="208" t="e">
        <f aca="false">(1+$AT25/2)^(-2*($D25-$G$5)/365.25)*$AF25</f>
        <v>#VALUE!</v>
      </c>
      <c r="AV25" s="344" t="e">
        <f aca="false">ROUND((F25/(1-AR25))-F25,0)*AF25*AH25*AU25</f>
        <v>#VALUE!</v>
      </c>
      <c r="AW25" s="208" t="e">
        <f aca="false">VLOOKUP($D25,CurveTbl,$AK$8)</f>
        <v>#VALUE!</v>
      </c>
      <c r="AX25" s="208" t="e">
        <f aca="false">VLOOKUP($D25,CurveTbl,$AH$7)</f>
        <v>#VALUE!</v>
      </c>
      <c r="AY25" s="208" t="e">
        <f aca="false">VLOOKUP($D25,CurveTbl,$AH$8)</f>
        <v>#VALUE!</v>
      </c>
      <c r="AZ25" s="208"/>
      <c r="BA25" s="345"/>
      <c r="BB25" s="343" t="e">
        <f aca="false">$H25-$BV25</f>
        <v>#VALUE!</v>
      </c>
      <c r="BC25" s="343" t="e">
        <f aca="false">I25-BW25</f>
        <v>#VALUE!</v>
      </c>
      <c r="BD25" s="208" t="n">
        <v>0.177202374721503</v>
      </c>
      <c r="BE25" s="208" t="n">
        <v>0.177202374721503</v>
      </c>
      <c r="BF25" s="208" t="e">
        <f aca="false">xSPRDOPT($BW25,$BV25,$CG25,0,$BY25,$BX25,$BZ25,$AJ25,1,4)*$CB25</f>
        <v>#NAME?</v>
      </c>
      <c r="BG25" s="208" t="e">
        <f aca="false">xSPRDOPT($BW25,$BV25,$CG25,0,$BY25,$BX25,$BZ25,$AJ25,1,3)*$CB25</f>
        <v>#NAME?</v>
      </c>
      <c r="BH25" s="208" t="e">
        <f aca="false">IF(OR(BF25&lt;&gt;0,BG25&lt;&gt;0),xSPRDOPT($BW25,$BV25,$CG25,0,$BY25,$BX25,$BZ25,$AJ25,1,12)*$CB25,0)</f>
        <v>#NAME?</v>
      </c>
      <c r="BI25" s="208" t="e">
        <f aca="false">xSPRDOPT($BW25,$BV25,$CG25,2*LN(1+CA25/2),$BY25,$BX25,$BZ25,$AJ25,1,9)</f>
        <v>#NAME?</v>
      </c>
      <c r="BJ25" s="208" t="e">
        <f aca="false">xSPRDOPT($BW25,$BV25,$CG25,0,$BY25,$BX25,$BZ25,$AJ25,1,6)*$CB25</f>
        <v>#NAME?</v>
      </c>
      <c r="BK25" s="208" t="e">
        <f aca="false">xSPRDOPT($BW25,$BV25,$CG25,0,$BY25,$BX25,$BZ25,$AJ25,1,5)*$CB25</f>
        <v>#NAME?</v>
      </c>
      <c r="BL25" s="208" t="e">
        <f aca="false">xSPRDOPT(BW25,BV25,CG25,0,BY25,BX25,BZ25,AJ25,1,2)*CB25</f>
        <v>#NAME?</v>
      </c>
      <c r="BM25" s="208" t="e">
        <f aca="false">xSPRDOPT(BW25,BV25,CG25,0,BY25,BX25,BZ25,AJ25,1,1)*CB25</f>
        <v>#NAME?</v>
      </c>
      <c r="BN25" s="208" t="e">
        <f aca="false">IF(AH25&lt;&gt;0,xSPRDOPT($BW25,$BV25,$CG25,2*LN(1+CA25/2),$BY25,$BX25,$BZ25,$AJ25,1,8)+(AJ25/365.25)*CH25/AH25,0)</f>
        <v>#VALUE!</v>
      </c>
      <c r="BO25" s="208" t="e">
        <f aca="false">xSPRDOPT($BW25,$BV25,$CG25,0,$BY25,$BX25,$BZ25,$AJ25,1,0)</f>
        <v>#NAME?</v>
      </c>
      <c r="BP25" s="208"/>
      <c r="BQ25" s="208"/>
      <c r="BR25" s="208"/>
      <c r="BS25" s="208"/>
      <c r="BV25" s="346" t="n">
        <v>4.96818181818182</v>
      </c>
      <c r="BW25" s="207" t="n">
        <v>4.9185</v>
      </c>
      <c r="BX25" s="208" t="e">
        <f aca="false"/>
        <v>#REF!</v>
      </c>
      <c r="BY25" s="208" t="e">
        <f aca="false"/>
        <v>#REF!</v>
      </c>
      <c r="BZ25" s="208" t="e">
        <f aca="false"/>
        <v>#REF!</v>
      </c>
      <c r="CA25" s="208" t="n">
        <v>0.0546625509962779</v>
      </c>
      <c r="CB25" s="208" t="n">
        <v>0.488294226492034</v>
      </c>
      <c r="CC25" s="343" t="n">
        <v>0</v>
      </c>
      <c r="CD25" s="343" t="n">
        <v>0</v>
      </c>
      <c r="CE25" s="343" t="n">
        <v>0</v>
      </c>
      <c r="CF25" s="343" t="n">
        <v>0</v>
      </c>
      <c r="CG25" s="343" t="n">
        <v>0.0037</v>
      </c>
      <c r="CH25" s="343" t="n">
        <v>1.80585853783549</v>
      </c>
      <c r="CI25" s="343" t="n">
        <v>4.9185</v>
      </c>
    </row>
    <row r="26" customFormat="false" ht="12.75" hidden="false" customHeight="false" outlineLevel="0" collapsed="false">
      <c r="A26" s="338"/>
      <c r="B26" s="338"/>
      <c r="D26" s="199" t="e">
        <f aca="false">D25+AH25</f>
        <v>#VALUE!</v>
      </c>
      <c r="F26" s="200" t="e">
        <f aca="false">VLOOKUP(AG26,$AL$4:$AS$15,2)</f>
        <v>#VALUE!</v>
      </c>
      <c r="G26" s="200" t="e">
        <f aca="false">F26*$AU26</f>
        <v>#VALUE!</v>
      </c>
      <c r="H26" s="201" t="e">
        <f aca="false">(AL26+AM26+AN26)/(1-(AR26))</f>
        <v>#VALUE!</v>
      </c>
      <c r="I26" s="201" t="e">
        <f aca="false">(AL26+AO26+AP26)</f>
        <v>#VALUE!</v>
      </c>
      <c r="K26" s="201" t="e">
        <f aca="false">MAX(((I26-H26)-AQ26)*AU26*AH26,0)</f>
        <v>#VALUE!</v>
      </c>
      <c r="L26" s="339" t="e">
        <f aca="false">MAX(Q26-K26,0)</f>
        <v>#VALUE!</v>
      </c>
      <c r="N26" s="340" t="e">
        <f aca="false">SQRT(($AX26^2*($AH26/2)+$AW26^2*$AI26)/(($AH26/2)+$AI26))</f>
        <v>#VALUE!</v>
      </c>
      <c r="O26" s="340" t="e">
        <f aca="false">SQRT(($AY26^2*($AH26/2)+$AW26^2*$AI26)/(($AH26/2)+$AI26))</f>
        <v>#VALUE!</v>
      </c>
      <c r="P26" s="209" t="e">
        <f aca="false">(VLOOKUP(AI26,CorrelationTwo,2)*(AW26^2)*AI26+VLOOKUP(D26,CorrelationOne,$AK$9)*AX26*AY26*(AH26/2))/((AI26+(AH26/2))*O26*N26)*AF26</f>
        <v>#VALUE!</v>
      </c>
      <c r="Q26" s="339" t="e">
        <f aca="false">xSPRDOPT(I26,H26,AQ26,0,O26,N26,P26,D26-$G$5,1,0)*AH26*AU26</f>
        <v>#VALUE!</v>
      </c>
      <c r="R26" s="339"/>
      <c r="S26" s="203" t="e">
        <f aca="false">xSPRDOPT(I26,H26,AQ26,AT26,O26,N26,P26,D26-$G$5,1,2)*AF26*(F26/(1-AR26))*AH26</f>
        <v>#VALUE!</v>
      </c>
      <c r="T26" s="203" t="e">
        <f aca="false">xSPRDOPT(I26,H26,AQ26,AT26,O26,N26,P26,D26-$G$5,1,1)*AF26*F26*AH26</f>
        <v>#VALUE!</v>
      </c>
      <c r="U26" s="339"/>
      <c r="V26" s="341" t="e">
        <f aca="false">VLOOKUP($AG26,$AL$4:$AS$15,8)*AH26*AU26</f>
        <v>#VALUE!</v>
      </c>
      <c r="W26" s="341"/>
      <c r="X26" s="342" t="e">
        <f aca="false">((BM26*BC26)+(BL26*BB26))*AH26*F26</f>
        <v>#VALUE!</v>
      </c>
      <c r="Y26" s="342" t="e">
        <f aca="false">($F26*$AH26)*((($BG26/2)*($BC26)^2)+(($BF26/2)*($BB26)^2)+($BH26*$BC26*$BB26))</f>
        <v>#VALUE!</v>
      </c>
      <c r="Z26" s="342" t="e">
        <f aca="false">($BI26*$F26*$AH26*($G$5-$BV$5))/365.25</f>
        <v>#VALUE!</v>
      </c>
      <c r="AA26" s="342" t="e">
        <f aca="false">(($BK26*$BE26)+($BJ26*$BD26))*$F26*$AH26*$AF26</f>
        <v>#NAME?</v>
      </c>
      <c r="AB26" s="342" t="e">
        <f aca="false">BN26*(AT26-CA26)*F26*AH26</f>
        <v>#VALUE!</v>
      </c>
      <c r="AC26" s="342" t="e">
        <f aca="false">BO26*CB26*F26*AH26*CA26*($G$5-$BV$5)/365.25</f>
        <v>#NAME?</v>
      </c>
      <c r="AF26" s="216" t="e">
        <f aca="false">IF(AND(D26&gt;=$G$7,D26&lt;=$G$8),1,0)</f>
        <v>#VALUE!</v>
      </c>
      <c r="AG26" s="216" t="e">
        <f aca="false">MONTH(D26)</f>
        <v>#VALUE!</v>
      </c>
      <c r="AH26" s="216" t="e">
        <f aca="false">(EOMONTH(D26,0)-EOMONTH(D26-DAY(D26),0))*AF26</f>
        <v>#VALUE!</v>
      </c>
      <c r="AI26" s="216" t="e">
        <f aca="false">AI25+AH25</f>
        <v>#VALUE!</v>
      </c>
      <c r="AJ26" s="216" t="e">
        <f aca="false">D26-$BV$5</f>
        <v>#VALUE!</v>
      </c>
      <c r="AL26" s="207" t="e">
        <f aca="false">VLOOKUP($D26,CurveTbl,$AK$4)</f>
        <v>#VALUE!</v>
      </c>
      <c r="AM26" s="343" t="e">
        <f aca="false">VLOOKUP($D26,CurveTbl,$AH$3)</f>
        <v>#VALUE!</v>
      </c>
      <c r="AN26" s="343" t="e">
        <f aca="false">VLOOKUP($D26,CurveTbl,$AH$4)+VLOOKUP($AG26,$AL$3:$AS$15,6)</f>
        <v>#VALUE!</v>
      </c>
      <c r="AO26" s="343" t="e">
        <f aca="false">VLOOKUP($D26,CurveTbl,$AH$5)</f>
        <v>#VALUE!</v>
      </c>
      <c r="AP26" s="343" t="e">
        <f aca="false">VLOOKUP($D26,CurveTbl,$AH$6)+VLOOKUP($AG26,$AL$3:$AS$15,7)</f>
        <v>#VALUE!</v>
      </c>
      <c r="AQ26" s="207" t="e">
        <f aca="false">VLOOKUP($AG26,$AL$4:$AS$15,3)+VLOOKUP($AG26,$AL$4:$AS$15,5)+($AH$10*VLOOKUP(D26,GRITable,2))</f>
        <v>#VALUE!</v>
      </c>
      <c r="AR26" s="208" t="e">
        <f aca="false">VLOOKUP($AG26,$AL$4:$AS$15,4)</f>
        <v>#VALUE!</v>
      </c>
      <c r="AS26" s="207" t="e">
        <f aca="false">(AL26+AM26+AN26)</f>
        <v>#VALUE!</v>
      </c>
      <c r="AT26" s="208" t="e">
        <f aca="false">VLOOKUP(D26,CurveTbl,$AK$6)</f>
        <v>#VALUE!</v>
      </c>
      <c r="AU26" s="208" t="e">
        <f aca="false">(1+$AT26/2)^(-2*($D26-$G$5)/365.25)*$AF26</f>
        <v>#VALUE!</v>
      </c>
      <c r="AV26" s="344" t="e">
        <f aca="false">ROUND((F26/(1-AR26))-F26,0)*AF26*AH26*AU26</f>
        <v>#VALUE!</v>
      </c>
      <c r="AW26" s="208" t="e">
        <f aca="false">VLOOKUP($D26,CurveTbl,$AK$8)</f>
        <v>#VALUE!</v>
      </c>
      <c r="AX26" s="208" t="e">
        <f aca="false">VLOOKUP($D26,CurveTbl,$AH$7)</f>
        <v>#VALUE!</v>
      </c>
      <c r="AY26" s="208" t="e">
        <f aca="false">VLOOKUP($D26,CurveTbl,$AH$8)</f>
        <v>#VALUE!</v>
      </c>
      <c r="AZ26" s="208"/>
      <c r="BA26" s="345"/>
      <c r="BB26" s="343" t="e">
        <f aca="false">$H26-$BV26</f>
        <v>#VALUE!</v>
      </c>
      <c r="BC26" s="343" t="e">
        <f aca="false">I26-BW26</f>
        <v>#VALUE!</v>
      </c>
      <c r="BD26" s="208" t="n">
        <v>0.172459747570324</v>
      </c>
      <c r="BE26" s="208" t="n">
        <v>0.172459747570324</v>
      </c>
      <c r="BF26" s="208" t="e">
        <f aca="false">xSPRDOPT($BW26,$BV26,$CG26,0,$BY26,$BX26,$BZ26,$AJ26,1,4)*$CB26</f>
        <v>#NAME?</v>
      </c>
      <c r="BG26" s="208" t="e">
        <f aca="false">xSPRDOPT($BW26,$BV26,$CG26,0,$BY26,$BX26,$BZ26,$AJ26,1,3)*$CB26</f>
        <v>#NAME?</v>
      </c>
      <c r="BH26" s="208" t="e">
        <f aca="false">IF(OR(BF26&lt;&gt;0,BG26&lt;&gt;0),xSPRDOPT($BW26,$BV26,$CG26,0,$BY26,$BX26,$BZ26,$AJ26,1,12)*$CB26,0)</f>
        <v>#NAME?</v>
      </c>
      <c r="BI26" s="208" t="e">
        <f aca="false">xSPRDOPT($BW26,$BV26,$CG26,2*LN(1+CA26/2),$BY26,$BX26,$BZ26,$AJ26,1,9)</f>
        <v>#NAME?</v>
      </c>
      <c r="BJ26" s="208" t="e">
        <f aca="false">xSPRDOPT($BW26,$BV26,$CG26,0,$BY26,$BX26,$BZ26,$AJ26,1,6)*$CB26</f>
        <v>#NAME?</v>
      </c>
      <c r="BK26" s="208" t="e">
        <f aca="false">xSPRDOPT($BW26,$BV26,$CG26,0,$BY26,$BX26,$BZ26,$AJ26,1,5)*$CB26</f>
        <v>#NAME?</v>
      </c>
      <c r="BL26" s="208" t="e">
        <f aca="false">xSPRDOPT(BW26,BV26,CG26,0,BY26,BX26,BZ26,AJ26,1,2)*CB26</f>
        <v>#NAME?</v>
      </c>
      <c r="BM26" s="208" t="e">
        <f aca="false">xSPRDOPT(BW26,BV26,CG26,0,BY26,BX26,BZ26,AJ26,1,1)*CB26</f>
        <v>#NAME?</v>
      </c>
      <c r="BN26" s="208" t="e">
        <f aca="false">IF(AH26&lt;&gt;0,xSPRDOPT($BW26,$BV26,$CG26,2*LN(1+CA26/2),$BY26,$BX26,$BZ26,$AJ26,1,8)+(AJ26/365.25)*CH26/AH26,0)</f>
        <v>#VALUE!</v>
      </c>
      <c r="BO26" s="208" t="e">
        <f aca="false">xSPRDOPT($BW26,$BV26,$CG26,0,$BY26,$BX26,$BZ26,$AJ26,1,0)</f>
        <v>#NAME?</v>
      </c>
      <c r="BP26" s="208"/>
      <c r="BQ26" s="208"/>
      <c r="BR26" s="208"/>
      <c r="BS26" s="208"/>
      <c r="BV26" s="346" t="n">
        <v>4.81666666666667</v>
      </c>
      <c r="BW26" s="207" t="n">
        <v>4.7685</v>
      </c>
      <c r="BX26" s="208" t="e">
        <f aca="false"/>
        <v>#REF!</v>
      </c>
      <c r="BY26" s="208" t="e">
        <f aca="false"/>
        <v>#REF!</v>
      </c>
      <c r="BZ26" s="208" t="e">
        <f aca="false"/>
        <v>#REF!</v>
      </c>
      <c r="CA26" s="208" t="n">
        <v>0.0547125216281796</v>
      </c>
      <c r="CB26" s="208" t="n">
        <v>0.485748183249136</v>
      </c>
      <c r="CC26" s="343" t="n">
        <v>0</v>
      </c>
      <c r="CD26" s="343" t="n">
        <v>0</v>
      </c>
      <c r="CE26" s="343" t="n">
        <v>0</v>
      </c>
      <c r="CF26" s="343" t="n">
        <v>0</v>
      </c>
      <c r="CG26" s="343" t="n">
        <v>0.0037</v>
      </c>
      <c r="CH26" s="343" t="n">
        <v>1.73849274784866</v>
      </c>
      <c r="CI26" s="343" t="n">
        <v>4.7685</v>
      </c>
    </row>
    <row r="27" customFormat="false" ht="12.75" hidden="false" customHeight="false" outlineLevel="0" collapsed="false">
      <c r="A27" s="338"/>
      <c r="B27" s="338"/>
      <c r="D27" s="199" t="e">
        <f aca="false">D26+AH26</f>
        <v>#VALUE!</v>
      </c>
      <c r="F27" s="200" t="e">
        <f aca="false">VLOOKUP(AG27,$AL$4:$AS$15,2)</f>
        <v>#VALUE!</v>
      </c>
      <c r="G27" s="200" t="e">
        <f aca="false">F27*$AU27</f>
        <v>#VALUE!</v>
      </c>
      <c r="H27" s="201" t="e">
        <f aca="false">(AL27+AM27+AN27)/(1-(AR27))</f>
        <v>#VALUE!</v>
      </c>
      <c r="I27" s="201" t="e">
        <f aca="false">(AL27+AO27+AP27)</f>
        <v>#VALUE!</v>
      </c>
      <c r="K27" s="201" t="e">
        <f aca="false">MAX(((I27-H27)-AQ27)*AU27*AH27,0)</f>
        <v>#VALUE!</v>
      </c>
      <c r="L27" s="339" t="e">
        <f aca="false">MAX(Q27-K27,0)</f>
        <v>#VALUE!</v>
      </c>
      <c r="N27" s="340" t="e">
        <f aca="false">SQRT(($AX27^2*($AH27/2)+$AW27^2*$AI27)/(($AH27/2)+$AI27))</f>
        <v>#VALUE!</v>
      </c>
      <c r="O27" s="340" t="e">
        <f aca="false">SQRT(($AY27^2*($AH27/2)+$AW27^2*$AI27)/(($AH27/2)+$AI27))</f>
        <v>#VALUE!</v>
      </c>
      <c r="P27" s="209" t="e">
        <f aca="false">(VLOOKUP(AI27,CorrelationTwo,2)*(AW27^2)*AI27+VLOOKUP(D27,CorrelationOne,$AK$9)*AX27*AY27*(AH27/2))/((AI27+(AH27/2))*O27*N27)*AF27</f>
        <v>#VALUE!</v>
      </c>
      <c r="Q27" s="339" t="e">
        <f aca="false">xSPRDOPT(I27,H27,AQ27,0,O27,N27,P27,D27-$G$5,1,0)*AH27*AU27</f>
        <v>#VALUE!</v>
      </c>
      <c r="R27" s="339"/>
      <c r="S27" s="203" t="e">
        <f aca="false">xSPRDOPT(I27,H27,AQ27,AT27,O27,N27,P27,D27-$G$5,1,2)*AF27*(F27/(1-AR27))*AH27</f>
        <v>#VALUE!</v>
      </c>
      <c r="T27" s="203" t="e">
        <f aca="false">xSPRDOPT(I27,H27,AQ27,AT27,O27,N27,P27,D27-$G$5,1,1)*AF27*F27*AH27</f>
        <v>#VALUE!</v>
      </c>
      <c r="U27" s="339"/>
      <c r="V27" s="341" t="e">
        <f aca="false">VLOOKUP($AG27,$AL$4:$AS$15,8)*AH27*AU27</f>
        <v>#VALUE!</v>
      </c>
      <c r="W27" s="341"/>
      <c r="X27" s="342" t="e">
        <f aca="false">((BM27*BC27)+(BL27*BB27))*AH27*F27</f>
        <v>#VALUE!</v>
      </c>
      <c r="Y27" s="342" t="e">
        <f aca="false">($F27*$AH27)*((($BG27/2)*($BC27)^2)+(($BF27/2)*($BB27)^2)+($BH27*$BC27*$BB27))</f>
        <v>#VALUE!</v>
      </c>
      <c r="Z27" s="342" t="e">
        <f aca="false">($BI27*$F27*$AH27*($G$5-$BV$5))/365.25</f>
        <v>#VALUE!</v>
      </c>
      <c r="AA27" s="342" t="e">
        <f aca="false">(($BK27*$BE27)+($BJ27*$BD27))*$F27*$AH27*$AF27</f>
        <v>#NAME?</v>
      </c>
      <c r="AB27" s="342" t="e">
        <f aca="false">BN27*(AT27-CA27)*F27*AH27</f>
        <v>#VALUE!</v>
      </c>
      <c r="AC27" s="342" t="e">
        <f aca="false">BO27*CB27*F27*AH27*CA27*($G$5-$BV$5)/365.25</f>
        <v>#NAME?</v>
      </c>
      <c r="AF27" s="216" t="e">
        <f aca="false">IF(AND(D27&gt;=$G$7,D27&lt;=$G$8),1,0)</f>
        <v>#VALUE!</v>
      </c>
      <c r="AG27" s="216" t="e">
        <f aca="false">MONTH(D27)</f>
        <v>#VALUE!</v>
      </c>
      <c r="AH27" s="216" t="e">
        <f aca="false">(EOMONTH(D27,0)-EOMONTH(D27-DAY(D27),0))*AF27</f>
        <v>#VALUE!</v>
      </c>
      <c r="AI27" s="216" t="e">
        <f aca="false">AI26+AH26</f>
        <v>#VALUE!</v>
      </c>
      <c r="AJ27" s="216" t="e">
        <f aca="false">D27-$BV$5</f>
        <v>#VALUE!</v>
      </c>
      <c r="AL27" s="207" t="e">
        <f aca="false">VLOOKUP($D27,CurveTbl,$AK$4)</f>
        <v>#VALUE!</v>
      </c>
      <c r="AM27" s="343" t="e">
        <f aca="false">VLOOKUP($D27,CurveTbl,$AH$3)</f>
        <v>#VALUE!</v>
      </c>
      <c r="AN27" s="343" t="e">
        <f aca="false">VLOOKUP($D27,CurveTbl,$AH$4)+VLOOKUP($AG27,$AL$3:$AS$15,6)</f>
        <v>#VALUE!</v>
      </c>
      <c r="AO27" s="343" t="e">
        <f aca="false">VLOOKUP($D27,CurveTbl,$AH$5)</f>
        <v>#VALUE!</v>
      </c>
      <c r="AP27" s="343" t="e">
        <f aca="false">VLOOKUP($D27,CurveTbl,$AH$6)+VLOOKUP($AG27,$AL$3:$AS$15,7)</f>
        <v>#VALUE!</v>
      </c>
      <c r="AQ27" s="207" t="e">
        <f aca="false">VLOOKUP($AG27,$AL$4:$AS$15,3)+VLOOKUP($AG27,$AL$4:$AS$15,5)+($AH$10*VLOOKUP(D27,GRITable,2))</f>
        <v>#VALUE!</v>
      </c>
      <c r="AR27" s="208" t="e">
        <f aca="false">VLOOKUP($AG27,$AL$4:$AS$15,4)</f>
        <v>#VALUE!</v>
      </c>
      <c r="AS27" s="207" t="e">
        <f aca="false">(AL27+AM27+AN27)</f>
        <v>#VALUE!</v>
      </c>
      <c r="AT27" s="208" t="e">
        <f aca="false">VLOOKUP(D27,CurveTbl,$AK$6)</f>
        <v>#VALUE!</v>
      </c>
      <c r="AU27" s="208" t="e">
        <f aca="false">(1+$AT27/2)^(-2*($D27-$G$5)/365.25)*$AF27</f>
        <v>#VALUE!</v>
      </c>
      <c r="AV27" s="344" t="e">
        <f aca="false">ROUND((F27/(1-AR27))-F27,0)*AF27*AH27*AU27</f>
        <v>#VALUE!</v>
      </c>
      <c r="AW27" s="208" t="e">
        <f aca="false">VLOOKUP($D27,CurveTbl,$AK$8)</f>
        <v>#VALUE!</v>
      </c>
      <c r="AX27" s="208" t="e">
        <f aca="false">VLOOKUP($D27,CurveTbl,$AH$7)</f>
        <v>#VALUE!</v>
      </c>
      <c r="AY27" s="208" t="e">
        <f aca="false">VLOOKUP($D27,CurveTbl,$AH$8)</f>
        <v>#VALUE!</v>
      </c>
      <c r="AZ27" s="208"/>
      <c r="BA27" s="345"/>
      <c r="BB27" s="343" t="e">
        <f aca="false">$H27-$BV27</f>
        <v>#VALUE!</v>
      </c>
      <c r="BC27" s="343" t="e">
        <f aca="false">I27-BW27</f>
        <v>#VALUE!</v>
      </c>
      <c r="BD27" s="208" t="n">
        <v>0.173051504036991</v>
      </c>
      <c r="BE27" s="208" t="n">
        <v>0.173051504036991</v>
      </c>
      <c r="BF27" s="208" t="e">
        <f aca="false">xSPRDOPT($BW27,$BV27,$CG27,0,$BY27,$BX27,$BZ27,$AJ27,1,4)*$CB27</f>
        <v>#NAME?</v>
      </c>
      <c r="BG27" s="208" t="e">
        <f aca="false">xSPRDOPT($BW27,$BV27,$CG27,0,$BY27,$BX27,$BZ27,$AJ27,1,3)*$CB27</f>
        <v>#NAME?</v>
      </c>
      <c r="BH27" s="208" t="e">
        <f aca="false">IF(OR(BF27&lt;&gt;0,BG27&lt;&gt;0),xSPRDOPT($BW27,$BV27,$CG27,0,$BY27,$BX27,$BZ27,$AJ27,1,12)*$CB27,0)</f>
        <v>#NAME?</v>
      </c>
      <c r="BI27" s="208" t="e">
        <f aca="false">xSPRDOPT($BW27,$BV27,$CG27,2*LN(1+CA27/2),$BY27,$BX27,$BZ27,$AJ27,1,9)</f>
        <v>#NAME?</v>
      </c>
      <c r="BJ27" s="208" t="e">
        <f aca="false">xSPRDOPT($BW27,$BV27,$CG27,0,$BY27,$BX27,$BZ27,$AJ27,1,6)*$CB27</f>
        <v>#NAME?</v>
      </c>
      <c r="BK27" s="208" t="e">
        <f aca="false">xSPRDOPT($BW27,$BV27,$CG27,0,$BY27,$BX27,$BZ27,$AJ27,1,5)*$CB27</f>
        <v>#NAME?</v>
      </c>
      <c r="BL27" s="208" t="e">
        <f aca="false">xSPRDOPT(BW27,BV27,CG27,0,BY27,BX27,BZ27,AJ27,1,2)*CB27</f>
        <v>#NAME?</v>
      </c>
      <c r="BM27" s="208" t="e">
        <f aca="false">xSPRDOPT(BW27,BV27,CG27,0,BY27,BX27,BZ27,AJ27,1,1)*CB27</f>
        <v>#NAME?</v>
      </c>
      <c r="BN27" s="208" t="e">
        <f aca="false">IF(AH27&lt;&gt;0,xSPRDOPT($BW27,$BV27,$CG27,2*LN(1+CA27/2),$BY27,$BX27,$BZ27,$AJ27,1,8)+(AJ27/365.25)*CH27/AH27,0)</f>
        <v>#VALUE!</v>
      </c>
      <c r="BO27" s="208" t="e">
        <f aca="false">xSPRDOPT($BW27,$BV27,$CG27,0,$BY27,$BX27,$BZ27,$AJ27,1,0)</f>
        <v>#NAME?</v>
      </c>
      <c r="BP27" s="208"/>
      <c r="BQ27" s="208"/>
      <c r="BR27" s="208"/>
      <c r="BS27" s="208"/>
      <c r="BV27" s="346" t="n">
        <v>4.82070707070707</v>
      </c>
      <c r="BW27" s="207" t="n">
        <v>4.7725</v>
      </c>
      <c r="BX27" s="208" t="e">
        <f aca="false"/>
        <v>#REF!</v>
      </c>
      <c r="BY27" s="208" t="e">
        <f aca="false"/>
        <v>#REF!</v>
      </c>
      <c r="BZ27" s="208" t="e">
        <f aca="false"/>
        <v>#REF!</v>
      </c>
      <c r="CA27" s="208" t="n">
        <v>0.0547608803050053</v>
      </c>
      <c r="CB27" s="208" t="n">
        <v>0.483293119120929</v>
      </c>
      <c r="CC27" s="343" t="n">
        <v>0</v>
      </c>
      <c r="CD27" s="343" t="n">
        <v>0</v>
      </c>
      <c r="CE27" s="343" t="n">
        <v>0</v>
      </c>
      <c r="CF27" s="343" t="n">
        <v>0</v>
      </c>
      <c r="CG27" s="343" t="n">
        <v>0.0037</v>
      </c>
      <c r="CH27" s="343" t="n">
        <v>1.78736294244493</v>
      </c>
      <c r="CI27" s="343" t="n">
        <v>4.7725</v>
      </c>
    </row>
    <row r="28" customFormat="false" ht="12.75" hidden="false" customHeight="false" outlineLevel="0" collapsed="false">
      <c r="A28" s="338"/>
      <c r="B28" s="338"/>
      <c r="D28" s="199" t="e">
        <f aca="false">D27+AH27</f>
        <v>#VALUE!</v>
      </c>
      <c r="F28" s="200" t="e">
        <f aca="false">VLOOKUP(AG28,$AL$4:$AS$15,2)</f>
        <v>#VALUE!</v>
      </c>
      <c r="G28" s="200" t="e">
        <f aca="false">F28*$AU28</f>
        <v>#VALUE!</v>
      </c>
      <c r="H28" s="201" t="e">
        <f aca="false">(AL28+AM28+AN28)/(1-(AR28))</f>
        <v>#VALUE!</v>
      </c>
      <c r="I28" s="201" t="e">
        <f aca="false">(AL28+AO28+AP28)</f>
        <v>#VALUE!</v>
      </c>
      <c r="K28" s="201" t="e">
        <f aca="false">MAX(((I28-H28)-AQ28)*AU28*AH28,0)</f>
        <v>#VALUE!</v>
      </c>
      <c r="L28" s="339" t="e">
        <f aca="false">MAX(Q28-K28,0)</f>
        <v>#VALUE!</v>
      </c>
      <c r="N28" s="340" t="e">
        <f aca="false">SQRT(($AX28^2*($AH28/2)+$AW28^2*$AI28)/(($AH28/2)+$AI28))</f>
        <v>#VALUE!</v>
      </c>
      <c r="O28" s="340" t="e">
        <f aca="false">SQRT(($AY28^2*($AH28/2)+$AW28^2*$AI28)/(($AH28/2)+$AI28))</f>
        <v>#VALUE!</v>
      </c>
      <c r="P28" s="209" t="e">
        <f aca="false">(VLOOKUP(AI28,CorrelationTwo,2)*(AW28^2)*AI28+VLOOKUP(D28,CorrelationOne,$AK$9)*AX28*AY28*(AH28/2))/((AI28+(AH28/2))*O28*N28)*AF28</f>
        <v>#VALUE!</v>
      </c>
      <c r="Q28" s="339" t="e">
        <f aca="false">xSPRDOPT(I28,H28,AQ28,0,O28,N28,P28,D28-$G$5,1,0)*AH28*AU28</f>
        <v>#VALUE!</v>
      </c>
      <c r="R28" s="339"/>
      <c r="S28" s="203" t="e">
        <f aca="false">xSPRDOPT(I28,H28,AQ28,AT28,O28,N28,P28,D28-$G$5,1,2)*AF28*(F28/(1-AR28))*AH28</f>
        <v>#VALUE!</v>
      </c>
      <c r="T28" s="203" t="e">
        <f aca="false">xSPRDOPT(I28,H28,AQ28,AT28,O28,N28,P28,D28-$G$5,1,1)*AF28*F28*AH28</f>
        <v>#VALUE!</v>
      </c>
      <c r="U28" s="339"/>
      <c r="V28" s="341" t="e">
        <f aca="false">VLOOKUP($AG28,$AL$4:$AS$15,8)*AH28*AU28</f>
        <v>#VALUE!</v>
      </c>
      <c r="W28" s="341"/>
      <c r="X28" s="342" t="e">
        <f aca="false">((BM28*BC28)+(BL28*BB28))*AH28*F28</f>
        <v>#VALUE!</v>
      </c>
      <c r="Y28" s="342" t="e">
        <f aca="false">($F28*$AH28)*((($BG28/2)*($BC28)^2)+(($BF28/2)*($BB28)^2)+($BH28*$BC28*$BB28))</f>
        <v>#VALUE!</v>
      </c>
      <c r="Z28" s="342" t="e">
        <f aca="false">($BI28*$F28*$AH28*($G$5-$BV$5))/365.25</f>
        <v>#VALUE!</v>
      </c>
      <c r="AA28" s="342" t="e">
        <f aca="false">(($BK28*$BE28)+($BJ28*$BD28))*$F28*$AH28*$AF28</f>
        <v>#NAME?</v>
      </c>
      <c r="AB28" s="342" t="e">
        <f aca="false">BN28*(AT28-CA28)*F28*AH28</f>
        <v>#VALUE!</v>
      </c>
      <c r="AC28" s="342" t="e">
        <f aca="false">BO28*CB28*F28*AH28*CA28*($G$5-$BV$5)/365.25</f>
        <v>#NAME?</v>
      </c>
      <c r="AF28" s="216" t="e">
        <f aca="false">IF(AND(D28&gt;=$G$7,D28&lt;=$G$8),1,0)</f>
        <v>#VALUE!</v>
      </c>
      <c r="AG28" s="216" t="e">
        <f aca="false">MONTH(D28)</f>
        <v>#VALUE!</v>
      </c>
      <c r="AH28" s="216" t="e">
        <f aca="false">(EOMONTH(D28,0)-EOMONTH(D28-DAY(D28),0))*AF28</f>
        <v>#VALUE!</v>
      </c>
      <c r="AI28" s="216" t="e">
        <f aca="false">AI27+AH27</f>
        <v>#VALUE!</v>
      </c>
      <c r="AJ28" s="216" t="e">
        <f aca="false">D28-$BV$5</f>
        <v>#VALUE!</v>
      </c>
      <c r="AL28" s="207" t="e">
        <f aca="false">VLOOKUP($D28,CurveTbl,$AK$4)</f>
        <v>#VALUE!</v>
      </c>
      <c r="AM28" s="343" t="e">
        <f aca="false">VLOOKUP($D28,CurveTbl,$AH$3)</f>
        <v>#VALUE!</v>
      </c>
      <c r="AN28" s="343" t="e">
        <f aca="false">VLOOKUP($D28,CurveTbl,$AH$4)+VLOOKUP($AG28,$AL$3:$AS$15,6)</f>
        <v>#VALUE!</v>
      </c>
      <c r="AO28" s="343" t="e">
        <f aca="false">VLOOKUP($D28,CurveTbl,$AH$5)</f>
        <v>#VALUE!</v>
      </c>
      <c r="AP28" s="343" t="e">
        <f aca="false">VLOOKUP($D28,CurveTbl,$AH$6)+VLOOKUP($AG28,$AL$3:$AS$15,7)</f>
        <v>#VALUE!</v>
      </c>
      <c r="AQ28" s="207" t="e">
        <f aca="false">VLOOKUP($AG28,$AL$4:$AS$15,3)+VLOOKUP($AG28,$AL$4:$AS$15,5)+($AH$10*VLOOKUP(D28,GRITable,2))</f>
        <v>#VALUE!</v>
      </c>
      <c r="AR28" s="208" t="e">
        <f aca="false">VLOOKUP($AG28,$AL$4:$AS$15,4)</f>
        <v>#VALUE!</v>
      </c>
      <c r="AS28" s="207" t="e">
        <f aca="false">(AL28+AM28+AN28)</f>
        <v>#VALUE!</v>
      </c>
      <c r="AT28" s="208" t="e">
        <f aca="false">VLOOKUP(D28,CurveTbl,$AK$6)</f>
        <v>#VALUE!</v>
      </c>
      <c r="AU28" s="208" t="e">
        <f aca="false">(1+$AT28/2)^(-2*($D28-$G$5)/365.25)*$AF28</f>
        <v>#VALUE!</v>
      </c>
      <c r="AV28" s="344" t="e">
        <f aca="false">ROUND((F28/(1-AR28))-F28,0)*AF28*AH28*AU28</f>
        <v>#VALUE!</v>
      </c>
      <c r="AW28" s="208" t="e">
        <f aca="false">VLOOKUP($D28,CurveTbl,$AK$8)</f>
        <v>#VALUE!</v>
      </c>
      <c r="AX28" s="208" t="e">
        <f aca="false">VLOOKUP($D28,CurveTbl,$AH$7)</f>
        <v>#VALUE!</v>
      </c>
      <c r="AY28" s="208" t="e">
        <f aca="false">VLOOKUP($D28,CurveTbl,$AH$8)</f>
        <v>#VALUE!</v>
      </c>
      <c r="AZ28" s="208"/>
      <c r="BA28" s="345"/>
      <c r="BB28" s="343" t="e">
        <f aca="false">$H28-$BV28</f>
        <v>#VALUE!</v>
      </c>
      <c r="BC28" s="343" t="e">
        <f aca="false">I28-BW28</f>
        <v>#VALUE!</v>
      </c>
      <c r="BD28" s="208" t="n">
        <v>0.1729358002248</v>
      </c>
      <c r="BE28" s="208" t="n">
        <v>0.1729358002248</v>
      </c>
      <c r="BF28" s="208" t="e">
        <f aca="false">xSPRDOPT($BW28,$BV28,$CG28,0,$BY28,$BX28,$BZ28,$AJ28,1,4)*$CB28</f>
        <v>#NAME?</v>
      </c>
      <c r="BG28" s="208" t="e">
        <f aca="false">xSPRDOPT($BW28,$BV28,$CG28,0,$BY28,$BX28,$BZ28,$AJ28,1,3)*$CB28</f>
        <v>#NAME?</v>
      </c>
      <c r="BH28" s="208" t="e">
        <f aca="false">IF(OR(BF28&lt;&gt;0,BG28&lt;&gt;0),xSPRDOPT($BW28,$BV28,$CG28,0,$BY28,$BX28,$BZ28,$AJ28,1,12)*$CB28,0)</f>
        <v>#NAME?</v>
      </c>
      <c r="BI28" s="208" t="e">
        <f aca="false">xSPRDOPT($BW28,$BV28,$CG28,2*LN(1+CA28/2),$BY28,$BX28,$BZ28,$AJ28,1,9)</f>
        <v>#NAME?</v>
      </c>
      <c r="BJ28" s="208" t="e">
        <f aca="false">xSPRDOPT($BW28,$BV28,$CG28,0,$BY28,$BX28,$BZ28,$AJ28,1,6)*$CB28</f>
        <v>#NAME?</v>
      </c>
      <c r="BK28" s="208" t="e">
        <f aca="false">xSPRDOPT($BW28,$BV28,$CG28,0,$BY28,$BX28,$BZ28,$AJ28,1,5)*$CB28</f>
        <v>#NAME?</v>
      </c>
      <c r="BL28" s="208" t="e">
        <f aca="false">xSPRDOPT(BW28,BV28,CG28,0,BY28,BX28,BZ28,AJ28,1,2)*CB28</f>
        <v>#NAME?</v>
      </c>
      <c r="BM28" s="208" t="e">
        <f aca="false">xSPRDOPT(BW28,BV28,CG28,0,BY28,BX28,BZ28,AJ28,1,1)*CB28</f>
        <v>#NAME?</v>
      </c>
      <c r="BN28" s="208" t="e">
        <f aca="false">IF(AH28&lt;&gt;0,xSPRDOPT($BW28,$BV28,$CG28,2*LN(1+CA28/2),$BY28,$BX28,$BZ28,$AJ28,1,8)+(AJ28/365.25)*CH28/AH28,0)</f>
        <v>#VALUE!</v>
      </c>
      <c r="BO28" s="208" t="e">
        <f aca="false">xSPRDOPT($BW28,$BV28,$CG28,0,$BY28,$BX28,$BZ28,$AJ28,1,0)</f>
        <v>#NAME?</v>
      </c>
      <c r="BP28" s="208"/>
      <c r="BQ28" s="208"/>
      <c r="BR28" s="208"/>
      <c r="BS28" s="208"/>
      <c r="BV28" s="346" t="n">
        <v>4.86111111111111</v>
      </c>
      <c r="BW28" s="207" t="n">
        <v>4.8125</v>
      </c>
      <c r="BX28" s="208" t="e">
        <f aca="false"/>
        <v>#REF!</v>
      </c>
      <c r="BY28" s="208" t="e">
        <f aca="false"/>
        <v>#REF!</v>
      </c>
      <c r="BZ28" s="208" t="e">
        <f aca="false"/>
        <v>#REF!</v>
      </c>
      <c r="CA28" s="208" t="n">
        <v>0.0548108509385434</v>
      </c>
      <c r="CB28" s="208" t="n">
        <v>0.480765356657506</v>
      </c>
      <c r="CC28" s="343" t="n">
        <v>0</v>
      </c>
      <c r="CD28" s="343" t="n">
        <v>0</v>
      </c>
      <c r="CE28" s="343" t="n">
        <v>0</v>
      </c>
      <c r="CF28" s="343" t="n">
        <v>0</v>
      </c>
      <c r="CG28" s="343" t="n">
        <v>0.0037</v>
      </c>
      <c r="CH28" s="343" t="n">
        <v>1.72065921147721</v>
      </c>
      <c r="CI28" s="343" t="n">
        <v>4.8125</v>
      </c>
    </row>
    <row r="29" customFormat="false" ht="12.75" hidden="false" customHeight="false" outlineLevel="0" collapsed="false">
      <c r="A29" s="338"/>
      <c r="B29" s="338"/>
      <c r="D29" s="199" t="e">
        <f aca="false">D28+AH28</f>
        <v>#VALUE!</v>
      </c>
      <c r="F29" s="200" t="e">
        <f aca="false">VLOOKUP(AG29,$AL$4:$AS$15,2)</f>
        <v>#VALUE!</v>
      </c>
      <c r="G29" s="200" t="e">
        <f aca="false">F29*$AU29</f>
        <v>#VALUE!</v>
      </c>
      <c r="H29" s="201" t="e">
        <f aca="false">(AL29+AM29+AN29)/(1-(AR29))</f>
        <v>#VALUE!</v>
      </c>
      <c r="I29" s="201" t="e">
        <f aca="false">(AL29+AO29+AP29)</f>
        <v>#VALUE!</v>
      </c>
      <c r="K29" s="201" t="e">
        <f aca="false">MAX(((I29-H29)-AQ29)*AU29*AH29,0)</f>
        <v>#VALUE!</v>
      </c>
      <c r="L29" s="339" t="e">
        <f aca="false">MAX(Q29-K29,0)</f>
        <v>#VALUE!</v>
      </c>
      <c r="N29" s="340" t="e">
        <f aca="false">SQRT(($AX29^2*($AH29/2)+$AW29^2*$AI29)/(($AH29/2)+$AI29))</f>
        <v>#VALUE!</v>
      </c>
      <c r="O29" s="340" t="e">
        <f aca="false">SQRT(($AY29^2*($AH29/2)+$AW29^2*$AI29)/(($AH29/2)+$AI29))</f>
        <v>#VALUE!</v>
      </c>
      <c r="P29" s="209" t="e">
        <f aca="false">(VLOOKUP(AI29,CorrelationTwo,2)*(AW29^2)*AI29+VLOOKUP(D29,CorrelationOne,$AK$9)*AX29*AY29*(AH29/2))/((AI29+(AH29/2))*O29*N29)*AF29</f>
        <v>#VALUE!</v>
      </c>
      <c r="Q29" s="339" t="e">
        <f aca="false">xSPRDOPT(I29,H29,AQ29,0,O29,N29,P29,D29-$G$5,1,0)*AH29*AU29</f>
        <v>#VALUE!</v>
      </c>
      <c r="R29" s="339"/>
      <c r="S29" s="203" t="e">
        <f aca="false">xSPRDOPT(I29,H29,AQ29,AT29,O29,N29,P29,D29-$G$5,1,2)*AF29*(F29/(1-AR29))*AH29</f>
        <v>#VALUE!</v>
      </c>
      <c r="T29" s="203" t="e">
        <f aca="false">xSPRDOPT(I29,H29,AQ29,AT29,O29,N29,P29,D29-$G$5,1,1)*AF29*F29*AH29</f>
        <v>#VALUE!</v>
      </c>
      <c r="U29" s="339"/>
      <c r="V29" s="341" t="e">
        <f aca="false">VLOOKUP($AG29,$AL$4:$AS$15,8)*AH29*AU29</f>
        <v>#VALUE!</v>
      </c>
      <c r="W29" s="341"/>
      <c r="X29" s="342" t="e">
        <f aca="false">((BM29*BC29)+(BL29*BB29))*AH29*F29</f>
        <v>#VALUE!</v>
      </c>
      <c r="Y29" s="342" t="e">
        <f aca="false">($F29*$AH29)*((($BG29/2)*($BC29)^2)+(($BF29/2)*($BB29)^2)+($BH29*$BC29*$BB29))</f>
        <v>#VALUE!</v>
      </c>
      <c r="Z29" s="342" t="e">
        <f aca="false">($BI29*$F29*$AH29*($G$5-$BV$5))/365.25</f>
        <v>#VALUE!</v>
      </c>
      <c r="AA29" s="342" t="e">
        <f aca="false">(($BK29*$BE29)+($BJ29*$BD29))*$F29*$AH29*$AF29</f>
        <v>#NAME?</v>
      </c>
      <c r="AB29" s="342" t="e">
        <f aca="false">BN29*(AT29-CA29)*F29*AH29</f>
        <v>#VALUE!</v>
      </c>
      <c r="AC29" s="342" t="e">
        <f aca="false">BO29*CB29*F29*AH29*CA29*($G$5-$BV$5)/365.25</f>
        <v>#NAME?</v>
      </c>
      <c r="AF29" s="216" t="e">
        <f aca="false">IF(AND(D29&gt;=$G$7,D29&lt;=$G$8),1,0)</f>
        <v>#VALUE!</v>
      </c>
      <c r="AG29" s="216" t="e">
        <f aca="false">MONTH(D29)</f>
        <v>#VALUE!</v>
      </c>
      <c r="AH29" s="216" t="e">
        <f aca="false">(EOMONTH(D29,0)-EOMONTH(D29-DAY(D29),0))*AF29</f>
        <v>#VALUE!</v>
      </c>
      <c r="AI29" s="216" t="e">
        <f aca="false">AI28+AH28</f>
        <v>#VALUE!</v>
      </c>
      <c r="AJ29" s="216" t="e">
        <f aca="false">D29-$BV$5</f>
        <v>#VALUE!</v>
      </c>
      <c r="AL29" s="207" t="e">
        <f aca="false">VLOOKUP($D29,CurveTbl,$AK$4)</f>
        <v>#VALUE!</v>
      </c>
      <c r="AM29" s="343" t="e">
        <f aca="false">VLOOKUP($D29,CurveTbl,$AH$3)</f>
        <v>#VALUE!</v>
      </c>
      <c r="AN29" s="343" t="e">
        <f aca="false">VLOOKUP($D29,CurveTbl,$AH$4)+VLOOKUP($AG29,$AL$3:$AS$15,6)</f>
        <v>#VALUE!</v>
      </c>
      <c r="AO29" s="343" t="e">
        <f aca="false">VLOOKUP($D29,CurveTbl,$AH$5)</f>
        <v>#VALUE!</v>
      </c>
      <c r="AP29" s="343" t="e">
        <f aca="false">VLOOKUP($D29,CurveTbl,$AH$6)+VLOOKUP($AG29,$AL$3:$AS$15,7)</f>
        <v>#VALUE!</v>
      </c>
      <c r="AQ29" s="207" t="e">
        <f aca="false">VLOOKUP($AG29,$AL$4:$AS$15,3)+VLOOKUP($AG29,$AL$4:$AS$15,5)+($AH$10*VLOOKUP(D29,GRITable,2))</f>
        <v>#VALUE!</v>
      </c>
      <c r="AR29" s="208" t="e">
        <f aca="false">VLOOKUP($AG29,$AL$4:$AS$15,4)</f>
        <v>#VALUE!</v>
      </c>
      <c r="AS29" s="207" t="e">
        <f aca="false">(AL29+AM29+AN29)</f>
        <v>#VALUE!</v>
      </c>
      <c r="AT29" s="208" t="e">
        <f aca="false">VLOOKUP(D29,CurveTbl,$AK$6)</f>
        <v>#VALUE!</v>
      </c>
      <c r="AU29" s="208" t="e">
        <f aca="false">(1+$AT29/2)^(-2*($D29-$G$5)/365.25)*$AF29</f>
        <v>#VALUE!</v>
      </c>
      <c r="AV29" s="344" t="e">
        <f aca="false">ROUND((F29/(1-AR29))-F29,0)*AF29*AH29*AU29</f>
        <v>#VALUE!</v>
      </c>
      <c r="AW29" s="208" t="e">
        <f aca="false">VLOOKUP($D29,CurveTbl,$AK$8)</f>
        <v>#VALUE!</v>
      </c>
      <c r="AX29" s="208" t="e">
        <f aca="false">VLOOKUP($D29,CurveTbl,$AH$7)</f>
        <v>#VALUE!</v>
      </c>
      <c r="AY29" s="208" t="e">
        <f aca="false">VLOOKUP($D29,CurveTbl,$AH$8)</f>
        <v>#VALUE!</v>
      </c>
      <c r="AZ29" s="208"/>
      <c r="BA29" s="345"/>
      <c r="BB29" s="343" t="e">
        <f aca="false">$H29-$BV29</f>
        <v>#VALUE!</v>
      </c>
      <c r="BC29" s="343" t="e">
        <f aca="false">I29-BW29</f>
        <v>#VALUE!</v>
      </c>
      <c r="BD29" s="208" t="n">
        <v>0.173577454378384</v>
      </c>
      <c r="BE29" s="208" t="n">
        <v>0.173577454378384</v>
      </c>
      <c r="BF29" s="208" t="e">
        <f aca="false">xSPRDOPT($BW29,$BV29,$CG29,0,$BY29,$BX29,$BZ29,$AJ29,1,4)*$CB29</f>
        <v>#NAME?</v>
      </c>
      <c r="BG29" s="208" t="e">
        <f aca="false">xSPRDOPT($BW29,$BV29,$CG29,0,$BY29,$BX29,$BZ29,$AJ29,1,3)*$CB29</f>
        <v>#NAME?</v>
      </c>
      <c r="BH29" s="208" t="e">
        <f aca="false">IF(OR(BF29&lt;&gt;0,BG29&lt;&gt;0),xSPRDOPT($BW29,$BV29,$CG29,0,$BY29,$BX29,$BZ29,$AJ29,1,12)*$CB29,0)</f>
        <v>#NAME?</v>
      </c>
      <c r="BI29" s="208" t="e">
        <f aca="false">xSPRDOPT($BW29,$BV29,$CG29,2*LN(1+CA29/2),$BY29,$BX29,$BZ29,$AJ29,1,9)</f>
        <v>#NAME?</v>
      </c>
      <c r="BJ29" s="208" t="e">
        <f aca="false">xSPRDOPT($BW29,$BV29,$CG29,0,$BY29,$BX29,$BZ29,$AJ29,1,6)*$CB29</f>
        <v>#NAME?</v>
      </c>
      <c r="BK29" s="208" t="e">
        <f aca="false">xSPRDOPT($BW29,$BV29,$CG29,0,$BY29,$BX29,$BZ29,$AJ29,1,5)*$CB29</f>
        <v>#NAME?</v>
      </c>
      <c r="BL29" s="208" t="e">
        <f aca="false">xSPRDOPT(BW29,BV29,CG29,0,BY29,BX29,BZ29,AJ29,1,2)*CB29</f>
        <v>#NAME?</v>
      </c>
      <c r="BM29" s="208" t="e">
        <f aca="false">xSPRDOPT(BW29,BV29,CG29,0,BY29,BX29,BZ29,AJ29,1,1)*CB29</f>
        <v>#NAME?</v>
      </c>
      <c r="BN29" s="208" t="e">
        <f aca="false">IF(AH29&lt;&gt;0,xSPRDOPT($BW29,$BV29,$CG29,2*LN(1+CA29/2),$BY29,$BX29,$BZ29,$AJ29,1,8)+(AJ29/365.25)*CH29/AH29,0)</f>
        <v>#VALUE!</v>
      </c>
      <c r="BO29" s="208" t="e">
        <f aca="false">xSPRDOPT($BW29,$BV29,$CG29,0,$BY29,$BX29,$BZ29,$AJ29,1,0)</f>
        <v>#NAME?</v>
      </c>
      <c r="BP29" s="208"/>
      <c r="BQ29" s="208"/>
      <c r="BR29" s="208"/>
      <c r="BS29" s="208"/>
      <c r="BV29" s="346" t="n">
        <v>4.90656565656566</v>
      </c>
      <c r="BW29" s="207" t="n">
        <v>4.8575</v>
      </c>
      <c r="BX29" s="208" t="e">
        <f aca="false"/>
        <v>#REF!</v>
      </c>
      <c r="BY29" s="208" t="e">
        <f aca="false"/>
        <v>#REF!</v>
      </c>
      <c r="BZ29" s="208" t="e">
        <f aca="false"/>
        <v>#REF!</v>
      </c>
      <c r="CA29" s="208" t="n">
        <v>0.0548592096169531</v>
      </c>
      <c r="CB29" s="208" t="n">
        <v>0.478327970898527</v>
      </c>
      <c r="CC29" s="343" t="n">
        <v>0</v>
      </c>
      <c r="CD29" s="343" t="n">
        <v>0</v>
      </c>
      <c r="CE29" s="343" t="n">
        <v>0</v>
      </c>
      <c r="CF29" s="343" t="n">
        <v>0</v>
      </c>
      <c r="CG29" s="343" t="n">
        <v>0.0037</v>
      </c>
      <c r="CH29" s="343" t="n">
        <v>1.76900033477402</v>
      </c>
      <c r="CI29" s="343" t="n">
        <v>4.8575</v>
      </c>
    </row>
    <row r="30" customFormat="false" ht="12.75" hidden="false" customHeight="false" outlineLevel="0" collapsed="false">
      <c r="A30" s="338"/>
      <c r="B30" s="338"/>
      <c r="D30" s="199" t="e">
        <f aca="false">D29+AH29</f>
        <v>#VALUE!</v>
      </c>
      <c r="F30" s="200" t="e">
        <f aca="false">VLOOKUP(AG30,$AL$4:$AS$15,2)</f>
        <v>#VALUE!</v>
      </c>
      <c r="G30" s="200" t="e">
        <f aca="false">F30*$AU30</f>
        <v>#VALUE!</v>
      </c>
      <c r="H30" s="201" t="e">
        <f aca="false">(AL30+AM30+AN30)/(1-(AR30))</f>
        <v>#VALUE!</v>
      </c>
      <c r="I30" s="201" t="e">
        <f aca="false">(AL30+AO30+AP30)</f>
        <v>#VALUE!</v>
      </c>
      <c r="K30" s="201" t="e">
        <f aca="false">MAX(((I30-H30)-AQ30)*AU30*AH30,0)</f>
        <v>#VALUE!</v>
      </c>
      <c r="L30" s="339" t="e">
        <f aca="false">MAX(Q30-K30,0)</f>
        <v>#VALUE!</v>
      </c>
      <c r="N30" s="340" t="e">
        <f aca="false">SQRT(($AX30^2*($AH30/2)+$AW30^2*$AI30)/(($AH30/2)+$AI30))</f>
        <v>#VALUE!</v>
      </c>
      <c r="O30" s="340" t="e">
        <f aca="false">SQRT(($AY30^2*($AH30/2)+$AW30^2*$AI30)/(($AH30/2)+$AI30))</f>
        <v>#VALUE!</v>
      </c>
      <c r="P30" s="209" t="e">
        <f aca="false">(VLOOKUP(AI30,CorrelationTwo,2)*(AW30^2)*AI30+VLOOKUP(D30,CorrelationOne,$AK$9)*AX30*AY30*(AH30/2))/((AI30+(AH30/2))*O30*N30)*AF30</f>
        <v>#VALUE!</v>
      </c>
      <c r="Q30" s="339" t="e">
        <f aca="false">xSPRDOPT(I30,H30,AQ30,0,O30,N30,P30,D30-$G$5,1,0)*AH30*AU30</f>
        <v>#VALUE!</v>
      </c>
      <c r="R30" s="339"/>
      <c r="S30" s="203" t="e">
        <f aca="false">xSPRDOPT(I30,H30,AQ30,AT30,O30,N30,P30,D30-$G$5,1,2)*AF30*(F30/(1-AR30))*AH30</f>
        <v>#VALUE!</v>
      </c>
      <c r="T30" s="203" t="e">
        <f aca="false">xSPRDOPT(I30,H30,AQ30,AT30,O30,N30,P30,D30-$G$5,1,1)*AF30*F30*AH30</f>
        <v>#VALUE!</v>
      </c>
      <c r="U30" s="339"/>
      <c r="V30" s="341" t="e">
        <f aca="false">VLOOKUP($AG30,$AL$4:$AS$15,8)*AH30*AU30</f>
        <v>#VALUE!</v>
      </c>
      <c r="W30" s="341"/>
      <c r="X30" s="342" t="e">
        <f aca="false">((BM30*BC30)+(BL30*BB30))*AH30*F30</f>
        <v>#VALUE!</v>
      </c>
      <c r="Y30" s="342" t="e">
        <f aca="false">($F30*$AH30)*((($BG30/2)*($BC30)^2)+(($BF30/2)*($BB30)^2)+($BH30*$BC30*$BB30))</f>
        <v>#VALUE!</v>
      </c>
      <c r="Z30" s="342" t="e">
        <f aca="false">($BI30*$F30*$AH30*($G$5-$BV$5))/365.25</f>
        <v>#VALUE!</v>
      </c>
      <c r="AA30" s="342" t="e">
        <f aca="false">(($BK30*$BE30)+($BJ30*$BD30))*$F30*$AH30*$AF30</f>
        <v>#NAME?</v>
      </c>
      <c r="AB30" s="342" t="e">
        <f aca="false">BN30*(AT30-CA30)*F30*AH30</f>
        <v>#VALUE!</v>
      </c>
      <c r="AC30" s="342" t="e">
        <f aca="false">BO30*CB30*F30*AH30*CA30*($G$5-$BV$5)/365.25</f>
        <v>#NAME?</v>
      </c>
      <c r="AF30" s="216" t="e">
        <f aca="false">IF(AND(D30&gt;=$G$7,D30&lt;=$G$8),1,0)</f>
        <v>#VALUE!</v>
      </c>
      <c r="AG30" s="216" t="e">
        <f aca="false">MONTH(D30)</f>
        <v>#VALUE!</v>
      </c>
      <c r="AH30" s="216" t="e">
        <f aca="false">(EOMONTH(D30,0)-EOMONTH(D30-DAY(D30),0))*AF30</f>
        <v>#VALUE!</v>
      </c>
      <c r="AI30" s="216" t="e">
        <f aca="false">AI29+AH29</f>
        <v>#VALUE!</v>
      </c>
      <c r="AJ30" s="216" t="e">
        <f aca="false">D30-$BV$5</f>
        <v>#VALUE!</v>
      </c>
      <c r="AL30" s="207" t="e">
        <f aca="false">VLOOKUP($D30,CurveTbl,$AK$4)</f>
        <v>#VALUE!</v>
      </c>
      <c r="AM30" s="343" t="e">
        <f aca="false">VLOOKUP($D30,CurveTbl,$AH$3)</f>
        <v>#VALUE!</v>
      </c>
      <c r="AN30" s="343" t="e">
        <f aca="false">VLOOKUP($D30,CurveTbl,$AH$4)+VLOOKUP($AG30,$AL$3:$AS$15,6)</f>
        <v>#VALUE!</v>
      </c>
      <c r="AO30" s="343" t="e">
        <f aca="false">VLOOKUP($D30,CurveTbl,$AH$5)</f>
        <v>#VALUE!</v>
      </c>
      <c r="AP30" s="343" t="e">
        <f aca="false">VLOOKUP($D30,CurveTbl,$AH$6)+VLOOKUP($AG30,$AL$3:$AS$15,7)</f>
        <v>#VALUE!</v>
      </c>
      <c r="AQ30" s="207" t="e">
        <f aca="false">VLOOKUP($AG30,$AL$4:$AS$15,3)+VLOOKUP($AG30,$AL$4:$AS$15,5)+($AH$10*VLOOKUP(D30,GRITable,2))</f>
        <v>#VALUE!</v>
      </c>
      <c r="AR30" s="208" t="e">
        <f aca="false">VLOOKUP($AG30,$AL$4:$AS$15,4)</f>
        <v>#VALUE!</v>
      </c>
      <c r="AS30" s="207" t="e">
        <f aca="false">(AL30+AM30+AN30)</f>
        <v>#VALUE!</v>
      </c>
      <c r="AT30" s="208" t="e">
        <f aca="false">VLOOKUP(D30,CurveTbl,$AK$6)</f>
        <v>#VALUE!</v>
      </c>
      <c r="AU30" s="208" t="e">
        <f aca="false">(1+$AT30/2)^(-2*($D30-$G$5)/365.25)*$AF30</f>
        <v>#VALUE!</v>
      </c>
      <c r="AV30" s="344" t="e">
        <f aca="false">ROUND((F30/(1-AR30))-F30,0)*AF30*AH30*AU30</f>
        <v>#VALUE!</v>
      </c>
      <c r="AW30" s="208" t="e">
        <f aca="false">VLOOKUP($D30,CurveTbl,$AK$8)</f>
        <v>#VALUE!</v>
      </c>
      <c r="AX30" s="208" t="e">
        <f aca="false">VLOOKUP($D30,CurveTbl,$AH$7)</f>
        <v>#VALUE!</v>
      </c>
      <c r="AY30" s="208" t="e">
        <f aca="false">VLOOKUP($D30,CurveTbl,$AH$8)</f>
        <v>#VALUE!</v>
      </c>
      <c r="AZ30" s="208"/>
      <c r="BA30" s="345"/>
      <c r="BB30" s="343" t="e">
        <f aca="false">$H30-$BV30</f>
        <v>#VALUE!</v>
      </c>
      <c r="BC30" s="343" t="e">
        <f aca="false">I30-BW30</f>
        <v>#VALUE!</v>
      </c>
      <c r="BD30" s="208" t="n">
        <v>0.174157928566261</v>
      </c>
      <c r="BE30" s="208" t="n">
        <v>0.174157928566261</v>
      </c>
      <c r="BF30" s="208" t="e">
        <f aca="false">xSPRDOPT($BW30,$BV30,$CG30,0,$BY30,$BX30,$BZ30,$AJ30,1,4)*$CB30</f>
        <v>#NAME?</v>
      </c>
      <c r="BG30" s="208" t="e">
        <f aca="false">xSPRDOPT($BW30,$BV30,$CG30,0,$BY30,$BX30,$BZ30,$AJ30,1,3)*$CB30</f>
        <v>#NAME?</v>
      </c>
      <c r="BH30" s="208" t="e">
        <f aca="false">IF(OR(BF30&lt;&gt;0,BG30&lt;&gt;0),xSPRDOPT($BW30,$BV30,$CG30,0,$BY30,$BX30,$BZ30,$AJ30,1,12)*$CB30,0)</f>
        <v>#NAME?</v>
      </c>
      <c r="BI30" s="208" t="e">
        <f aca="false">xSPRDOPT($BW30,$BV30,$CG30,2*LN(1+CA30/2),$BY30,$BX30,$BZ30,$AJ30,1,9)</f>
        <v>#NAME?</v>
      </c>
      <c r="BJ30" s="208" t="e">
        <f aca="false">xSPRDOPT($BW30,$BV30,$CG30,0,$BY30,$BX30,$BZ30,$AJ30,1,6)*$CB30</f>
        <v>#NAME?</v>
      </c>
      <c r="BK30" s="208" t="e">
        <f aca="false">xSPRDOPT($BW30,$BV30,$CG30,0,$BY30,$BX30,$BZ30,$AJ30,1,5)*$CB30</f>
        <v>#NAME?</v>
      </c>
      <c r="BL30" s="208" t="e">
        <f aca="false">xSPRDOPT(BW30,BV30,CG30,0,BY30,BX30,BZ30,AJ30,1,2)*CB30</f>
        <v>#NAME?</v>
      </c>
      <c r="BM30" s="208" t="e">
        <f aca="false">xSPRDOPT(BW30,BV30,CG30,0,BY30,BX30,BZ30,AJ30,1,1)*CB30</f>
        <v>#NAME?</v>
      </c>
      <c r="BN30" s="208" t="e">
        <f aca="false">IF(AH30&lt;&gt;0,xSPRDOPT($BW30,$BV30,$CG30,2*LN(1+CA30/2),$BY30,$BX30,$BZ30,$AJ30,1,8)+(AJ30/365.25)*CH30/AH30,0)</f>
        <v>#VALUE!</v>
      </c>
      <c r="BO30" s="208" t="e">
        <f aca="false">xSPRDOPT($BW30,$BV30,$CG30,0,$BY30,$BX30,$BZ30,$AJ30,1,0)</f>
        <v>#NAME?</v>
      </c>
      <c r="BP30" s="208"/>
      <c r="BQ30" s="208"/>
      <c r="BR30" s="208"/>
      <c r="BS30" s="208"/>
      <c r="BV30" s="346" t="n">
        <v>4.9459595959596</v>
      </c>
      <c r="BW30" s="207" t="n">
        <v>4.8965</v>
      </c>
      <c r="BX30" s="208" t="e">
        <f aca="false"/>
        <v>#REF!</v>
      </c>
      <c r="BY30" s="208" t="e">
        <f aca="false"/>
        <v>#REF!</v>
      </c>
      <c r="BZ30" s="208" t="e">
        <f aca="false"/>
        <v>#REF!</v>
      </c>
      <c r="CA30" s="208" t="n">
        <v>0.0549091802521282</v>
      </c>
      <c r="CB30" s="208" t="n">
        <v>0.475818462577229</v>
      </c>
      <c r="CC30" s="343" t="n">
        <v>0</v>
      </c>
      <c r="CD30" s="343" t="n">
        <v>0</v>
      </c>
      <c r="CE30" s="343" t="n">
        <v>0</v>
      </c>
      <c r="CF30" s="343" t="n">
        <v>0</v>
      </c>
      <c r="CG30" s="343" t="n">
        <v>0.0037</v>
      </c>
      <c r="CH30" s="343" t="n">
        <v>1.75971942014937</v>
      </c>
      <c r="CI30" s="343" t="n">
        <v>4.8965</v>
      </c>
    </row>
    <row r="31" customFormat="false" ht="12.75" hidden="false" customHeight="false" outlineLevel="0" collapsed="false">
      <c r="A31" s="338"/>
      <c r="B31" s="338"/>
      <c r="D31" s="199" t="e">
        <f aca="false">D30+AH30</f>
        <v>#VALUE!</v>
      </c>
      <c r="F31" s="200" t="e">
        <f aca="false">VLOOKUP(AG31,$AL$4:$AS$15,2)</f>
        <v>#VALUE!</v>
      </c>
      <c r="G31" s="200" t="e">
        <f aca="false">F31*$AU31</f>
        <v>#VALUE!</v>
      </c>
      <c r="H31" s="201" t="e">
        <f aca="false">(AL31+AM31+AN31)/(1-(AR31))</f>
        <v>#VALUE!</v>
      </c>
      <c r="I31" s="201" t="e">
        <f aca="false">(AL31+AO31+AP31)</f>
        <v>#VALUE!</v>
      </c>
      <c r="K31" s="201" t="e">
        <f aca="false">MAX(((I31-H31)-AQ31)*AU31*AH31,0)</f>
        <v>#VALUE!</v>
      </c>
      <c r="L31" s="339" t="e">
        <f aca="false">MAX(Q31-K31,0)</f>
        <v>#VALUE!</v>
      </c>
      <c r="N31" s="340" t="e">
        <f aca="false">SQRT(($AX31^2*($AH31/2)+$AW31^2*$AI31)/(($AH31/2)+$AI31))</f>
        <v>#VALUE!</v>
      </c>
      <c r="O31" s="340" t="e">
        <f aca="false">SQRT(($AY31^2*($AH31/2)+$AW31^2*$AI31)/(($AH31/2)+$AI31))</f>
        <v>#VALUE!</v>
      </c>
      <c r="P31" s="209" t="e">
        <f aca="false">(VLOOKUP(AI31,CorrelationTwo,2)*(AW31^2)*AI31+VLOOKUP(D31,CorrelationOne,$AK$9)*AX31*AY31*(AH31/2))/((AI31+(AH31/2))*O31*N31)*AF31</f>
        <v>#VALUE!</v>
      </c>
      <c r="Q31" s="339" t="e">
        <f aca="false">xSPRDOPT(I31,H31,AQ31,0,O31,N31,P31,D31-$G$5,1,0)*AH31*AU31</f>
        <v>#VALUE!</v>
      </c>
      <c r="R31" s="339"/>
      <c r="S31" s="203" t="e">
        <f aca="false">xSPRDOPT(I31,H31,AQ31,AT31,O31,N31,P31,D31-$G$5,1,2)*AF31*(F31/(1-AR31))*AH31</f>
        <v>#VALUE!</v>
      </c>
      <c r="T31" s="203" t="e">
        <f aca="false">xSPRDOPT(I31,H31,AQ31,AT31,O31,N31,P31,D31-$G$5,1,1)*AF31*F31*AH31</f>
        <v>#VALUE!</v>
      </c>
      <c r="U31" s="339"/>
      <c r="V31" s="341" t="e">
        <f aca="false">VLOOKUP($AG31,$AL$4:$AS$15,8)*AH31*AU31</f>
        <v>#VALUE!</v>
      </c>
      <c r="W31" s="341"/>
      <c r="X31" s="342" t="e">
        <f aca="false">((BM31*BC31)+(BL31*BB31))*AH31*F31</f>
        <v>#VALUE!</v>
      </c>
      <c r="Y31" s="342" t="e">
        <f aca="false">($F31*$AH31)*((($BG31/2)*($BC31)^2)+(($BF31/2)*($BB31)^2)+($BH31*$BC31*$BB31))</f>
        <v>#VALUE!</v>
      </c>
      <c r="Z31" s="342" t="e">
        <f aca="false">($BI31*$F31*$AH31*($G$5-$BV$5))/365.25</f>
        <v>#VALUE!</v>
      </c>
      <c r="AA31" s="342" t="e">
        <f aca="false">(($BK31*$BE31)+($BJ31*$BD31))*$F31*$AH31*$AF31</f>
        <v>#NAME?</v>
      </c>
      <c r="AB31" s="342" t="e">
        <f aca="false">BN31*(AT31-CA31)*F31*AH31</f>
        <v>#VALUE!</v>
      </c>
      <c r="AC31" s="342" t="e">
        <f aca="false">BO31*CB31*F31*AH31*CA31*($G$5-$BV$5)/365.25</f>
        <v>#NAME?</v>
      </c>
      <c r="AF31" s="216" t="e">
        <f aca="false">IF(AND(D31&gt;=$G$7,D31&lt;=$G$8),1,0)</f>
        <v>#VALUE!</v>
      </c>
      <c r="AG31" s="216" t="e">
        <f aca="false">MONTH(D31)</f>
        <v>#VALUE!</v>
      </c>
      <c r="AH31" s="216" t="e">
        <f aca="false">(EOMONTH(D31,0)-EOMONTH(D31-DAY(D31),0))*AF31</f>
        <v>#VALUE!</v>
      </c>
      <c r="AI31" s="216" t="e">
        <f aca="false">AI30+AH30</f>
        <v>#VALUE!</v>
      </c>
      <c r="AJ31" s="216" t="e">
        <f aca="false">D31-$BV$5</f>
        <v>#VALUE!</v>
      </c>
      <c r="AL31" s="207" t="e">
        <f aca="false">VLOOKUP($D31,CurveTbl,$AK$4)</f>
        <v>#VALUE!</v>
      </c>
      <c r="AM31" s="343" t="e">
        <f aca="false">VLOOKUP($D31,CurveTbl,$AH$3)</f>
        <v>#VALUE!</v>
      </c>
      <c r="AN31" s="343" t="e">
        <f aca="false">VLOOKUP($D31,CurveTbl,$AH$4)+VLOOKUP($AG31,$AL$3:$AS$15,6)</f>
        <v>#VALUE!</v>
      </c>
      <c r="AO31" s="343" t="e">
        <f aca="false">VLOOKUP($D31,CurveTbl,$AH$5)</f>
        <v>#VALUE!</v>
      </c>
      <c r="AP31" s="343" t="e">
        <f aca="false">VLOOKUP($D31,CurveTbl,$AH$6)+VLOOKUP($AG31,$AL$3:$AS$15,7)</f>
        <v>#VALUE!</v>
      </c>
      <c r="AQ31" s="207" t="e">
        <f aca="false">VLOOKUP($AG31,$AL$4:$AS$15,3)+VLOOKUP($AG31,$AL$4:$AS$15,5)+($AH$10*VLOOKUP(D31,GRITable,2))</f>
        <v>#VALUE!</v>
      </c>
      <c r="AR31" s="208" t="e">
        <f aca="false">VLOOKUP($AG31,$AL$4:$AS$15,4)</f>
        <v>#VALUE!</v>
      </c>
      <c r="AS31" s="207" t="e">
        <f aca="false">(AL31+AM31+AN31)</f>
        <v>#VALUE!</v>
      </c>
      <c r="AT31" s="208" t="e">
        <f aca="false">VLOOKUP(D31,CurveTbl,$AK$6)</f>
        <v>#VALUE!</v>
      </c>
      <c r="AU31" s="208" t="e">
        <f aca="false">(1+$AT31/2)^(-2*($D31-$G$5)/365.25)*$AF31</f>
        <v>#VALUE!</v>
      </c>
      <c r="AV31" s="344" t="e">
        <f aca="false">ROUND((F31/(1-AR31))-F31,0)*AF31*AH31*AU31</f>
        <v>#VALUE!</v>
      </c>
      <c r="AW31" s="208" t="e">
        <f aca="false">VLOOKUP($D31,CurveTbl,$AK$8)</f>
        <v>#VALUE!</v>
      </c>
      <c r="AX31" s="208" t="e">
        <f aca="false">VLOOKUP($D31,CurveTbl,$AH$7)</f>
        <v>#VALUE!</v>
      </c>
      <c r="AY31" s="208" t="e">
        <f aca="false">VLOOKUP($D31,CurveTbl,$AH$8)</f>
        <v>#VALUE!</v>
      </c>
      <c r="AZ31" s="208"/>
      <c r="BA31" s="345"/>
      <c r="BB31" s="343" t="e">
        <f aca="false">$H31-$BV31</f>
        <v>#VALUE!</v>
      </c>
      <c r="BC31" s="343" t="e">
        <f aca="false">I31-BW31</f>
        <v>#VALUE!</v>
      </c>
      <c r="BD31" s="208" t="n">
        <v>0.174001200887947</v>
      </c>
      <c r="BE31" s="208" t="n">
        <v>0.174001200887947</v>
      </c>
      <c r="BF31" s="208" t="e">
        <f aca="false">xSPRDOPT($BW31,$BV31,$CG31,0,$BY31,$BX31,$BZ31,$AJ31,1,4)*$CB31</f>
        <v>#NAME?</v>
      </c>
      <c r="BG31" s="208" t="e">
        <f aca="false">xSPRDOPT($BW31,$BV31,$CG31,0,$BY31,$BX31,$BZ31,$AJ31,1,3)*$CB31</f>
        <v>#NAME?</v>
      </c>
      <c r="BH31" s="208" t="e">
        <f aca="false">IF(OR(BF31&lt;&gt;0,BG31&lt;&gt;0),xSPRDOPT($BW31,$BV31,$CG31,0,$BY31,$BX31,$BZ31,$AJ31,1,12)*$CB31,0)</f>
        <v>#NAME?</v>
      </c>
      <c r="BI31" s="208" t="e">
        <f aca="false">xSPRDOPT($BW31,$BV31,$CG31,2*LN(1+CA31/2),$BY31,$BX31,$BZ31,$AJ31,1,9)</f>
        <v>#NAME?</v>
      </c>
      <c r="BJ31" s="208" t="e">
        <f aca="false">xSPRDOPT($BW31,$BV31,$CG31,0,$BY31,$BX31,$BZ31,$AJ31,1,6)*$CB31</f>
        <v>#NAME?</v>
      </c>
      <c r="BK31" s="208" t="e">
        <f aca="false">xSPRDOPT($BW31,$BV31,$CG31,0,$BY31,$BX31,$BZ31,$AJ31,1,5)*$CB31</f>
        <v>#NAME?</v>
      </c>
      <c r="BL31" s="208" t="e">
        <f aca="false">xSPRDOPT(BW31,BV31,CG31,0,BY31,BX31,BZ31,AJ31,1,2)*CB31</f>
        <v>#NAME?</v>
      </c>
      <c r="BM31" s="208" t="e">
        <f aca="false">xSPRDOPT(BW31,BV31,CG31,0,BY31,BX31,BZ31,AJ31,1,1)*CB31</f>
        <v>#NAME?</v>
      </c>
      <c r="BN31" s="208" t="e">
        <f aca="false">IF(AH31&lt;&gt;0,xSPRDOPT($BW31,$BV31,$CG31,2*LN(1+CA31/2),$BY31,$BX31,$BZ31,$AJ31,1,8)+(AJ31/365.25)*CH31/AH31,0)</f>
        <v>#VALUE!</v>
      </c>
      <c r="BO31" s="208" t="e">
        <f aca="false">xSPRDOPT($BW31,$BV31,$CG31,0,$BY31,$BX31,$BZ31,$AJ31,1,0)</f>
        <v>#NAME?</v>
      </c>
      <c r="BP31" s="208"/>
      <c r="BQ31" s="208"/>
      <c r="BR31" s="208"/>
      <c r="BS31" s="208"/>
      <c r="BV31" s="346" t="n">
        <v>4.93484848484849</v>
      </c>
      <c r="BW31" s="207" t="n">
        <v>4.8855</v>
      </c>
      <c r="BX31" s="208" t="e">
        <f aca="false"/>
        <v>#REF!</v>
      </c>
      <c r="BY31" s="208" t="e">
        <f aca="false"/>
        <v>#REF!</v>
      </c>
      <c r="BZ31" s="208" t="e">
        <f aca="false"/>
        <v>#REF!</v>
      </c>
      <c r="CA31" s="208" t="n">
        <v>0.0549591508881351</v>
      </c>
      <c r="CB31" s="208" t="n">
        <v>0.473318220267418</v>
      </c>
      <c r="CC31" s="343" t="n">
        <v>0</v>
      </c>
      <c r="CD31" s="343" t="n">
        <v>0</v>
      </c>
      <c r="CE31" s="343" t="n">
        <v>0</v>
      </c>
      <c r="CF31" s="343" t="n">
        <v>0</v>
      </c>
      <c r="CG31" s="343" t="n">
        <v>0.0037</v>
      </c>
      <c r="CH31" s="343" t="n">
        <v>1.69400591033709</v>
      </c>
      <c r="CI31" s="343" t="n">
        <v>4.8855</v>
      </c>
    </row>
    <row r="32" customFormat="false" ht="12.75" hidden="false" customHeight="false" outlineLevel="0" collapsed="false">
      <c r="A32" s="338"/>
      <c r="B32" s="338"/>
      <c r="D32" s="199" t="e">
        <f aca="false">D31+AH31</f>
        <v>#VALUE!</v>
      </c>
      <c r="F32" s="200" t="e">
        <f aca="false">VLOOKUP(AG32,$AL$4:$AS$15,2)</f>
        <v>#VALUE!</v>
      </c>
      <c r="G32" s="200" t="e">
        <f aca="false">F32*$AU32</f>
        <v>#VALUE!</v>
      </c>
      <c r="H32" s="201" t="e">
        <f aca="false">(AL32+AM32+AN32)/(1-(AR32))</f>
        <v>#VALUE!</v>
      </c>
      <c r="I32" s="201" t="e">
        <f aca="false">(AL32+AO32+AP32)</f>
        <v>#VALUE!</v>
      </c>
      <c r="K32" s="201" t="e">
        <f aca="false">MAX(((I32-H32)-AQ32)*AU32*AH32,0)</f>
        <v>#VALUE!</v>
      </c>
      <c r="L32" s="339" t="e">
        <f aca="false">MAX(Q32-K32,0)</f>
        <v>#VALUE!</v>
      </c>
      <c r="N32" s="340" t="e">
        <f aca="false">SQRT(($AX32^2*($AH32/2)+$AW32^2*$AI32)/(($AH32/2)+$AI32))</f>
        <v>#VALUE!</v>
      </c>
      <c r="O32" s="340" t="e">
        <f aca="false">SQRT(($AY32^2*($AH32/2)+$AW32^2*$AI32)/(($AH32/2)+$AI32))</f>
        <v>#VALUE!</v>
      </c>
      <c r="P32" s="209" t="e">
        <f aca="false">(VLOOKUP(AI32,CorrelationTwo,2)*(AW32^2)*AI32+VLOOKUP(D32,CorrelationOne,$AK$9)*AX32*AY32*(AH32/2))/((AI32+(AH32/2))*O32*N32)*AF32</f>
        <v>#VALUE!</v>
      </c>
      <c r="Q32" s="339" t="e">
        <f aca="false">xSPRDOPT(I32,H32,AQ32,0,O32,N32,P32,D32-$G$5,1,0)*AH32*AU32</f>
        <v>#VALUE!</v>
      </c>
      <c r="R32" s="339"/>
      <c r="S32" s="203" t="e">
        <f aca="false">xSPRDOPT(I32,H32,AQ32,AT32,O32,N32,P32,D32-$G$5,1,2)*AF32*(F32/(1-AR32))*AH32</f>
        <v>#VALUE!</v>
      </c>
      <c r="T32" s="203" t="e">
        <f aca="false">xSPRDOPT(I32,H32,AQ32,AT32,O32,N32,P32,D32-$G$5,1,1)*AF32*F32*AH32</f>
        <v>#VALUE!</v>
      </c>
      <c r="U32" s="339"/>
      <c r="V32" s="341" t="e">
        <f aca="false">VLOOKUP($AG32,$AL$4:$AS$15,8)*AH32*AU32</f>
        <v>#VALUE!</v>
      </c>
      <c r="W32" s="341"/>
      <c r="X32" s="342" t="e">
        <f aca="false">((BM32*BC32)+(BL32*BB32))*AH32*F32</f>
        <v>#VALUE!</v>
      </c>
      <c r="Y32" s="342" t="e">
        <f aca="false">($F32*$AH32)*((($BG32/2)*($BC32)^2)+(($BF32/2)*($BB32)^2)+($BH32*$BC32*$BB32))</f>
        <v>#VALUE!</v>
      </c>
      <c r="Z32" s="342" t="e">
        <f aca="false">($BI32*$F32*$AH32*($G$5-$BV$5))/365.25</f>
        <v>#VALUE!</v>
      </c>
      <c r="AA32" s="342" t="e">
        <f aca="false">(($BK32*$BE32)+($BJ32*$BD32))*$F32*$AH32*$AF32</f>
        <v>#NAME?</v>
      </c>
      <c r="AB32" s="342" t="e">
        <f aca="false">BN32*(AT32-CA32)*F32*AH32</f>
        <v>#VALUE!</v>
      </c>
      <c r="AC32" s="342" t="e">
        <f aca="false">BO32*CB32*F32*AH32*CA32*($G$5-$BV$5)/365.25</f>
        <v>#NAME?</v>
      </c>
      <c r="AF32" s="216" t="e">
        <f aca="false">IF(AND(D32&gt;=$G$7,D32&lt;=$G$8),1,0)</f>
        <v>#VALUE!</v>
      </c>
      <c r="AG32" s="216" t="e">
        <f aca="false">MONTH(D32)</f>
        <v>#VALUE!</v>
      </c>
      <c r="AH32" s="216" t="e">
        <f aca="false">(EOMONTH(D32,0)-EOMONTH(D32-DAY(D32),0))*AF32</f>
        <v>#VALUE!</v>
      </c>
      <c r="AI32" s="216" t="e">
        <f aca="false">AI31+AH31</f>
        <v>#VALUE!</v>
      </c>
      <c r="AJ32" s="216" t="e">
        <f aca="false">D32-$BV$5</f>
        <v>#VALUE!</v>
      </c>
      <c r="AL32" s="207" t="e">
        <f aca="false">VLOOKUP($D32,CurveTbl,$AK$4)</f>
        <v>#VALUE!</v>
      </c>
      <c r="AM32" s="343" t="e">
        <f aca="false">VLOOKUP($D32,CurveTbl,$AH$3)</f>
        <v>#VALUE!</v>
      </c>
      <c r="AN32" s="343" t="e">
        <f aca="false">VLOOKUP($D32,CurveTbl,$AH$4)+VLOOKUP($AG32,$AL$3:$AS$15,6)</f>
        <v>#VALUE!</v>
      </c>
      <c r="AO32" s="343" t="e">
        <f aca="false">VLOOKUP($D32,CurveTbl,$AH$5)</f>
        <v>#VALUE!</v>
      </c>
      <c r="AP32" s="343" t="e">
        <f aca="false">VLOOKUP($D32,CurveTbl,$AH$6)+VLOOKUP($AG32,$AL$3:$AS$15,7)</f>
        <v>#VALUE!</v>
      </c>
      <c r="AQ32" s="207" t="e">
        <f aca="false">VLOOKUP($AG32,$AL$4:$AS$15,3)+VLOOKUP($AG32,$AL$4:$AS$15,5)+($AH$10*VLOOKUP(D32,GRITable,2))</f>
        <v>#VALUE!</v>
      </c>
      <c r="AR32" s="208" t="e">
        <f aca="false">VLOOKUP($AG32,$AL$4:$AS$15,4)</f>
        <v>#VALUE!</v>
      </c>
      <c r="AS32" s="207" t="e">
        <f aca="false">(AL32+AM32+AN32)</f>
        <v>#VALUE!</v>
      </c>
      <c r="AT32" s="208" t="e">
        <f aca="false">VLOOKUP(D32,CurveTbl,$AK$6)</f>
        <v>#VALUE!</v>
      </c>
      <c r="AU32" s="208" t="e">
        <f aca="false">(1+$AT32/2)^(-2*($D32-$G$5)/365.25)*$AF32</f>
        <v>#VALUE!</v>
      </c>
      <c r="AV32" s="344" t="e">
        <f aca="false">ROUND((F32/(1-AR32))-F32,0)*AF32*AH32*AU32</f>
        <v>#VALUE!</v>
      </c>
      <c r="AW32" s="208" t="e">
        <f aca="false">VLOOKUP($D32,CurveTbl,$AK$8)</f>
        <v>#VALUE!</v>
      </c>
      <c r="AX32" s="208" t="e">
        <f aca="false">VLOOKUP($D32,CurveTbl,$AH$7)</f>
        <v>#VALUE!</v>
      </c>
      <c r="AY32" s="208" t="e">
        <f aca="false">VLOOKUP($D32,CurveTbl,$AH$8)</f>
        <v>#VALUE!</v>
      </c>
      <c r="AZ32" s="208"/>
      <c r="BA32" s="345"/>
      <c r="BB32" s="343" t="e">
        <f aca="false">$H32-$BV32</f>
        <v>#VALUE!</v>
      </c>
      <c r="BC32" s="343" t="e">
        <f aca="false">I32-BW32</f>
        <v>#VALUE!</v>
      </c>
      <c r="BD32" s="208" t="n">
        <v>0.174745530402379</v>
      </c>
      <c r="BE32" s="208" t="n">
        <v>0.174745530402379</v>
      </c>
      <c r="BF32" s="208" t="e">
        <f aca="false">xSPRDOPT($BW32,$BV32,$CG32,0,$BY32,$BX32,$BZ32,$AJ32,1,4)*$CB32</f>
        <v>#NAME?</v>
      </c>
      <c r="BG32" s="208" t="e">
        <f aca="false">xSPRDOPT($BW32,$BV32,$CG32,0,$BY32,$BX32,$BZ32,$AJ32,1,3)*$CB32</f>
        <v>#NAME?</v>
      </c>
      <c r="BH32" s="208" t="e">
        <f aca="false">IF(OR(BF32&lt;&gt;0,BG32&lt;&gt;0),xSPRDOPT($BW32,$BV32,$CG32,0,$BY32,$BX32,$BZ32,$AJ32,1,12)*$CB32,0)</f>
        <v>#NAME?</v>
      </c>
      <c r="BI32" s="208" t="e">
        <f aca="false">xSPRDOPT($BW32,$BV32,$CG32,2*LN(1+CA32/2),$BY32,$BX32,$BZ32,$AJ32,1,9)</f>
        <v>#NAME?</v>
      </c>
      <c r="BJ32" s="208" t="e">
        <f aca="false">xSPRDOPT($BW32,$BV32,$CG32,0,$BY32,$BX32,$BZ32,$AJ32,1,6)*$CB32</f>
        <v>#NAME?</v>
      </c>
      <c r="BK32" s="208" t="e">
        <f aca="false">xSPRDOPT($BW32,$BV32,$CG32,0,$BY32,$BX32,$BZ32,$AJ32,1,5)*$CB32</f>
        <v>#NAME?</v>
      </c>
      <c r="BL32" s="208" t="e">
        <f aca="false">xSPRDOPT(BW32,BV32,CG32,0,BY32,BX32,BZ32,AJ32,1,2)*CB32</f>
        <v>#NAME?</v>
      </c>
      <c r="BM32" s="208" t="e">
        <f aca="false">xSPRDOPT(BW32,BV32,CG32,0,BY32,BX32,BZ32,AJ32,1,1)*CB32</f>
        <v>#NAME?</v>
      </c>
      <c r="BN32" s="208" t="e">
        <f aca="false">IF(AH32&lt;&gt;0,xSPRDOPT($BW32,$BV32,$CG32,2*LN(1+CA32/2),$BY32,$BX32,$BZ32,$AJ32,1,8)+(AJ32/365.25)*CH32/AH32,0)</f>
        <v>#VALUE!</v>
      </c>
      <c r="BO32" s="208" t="e">
        <f aca="false">xSPRDOPT($BW32,$BV32,$CG32,0,$BY32,$BX32,$BZ32,$AJ32,1,0)</f>
        <v>#NAME?</v>
      </c>
      <c r="BP32" s="208"/>
      <c r="BQ32" s="208"/>
      <c r="BR32" s="208"/>
      <c r="BS32" s="208"/>
      <c r="BV32" s="346" t="n">
        <v>4.95</v>
      </c>
      <c r="BW32" s="207" t="n">
        <v>4.9005</v>
      </c>
      <c r="BX32" s="208" t="e">
        <f aca="false"/>
        <v>#REF!</v>
      </c>
      <c r="BY32" s="208" t="e">
        <f aca="false"/>
        <v>#REF!</v>
      </c>
      <c r="BZ32" s="208" t="e">
        <f aca="false"/>
        <v>#REF!</v>
      </c>
      <c r="CA32" s="208" t="n">
        <v>0.0550075095689335</v>
      </c>
      <c r="CB32" s="208" t="n">
        <v>0.470907446392116</v>
      </c>
      <c r="CC32" s="343" t="n">
        <v>0</v>
      </c>
      <c r="CD32" s="343" t="n">
        <v>0</v>
      </c>
      <c r="CE32" s="343" t="n">
        <v>0</v>
      </c>
      <c r="CF32" s="343" t="n">
        <v>0</v>
      </c>
      <c r="CG32" s="343" t="n">
        <v>0.0037</v>
      </c>
      <c r="CH32" s="343" t="n">
        <v>1.74155700899196</v>
      </c>
      <c r="CI32" s="343" t="n">
        <v>4.9005</v>
      </c>
    </row>
    <row r="33" customFormat="false" ht="12.75" hidden="false" customHeight="false" outlineLevel="0" collapsed="false">
      <c r="A33" s="338"/>
      <c r="B33" s="338"/>
      <c r="D33" s="199" t="e">
        <f aca="false">D32+AH32</f>
        <v>#VALUE!</v>
      </c>
      <c r="F33" s="200" t="e">
        <f aca="false">VLOOKUP(AG33,$AL$4:$AS$15,2)</f>
        <v>#VALUE!</v>
      </c>
      <c r="G33" s="200" t="e">
        <f aca="false">F33*$AU33</f>
        <v>#VALUE!</v>
      </c>
      <c r="H33" s="201" t="e">
        <f aca="false">(AL33+AM33+AN33)/(1-(AR33))</f>
        <v>#VALUE!</v>
      </c>
      <c r="I33" s="201" t="e">
        <f aca="false">(AL33+AO33+AP33)</f>
        <v>#VALUE!</v>
      </c>
      <c r="K33" s="201" t="e">
        <f aca="false">MAX(((I33-H33)-AQ33)*AU33*AH33,0)</f>
        <v>#VALUE!</v>
      </c>
      <c r="L33" s="339" t="e">
        <f aca="false">MAX(Q33-K33,0)</f>
        <v>#VALUE!</v>
      </c>
      <c r="N33" s="340" t="e">
        <f aca="false">SQRT(($AX33^2*($AH33/2)+$AW33^2*$AI33)/(($AH33/2)+$AI33))</f>
        <v>#VALUE!</v>
      </c>
      <c r="O33" s="340" t="e">
        <f aca="false">SQRT(($AY33^2*($AH33/2)+$AW33^2*$AI33)/(($AH33/2)+$AI33))</f>
        <v>#VALUE!</v>
      </c>
      <c r="P33" s="209" t="e">
        <f aca="false">(VLOOKUP(AI33,CorrelationTwo,2)*(AW33^2)*AI33+VLOOKUP(D33,CorrelationOne,$AK$9)*AX33*AY33*(AH33/2))/((AI33+(AH33/2))*O33*N33)*AF33</f>
        <v>#VALUE!</v>
      </c>
      <c r="Q33" s="339" t="e">
        <f aca="false">xSPRDOPT(I33,H33,AQ33,0,O33,N33,P33,D33-$G$5,1,0)*AH33*AU33</f>
        <v>#VALUE!</v>
      </c>
      <c r="R33" s="339"/>
      <c r="S33" s="203" t="e">
        <f aca="false">xSPRDOPT(I33,H33,AQ33,AT33,O33,N33,P33,D33-$G$5,1,2)*AF33*(F33/(1-AR33))*AH33</f>
        <v>#VALUE!</v>
      </c>
      <c r="T33" s="203" t="e">
        <f aca="false">xSPRDOPT(I33,H33,AQ33,AT33,O33,N33,P33,D33-$G$5,1,1)*AF33*F33*AH33</f>
        <v>#VALUE!</v>
      </c>
      <c r="U33" s="339"/>
      <c r="V33" s="341" t="e">
        <f aca="false">VLOOKUP($AG33,$AL$4:$AS$15,8)*AH33*AU33</f>
        <v>#VALUE!</v>
      </c>
      <c r="W33" s="341"/>
      <c r="X33" s="342" t="e">
        <f aca="false">((BM33*BC33)+(BL33*BB33))*AH33*F33</f>
        <v>#VALUE!</v>
      </c>
      <c r="Y33" s="342" t="e">
        <f aca="false">($F33*$AH33)*((($BG33/2)*($BC33)^2)+(($BF33/2)*($BB33)^2)+($BH33*$BC33*$BB33))</f>
        <v>#VALUE!</v>
      </c>
      <c r="Z33" s="342" t="e">
        <f aca="false">($BI33*$F33*$AH33*($G$5-$BV$5))/365.25</f>
        <v>#VALUE!</v>
      </c>
      <c r="AA33" s="342" t="e">
        <f aca="false">(($BK33*$BE33)+($BJ33*$BD33))*$F33*$AH33*$AF33</f>
        <v>#NAME?</v>
      </c>
      <c r="AB33" s="342" t="e">
        <f aca="false">BN33*(AT33-CA33)*F33*AH33</f>
        <v>#VALUE!</v>
      </c>
      <c r="AC33" s="342" t="e">
        <f aca="false">BO33*CB33*F33*AH33*CA33*($G$5-$BV$5)/365.25</f>
        <v>#NAME?</v>
      </c>
      <c r="AF33" s="216" t="e">
        <f aca="false">IF(AND(D33&gt;=$G$7,D33&lt;=$G$8),1,0)</f>
        <v>#VALUE!</v>
      </c>
      <c r="AG33" s="216" t="e">
        <f aca="false">MONTH(D33)</f>
        <v>#VALUE!</v>
      </c>
      <c r="AH33" s="216" t="e">
        <f aca="false">(EOMONTH(D33,0)-EOMONTH(D33-DAY(D33),0))*AF33</f>
        <v>#VALUE!</v>
      </c>
      <c r="AI33" s="216" t="e">
        <f aca="false">AI32+AH32</f>
        <v>#VALUE!</v>
      </c>
      <c r="AJ33" s="216" t="e">
        <f aca="false">D33-$BV$5</f>
        <v>#VALUE!</v>
      </c>
      <c r="AL33" s="207" t="e">
        <f aca="false">VLOOKUP($D33,CurveTbl,$AK$4)</f>
        <v>#VALUE!</v>
      </c>
      <c r="AM33" s="343" t="e">
        <f aca="false">VLOOKUP($D33,CurveTbl,$AH$3)</f>
        <v>#VALUE!</v>
      </c>
      <c r="AN33" s="343" t="e">
        <f aca="false">VLOOKUP($D33,CurveTbl,$AH$4)+VLOOKUP($AG33,$AL$3:$AS$15,6)</f>
        <v>#VALUE!</v>
      </c>
      <c r="AO33" s="343" t="e">
        <f aca="false">VLOOKUP($D33,CurveTbl,$AH$5)</f>
        <v>#VALUE!</v>
      </c>
      <c r="AP33" s="343" t="e">
        <f aca="false">VLOOKUP($D33,CurveTbl,$AH$6)+VLOOKUP($AG33,$AL$3:$AS$15,7)</f>
        <v>#VALUE!</v>
      </c>
      <c r="AQ33" s="207" t="e">
        <f aca="false">VLOOKUP($AG33,$AL$4:$AS$15,3)+VLOOKUP($AG33,$AL$4:$AS$15,5)+($AH$10*VLOOKUP(D33,GRITable,2))</f>
        <v>#VALUE!</v>
      </c>
      <c r="AR33" s="208" t="e">
        <f aca="false">VLOOKUP($AG33,$AL$4:$AS$15,4)</f>
        <v>#VALUE!</v>
      </c>
      <c r="AS33" s="207" t="e">
        <f aca="false">(AL33+AM33+AN33)</f>
        <v>#VALUE!</v>
      </c>
      <c r="AT33" s="208" t="e">
        <f aca="false">VLOOKUP(D33,CurveTbl,$AK$6)</f>
        <v>#VALUE!</v>
      </c>
      <c r="AU33" s="208" t="e">
        <f aca="false">(1+$AT33/2)^(-2*($D33-$G$5)/365.25)*$AF33</f>
        <v>#VALUE!</v>
      </c>
      <c r="AV33" s="344" t="e">
        <f aca="false">ROUND((F33/(1-AR33))-F33,0)*AF33*AH33*AU33</f>
        <v>#VALUE!</v>
      </c>
      <c r="AW33" s="208" t="e">
        <f aca="false">VLOOKUP($D33,CurveTbl,$AK$8)</f>
        <v>#VALUE!</v>
      </c>
      <c r="AX33" s="208" t="e">
        <f aca="false">VLOOKUP($D33,CurveTbl,$AH$7)</f>
        <v>#VALUE!</v>
      </c>
      <c r="AY33" s="208" t="e">
        <f aca="false">VLOOKUP($D33,CurveTbl,$AH$8)</f>
        <v>#VALUE!</v>
      </c>
      <c r="AZ33" s="208"/>
      <c r="BA33" s="345"/>
      <c r="BB33" s="343" t="e">
        <f aca="false">$H33-$BV33</f>
        <v>#VALUE!</v>
      </c>
      <c r="BC33" s="343" t="e">
        <f aca="false">I33-BW33</f>
        <v>#VALUE!</v>
      </c>
      <c r="BD33" s="208" t="n">
        <v>0.17</v>
      </c>
      <c r="BE33" s="208" t="n">
        <v>0.17</v>
      </c>
      <c r="BF33" s="208" t="e">
        <f aca="false">xSPRDOPT($BW33,$BV33,$CG33,0,$BY33,$BX33,$BZ33,$AJ33,1,4)*$CB33</f>
        <v>#NAME?</v>
      </c>
      <c r="BG33" s="208" t="e">
        <f aca="false">xSPRDOPT($BW33,$BV33,$CG33,0,$BY33,$BX33,$BZ33,$AJ33,1,3)*$CB33</f>
        <v>#NAME?</v>
      </c>
      <c r="BH33" s="208" t="e">
        <f aca="false">IF(OR(BF33&lt;&gt;0,BG33&lt;&gt;0),xSPRDOPT($BW33,$BV33,$CG33,0,$BY33,$BX33,$BZ33,$AJ33,1,12)*$CB33,0)</f>
        <v>#NAME?</v>
      </c>
      <c r="BI33" s="208" t="e">
        <f aca="false">xSPRDOPT($BW33,$BV33,$CG33,2*LN(1+CA33/2),$BY33,$BX33,$BZ33,$AJ33,1,9)</f>
        <v>#NAME?</v>
      </c>
      <c r="BJ33" s="208" t="e">
        <f aca="false">xSPRDOPT($BW33,$BV33,$CG33,0,$BY33,$BX33,$BZ33,$AJ33,1,6)*$CB33</f>
        <v>#NAME?</v>
      </c>
      <c r="BK33" s="208" t="e">
        <f aca="false">xSPRDOPT($BW33,$BV33,$CG33,0,$BY33,$BX33,$BZ33,$AJ33,1,5)*$CB33</f>
        <v>#NAME?</v>
      </c>
      <c r="BL33" s="208" t="e">
        <f aca="false">xSPRDOPT(BW33,BV33,CG33,0,BY33,BX33,BZ33,AJ33,1,2)*CB33</f>
        <v>#NAME?</v>
      </c>
      <c r="BM33" s="208" t="e">
        <f aca="false">xSPRDOPT(BW33,BV33,CG33,0,BY33,BX33,BZ33,AJ33,1,1)*CB33</f>
        <v>#NAME?</v>
      </c>
      <c r="BN33" s="208" t="e">
        <f aca="false">IF(AH33&lt;&gt;0,xSPRDOPT($BW33,$BV33,$CG33,2*LN(1+CA33/2),$BY33,$BX33,$BZ33,$AJ33,1,8)+(AJ33/365.25)*CH33/AH33,0)</f>
        <v>#VALUE!</v>
      </c>
      <c r="BO33" s="208" t="e">
        <f aca="false">xSPRDOPT($BW33,$BV33,$CG33,0,$BY33,$BX33,$BZ33,$AJ33,1,0)</f>
        <v>#NAME?</v>
      </c>
      <c r="BP33" s="208"/>
      <c r="BQ33" s="208"/>
      <c r="BR33" s="208"/>
      <c r="BS33" s="208"/>
      <c r="BV33" s="346" t="n">
        <v>5.10858585858586</v>
      </c>
      <c r="BW33" s="207" t="n">
        <v>5.0575</v>
      </c>
      <c r="BX33" s="208" t="e">
        <f aca="false"/>
        <v>#REF!</v>
      </c>
      <c r="BY33" s="208" t="e">
        <f aca="false"/>
        <v>#REF!</v>
      </c>
      <c r="BZ33" s="208" t="e">
        <f aca="false"/>
        <v>#REF!</v>
      </c>
      <c r="CA33" s="208" t="n">
        <v>0.0550574802065769</v>
      </c>
      <c r="CB33" s="208" t="n">
        <v>0</v>
      </c>
      <c r="CC33" s="343" t="n">
        <v>0</v>
      </c>
      <c r="CD33" s="343" t="n">
        <v>0</v>
      </c>
      <c r="CE33" s="343" t="n">
        <v>0</v>
      </c>
      <c r="CF33" s="343" t="n">
        <v>0</v>
      </c>
      <c r="CG33" s="343" t="n">
        <v>0.0037</v>
      </c>
      <c r="CH33" s="343" t="n">
        <v>0</v>
      </c>
      <c r="CI33" s="343" t="n">
        <v>5.0575</v>
      </c>
    </row>
    <row r="34" customFormat="false" ht="12.75" hidden="false" customHeight="false" outlineLevel="0" collapsed="false">
      <c r="A34" s="338"/>
      <c r="B34" s="338"/>
      <c r="D34" s="199" t="e">
        <f aca="false">D33+AH33</f>
        <v>#VALUE!</v>
      </c>
      <c r="F34" s="200" t="e">
        <f aca="false">VLOOKUP(AG34,$AL$4:$AS$15,2)</f>
        <v>#VALUE!</v>
      </c>
      <c r="G34" s="200" t="e">
        <f aca="false">F34*$AU34</f>
        <v>#VALUE!</v>
      </c>
      <c r="H34" s="201" t="e">
        <f aca="false">(AL34+AM34+AN34)/(1-(AR34))</f>
        <v>#VALUE!</v>
      </c>
      <c r="I34" s="201" t="e">
        <f aca="false">(AL34+AO34+AP34)</f>
        <v>#VALUE!</v>
      </c>
      <c r="K34" s="201" t="e">
        <f aca="false">MAX(((I34-H34)-AQ34)*AU34*AH34,0)</f>
        <v>#VALUE!</v>
      </c>
      <c r="L34" s="339" t="e">
        <f aca="false">MAX(Q34-K34,0)</f>
        <v>#VALUE!</v>
      </c>
      <c r="N34" s="340" t="e">
        <f aca="false">SQRT(($AX34^2*($AH34/2)+$AW34^2*$AI34)/(($AH34/2)+$AI34))</f>
        <v>#VALUE!</v>
      </c>
      <c r="O34" s="340" t="e">
        <f aca="false">SQRT(($AY34^2*($AH34/2)+$AW34^2*$AI34)/(($AH34/2)+$AI34))</f>
        <v>#VALUE!</v>
      </c>
      <c r="P34" s="209" t="e">
        <f aca="false">(VLOOKUP(AI34,CorrelationTwo,2)*(AW34^2)*AI34+VLOOKUP(D34,CorrelationOne,$AK$9)*AX34*AY34*(AH34/2))/((AI34+(AH34/2))*O34*N34)*AF34</f>
        <v>#VALUE!</v>
      </c>
      <c r="Q34" s="339" t="e">
        <f aca="false">xSPRDOPT(I34,H34,AQ34,0,O34,N34,P34,D34-$G$5,1,0)*AH34*AU34</f>
        <v>#VALUE!</v>
      </c>
      <c r="R34" s="339"/>
      <c r="S34" s="203" t="e">
        <f aca="false">xSPRDOPT(I34,H34,AQ34,AT34,O34,N34,P34,D34-$G$5,1,2)*AF34*(F34/(1-AR34))*AH34</f>
        <v>#VALUE!</v>
      </c>
      <c r="T34" s="203" t="e">
        <f aca="false">xSPRDOPT(I34,H34,AQ34,AT34,O34,N34,P34,D34-$G$5,1,1)*AF34*F34*AH34</f>
        <v>#VALUE!</v>
      </c>
      <c r="U34" s="339"/>
      <c r="V34" s="341" t="e">
        <f aca="false">VLOOKUP($AG34,$AL$4:$AS$15,8)*AH34*AU34</f>
        <v>#VALUE!</v>
      </c>
      <c r="W34" s="341"/>
      <c r="X34" s="342" t="e">
        <f aca="false">((BM34*BC34)+(BL34*BB34))*AH34*F34</f>
        <v>#VALUE!</v>
      </c>
      <c r="Y34" s="342" t="e">
        <f aca="false">($F34*$AH34)*((($BG34/2)*($BC34)^2)+(($BF34/2)*($BB34)^2)+($BH34*$BC34*$BB34))</f>
        <v>#VALUE!</v>
      </c>
      <c r="Z34" s="342" t="e">
        <f aca="false">($BI34*$F34*$AH34*($G$5-$BV$5))/365.25</f>
        <v>#VALUE!</v>
      </c>
      <c r="AA34" s="342" t="e">
        <f aca="false">(($BK34*$BE34)+($BJ34*$BD34))*$F34*$AH34*$AF34</f>
        <v>#NAME?</v>
      </c>
      <c r="AB34" s="342" t="e">
        <f aca="false">BN34*(AT34-CA34)*F34*AH34</f>
        <v>#VALUE!</v>
      </c>
      <c r="AC34" s="342" t="e">
        <f aca="false">BO34*CB34*F34*AH34*CA34*($G$5-$BV$5)/365.25</f>
        <v>#NAME?</v>
      </c>
      <c r="AF34" s="216" t="e">
        <f aca="false">IF(AND(D34&gt;=$G$7,D34&lt;=$G$8),1,0)</f>
        <v>#VALUE!</v>
      </c>
      <c r="AG34" s="216" t="e">
        <f aca="false">MONTH(D34)</f>
        <v>#VALUE!</v>
      </c>
      <c r="AH34" s="216" t="e">
        <f aca="false">(EOMONTH(D34,0)-EOMONTH(D34-DAY(D34),0))*AF34</f>
        <v>#VALUE!</v>
      </c>
      <c r="AI34" s="216" t="e">
        <f aca="false">AI33+AH33</f>
        <v>#VALUE!</v>
      </c>
      <c r="AJ34" s="216" t="e">
        <f aca="false">D34-$BV$5</f>
        <v>#VALUE!</v>
      </c>
      <c r="AL34" s="207" t="e">
        <f aca="false">VLOOKUP($D34,CurveTbl,$AK$4)</f>
        <v>#VALUE!</v>
      </c>
      <c r="AM34" s="343" t="e">
        <f aca="false">VLOOKUP($D34,CurveTbl,$AH$3)</f>
        <v>#VALUE!</v>
      </c>
      <c r="AN34" s="343" t="e">
        <f aca="false">VLOOKUP($D34,CurveTbl,$AH$4)+VLOOKUP($AG34,$AL$3:$AS$15,6)</f>
        <v>#VALUE!</v>
      </c>
      <c r="AO34" s="343" t="e">
        <f aca="false">VLOOKUP($D34,CurveTbl,$AH$5)</f>
        <v>#VALUE!</v>
      </c>
      <c r="AP34" s="343" t="e">
        <f aca="false">VLOOKUP($D34,CurveTbl,$AH$6)+VLOOKUP($AG34,$AL$3:$AS$15,7)</f>
        <v>#VALUE!</v>
      </c>
      <c r="AQ34" s="207" t="e">
        <f aca="false">VLOOKUP($AG34,$AL$4:$AS$15,3)+VLOOKUP($AG34,$AL$4:$AS$15,5)+($AH$10*VLOOKUP(D34,GRITable,2))</f>
        <v>#VALUE!</v>
      </c>
      <c r="AR34" s="208" t="e">
        <f aca="false">VLOOKUP($AG34,$AL$4:$AS$15,4)</f>
        <v>#VALUE!</v>
      </c>
      <c r="AS34" s="207" t="e">
        <f aca="false">(AL34+AM34+AN34)</f>
        <v>#VALUE!</v>
      </c>
      <c r="AT34" s="208" t="e">
        <f aca="false">VLOOKUP(D34,CurveTbl,$AK$6)</f>
        <v>#VALUE!</v>
      </c>
      <c r="AU34" s="208" t="e">
        <f aca="false">(1+$AT34/2)^(-2*($D34-$G$5)/365.25)*$AF34</f>
        <v>#VALUE!</v>
      </c>
      <c r="AV34" s="344" t="e">
        <f aca="false">ROUND((F34/(1-AR34))-F34,0)*AF34*AH34*AU34</f>
        <v>#VALUE!</v>
      </c>
      <c r="AW34" s="208" t="e">
        <f aca="false">VLOOKUP($D34,CurveTbl,$AK$8)</f>
        <v>#VALUE!</v>
      </c>
      <c r="AX34" s="208" t="e">
        <f aca="false">VLOOKUP($D34,CurveTbl,$AH$7)</f>
        <v>#VALUE!</v>
      </c>
      <c r="AY34" s="208" t="e">
        <f aca="false">VLOOKUP($D34,CurveTbl,$AH$8)</f>
        <v>#VALUE!</v>
      </c>
      <c r="AZ34" s="208"/>
      <c r="BA34" s="345"/>
      <c r="BB34" s="343" t="e">
        <f aca="false">$H34-$BV34</f>
        <v>#VALUE!</v>
      </c>
      <c r="BC34" s="343" t="e">
        <f aca="false">I34-BW34</f>
        <v>#VALUE!</v>
      </c>
      <c r="BD34" s="208" t="n">
        <v>0.17</v>
      </c>
      <c r="BE34" s="208" t="n">
        <v>0.17</v>
      </c>
      <c r="BF34" s="208" t="e">
        <f aca="false">xSPRDOPT($BW34,$BV34,$CG34,0,$BY34,$BX34,$BZ34,$AJ34,1,4)*$CB34</f>
        <v>#NAME?</v>
      </c>
      <c r="BG34" s="208" t="e">
        <f aca="false">xSPRDOPT($BW34,$BV34,$CG34,0,$BY34,$BX34,$BZ34,$AJ34,1,3)*$CB34</f>
        <v>#NAME?</v>
      </c>
      <c r="BH34" s="208" t="e">
        <f aca="false">IF(OR(BF34&lt;&gt;0,BG34&lt;&gt;0),xSPRDOPT($BW34,$BV34,$CG34,0,$BY34,$BX34,$BZ34,$AJ34,1,12)*$CB34,0)</f>
        <v>#NAME?</v>
      </c>
      <c r="BI34" s="208" t="e">
        <f aca="false">xSPRDOPT($BW34,$BV34,$CG34,2*LN(1+CA34/2),$BY34,$BX34,$BZ34,$AJ34,1,9)</f>
        <v>#NAME?</v>
      </c>
      <c r="BJ34" s="208" t="e">
        <f aca="false">xSPRDOPT($BW34,$BV34,$CG34,0,$BY34,$BX34,$BZ34,$AJ34,1,6)*$CB34</f>
        <v>#NAME?</v>
      </c>
      <c r="BK34" s="208" t="e">
        <f aca="false">xSPRDOPT($BW34,$BV34,$CG34,0,$BY34,$BX34,$BZ34,$AJ34,1,5)*$CB34</f>
        <v>#NAME?</v>
      </c>
      <c r="BL34" s="208" t="e">
        <f aca="false">xSPRDOPT(BW34,BV34,CG34,0,BY34,BX34,BZ34,AJ34,1,2)*CB34</f>
        <v>#NAME?</v>
      </c>
      <c r="BM34" s="208" t="e">
        <f aca="false">xSPRDOPT(BW34,BV34,CG34,0,BY34,BX34,BZ34,AJ34,1,1)*CB34</f>
        <v>#NAME?</v>
      </c>
      <c r="BN34" s="208" t="e">
        <f aca="false">IF(AH34&lt;&gt;0,xSPRDOPT($BW34,$BV34,$CG34,2*LN(1+CA34/2),$BY34,$BX34,$BZ34,$AJ34,1,8)+(AJ34/365.25)*CH34/AH34,0)</f>
        <v>#VALUE!</v>
      </c>
      <c r="BO34" s="208" t="e">
        <f aca="false">xSPRDOPT($BW34,$BV34,$CG34,0,$BY34,$BX34,$BZ34,$AJ34,1,0)</f>
        <v>#NAME?</v>
      </c>
      <c r="BP34" s="208"/>
      <c r="BQ34" s="208"/>
      <c r="BR34" s="208"/>
      <c r="BS34" s="208"/>
      <c r="BV34" s="346" t="n">
        <v>5.10858585858586</v>
      </c>
      <c r="BW34" s="207" t="n">
        <v>5.0575</v>
      </c>
      <c r="BX34" s="208" t="e">
        <f aca="false"/>
        <v>#REF!</v>
      </c>
      <c r="BY34" s="208" t="e">
        <f aca="false"/>
        <v>#REF!</v>
      </c>
      <c r="BZ34" s="208" t="e">
        <f aca="false"/>
        <v>#REF!</v>
      </c>
      <c r="CA34" s="208" t="n">
        <v>0.0550574802065769</v>
      </c>
      <c r="CB34" s="208" t="n">
        <v>0</v>
      </c>
      <c r="CC34" s="343" t="n">
        <v>0</v>
      </c>
      <c r="CD34" s="343" t="n">
        <v>0</v>
      </c>
      <c r="CE34" s="343" t="n">
        <v>0</v>
      </c>
      <c r="CF34" s="343" t="n">
        <v>0</v>
      </c>
      <c r="CG34" s="343" t="n">
        <v>0.0037</v>
      </c>
      <c r="CH34" s="343" t="n">
        <v>0</v>
      </c>
      <c r="CI34" s="343" t="n">
        <v>5.0575</v>
      </c>
    </row>
    <row r="35" customFormat="false" ht="12.75" hidden="false" customHeight="false" outlineLevel="0" collapsed="false">
      <c r="A35" s="338"/>
      <c r="B35" s="338"/>
      <c r="D35" s="199" t="e">
        <f aca="false">D34+AH34</f>
        <v>#VALUE!</v>
      </c>
      <c r="F35" s="200" t="e">
        <f aca="false">VLOOKUP(AG35,$AL$4:$AS$15,2)</f>
        <v>#VALUE!</v>
      </c>
      <c r="G35" s="200" t="e">
        <f aca="false">F35*$AU35</f>
        <v>#VALUE!</v>
      </c>
      <c r="H35" s="201" t="e">
        <f aca="false">(AL35+AM35+AN35)/(1-(AR35))</f>
        <v>#VALUE!</v>
      </c>
      <c r="I35" s="201" t="e">
        <f aca="false">(AL35+AO35+AP35)</f>
        <v>#VALUE!</v>
      </c>
      <c r="K35" s="201" t="e">
        <f aca="false">MAX(((I35-H35)-AQ35)*AU35*AH35,0)</f>
        <v>#VALUE!</v>
      </c>
      <c r="L35" s="339" t="e">
        <f aca="false">MAX(Q35-K35,0)</f>
        <v>#VALUE!</v>
      </c>
      <c r="N35" s="340" t="e">
        <f aca="false">SQRT(($AX35^2*($AH35/2)+$AW35^2*$AI35)/(($AH35/2)+$AI35))</f>
        <v>#VALUE!</v>
      </c>
      <c r="O35" s="340" t="e">
        <f aca="false">SQRT(($AY35^2*($AH35/2)+$AW35^2*$AI35)/(($AH35/2)+$AI35))</f>
        <v>#VALUE!</v>
      </c>
      <c r="P35" s="209" t="e">
        <f aca="false">(VLOOKUP(AI35,CorrelationTwo,2)*(AW35^2)*AI35+VLOOKUP(D35,CorrelationOne,$AK$9)*AX35*AY35*(AH35/2))/((AI35+(AH35/2))*O35*N35)*AF35</f>
        <v>#VALUE!</v>
      </c>
      <c r="Q35" s="339" t="e">
        <f aca="false">xSPRDOPT(I35,H35,AQ35,0,O35,N35,P35,D35-$G$5,1,0)*AH35*AU35</f>
        <v>#VALUE!</v>
      </c>
      <c r="R35" s="339"/>
      <c r="S35" s="203" t="e">
        <f aca="false">xSPRDOPT(I35,H35,AQ35,AT35,O35,N35,P35,D35-$G$5,1,2)*AF35*(F35/(1-AR35))*AH35</f>
        <v>#VALUE!</v>
      </c>
      <c r="T35" s="203" t="e">
        <f aca="false">xSPRDOPT(I35,H35,AQ35,AT35,O35,N35,P35,D35-$G$5,1,1)*AF35*F35*AH35</f>
        <v>#VALUE!</v>
      </c>
      <c r="U35" s="339"/>
      <c r="V35" s="341" t="e">
        <f aca="false">VLOOKUP($AG35,$AL$4:$AS$15,8)*AH35*AU35</f>
        <v>#VALUE!</v>
      </c>
      <c r="W35" s="341"/>
      <c r="X35" s="342" t="e">
        <f aca="false">((BM35*BC35)+(BL35*BB35))*AH35*F35</f>
        <v>#VALUE!</v>
      </c>
      <c r="Y35" s="342" t="e">
        <f aca="false">($F35*$AH35)*((($BG35/2)*($BC35)^2)+(($BF35/2)*($BB35)^2)+($BH35*$BC35*$BB35))</f>
        <v>#VALUE!</v>
      </c>
      <c r="Z35" s="342" t="e">
        <f aca="false">($BI35*$F35*$AH35*($G$5-$BV$5))/365.25</f>
        <v>#VALUE!</v>
      </c>
      <c r="AA35" s="342" t="e">
        <f aca="false">(($BK35*$BE35)+($BJ35*$BD35))*$F35*$AH35*$AF35</f>
        <v>#NAME?</v>
      </c>
      <c r="AB35" s="342" t="e">
        <f aca="false">BN35*(AT35-CA35)*F35*AH35</f>
        <v>#VALUE!</v>
      </c>
      <c r="AC35" s="342" t="e">
        <f aca="false">BO35*CB35*F35*AH35*CA35*($G$5-$BV$5)/365.25</f>
        <v>#NAME?</v>
      </c>
      <c r="AF35" s="216" t="e">
        <f aca="false">IF(AND(D35&gt;=$G$7,D35&lt;=$G$8),1,0)</f>
        <v>#VALUE!</v>
      </c>
      <c r="AG35" s="216" t="e">
        <f aca="false">MONTH(D35)</f>
        <v>#VALUE!</v>
      </c>
      <c r="AH35" s="216" t="e">
        <f aca="false">(EOMONTH(D35,0)-EOMONTH(D35-DAY(D35),0))*AF35</f>
        <v>#VALUE!</v>
      </c>
      <c r="AI35" s="216" t="e">
        <f aca="false">AI34+AH34</f>
        <v>#VALUE!</v>
      </c>
      <c r="AJ35" s="216" t="e">
        <f aca="false">D35-$BV$5</f>
        <v>#VALUE!</v>
      </c>
      <c r="AL35" s="207" t="e">
        <f aca="false">VLOOKUP($D35,CurveTbl,$AK$4)</f>
        <v>#VALUE!</v>
      </c>
      <c r="AM35" s="343" t="e">
        <f aca="false">VLOOKUP($D35,CurveTbl,$AH$3)</f>
        <v>#VALUE!</v>
      </c>
      <c r="AN35" s="343" t="e">
        <f aca="false">VLOOKUP($D35,CurveTbl,$AH$4)+VLOOKUP($AG35,$AL$3:$AS$15,6)</f>
        <v>#VALUE!</v>
      </c>
      <c r="AO35" s="343" t="e">
        <f aca="false">VLOOKUP($D35,CurveTbl,$AH$5)</f>
        <v>#VALUE!</v>
      </c>
      <c r="AP35" s="343" t="e">
        <f aca="false">VLOOKUP($D35,CurveTbl,$AH$6)+VLOOKUP($AG35,$AL$3:$AS$15,7)</f>
        <v>#VALUE!</v>
      </c>
      <c r="AQ35" s="207" t="e">
        <f aca="false">VLOOKUP($AG35,$AL$4:$AS$15,3)+VLOOKUP($AG35,$AL$4:$AS$15,5)+($AH$10*VLOOKUP(D35,GRITable,2))</f>
        <v>#VALUE!</v>
      </c>
      <c r="AR35" s="208" t="e">
        <f aca="false">VLOOKUP($AG35,$AL$4:$AS$15,4)</f>
        <v>#VALUE!</v>
      </c>
      <c r="AS35" s="207" t="e">
        <f aca="false">(AL35+AM35+AN35)</f>
        <v>#VALUE!</v>
      </c>
      <c r="AT35" s="208" t="e">
        <f aca="false">VLOOKUP(D35,CurveTbl,$AK$6)</f>
        <v>#VALUE!</v>
      </c>
      <c r="AU35" s="208" t="e">
        <f aca="false">(1+$AT35/2)^(-2*($D35-$G$5)/365.25)*$AF35</f>
        <v>#VALUE!</v>
      </c>
      <c r="AV35" s="344" t="e">
        <f aca="false">ROUND((F35/(1-AR35))-F35,0)*AF35*AH35*AU35</f>
        <v>#VALUE!</v>
      </c>
      <c r="AW35" s="208" t="e">
        <f aca="false">VLOOKUP($D35,CurveTbl,$AK$8)</f>
        <v>#VALUE!</v>
      </c>
      <c r="AX35" s="208" t="e">
        <f aca="false">VLOOKUP($D35,CurveTbl,$AH$7)</f>
        <v>#VALUE!</v>
      </c>
      <c r="AY35" s="208" t="e">
        <f aca="false">VLOOKUP($D35,CurveTbl,$AH$8)</f>
        <v>#VALUE!</v>
      </c>
      <c r="AZ35" s="208"/>
      <c r="BA35" s="345"/>
      <c r="BB35" s="343" t="e">
        <f aca="false">$H35-$BV35</f>
        <v>#VALUE!</v>
      </c>
      <c r="BC35" s="343" t="e">
        <f aca="false">I35-BW35</f>
        <v>#VALUE!</v>
      </c>
      <c r="BD35" s="208" t="n">
        <v>0.17</v>
      </c>
      <c r="BE35" s="208" t="n">
        <v>0.17</v>
      </c>
      <c r="BF35" s="208" t="e">
        <f aca="false">xSPRDOPT($BW35,$BV35,$CG35,0,$BY35,$BX35,$BZ35,$AJ35,1,4)*$CB35</f>
        <v>#NAME?</v>
      </c>
      <c r="BG35" s="208" t="e">
        <f aca="false">xSPRDOPT($BW35,$BV35,$CG35,0,$BY35,$BX35,$BZ35,$AJ35,1,3)*$CB35</f>
        <v>#NAME?</v>
      </c>
      <c r="BH35" s="208" t="e">
        <f aca="false">IF(OR(BF35&lt;&gt;0,BG35&lt;&gt;0),xSPRDOPT($BW35,$BV35,$CG35,0,$BY35,$BX35,$BZ35,$AJ35,1,12)*$CB35,0)</f>
        <v>#NAME?</v>
      </c>
      <c r="BI35" s="208" t="e">
        <f aca="false">xSPRDOPT($BW35,$BV35,$CG35,2*LN(1+CA35/2),$BY35,$BX35,$BZ35,$AJ35,1,9)</f>
        <v>#NAME?</v>
      </c>
      <c r="BJ35" s="208" t="e">
        <f aca="false">xSPRDOPT($BW35,$BV35,$CG35,0,$BY35,$BX35,$BZ35,$AJ35,1,6)*$CB35</f>
        <v>#NAME?</v>
      </c>
      <c r="BK35" s="208" t="e">
        <f aca="false">xSPRDOPT($BW35,$BV35,$CG35,0,$BY35,$BX35,$BZ35,$AJ35,1,5)*$CB35</f>
        <v>#NAME?</v>
      </c>
      <c r="BL35" s="208" t="e">
        <f aca="false">xSPRDOPT(BW35,BV35,CG35,0,BY35,BX35,BZ35,AJ35,1,2)*CB35</f>
        <v>#NAME?</v>
      </c>
      <c r="BM35" s="208" t="e">
        <f aca="false">xSPRDOPT(BW35,BV35,CG35,0,BY35,BX35,BZ35,AJ35,1,1)*CB35</f>
        <v>#NAME?</v>
      </c>
      <c r="BN35" s="208" t="e">
        <f aca="false">IF(AH35&lt;&gt;0,xSPRDOPT($BW35,$BV35,$CG35,2*LN(1+CA35/2),$BY35,$BX35,$BZ35,$AJ35,1,8)+(AJ35/365.25)*CH35/AH35,0)</f>
        <v>#VALUE!</v>
      </c>
      <c r="BO35" s="208" t="e">
        <f aca="false">xSPRDOPT($BW35,$BV35,$CG35,0,$BY35,$BX35,$BZ35,$AJ35,1,0)</f>
        <v>#NAME?</v>
      </c>
      <c r="BP35" s="208"/>
      <c r="BQ35" s="208"/>
      <c r="BR35" s="208"/>
      <c r="BS35" s="208"/>
      <c r="BV35" s="346" t="n">
        <v>5.10858585858586</v>
      </c>
      <c r="BW35" s="207" t="n">
        <v>5.0575</v>
      </c>
      <c r="BX35" s="208" t="e">
        <f aca="false"/>
        <v>#REF!</v>
      </c>
      <c r="BY35" s="208" t="e">
        <f aca="false"/>
        <v>#REF!</v>
      </c>
      <c r="BZ35" s="208" t="e">
        <f aca="false"/>
        <v>#REF!</v>
      </c>
      <c r="CA35" s="208" t="n">
        <v>0.0550574802065769</v>
      </c>
      <c r="CB35" s="208" t="n">
        <v>0</v>
      </c>
      <c r="CC35" s="343" t="n">
        <v>0</v>
      </c>
      <c r="CD35" s="343" t="n">
        <v>0</v>
      </c>
      <c r="CE35" s="343" t="n">
        <v>0</v>
      </c>
      <c r="CF35" s="343" t="n">
        <v>0</v>
      </c>
      <c r="CG35" s="343" t="n">
        <v>0.0037</v>
      </c>
      <c r="CH35" s="343" t="n">
        <v>0</v>
      </c>
      <c r="CI35" s="343" t="n">
        <v>5.0575</v>
      </c>
    </row>
    <row r="36" customFormat="false" ht="12.75" hidden="false" customHeight="false" outlineLevel="0" collapsed="false">
      <c r="A36" s="338"/>
      <c r="B36" s="338"/>
      <c r="D36" s="199" t="e">
        <f aca="false">D35+AH35</f>
        <v>#VALUE!</v>
      </c>
      <c r="F36" s="200" t="e">
        <f aca="false">VLOOKUP(AG36,$AL$4:$AS$15,2)</f>
        <v>#VALUE!</v>
      </c>
      <c r="G36" s="200" t="e">
        <f aca="false">F36*$AU36</f>
        <v>#VALUE!</v>
      </c>
      <c r="H36" s="201" t="e">
        <f aca="false">(AL36+AM36+AN36)/(1-(AR36))</f>
        <v>#VALUE!</v>
      </c>
      <c r="I36" s="201" t="e">
        <f aca="false">(AL36+AO36+AP36)</f>
        <v>#VALUE!</v>
      </c>
      <c r="K36" s="201" t="e">
        <f aca="false">MAX(((I36-H36)-AQ36)*AU36*AH36,0)</f>
        <v>#VALUE!</v>
      </c>
      <c r="L36" s="339" t="e">
        <f aca="false">MAX(Q36-K36,0)</f>
        <v>#VALUE!</v>
      </c>
      <c r="N36" s="340" t="e">
        <f aca="false">SQRT(($AX36^2*($AH36/2)+$AW36^2*$AI36)/(($AH36/2)+$AI36))</f>
        <v>#VALUE!</v>
      </c>
      <c r="O36" s="340" t="e">
        <f aca="false">SQRT(($AY36^2*($AH36/2)+$AW36^2*$AI36)/(($AH36/2)+$AI36))</f>
        <v>#VALUE!</v>
      </c>
      <c r="P36" s="209" t="e">
        <f aca="false">(VLOOKUP(AI36,CorrelationTwo,2)*(AW36^2)*AI36+VLOOKUP(D36,CorrelationOne,$AK$9)*AX36*AY36*(AH36/2))/((AI36+(AH36/2))*O36*N36)*AF36</f>
        <v>#VALUE!</v>
      </c>
      <c r="Q36" s="339" t="e">
        <f aca="false">xSPRDOPT(I36,H36,AQ36,0,O36,N36,P36,D36-$G$5,1,0)*AH36*AU36</f>
        <v>#VALUE!</v>
      </c>
      <c r="R36" s="339"/>
      <c r="S36" s="203" t="e">
        <f aca="false">xSPRDOPT(I36,H36,AQ36,AT36,O36,N36,P36,D36-$G$5,1,2)*AF36*(F36/(1-AR36))*AH36</f>
        <v>#VALUE!</v>
      </c>
      <c r="T36" s="203" t="e">
        <f aca="false">xSPRDOPT(I36,H36,AQ36,AT36,O36,N36,P36,D36-$G$5,1,1)*AF36*F36*AH36</f>
        <v>#VALUE!</v>
      </c>
      <c r="U36" s="339"/>
      <c r="V36" s="341" t="e">
        <f aca="false">VLOOKUP($AG36,$AL$4:$AS$15,8)*AH36*AU36</f>
        <v>#VALUE!</v>
      </c>
      <c r="W36" s="341"/>
      <c r="X36" s="342" t="e">
        <f aca="false">((BM36*BC36)+(BL36*BB36))*AH36*F36</f>
        <v>#VALUE!</v>
      </c>
      <c r="Y36" s="342" t="e">
        <f aca="false">($F36*$AH36)*((($BG36/2)*($BC36)^2)+(($BF36/2)*($BB36)^2)+($BH36*$BC36*$BB36))</f>
        <v>#VALUE!</v>
      </c>
      <c r="Z36" s="342" t="e">
        <f aca="false">($BI36*$F36*$AH36*($G$5-$BV$5))/365.25</f>
        <v>#VALUE!</v>
      </c>
      <c r="AA36" s="342" t="e">
        <f aca="false">(($BK36*$BE36)+($BJ36*$BD36))*$F36*$AH36*$AF36</f>
        <v>#NAME?</v>
      </c>
      <c r="AB36" s="342" t="e">
        <f aca="false">BN36*(AT36-CA36)*F36*AH36</f>
        <v>#VALUE!</v>
      </c>
      <c r="AC36" s="342" t="e">
        <f aca="false">BO36*CB36*F36*AH36*CA36*($G$5-$BV$5)/365.25</f>
        <v>#NAME?</v>
      </c>
      <c r="AF36" s="216" t="e">
        <f aca="false">IF(AND(D36&gt;=$G$7,D36&lt;=$G$8),1,0)</f>
        <v>#VALUE!</v>
      </c>
      <c r="AG36" s="216" t="e">
        <f aca="false">MONTH(D36)</f>
        <v>#VALUE!</v>
      </c>
      <c r="AH36" s="216" t="e">
        <f aca="false">(EOMONTH(D36,0)-EOMONTH(D36-DAY(D36),0))*AF36</f>
        <v>#VALUE!</v>
      </c>
      <c r="AI36" s="216" t="e">
        <f aca="false">AI35+AH35</f>
        <v>#VALUE!</v>
      </c>
      <c r="AJ36" s="216" t="e">
        <f aca="false">D36-$BV$5</f>
        <v>#VALUE!</v>
      </c>
      <c r="AL36" s="207" t="e">
        <f aca="false">VLOOKUP($D36,CurveTbl,$AK$4)</f>
        <v>#VALUE!</v>
      </c>
      <c r="AM36" s="343" t="e">
        <f aca="false">VLOOKUP($D36,CurveTbl,$AH$3)</f>
        <v>#VALUE!</v>
      </c>
      <c r="AN36" s="343" t="e">
        <f aca="false">VLOOKUP($D36,CurveTbl,$AH$4)+VLOOKUP($AG36,$AL$3:$AS$15,6)</f>
        <v>#VALUE!</v>
      </c>
      <c r="AO36" s="343" t="e">
        <f aca="false">VLOOKUP($D36,CurveTbl,$AH$5)</f>
        <v>#VALUE!</v>
      </c>
      <c r="AP36" s="343" t="e">
        <f aca="false">VLOOKUP($D36,CurveTbl,$AH$6)+VLOOKUP($AG36,$AL$3:$AS$15,7)</f>
        <v>#VALUE!</v>
      </c>
      <c r="AQ36" s="207" t="e">
        <f aca="false">VLOOKUP($AG36,$AL$4:$AS$15,3)+VLOOKUP($AG36,$AL$4:$AS$15,5)+($AH$10*VLOOKUP(D36,GRITable,2))</f>
        <v>#VALUE!</v>
      </c>
      <c r="AR36" s="208" t="e">
        <f aca="false">VLOOKUP($AG36,$AL$4:$AS$15,4)</f>
        <v>#VALUE!</v>
      </c>
      <c r="AS36" s="207" t="e">
        <f aca="false">(AL36+AM36+AN36)</f>
        <v>#VALUE!</v>
      </c>
      <c r="AT36" s="208" t="e">
        <f aca="false">VLOOKUP(D36,CurveTbl,$AK$6)</f>
        <v>#VALUE!</v>
      </c>
      <c r="AU36" s="208" t="e">
        <f aca="false">(1+$AT36/2)^(-2*($D36-$G$5)/365.25)*$AF36</f>
        <v>#VALUE!</v>
      </c>
      <c r="AV36" s="344" t="e">
        <f aca="false">ROUND((F36/(1-AR36))-F36,0)*AF36*AH36*AU36</f>
        <v>#VALUE!</v>
      </c>
      <c r="AW36" s="208" t="e">
        <f aca="false">VLOOKUP($D36,CurveTbl,$AK$8)</f>
        <v>#VALUE!</v>
      </c>
      <c r="AX36" s="208" t="e">
        <f aca="false">VLOOKUP($D36,CurveTbl,$AH$7)</f>
        <v>#VALUE!</v>
      </c>
      <c r="AY36" s="208" t="e">
        <f aca="false">VLOOKUP($D36,CurveTbl,$AH$8)</f>
        <v>#VALUE!</v>
      </c>
      <c r="AZ36" s="208"/>
      <c r="BA36" s="345"/>
      <c r="BB36" s="343" t="e">
        <f aca="false">$H36-$BV36</f>
        <v>#VALUE!</v>
      </c>
      <c r="BC36" s="343" t="e">
        <f aca="false">I36-BW36</f>
        <v>#VALUE!</v>
      </c>
      <c r="BD36" s="208" t="n">
        <v>0.17</v>
      </c>
      <c r="BE36" s="208" t="n">
        <v>0.17</v>
      </c>
      <c r="BF36" s="208" t="e">
        <f aca="false">xSPRDOPT($BW36,$BV36,$CG36,0,$BY36,$BX36,$BZ36,$AJ36,1,4)*$CB36</f>
        <v>#NAME?</v>
      </c>
      <c r="BG36" s="208" t="e">
        <f aca="false">xSPRDOPT($BW36,$BV36,$CG36,0,$BY36,$BX36,$BZ36,$AJ36,1,3)*$CB36</f>
        <v>#NAME?</v>
      </c>
      <c r="BH36" s="208" t="e">
        <f aca="false">IF(OR(BF36&lt;&gt;0,BG36&lt;&gt;0),xSPRDOPT($BW36,$BV36,$CG36,0,$BY36,$BX36,$BZ36,$AJ36,1,12)*$CB36,0)</f>
        <v>#NAME?</v>
      </c>
      <c r="BI36" s="208" t="e">
        <f aca="false">xSPRDOPT($BW36,$BV36,$CG36,2*LN(1+CA36/2),$BY36,$BX36,$BZ36,$AJ36,1,9)</f>
        <v>#NAME?</v>
      </c>
      <c r="BJ36" s="208" t="e">
        <f aca="false">xSPRDOPT($BW36,$BV36,$CG36,0,$BY36,$BX36,$BZ36,$AJ36,1,6)*$CB36</f>
        <v>#NAME?</v>
      </c>
      <c r="BK36" s="208" t="e">
        <f aca="false">xSPRDOPT($BW36,$BV36,$CG36,0,$BY36,$BX36,$BZ36,$AJ36,1,5)*$CB36</f>
        <v>#NAME?</v>
      </c>
      <c r="BL36" s="208" t="e">
        <f aca="false">xSPRDOPT(BW36,BV36,CG36,0,BY36,BX36,BZ36,AJ36,1,2)*CB36</f>
        <v>#NAME?</v>
      </c>
      <c r="BM36" s="208" t="e">
        <f aca="false">xSPRDOPT(BW36,BV36,CG36,0,BY36,BX36,BZ36,AJ36,1,1)*CB36</f>
        <v>#NAME?</v>
      </c>
      <c r="BN36" s="208" t="e">
        <f aca="false">IF(AH36&lt;&gt;0,xSPRDOPT($BW36,$BV36,$CG36,2*LN(1+CA36/2),$BY36,$BX36,$BZ36,$AJ36,1,8)+(AJ36/365.25)*CH36/AH36,0)</f>
        <v>#VALUE!</v>
      </c>
      <c r="BO36" s="208" t="e">
        <f aca="false">xSPRDOPT($BW36,$BV36,$CG36,0,$BY36,$BX36,$BZ36,$AJ36,1,0)</f>
        <v>#NAME?</v>
      </c>
      <c r="BP36" s="208"/>
      <c r="BQ36" s="208"/>
      <c r="BR36" s="208"/>
      <c r="BS36" s="208"/>
      <c r="BV36" s="346" t="n">
        <v>5.10858585858586</v>
      </c>
      <c r="BW36" s="207" t="n">
        <v>5.0575</v>
      </c>
      <c r="BX36" s="208" t="e">
        <f aca="false"/>
        <v>#REF!</v>
      </c>
      <c r="BY36" s="208" t="e">
        <f aca="false"/>
        <v>#REF!</v>
      </c>
      <c r="BZ36" s="208" t="e">
        <f aca="false"/>
        <v>#REF!</v>
      </c>
      <c r="CA36" s="208" t="n">
        <v>0.0550574802065769</v>
      </c>
      <c r="CB36" s="208" t="n">
        <v>0</v>
      </c>
      <c r="CC36" s="343" t="n">
        <v>0</v>
      </c>
      <c r="CD36" s="343" t="n">
        <v>0</v>
      </c>
      <c r="CE36" s="343" t="n">
        <v>0</v>
      </c>
      <c r="CF36" s="343" t="n">
        <v>0</v>
      </c>
      <c r="CG36" s="343" t="n">
        <v>0.0037</v>
      </c>
      <c r="CH36" s="343" t="n">
        <v>0</v>
      </c>
      <c r="CI36" s="343" t="n">
        <v>5.0575</v>
      </c>
    </row>
    <row r="37" customFormat="false" ht="12.75" hidden="false" customHeight="false" outlineLevel="0" collapsed="false">
      <c r="A37" s="338"/>
      <c r="B37" s="338"/>
      <c r="D37" s="199" t="e">
        <f aca="false">D36+AH36</f>
        <v>#VALUE!</v>
      </c>
      <c r="F37" s="200" t="e">
        <f aca="false">VLOOKUP(AG37,$AL$4:$AS$15,2)</f>
        <v>#VALUE!</v>
      </c>
      <c r="G37" s="200" t="e">
        <f aca="false">F37*$AU37</f>
        <v>#VALUE!</v>
      </c>
      <c r="H37" s="201" t="e">
        <f aca="false">(AL37+AM37+AN37)/(1-(AR37))</f>
        <v>#VALUE!</v>
      </c>
      <c r="I37" s="201" t="e">
        <f aca="false">(AL37+AO37+AP37)</f>
        <v>#VALUE!</v>
      </c>
      <c r="K37" s="201" t="e">
        <f aca="false">MAX(((I37-H37)-AQ37)*AU37*AH37,0)</f>
        <v>#VALUE!</v>
      </c>
      <c r="L37" s="339" t="e">
        <f aca="false">MAX(Q37-K37,0)</f>
        <v>#VALUE!</v>
      </c>
      <c r="N37" s="340" t="e">
        <f aca="false">SQRT(($AX37^2*($AH37/2)+$AW37^2*$AI37)/(($AH37/2)+$AI37))</f>
        <v>#VALUE!</v>
      </c>
      <c r="O37" s="340" t="e">
        <f aca="false">SQRT(($AY37^2*($AH37/2)+$AW37^2*$AI37)/(($AH37/2)+$AI37))</f>
        <v>#VALUE!</v>
      </c>
      <c r="P37" s="209" t="e">
        <f aca="false">(VLOOKUP(AI37,CorrelationTwo,2)*(AW37^2)*AI37+VLOOKUP(D37,CorrelationOne,$AK$9)*AX37*AY37*(AH37/2))/((AI37+(AH37/2))*O37*N37)*AF37</f>
        <v>#VALUE!</v>
      </c>
      <c r="Q37" s="339" t="e">
        <f aca="false">xSPRDOPT(I37,H37,AQ37,0,O37,N37,P37,D37-$G$5,1,0)*AH37*AU37</f>
        <v>#VALUE!</v>
      </c>
      <c r="R37" s="339"/>
      <c r="S37" s="203" t="e">
        <f aca="false">xSPRDOPT(I37,H37,AQ37,AT37,O37,N37,P37,D37-$G$5,1,2)*AF37*(F37/(1-AR37))*AH37</f>
        <v>#VALUE!</v>
      </c>
      <c r="T37" s="203" t="e">
        <f aca="false">xSPRDOPT(I37,H37,AQ37,AT37,O37,N37,P37,D37-$G$5,1,1)*AF37*F37*AH37</f>
        <v>#VALUE!</v>
      </c>
      <c r="U37" s="339"/>
      <c r="V37" s="341" t="e">
        <f aca="false">VLOOKUP($AG37,$AL$4:$AS$15,8)*AH37*AU37</f>
        <v>#VALUE!</v>
      </c>
      <c r="W37" s="341"/>
      <c r="X37" s="342" t="e">
        <f aca="false">((BM37*BC37)+(BL37*BB37))*AH37*F37</f>
        <v>#VALUE!</v>
      </c>
      <c r="Y37" s="342" t="e">
        <f aca="false">($F37*$AH37)*((($BG37/2)*($BC37)^2)+(($BF37/2)*($BB37)^2)+($BH37*$BC37*$BB37))</f>
        <v>#VALUE!</v>
      </c>
      <c r="Z37" s="342" t="e">
        <f aca="false">($BI37*$F37*$AH37*($G$5-$BV$5))/365.25</f>
        <v>#VALUE!</v>
      </c>
      <c r="AA37" s="342" t="e">
        <f aca="false">(($BK37*$BE37)+($BJ37*$BD37))*$F37*$AH37*$AF37</f>
        <v>#NAME?</v>
      </c>
      <c r="AB37" s="342" t="e">
        <f aca="false">BN37*(AT37-CA37)*F37*AH37</f>
        <v>#VALUE!</v>
      </c>
      <c r="AC37" s="342" t="e">
        <f aca="false">BO37*CB37*F37*AH37*CA37*($G$5-$BV$5)/365.25</f>
        <v>#NAME?</v>
      </c>
      <c r="AF37" s="216" t="e">
        <f aca="false">IF(AND(D37&gt;=$G$7,D37&lt;=$G$8),1,0)</f>
        <v>#VALUE!</v>
      </c>
      <c r="AG37" s="216" t="e">
        <f aca="false">MONTH(D37)</f>
        <v>#VALUE!</v>
      </c>
      <c r="AH37" s="216" t="e">
        <f aca="false">(EOMONTH(D37,0)-EOMONTH(D37-DAY(D37),0))*AF37</f>
        <v>#VALUE!</v>
      </c>
      <c r="AI37" s="216" t="e">
        <f aca="false">AI36+AH36</f>
        <v>#VALUE!</v>
      </c>
      <c r="AJ37" s="216" t="e">
        <f aca="false">D37-$BV$5</f>
        <v>#VALUE!</v>
      </c>
      <c r="AL37" s="207" t="e">
        <f aca="false">VLOOKUP($D37,CurveTbl,$AK$4)</f>
        <v>#VALUE!</v>
      </c>
      <c r="AM37" s="343" t="e">
        <f aca="false">VLOOKUP($D37,CurveTbl,$AH$3)</f>
        <v>#VALUE!</v>
      </c>
      <c r="AN37" s="343" t="e">
        <f aca="false">VLOOKUP($D37,CurveTbl,$AH$4)+VLOOKUP($AG37,$AL$3:$AS$15,6)</f>
        <v>#VALUE!</v>
      </c>
      <c r="AO37" s="343" t="e">
        <f aca="false">VLOOKUP($D37,CurveTbl,$AH$5)</f>
        <v>#VALUE!</v>
      </c>
      <c r="AP37" s="343" t="e">
        <f aca="false">VLOOKUP($D37,CurveTbl,$AH$6)+VLOOKUP($AG37,$AL$3:$AS$15,7)</f>
        <v>#VALUE!</v>
      </c>
      <c r="AQ37" s="207" t="e">
        <f aca="false">VLOOKUP($AG37,$AL$4:$AS$15,3)+VLOOKUP($AG37,$AL$4:$AS$15,5)+($AH$10*VLOOKUP(D37,GRITable,2))</f>
        <v>#VALUE!</v>
      </c>
      <c r="AR37" s="208" t="e">
        <f aca="false">VLOOKUP($AG37,$AL$4:$AS$15,4)</f>
        <v>#VALUE!</v>
      </c>
      <c r="AS37" s="207" t="e">
        <f aca="false">(AL37+AM37+AN37)</f>
        <v>#VALUE!</v>
      </c>
      <c r="AT37" s="208" t="e">
        <f aca="false">VLOOKUP(D37,CurveTbl,$AK$6)</f>
        <v>#VALUE!</v>
      </c>
      <c r="AU37" s="208" t="e">
        <f aca="false">(1+$AT37/2)^(-2*($D37-$G$5)/365.25)*$AF37</f>
        <v>#VALUE!</v>
      </c>
      <c r="AV37" s="344" t="e">
        <f aca="false">ROUND((F37/(1-AR37))-F37,0)*AF37*AH37*AU37</f>
        <v>#VALUE!</v>
      </c>
      <c r="AW37" s="208" t="e">
        <f aca="false">VLOOKUP($D37,CurveTbl,$AK$8)</f>
        <v>#VALUE!</v>
      </c>
      <c r="AX37" s="208" t="e">
        <f aca="false">VLOOKUP($D37,CurveTbl,$AH$7)</f>
        <v>#VALUE!</v>
      </c>
      <c r="AY37" s="208" t="e">
        <f aca="false">VLOOKUP($D37,CurveTbl,$AH$8)</f>
        <v>#VALUE!</v>
      </c>
      <c r="AZ37" s="208"/>
      <c r="BA37" s="345"/>
      <c r="BB37" s="343" t="e">
        <f aca="false">$H37-$BV37</f>
        <v>#VALUE!</v>
      </c>
      <c r="BC37" s="343" t="e">
        <f aca="false">I37-BW37</f>
        <v>#VALUE!</v>
      </c>
      <c r="BD37" s="208" t="n">
        <v>0.17</v>
      </c>
      <c r="BE37" s="208" t="n">
        <v>0.17</v>
      </c>
      <c r="BF37" s="208" t="e">
        <f aca="false">xSPRDOPT($BW37,$BV37,$CG37,0,$BY37,$BX37,$BZ37,$AJ37,1,4)*$CB37</f>
        <v>#NAME?</v>
      </c>
      <c r="BG37" s="208" t="e">
        <f aca="false">xSPRDOPT($BW37,$BV37,$CG37,0,$BY37,$BX37,$BZ37,$AJ37,1,3)*$CB37</f>
        <v>#NAME?</v>
      </c>
      <c r="BH37" s="208" t="e">
        <f aca="false">IF(OR(BF37&lt;&gt;0,BG37&lt;&gt;0),xSPRDOPT($BW37,$BV37,$CG37,0,$BY37,$BX37,$BZ37,$AJ37,1,12)*$CB37,0)</f>
        <v>#NAME?</v>
      </c>
      <c r="BI37" s="208" t="e">
        <f aca="false">xSPRDOPT($BW37,$BV37,$CG37,2*LN(1+CA37/2),$BY37,$BX37,$BZ37,$AJ37,1,9)</f>
        <v>#NAME?</v>
      </c>
      <c r="BJ37" s="208" t="e">
        <f aca="false">xSPRDOPT($BW37,$BV37,$CG37,0,$BY37,$BX37,$BZ37,$AJ37,1,6)*$CB37</f>
        <v>#NAME?</v>
      </c>
      <c r="BK37" s="208" t="e">
        <f aca="false">xSPRDOPT($BW37,$BV37,$CG37,0,$BY37,$BX37,$BZ37,$AJ37,1,5)*$CB37</f>
        <v>#NAME?</v>
      </c>
      <c r="BL37" s="208" t="e">
        <f aca="false">xSPRDOPT(BW37,BV37,CG37,0,BY37,BX37,BZ37,AJ37,1,2)*CB37</f>
        <v>#NAME?</v>
      </c>
      <c r="BM37" s="208" t="e">
        <f aca="false">xSPRDOPT(BW37,BV37,CG37,0,BY37,BX37,BZ37,AJ37,1,1)*CB37</f>
        <v>#NAME?</v>
      </c>
      <c r="BN37" s="208" t="e">
        <f aca="false">IF(AH37&lt;&gt;0,xSPRDOPT($BW37,$BV37,$CG37,2*LN(1+CA37/2),$BY37,$BX37,$BZ37,$AJ37,1,8)+(AJ37/365.25)*CH37/AH37,0)</f>
        <v>#VALUE!</v>
      </c>
      <c r="BO37" s="208" t="e">
        <f aca="false">xSPRDOPT($BW37,$BV37,$CG37,0,$BY37,$BX37,$BZ37,$AJ37,1,0)</f>
        <v>#NAME?</v>
      </c>
      <c r="BP37" s="208"/>
      <c r="BQ37" s="208"/>
      <c r="BR37" s="208"/>
      <c r="BS37" s="208"/>
      <c r="BV37" s="346" t="n">
        <v>5.10858585858586</v>
      </c>
      <c r="BW37" s="207" t="n">
        <v>5.0575</v>
      </c>
      <c r="BX37" s="208" t="e">
        <f aca="false"/>
        <v>#REF!</v>
      </c>
      <c r="BY37" s="208" t="e">
        <f aca="false"/>
        <v>#REF!</v>
      </c>
      <c r="BZ37" s="208" t="e">
        <f aca="false"/>
        <v>#REF!</v>
      </c>
      <c r="CA37" s="208" t="n">
        <v>0.0550574802065769</v>
      </c>
      <c r="CB37" s="208" t="n">
        <v>0</v>
      </c>
      <c r="CC37" s="343" t="n">
        <v>0</v>
      </c>
      <c r="CD37" s="343" t="n">
        <v>0</v>
      </c>
      <c r="CE37" s="343" t="n">
        <v>0</v>
      </c>
      <c r="CF37" s="343" t="n">
        <v>0</v>
      </c>
      <c r="CG37" s="343" t="n">
        <v>0.0037</v>
      </c>
      <c r="CH37" s="343" t="n">
        <v>0</v>
      </c>
      <c r="CI37" s="343" t="n">
        <v>5.0575</v>
      </c>
    </row>
    <row r="38" customFormat="false" ht="12.75" hidden="false" customHeight="false" outlineLevel="0" collapsed="false">
      <c r="A38" s="338"/>
      <c r="B38" s="338"/>
      <c r="D38" s="199" t="e">
        <f aca="false">D37+AH37</f>
        <v>#VALUE!</v>
      </c>
      <c r="F38" s="200" t="e">
        <f aca="false">VLOOKUP(AG38,$AL$4:$AS$15,2)</f>
        <v>#VALUE!</v>
      </c>
      <c r="G38" s="200" t="e">
        <f aca="false">F38*$AU38</f>
        <v>#VALUE!</v>
      </c>
      <c r="H38" s="201" t="e">
        <f aca="false">(AL38+AM38+AN38)/(1-(AR38))</f>
        <v>#VALUE!</v>
      </c>
      <c r="I38" s="201" t="e">
        <f aca="false">(AL38+AO38+AP38)</f>
        <v>#VALUE!</v>
      </c>
      <c r="K38" s="201" t="e">
        <f aca="false">MAX(((I38-H38)-AQ38)*AU38*AH38,0)</f>
        <v>#VALUE!</v>
      </c>
      <c r="L38" s="339" t="e">
        <f aca="false">MAX(Q38-K38,0)</f>
        <v>#VALUE!</v>
      </c>
      <c r="N38" s="340" t="e">
        <f aca="false">SQRT(($AX38^2*($AH38/2)+$AW38^2*$AI38)/(($AH38/2)+$AI38))</f>
        <v>#VALUE!</v>
      </c>
      <c r="O38" s="340" t="e">
        <f aca="false">SQRT(($AY38^2*($AH38/2)+$AW38^2*$AI38)/(($AH38/2)+$AI38))</f>
        <v>#VALUE!</v>
      </c>
      <c r="P38" s="209" t="e">
        <f aca="false">(VLOOKUP(AI38,CorrelationTwo,2)*(AW38^2)*AI38+VLOOKUP(D38,CorrelationOne,$AK$9)*AX38*AY38*(AH38/2))/((AI38+(AH38/2))*O38*N38)*AF38</f>
        <v>#VALUE!</v>
      </c>
      <c r="Q38" s="339" t="e">
        <f aca="false">xSPRDOPT(I38,H38,AQ38,0,O38,N38,P38,D38-$G$5,1,0)*AH38*AU38</f>
        <v>#VALUE!</v>
      </c>
      <c r="R38" s="339"/>
      <c r="S38" s="203" t="e">
        <f aca="false">xSPRDOPT(I38,H38,AQ38,AT38,O38,N38,P38,D38-$G$5,1,2)*AF38*(F38/(1-AR38))*AH38</f>
        <v>#VALUE!</v>
      </c>
      <c r="T38" s="203" t="e">
        <f aca="false">xSPRDOPT(I38,H38,AQ38,AT38,O38,N38,P38,D38-$G$5,1,1)*AF38*F38*AH38</f>
        <v>#VALUE!</v>
      </c>
      <c r="U38" s="339"/>
      <c r="V38" s="341" t="e">
        <f aca="false">VLOOKUP($AG38,$AL$4:$AS$15,8)*AH38*AU38</f>
        <v>#VALUE!</v>
      </c>
      <c r="W38" s="341"/>
      <c r="X38" s="342" t="e">
        <f aca="false">((BM38*BC38)+(BL38*BB38))*AH38*F38</f>
        <v>#VALUE!</v>
      </c>
      <c r="Y38" s="342" t="e">
        <f aca="false">($F38*$AH38)*((($BG38/2)*($BC38)^2)+(($BF38/2)*($BB38)^2)+($BH38*$BC38*$BB38))</f>
        <v>#VALUE!</v>
      </c>
      <c r="Z38" s="342" t="e">
        <f aca="false">($BI38*$F38*$AH38*($G$5-$BV$5))/365.25</f>
        <v>#VALUE!</v>
      </c>
      <c r="AA38" s="342" t="e">
        <f aca="false">(($BK38*$BE38)+($BJ38*$BD38))*$F38*$AH38*$AF38</f>
        <v>#NAME?</v>
      </c>
      <c r="AB38" s="342" t="e">
        <f aca="false">BN38*(AT38-CA38)*F38*AH38</f>
        <v>#VALUE!</v>
      </c>
      <c r="AC38" s="342" t="e">
        <f aca="false">BO38*CB38*F38*AH38*CA38*($G$5-$BV$5)/365.25</f>
        <v>#NAME?</v>
      </c>
      <c r="AF38" s="216" t="e">
        <f aca="false">IF(AND(D38&gt;=$G$7,D38&lt;=$G$8),1,0)</f>
        <v>#VALUE!</v>
      </c>
      <c r="AG38" s="216" t="e">
        <f aca="false">MONTH(D38)</f>
        <v>#VALUE!</v>
      </c>
      <c r="AH38" s="216" t="e">
        <f aca="false">(EOMONTH(D38,0)-EOMONTH(D38-DAY(D38),0))*AF38</f>
        <v>#VALUE!</v>
      </c>
      <c r="AI38" s="216" t="e">
        <f aca="false">AI37+AH37</f>
        <v>#VALUE!</v>
      </c>
      <c r="AJ38" s="216" t="e">
        <f aca="false">D38-$BV$5</f>
        <v>#VALUE!</v>
      </c>
      <c r="AL38" s="207" t="e">
        <f aca="false">VLOOKUP($D38,CurveTbl,$AK$4)</f>
        <v>#VALUE!</v>
      </c>
      <c r="AM38" s="343" t="e">
        <f aca="false">VLOOKUP($D38,CurveTbl,$AH$3)</f>
        <v>#VALUE!</v>
      </c>
      <c r="AN38" s="343" t="e">
        <f aca="false">VLOOKUP($D38,CurveTbl,$AH$4)+VLOOKUP($AG38,$AL$3:$AS$15,6)</f>
        <v>#VALUE!</v>
      </c>
      <c r="AO38" s="343" t="e">
        <f aca="false">VLOOKUP($D38,CurveTbl,$AH$5)</f>
        <v>#VALUE!</v>
      </c>
      <c r="AP38" s="343" t="e">
        <f aca="false">VLOOKUP($D38,CurveTbl,$AH$6)+VLOOKUP($AG38,$AL$3:$AS$15,7)</f>
        <v>#VALUE!</v>
      </c>
      <c r="AQ38" s="207" t="e">
        <f aca="false">VLOOKUP($AG38,$AL$4:$AS$15,3)+VLOOKUP($AG38,$AL$4:$AS$15,5)+($AH$10*VLOOKUP(D38,GRITable,2))</f>
        <v>#VALUE!</v>
      </c>
      <c r="AR38" s="208" t="e">
        <f aca="false">VLOOKUP($AG38,$AL$4:$AS$15,4)</f>
        <v>#VALUE!</v>
      </c>
      <c r="AS38" s="207" t="e">
        <f aca="false">(AL38+AM38+AN38)</f>
        <v>#VALUE!</v>
      </c>
      <c r="AT38" s="208" t="e">
        <f aca="false">VLOOKUP(D38,CurveTbl,$AK$6)</f>
        <v>#VALUE!</v>
      </c>
      <c r="AU38" s="208" t="e">
        <f aca="false">(1+$AT38/2)^(-2*($D38-$G$5)/365.25)*$AF38</f>
        <v>#VALUE!</v>
      </c>
      <c r="AV38" s="344" t="e">
        <f aca="false">ROUND((F38/(1-AR38))-F38,0)*AF38*AH38*AU38</f>
        <v>#VALUE!</v>
      </c>
      <c r="AW38" s="208" t="e">
        <f aca="false">VLOOKUP($D38,CurveTbl,$AK$8)</f>
        <v>#VALUE!</v>
      </c>
      <c r="AX38" s="208" t="e">
        <f aca="false">VLOOKUP($D38,CurveTbl,$AH$7)</f>
        <v>#VALUE!</v>
      </c>
      <c r="AY38" s="208" t="e">
        <f aca="false">VLOOKUP($D38,CurveTbl,$AH$8)</f>
        <v>#VALUE!</v>
      </c>
      <c r="AZ38" s="208"/>
      <c r="BA38" s="345"/>
      <c r="BB38" s="343" t="e">
        <f aca="false">$H38-$BV38</f>
        <v>#VALUE!</v>
      </c>
      <c r="BC38" s="343" t="e">
        <f aca="false">I38-BW38</f>
        <v>#VALUE!</v>
      </c>
      <c r="BD38" s="208" t="n">
        <v>0.17</v>
      </c>
      <c r="BE38" s="208" t="n">
        <v>0.17</v>
      </c>
      <c r="BF38" s="208" t="e">
        <f aca="false">xSPRDOPT($BW38,$BV38,$CG38,0,$BY38,$BX38,$BZ38,$AJ38,1,4)*$CB38</f>
        <v>#NAME?</v>
      </c>
      <c r="BG38" s="208" t="e">
        <f aca="false">xSPRDOPT($BW38,$BV38,$CG38,0,$BY38,$BX38,$BZ38,$AJ38,1,3)*$CB38</f>
        <v>#NAME?</v>
      </c>
      <c r="BH38" s="208" t="e">
        <f aca="false">IF(OR(BF38&lt;&gt;0,BG38&lt;&gt;0),xSPRDOPT($BW38,$BV38,$CG38,0,$BY38,$BX38,$BZ38,$AJ38,1,12)*$CB38,0)</f>
        <v>#NAME?</v>
      </c>
      <c r="BI38" s="208" t="e">
        <f aca="false">xSPRDOPT($BW38,$BV38,$CG38,2*LN(1+CA38/2),$BY38,$BX38,$BZ38,$AJ38,1,9)</f>
        <v>#NAME?</v>
      </c>
      <c r="BJ38" s="208" t="e">
        <f aca="false">xSPRDOPT($BW38,$BV38,$CG38,0,$BY38,$BX38,$BZ38,$AJ38,1,6)*$CB38</f>
        <v>#NAME?</v>
      </c>
      <c r="BK38" s="208" t="e">
        <f aca="false">xSPRDOPT($BW38,$BV38,$CG38,0,$BY38,$BX38,$BZ38,$AJ38,1,5)*$CB38</f>
        <v>#NAME?</v>
      </c>
      <c r="BL38" s="208" t="e">
        <f aca="false">xSPRDOPT(BW38,BV38,CG38,0,BY38,BX38,BZ38,AJ38,1,2)*CB38</f>
        <v>#NAME?</v>
      </c>
      <c r="BM38" s="208" t="e">
        <f aca="false">xSPRDOPT(BW38,BV38,CG38,0,BY38,BX38,BZ38,AJ38,1,1)*CB38</f>
        <v>#NAME?</v>
      </c>
      <c r="BN38" s="208" t="e">
        <f aca="false">IF(AH38&lt;&gt;0,xSPRDOPT($BW38,$BV38,$CG38,2*LN(1+CA38/2),$BY38,$BX38,$BZ38,$AJ38,1,8)+(AJ38/365.25)*CH38/AH38,0)</f>
        <v>#VALUE!</v>
      </c>
      <c r="BO38" s="208" t="e">
        <f aca="false">xSPRDOPT($BW38,$BV38,$CG38,0,$BY38,$BX38,$BZ38,$AJ38,1,0)</f>
        <v>#NAME?</v>
      </c>
      <c r="BP38" s="208"/>
      <c r="BQ38" s="208"/>
      <c r="BR38" s="208"/>
      <c r="BS38" s="208"/>
      <c r="BV38" s="346" t="n">
        <v>5.10858585858586</v>
      </c>
      <c r="BW38" s="207" t="n">
        <v>5.0575</v>
      </c>
      <c r="BX38" s="208" t="e">
        <f aca="false"/>
        <v>#REF!</v>
      </c>
      <c r="BY38" s="208" t="e">
        <f aca="false"/>
        <v>#REF!</v>
      </c>
      <c r="BZ38" s="208" t="e">
        <f aca="false"/>
        <v>#REF!</v>
      </c>
      <c r="CA38" s="208" t="n">
        <v>0.0550574802065769</v>
      </c>
      <c r="CB38" s="208" t="n">
        <v>0</v>
      </c>
      <c r="CC38" s="343" t="n">
        <v>0</v>
      </c>
      <c r="CD38" s="343" t="n">
        <v>0</v>
      </c>
      <c r="CE38" s="343" t="n">
        <v>0</v>
      </c>
      <c r="CF38" s="343" t="n">
        <v>0</v>
      </c>
      <c r="CG38" s="343" t="n">
        <v>0.0037</v>
      </c>
      <c r="CH38" s="343" t="n">
        <v>0</v>
      </c>
      <c r="CI38" s="343" t="n">
        <v>5.0575</v>
      </c>
    </row>
    <row r="39" customFormat="false" ht="12.75" hidden="false" customHeight="false" outlineLevel="0" collapsed="false">
      <c r="A39" s="338"/>
      <c r="B39" s="338"/>
      <c r="D39" s="199" t="e">
        <f aca="false">D38+AH38</f>
        <v>#VALUE!</v>
      </c>
      <c r="F39" s="200" t="e">
        <f aca="false">VLOOKUP(AG39,$AL$4:$AS$15,2)</f>
        <v>#VALUE!</v>
      </c>
      <c r="G39" s="200" t="e">
        <f aca="false">F39*$AU39</f>
        <v>#VALUE!</v>
      </c>
      <c r="H39" s="201" t="e">
        <f aca="false">(AL39+AM39+AN39)/(1-(AR39))</f>
        <v>#VALUE!</v>
      </c>
      <c r="I39" s="201" t="e">
        <f aca="false">(AL39+AO39+AP39)</f>
        <v>#VALUE!</v>
      </c>
      <c r="K39" s="201" t="e">
        <f aca="false">MAX(((I39-H39)-AQ39)*AU39*AH39,0)</f>
        <v>#VALUE!</v>
      </c>
      <c r="L39" s="339" t="e">
        <f aca="false">MAX(Q39-K39,0)</f>
        <v>#VALUE!</v>
      </c>
      <c r="N39" s="340" t="e">
        <f aca="false">SQRT(($AX39^2*($AH39/2)+$AW39^2*$AI39)/(($AH39/2)+$AI39))</f>
        <v>#VALUE!</v>
      </c>
      <c r="O39" s="340" t="e">
        <f aca="false">SQRT(($AY39^2*($AH39/2)+$AW39^2*$AI39)/(($AH39/2)+$AI39))</f>
        <v>#VALUE!</v>
      </c>
      <c r="P39" s="209" t="e">
        <f aca="false">(VLOOKUP(AI39,CorrelationTwo,2)*(AW39^2)*AI39+VLOOKUP(D39,CorrelationOne,$AK$9)*AX39*AY39*(AH39/2))/((AI39+(AH39/2))*O39*N39)*AF39</f>
        <v>#VALUE!</v>
      </c>
      <c r="Q39" s="339" t="e">
        <f aca="false">xSPRDOPT(I39,H39,AQ39,0,O39,N39,P39,D39-$G$5,1,0)*AH39*AU39</f>
        <v>#VALUE!</v>
      </c>
      <c r="R39" s="339"/>
      <c r="S39" s="203" t="e">
        <f aca="false">xSPRDOPT(I39,H39,AQ39,AT39,O39,N39,P39,D39-$G$5,1,2)*AF39*(F39/(1-AR39))*AH39</f>
        <v>#VALUE!</v>
      </c>
      <c r="T39" s="203" t="e">
        <f aca="false">xSPRDOPT(I39,H39,AQ39,AT39,O39,N39,P39,D39-$G$5,1,1)*AF39*F39*AH39</f>
        <v>#VALUE!</v>
      </c>
      <c r="U39" s="339"/>
      <c r="V39" s="341" t="e">
        <f aca="false">VLOOKUP($AG39,$AL$4:$AS$15,8)*AH39*AU39</f>
        <v>#VALUE!</v>
      </c>
      <c r="W39" s="341"/>
      <c r="X39" s="342" t="e">
        <f aca="false">((BM39*BC39)+(BL39*BB39))*AH39*F39</f>
        <v>#VALUE!</v>
      </c>
      <c r="Y39" s="342" t="e">
        <f aca="false">($F39*$AH39)*((($BG39/2)*($BC39)^2)+(($BF39/2)*($BB39)^2)+($BH39*$BC39*$BB39))</f>
        <v>#VALUE!</v>
      </c>
      <c r="Z39" s="342" t="e">
        <f aca="false">($BI39*$F39*$AH39*($G$5-$BV$5))/365.25</f>
        <v>#VALUE!</v>
      </c>
      <c r="AA39" s="342" t="e">
        <f aca="false">(($BK39*$BE39)+($BJ39*$BD39))*$F39*$AH39*$AF39</f>
        <v>#NAME?</v>
      </c>
      <c r="AB39" s="342" t="e">
        <f aca="false">BN39*(AT39-CA39)*F39*AH39</f>
        <v>#VALUE!</v>
      </c>
      <c r="AC39" s="342" t="e">
        <f aca="false">BO39*CB39*F39*AH39*CA39*($G$5-$BV$5)/365.25</f>
        <v>#NAME?</v>
      </c>
      <c r="AF39" s="216" t="e">
        <f aca="false">IF(AND(D39&gt;=$G$7,D39&lt;=$G$8),1,0)</f>
        <v>#VALUE!</v>
      </c>
      <c r="AG39" s="216" t="e">
        <f aca="false">MONTH(D39)</f>
        <v>#VALUE!</v>
      </c>
      <c r="AH39" s="216" t="e">
        <f aca="false">(EOMONTH(D39,0)-EOMONTH(D39-DAY(D39),0))*AF39</f>
        <v>#VALUE!</v>
      </c>
      <c r="AI39" s="216" t="e">
        <f aca="false">AI38+AH38</f>
        <v>#VALUE!</v>
      </c>
      <c r="AJ39" s="216" t="e">
        <f aca="false">D39-$BV$5</f>
        <v>#VALUE!</v>
      </c>
      <c r="AL39" s="207" t="e">
        <f aca="false">VLOOKUP($D39,CurveTbl,$AK$4)</f>
        <v>#VALUE!</v>
      </c>
      <c r="AM39" s="343" t="e">
        <f aca="false">VLOOKUP($D39,CurveTbl,$AH$3)</f>
        <v>#VALUE!</v>
      </c>
      <c r="AN39" s="343" t="e">
        <f aca="false">VLOOKUP($D39,CurveTbl,$AH$4)+VLOOKUP($AG39,$AL$3:$AS$15,6)</f>
        <v>#VALUE!</v>
      </c>
      <c r="AO39" s="343" t="e">
        <f aca="false">VLOOKUP($D39,CurveTbl,$AH$5)</f>
        <v>#VALUE!</v>
      </c>
      <c r="AP39" s="343" t="e">
        <f aca="false">VLOOKUP($D39,CurveTbl,$AH$6)+VLOOKUP($AG39,$AL$3:$AS$15,7)</f>
        <v>#VALUE!</v>
      </c>
      <c r="AQ39" s="207" t="e">
        <f aca="false">VLOOKUP($AG39,$AL$4:$AS$15,3)+VLOOKUP($AG39,$AL$4:$AS$15,5)+($AH$10*VLOOKUP(D39,GRITable,2))</f>
        <v>#VALUE!</v>
      </c>
      <c r="AR39" s="208" t="e">
        <f aca="false">VLOOKUP($AG39,$AL$4:$AS$15,4)</f>
        <v>#VALUE!</v>
      </c>
      <c r="AS39" s="207" t="e">
        <f aca="false">(AL39+AM39+AN39)</f>
        <v>#VALUE!</v>
      </c>
      <c r="AT39" s="208" t="e">
        <f aca="false">VLOOKUP(D39,CurveTbl,$AK$6)</f>
        <v>#VALUE!</v>
      </c>
      <c r="AU39" s="208" t="e">
        <f aca="false">(1+$AT39/2)^(-2*($D39-$G$5)/365.25)*$AF39</f>
        <v>#VALUE!</v>
      </c>
      <c r="AV39" s="344" t="e">
        <f aca="false">ROUND((F39/(1-AR39))-F39,0)*AF39*AH39*AU39</f>
        <v>#VALUE!</v>
      </c>
      <c r="AW39" s="208" t="e">
        <f aca="false">VLOOKUP($D39,CurveTbl,$AK$8)</f>
        <v>#VALUE!</v>
      </c>
      <c r="AX39" s="208" t="e">
        <f aca="false">VLOOKUP($D39,CurveTbl,$AH$7)</f>
        <v>#VALUE!</v>
      </c>
      <c r="AY39" s="208" t="e">
        <f aca="false">VLOOKUP($D39,CurveTbl,$AH$8)</f>
        <v>#VALUE!</v>
      </c>
      <c r="AZ39" s="208"/>
      <c r="BA39" s="345"/>
      <c r="BB39" s="343" t="e">
        <f aca="false">$H39-$BV39</f>
        <v>#VALUE!</v>
      </c>
      <c r="BC39" s="343" t="e">
        <f aca="false">I39-BW39</f>
        <v>#VALUE!</v>
      </c>
      <c r="BD39" s="208" t="n">
        <v>0.17</v>
      </c>
      <c r="BE39" s="208" t="n">
        <v>0.17</v>
      </c>
      <c r="BF39" s="208" t="e">
        <f aca="false">xSPRDOPT($BW39,$BV39,$CG39,0,$BY39,$BX39,$BZ39,$AJ39,1,4)*$CB39</f>
        <v>#NAME?</v>
      </c>
      <c r="BG39" s="208" t="e">
        <f aca="false">xSPRDOPT($BW39,$BV39,$CG39,0,$BY39,$BX39,$BZ39,$AJ39,1,3)*$CB39</f>
        <v>#NAME?</v>
      </c>
      <c r="BH39" s="208" t="e">
        <f aca="false">IF(OR(BF39&lt;&gt;0,BG39&lt;&gt;0),xSPRDOPT($BW39,$BV39,$CG39,0,$BY39,$BX39,$BZ39,$AJ39,1,12)*$CB39,0)</f>
        <v>#NAME?</v>
      </c>
      <c r="BI39" s="208" t="e">
        <f aca="false">xSPRDOPT($BW39,$BV39,$CG39,2*LN(1+CA39/2),$BY39,$BX39,$BZ39,$AJ39,1,9)</f>
        <v>#NAME?</v>
      </c>
      <c r="BJ39" s="208" t="e">
        <f aca="false">xSPRDOPT($BW39,$BV39,$CG39,0,$BY39,$BX39,$BZ39,$AJ39,1,6)*$CB39</f>
        <v>#NAME?</v>
      </c>
      <c r="BK39" s="208" t="e">
        <f aca="false">xSPRDOPT($BW39,$BV39,$CG39,0,$BY39,$BX39,$BZ39,$AJ39,1,5)*$CB39</f>
        <v>#NAME?</v>
      </c>
      <c r="BL39" s="208" t="e">
        <f aca="false">xSPRDOPT(BW39,BV39,CG39,0,BY39,BX39,BZ39,AJ39,1,2)*CB39</f>
        <v>#NAME?</v>
      </c>
      <c r="BM39" s="208" t="e">
        <f aca="false">xSPRDOPT(BW39,BV39,CG39,0,BY39,BX39,BZ39,AJ39,1,1)*CB39</f>
        <v>#NAME?</v>
      </c>
      <c r="BN39" s="208" t="e">
        <f aca="false">IF(AH39&lt;&gt;0,xSPRDOPT($BW39,$BV39,$CG39,2*LN(1+CA39/2),$BY39,$BX39,$BZ39,$AJ39,1,8)+(AJ39/365.25)*CH39/AH39,0)</f>
        <v>#VALUE!</v>
      </c>
      <c r="BO39" s="208" t="e">
        <f aca="false">xSPRDOPT($BW39,$BV39,$CG39,0,$BY39,$BX39,$BZ39,$AJ39,1,0)</f>
        <v>#NAME?</v>
      </c>
      <c r="BP39" s="208"/>
      <c r="BQ39" s="208"/>
      <c r="BR39" s="208"/>
      <c r="BS39" s="208"/>
      <c r="BV39" s="346" t="n">
        <v>5.10858585858586</v>
      </c>
      <c r="BW39" s="207" t="n">
        <v>5.0575</v>
      </c>
      <c r="BX39" s="208" t="e">
        <f aca="false"/>
        <v>#REF!</v>
      </c>
      <c r="BY39" s="208" t="e">
        <f aca="false"/>
        <v>#REF!</v>
      </c>
      <c r="BZ39" s="208" t="e">
        <f aca="false"/>
        <v>#REF!</v>
      </c>
      <c r="CA39" s="208" t="n">
        <v>0.0550574802065769</v>
      </c>
      <c r="CB39" s="208" t="n">
        <v>0</v>
      </c>
      <c r="CC39" s="343" t="n">
        <v>0</v>
      </c>
      <c r="CD39" s="343" t="n">
        <v>0</v>
      </c>
      <c r="CE39" s="343" t="n">
        <v>0</v>
      </c>
      <c r="CF39" s="343" t="n">
        <v>0</v>
      </c>
      <c r="CG39" s="343" t="n">
        <v>0.0037</v>
      </c>
      <c r="CH39" s="343" t="n">
        <v>0</v>
      </c>
      <c r="CI39" s="343" t="n">
        <v>5.0575</v>
      </c>
    </row>
    <row r="40" customFormat="false" ht="12.75" hidden="false" customHeight="false" outlineLevel="0" collapsed="false">
      <c r="A40" s="338"/>
      <c r="B40" s="338"/>
      <c r="D40" s="199" t="e">
        <f aca="false">D39+AH39</f>
        <v>#VALUE!</v>
      </c>
      <c r="F40" s="200" t="e">
        <f aca="false">VLOOKUP(AG40,$AL$4:$AS$15,2)</f>
        <v>#VALUE!</v>
      </c>
      <c r="G40" s="200" t="e">
        <f aca="false">F40*$AU40</f>
        <v>#VALUE!</v>
      </c>
      <c r="H40" s="201" t="e">
        <f aca="false">(AL40+AM40+AN40)/(1-(AR40))</f>
        <v>#VALUE!</v>
      </c>
      <c r="I40" s="201" t="e">
        <f aca="false">(AL40+AO40+AP40)</f>
        <v>#VALUE!</v>
      </c>
      <c r="K40" s="201" t="e">
        <f aca="false">MAX(((I40-H40)-AQ40)*AU40*AH40,0)</f>
        <v>#VALUE!</v>
      </c>
      <c r="L40" s="339" t="e">
        <f aca="false">MAX(Q40-K40,0)</f>
        <v>#VALUE!</v>
      </c>
      <c r="N40" s="340" t="e">
        <f aca="false">SQRT(($AX40^2*($AH40/2)+$AW40^2*$AI40)/(($AH40/2)+$AI40))</f>
        <v>#VALUE!</v>
      </c>
      <c r="O40" s="340" t="e">
        <f aca="false">SQRT(($AY40^2*($AH40/2)+$AW40^2*$AI40)/(($AH40/2)+$AI40))</f>
        <v>#VALUE!</v>
      </c>
      <c r="P40" s="209" t="e">
        <f aca="false">(VLOOKUP(AI40,CorrelationTwo,2)*(AW40^2)*AI40+VLOOKUP(D40,CorrelationOne,$AK$9)*AX40*AY40*(AH40/2))/((AI40+(AH40/2))*O40*N40)*AF40</f>
        <v>#VALUE!</v>
      </c>
      <c r="Q40" s="339" t="e">
        <f aca="false">xSPRDOPT(I40,H40,AQ40,0,O40,N40,P40,D40-$G$5,1,0)*AH40*AU40</f>
        <v>#VALUE!</v>
      </c>
      <c r="R40" s="339"/>
      <c r="S40" s="203" t="e">
        <f aca="false">xSPRDOPT(I40,H40,AQ40,AT40,O40,N40,P40,D40-$G$5,1,2)*AF40*(F40/(1-AR40))*AH40</f>
        <v>#VALUE!</v>
      </c>
      <c r="T40" s="203" t="e">
        <f aca="false">xSPRDOPT(I40,H40,AQ40,AT40,O40,N40,P40,D40-$G$5,1,1)*AF40*F40*AH40</f>
        <v>#VALUE!</v>
      </c>
      <c r="U40" s="339"/>
      <c r="V40" s="341" t="e">
        <f aca="false">VLOOKUP($AG40,$AL$4:$AS$15,8)*AH40*AU40</f>
        <v>#VALUE!</v>
      </c>
      <c r="W40" s="341"/>
      <c r="X40" s="342" t="e">
        <f aca="false">((BM40*BC40)+(BL40*BB40))*AH40*F40</f>
        <v>#VALUE!</v>
      </c>
      <c r="Y40" s="342" t="e">
        <f aca="false">($F40*$AH40)*((($BG40/2)*($BC40)^2)+(($BF40/2)*($BB40)^2)+($BH40*$BC40*$BB40))</f>
        <v>#VALUE!</v>
      </c>
      <c r="Z40" s="342" t="e">
        <f aca="false">($BI40*$F40*$AH40*($G$5-$BV$5))/365.25</f>
        <v>#VALUE!</v>
      </c>
      <c r="AA40" s="342" t="e">
        <f aca="false">(($BK40*$BE40)+($BJ40*$BD40))*$F40*$AH40*$AF40</f>
        <v>#NAME?</v>
      </c>
      <c r="AB40" s="342" t="e">
        <f aca="false">BN40*(AT40-CA40)*F40*AH40</f>
        <v>#VALUE!</v>
      </c>
      <c r="AC40" s="342" t="e">
        <f aca="false">BO40*CB40*F40*AH40*CA40*($G$5-$BV$5)/365.25</f>
        <v>#NAME?</v>
      </c>
      <c r="AF40" s="216" t="e">
        <f aca="false">IF(AND(D40&gt;=$G$7,D40&lt;=$G$8),1,0)</f>
        <v>#VALUE!</v>
      </c>
      <c r="AG40" s="216" t="e">
        <f aca="false">MONTH(D40)</f>
        <v>#VALUE!</v>
      </c>
      <c r="AH40" s="216" t="e">
        <f aca="false">(EOMONTH(D40,0)-EOMONTH(D40-DAY(D40),0))*AF40</f>
        <v>#VALUE!</v>
      </c>
      <c r="AI40" s="216" t="e">
        <f aca="false">AI39+AH39</f>
        <v>#VALUE!</v>
      </c>
      <c r="AJ40" s="216" t="e">
        <f aca="false">D40-$BV$5</f>
        <v>#VALUE!</v>
      </c>
      <c r="AL40" s="207" t="e">
        <f aca="false">VLOOKUP($D40,CurveTbl,$AK$4)</f>
        <v>#VALUE!</v>
      </c>
      <c r="AM40" s="343" t="e">
        <f aca="false">VLOOKUP($D40,CurveTbl,$AH$3)</f>
        <v>#VALUE!</v>
      </c>
      <c r="AN40" s="343" t="e">
        <f aca="false">VLOOKUP($D40,CurveTbl,$AH$4)+VLOOKUP($AG40,$AL$3:$AS$15,6)</f>
        <v>#VALUE!</v>
      </c>
      <c r="AO40" s="343" t="e">
        <f aca="false">VLOOKUP($D40,CurveTbl,$AH$5)</f>
        <v>#VALUE!</v>
      </c>
      <c r="AP40" s="343" t="e">
        <f aca="false">VLOOKUP($D40,CurveTbl,$AH$6)+VLOOKUP($AG40,$AL$3:$AS$15,7)</f>
        <v>#VALUE!</v>
      </c>
      <c r="AQ40" s="207" t="e">
        <f aca="false">VLOOKUP($AG40,$AL$4:$AS$15,3)+VLOOKUP($AG40,$AL$4:$AS$15,5)+($AH$10*VLOOKUP(D40,GRITable,2))</f>
        <v>#VALUE!</v>
      </c>
      <c r="AR40" s="208" t="e">
        <f aca="false">VLOOKUP($AG40,$AL$4:$AS$15,4)</f>
        <v>#VALUE!</v>
      </c>
      <c r="AS40" s="207" t="e">
        <f aca="false">(AL40+AM40+AN40)</f>
        <v>#VALUE!</v>
      </c>
      <c r="AT40" s="208" t="e">
        <f aca="false">VLOOKUP(D40,CurveTbl,$AK$6)</f>
        <v>#VALUE!</v>
      </c>
      <c r="AU40" s="208" t="e">
        <f aca="false">(1+$AT40/2)^(-2*($D40-$G$5)/365.25)*$AF40</f>
        <v>#VALUE!</v>
      </c>
      <c r="AV40" s="344" t="e">
        <f aca="false">ROUND((F40/(1-AR40))-F40,0)*AF40*AH40*AU40</f>
        <v>#VALUE!</v>
      </c>
      <c r="AW40" s="208" t="e">
        <f aca="false">VLOOKUP($D40,CurveTbl,$AK$8)</f>
        <v>#VALUE!</v>
      </c>
      <c r="AX40" s="208" t="e">
        <f aca="false">VLOOKUP($D40,CurveTbl,$AH$7)</f>
        <v>#VALUE!</v>
      </c>
      <c r="AY40" s="208" t="e">
        <f aca="false">VLOOKUP($D40,CurveTbl,$AH$8)</f>
        <v>#VALUE!</v>
      </c>
      <c r="AZ40" s="208"/>
      <c r="BA40" s="345"/>
      <c r="BB40" s="343" t="e">
        <f aca="false">$H40-$BV40</f>
        <v>#VALUE!</v>
      </c>
      <c r="BC40" s="343" t="e">
        <f aca="false">I40-BW40</f>
        <v>#VALUE!</v>
      </c>
      <c r="BD40" s="208" t="n">
        <v>0.17</v>
      </c>
      <c r="BE40" s="208" t="n">
        <v>0.17</v>
      </c>
      <c r="BF40" s="208" t="e">
        <f aca="false">xSPRDOPT($BW40,$BV40,$CG40,0,$BY40,$BX40,$BZ40,$AJ40,1,4)*$CB40</f>
        <v>#NAME?</v>
      </c>
      <c r="BG40" s="208" t="e">
        <f aca="false">xSPRDOPT($BW40,$BV40,$CG40,0,$BY40,$BX40,$BZ40,$AJ40,1,3)*$CB40</f>
        <v>#NAME?</v>
      </c>
      <c r="BH40" s="208" t="e">
        <f aca="false">IF(OR(BF40&lt;&gt;0,BG40&lt;&gt;0),xSPRDOPT($BW40,$BV40,$CG40,0,$BY40,$BX40,$BZ40,$AJ40,1,12)*$CB40,0)</f>
        <v>#NAME?</v>
      </c>
      <c r="BI40" s="208" t="e">
        <f aca="false">xSPRDOPT($BW40,$BV40,$CG40,2*LN(1+CA40/2),$BY40,$BX40,$BZ40,$AJ40,1,9)</f>
        <v>#NAME?</v>
      </c>
      <c r="BJ40" s="208" t="e">
        <f aca="false">xSPRDOPT($BW40,$BV40,$CG40,0,$BY40,$BX40,$BZ40,$AJ40,1,6)*$CB40</f>
        <v>#NAME?</v>
      </c>
      <c r="BK40" s="208" t="e">
        <f aca="false">xSPRDOPT($BW40,$BV40,$CG40,0,$BY40,$BX40,$BZ40,$AJ40,1,5)*$CB40</f>
        <v>#NAME?</v>
      </c>
      <c r="BL40" s="208" t="e">
        <f aca="false">xSPRDOPT(BW40,BV40,CG40,0,BY40,BX40,BZ40,AJ40,1,2)*CB40</f>
        <v>#NAME?</v>
      </c>
      <c r="BM40" s="208" t="e">
        <f aca="false">xSPRDOPT(BW40,BV40,CG40,0,BY40,BX40,BZ40,AJ40,1,1)*CB40</f>
        <v>#NAME?</v>
      </c>
      <c r="BN40" s="208" t="e">
        <f aca="false">IF(AH40&lt;&gt;0,xSPRDOPT($BW40,$BV40,$CG40,2*LN(1+CA40/2),$BY40,$BX40,$BZ40,$AJ40,1,8)+(AJ40/365.25)*CH40/AH40,0)</f>
        <v>#VALUE!</v>
      </c>
      <c r="BO40" s="208" t="e">
        <f aca="false">xSPRDOPT($BW40,$BV40,$CG40,0,$BY40,$BX40,$BZ40,$AJ40,1,0)</f>
        <v>#NAME?</v>
      </c>
      <c r="BP40" s="208"/>
      <c r="BQ40" s="208"/>
      <c r="BR40" s="208"/>
      <c r="BS40" s="208"/>
      <c r="BV40" s="346" t="n">
        <v>5.10858585858586</v>
      </c>
      <c r="BW40" s="207" t="n">
        <v>5.0575</v>
      </c>
      <c r="BX40" s="208" t="e">
        <f aca="false"/>
        <v>#REF!</v>
      </c>
      <c r="BY40" s="208" t="e">
        <f aca="false"/>
        <v>#REF!</v>
      </c>
      <c r="BZ40" s="208" t="e">
        <f aca="false"/>
        <v>#REF!</v>
      </c>
      <c r="CA40" s="208" t="n">
        <v>0.0550574802065769</v>
      </c>
      <c r="CB40" s="208" t="n">
        <v>0</v>
      </c>
      <c r="CC40" s="343" t="n">
        <v>0</v>
      </c>
      <c r="CD40" s="343" t="n">
        <v>0</v>
      </c>
      <c r="CE40" s="343" t="n">
        <v>0</v>
      </c>
      <c r="CF40" s="343" t="n">
        <v>0</v>
      </c>
      <c r="CG40" s="343" t="n">
        <v>0.0037</v>
      </c>
      <c r="CH40" s="343" t="n">
        <v>0</v>
      </c>
      <c r="CI40" s="343" t="n">
        <v>5.0575</v>
      </c>
    </row>
    <row r="41" customFormat="false" ht="12.75" hidden="false" customHeight="false" outlineLevel="0" collapsed="false">
      <c r="A41" s="338"/>
      <c r="B41" s="338"/>
      <c r="D41" s="199" t="e">
        <f aca="false">D40+AH40</f>
        <v>#VALUE!</v>
      </c>
      <c r="F41" s="200" t="e">
        <f aca="false">VLOOKUP(AG41,$AL$4:$AS$15,2)</f>
        <v>#VALUE!</v>
      </c>
      <c r="G41" s="200" t="e">
        <f aca="false">F41*$AU41</f>
        <v>#VALUE!</v>
      </c>
      <c r="H41" s="201" t="e">
        <f aca="false">(AL41+AM41+AN41)/(1-(AR41))</f>
        <v>#VALUE!</v>
      </c>
      <c r="I41" s="201" t="e">
        <f aca="false">(AL41+AO41+AP41)</f>
        <v>#VALUE!</v>
      </c>
      <c r="K41" s="201" t="e">
        <f aca="false">MAX(((I41-H41)-AQ41)*AU41*AH41,0)</f>
        <v>#VALUE!</v>
      </c>
      <c r="L41" s="339" t="e">
        <f aca="false">MAX(Q41-K41,0)</f>
        <v>#VALUE!</v>
      </c>
      <c r="N41" s="340" t="e">
        <f aca="false">SQRT(($AX41^2*($AH41/2)+$AW41^2*$AI41)/(($AH41/2)+$AI41))</f>
        <v>#VALUE!</v>
      </c>
      <c r="O41" s="340" t="e">
        <f aca="false">SQRT(($AY41^2*($AH41/2)+$AW41^2*$AI41)/(($AH41/2)+$AI41))</f>
        <v>#VALUE!</v>
      </c>
      <c r="P41" s="209" t="e">
        <f aca="false">(VLOOKUP(AI41,CorrelationTwo,2)*(AW41^2)*AI41+VLOOKUP(D41,CorrelationOne,$AK$9)*AX41*AY41*(AH41/2))/((AI41+(AH41/2))*O41*N41)*AF41</f>
        <v>#VALUE!</v>
      </c>
      <c r="Q41" s="339" t="e">
        <f aca="false">xSPRDOPT(I41,H41,AQ41,0,O41,N41,P41,D41-$G$5,1,0)*AH41*AU41</f>
        <v>#VALUE!</v>
      </c>
      <c r="R41" s="339"/>
      <c r="S41" s="203" t="e">
        <f aca="false">xSPRDOPT(I41,H41,AQ41,AT41,O41,N41,P41,D41-$G$5,1,2)*AF41*(F41/(1-AR41))*AH41</f>
        <v>#VALUE!</v>
      </c>
      <c r="T41" s="203" t="e">
        <f aca="false">xSPRDOPT(I41,H41,AQ41,AT41,O41,N41,P41,D41-$G$5,1,1)*AF41*F41*AH41</f>
        <v>#VALUE!</v>
      </c>
      <c r="U41" s="339"/>
      <c r="V41" s="341" t="e">
        <f aca="false">VLOOKUP($AG41,$AL$4:$AS$15,8)*AH41*AU41</f>
        <v>#VALUE!</v>
      </c>
      <c r="W41" s="341"/>
      <c r="X41" s="342" t="e">
        <f aca="false">((BM41*BC41)+(BL41*BB41))*AH41*F41</f>
        <v>#VALUE!</v>
      </c>
      <c r="Y41" s="342" t="e">
        <f aca="false">($F41*$AH41)*((($BG41/2)*($BC41)^2)+(($BF41/2)*($BB41)^2)+($BH41*$BC41*$BB41))</f>
        <v>#VALUE!</v>
      </c>
      <c r="Z41" s="342" t="e">
        <f aca="false">($BI41*$F41*$AH41*($G$5-$BV$5))/365.25</f>
        <v>#VALUE!</v>
      </c>
      <c r="AA41" s="342" t="e">
        <f aca="false">(($BK41*$BE41)+($BJ41*$BD41))*$F41*$AH41*$AF41</f>
        <v>#NAME?</v>
      </c>
      <c r="AB41" s="342" t="e">
        <f aca="false">BN41*(AT41-CA41)*F41*AH41</f>
        <v>#VALUE!</v>
      </c>
      <c r="AC41" s="342" t="e">
        <f aca="false">BO41*CB41*F41*AH41*CA41*($G$5-$BV$5)/365.25</f>
        <v>#NAME?</v>
      </c>
      <c r="AF41" s="216" t="e">
        <f aca="false">IF(AND(D41&gt;=$G$7,D41&lt;=$G$8),1,0)</f>
        <v>#VALUE!</v>
      </c>
      <c r="AG41" s="216" t="e">
        <f aca="false">MONTH(D41)</f>
        <v>#VALUE!</v>
      </c>
      <c r="AH41" s="216" t="e">
        <f aca="false">(EOMONTH(D41,0)-EOMONTH(D41-DAY(D41),0))*AF41</f>
        <v>#VALUE!</v>
      </c>
      <c r="AI41" s="216" t="e">
        <f aca="false">AI40+AH40</f>
        <v>#VALUE!</v>
      </c>
      <c r="AJ41" s="216" t="e">
        <f aca="false">D41-$BV$5</f>
        <v>#VALUE!</v>
      </c>
      <c r="AL41" s="207" t="e">
        <f aca="false">VLOOKUP($D41,CurveTbl,$AK$4)</f>
        <v>#VALUE!</v>
      </c>
      <c r="AM41" s="343" t="e">
        <f aca="false">VLOOKUP($D41,CurveTbl,$AH$3)</f>
        <v>#VALUE!</v>
      </c>
      <c r="AN41" s="343" t="e">
        <f aca="false">VLOOKUP($D41,CurveTbl,$AH$4)+VLOOKUP($AG41,$AL$3:$AS$15,6)</f>
        <v>#VALUE!</v>
      </c>
      <c r="AO41" s="343" t="e">
        <f aca="false">VLOOKUP($D41,CurveTbl,$AH$5)</f>
        <v>#VALUE!</v>
      </c>
      <c r="AP41" s="343" t="e">
        <f aca="false">VLOOKUP($D41,CurveTbl,$AH$6)+VLOOKUP($AG41,$AL$3:$AS$15,7)</f>
        <v>#VALUE!</v>
      </c>
      <c r="AQ41" s="207" t="e">
        <f aca="false">VLOOKUP($AG41,$AL$4:$AS$15,3)+VLOOKUP($AG41,$AL$4:$AS$15,5)+($AH$10*VLOOKUP(D41,GRITable,2))</f>
        <v>#VALUE!</v>
      </c>
      <c r="AR41" s="208" t="e">
        <f aca="false">VLOOKUP($AG41,$AL$4:$AS$15,4)</f>
        <v>#VALUE!</v>
      </c>
      <c r="AS41" s="207" t="e">
        <f aca="false">(AL41+AM41+AN41)</f>
        <v>#VALUE!</v>
      </c>
      <c r="AT41" s="208" t="e">
        <f aca="false">VLOOKUP(D41,CurveTbl,$AK$6)</f>
        <v>#VALUE!</v>
      </c>
      <c r="AU41" s="208" t="e">
        <f aca="false">(1+$AT41/2)^(-2*($D41-$G$5)/365.25)*$AF41</f>
        <v>#VALUE!</v>
      </c>
      <c r="AV41" s="344" t="e">
        <f aca="false">ROUND((F41/(1-AR41))-F41,0)*AF41*AH41*AU41</f>
        <v>#VALUE!</v>
      </c>
      <c r="AW41" s="208" t="e">
        <f aca="false">VLOOKUP($D41,CurveTbl,$AK$8)</f>
        <v>#VALUE!</v>
      </c>
      <c r="AX41" s="208" t="e">
        <f aca="false">VLOOKUP($D41,CurveTbl,$AH$7)</f>
        <v>#VALUE!</v>
      </c>
      <c r="AY41" s="208" t="e">
        <f aca="false">VLOOKUP($D41,CurveTbl,$AH$8)</f>
        <v>#VALUE!</v>
      </c>
      <c r="AZ41" s="208"/>
      <c r="BA41" s="345"/>
      <c r="BB41" s="343" t="e">
        <f aca="false">$H41-$BV41</f>
        <v>#VALUE!</v>
      </c>
      <c r="BC41" s="343" t="e">
        <f aca="false">I41-BW41</f>
        <v>#VALUE!</v>
      </c>
      <c r="BD41" s="208" t="n">
        <v>0.17</v>
      </c>
      <c r="BE41" s="208" t="n">
        <v>0.17</v>
      </c>
      <c r="BF41" s="208" t="e">
        <f aca="false">xSPRDOPT($BW41,$BV41,$CG41,0,$BY41,$BX41,$BZ41,$AJ41,1,4)*$CB41</f>
        <v>#NAME?</v>
      </c>
      <c r="BG41" s="208" t="e">
        <f aca="false">xSPRDOPT($BW41,$BV41,$CG41,0,$BY41,$BX41,$BZ41,$AJ41,1,3)*$CB41</f>
        <v>#NAME?</v>
      </c>
      <c r="BH41" s="208" t="e">
        <f aca="false">IF(OR(BF41&lt;&gt;0,BG41&lt;&gt;0),xSPRDOPT($BW41,$BV41,$CG41,0,$BY41,$BX41,$BZ41,$AJ41,1,12)*$CB41,0)</f>
        <v>#NAME?</v>
      </c>
      <c r="BI41" s="208" t="e">
        <f aca="false">xSPRDOPT($BW41,$BV41,$CG41,2*LN(1+CA41/2),$BY41,$BX41,$BZ41,$AJ41,1,9)</f>
        <v>#NAME?</v>
      </c>
      <c r="BJ41" s="208" t="e">
        <f aca="false">xSPRDOPT($BW41,$BV41,$CG41,0,$BY41,$BX41,$BZ41,$AJ41,1,6)*$CB41</f>
        <v>#NAME?</v>
      </c>
      <c r="BK41" s="208" t="e">
        <f aca="false">xSPRDOPT($BW41,$BV41,$CG41,0,$BY41,$BX41,$BZ41,$AJ41,1,5)*$CB41</f>
        <v>#NAME?</v>
      </c>
      <c r="BL41" s="208" t="e">
        <f aca="false">xSPRDOPT(BW41,BV41,CG41,0,BY41,BX41,BZ41,AJ41,1,2)*CB41</f>
        <v>#NAME?</v>
      </c>
      <c r="BM41" s="208" t="e">
        <f aca="false">xSPRDOPT(BW41,BV41,CG41,0,BY41,BX41,BZ41,AJ41,1,1)*CB41</f>
        <v>#NAME?</v>
      </c>
      <c r="BN41" s="208" t="e">
        <f aca="false">IF(AH41&lt;&gt;0,xSPRDOPT($BW41,$BV41,$CG41,2*LN(1+CA41/2),$BY41,$BX41,$BZ41,$AJ41,1,8)+(AJ41/365.25)*CH41/AH41,0)</f>
        <v>#VALUE!</v>
      </c>
      <c r="BO41" s="208" t="e">
        <f aca="false">xSPRDOPT($BW41,$BV41,$CG41,0,$BY41,$BX41,$BZ41,$AJ41,1,0)</f>
        <v>#NAME?</v>
      </c>
      <c r="BP41" s="208"/>
      <c r="BQ41" s="208"/>
      <c r="BR41" s="208"/>
      <c r="BS41" s="208"/>
      <c r="BV41" s="346" t="n">
        <v>5.10858585858586</v>
      </c>
      <c r="BW41" s="207" t="n">
        <v>5.0575</v>
      </c>
      <c r="BX41" s="208" t="e">
        <f aca="false"/>
        <v>#REF!</v>
      </c>
      <c r="BY41" s="208" t="e">
        <f aca="false"/>
        <v>#REF!</v>
      </c>
      <c r="BZ41" s="208" t="e">
        <f aca="false"/>
        <v>#REF!</v>
      </c>
      <c r="CA41" s="208" t="n">
        <v>0.0550574802065769</v>
      </c>
      <c r="CB41" s="208" t="n">
        <v>0</v>
      </c>
      <c r="CC41" s="343" t="n">
        <v>0</v>
      </c>
      <c r="CD41" s="343" t="n">
        <v>0</v>
      </c>
      <c r="CE41" s="343" t="n">
        <v>0</v>
      </c>
      <c r="CF41" s="343" t="n">
        <v>0</v>
      </c>
      <c r="CG41" s="343" t="n">
        <v>0.0037</v>
      </c>
      <c r="CH41" s="343" t="n">
        <v>0</v>
      </c>
      <c r="CI41" s="343" t="n">
        <v>5.0575</v>
      </c>
    </row>
    <row r="42" customFormat="false" ht="12.75" hidden="false" customHeight="false" outlineLevel="0" collapsed="false">
      <c r="A42" s="338"/>
      <c r="B42" s="338"/>
      <c r="D42" s="199" t="e">
        <f aca="false">D41+AH41</f>
        <v>#VALUE!</v>
      </c>
      <c r="F42" s="200" t="e">
        <f aca="false">VLOOKUP(AG42,$AL$4:$AS$15,2)</f>
        <v>#VALUE!</v>
      </c>
      <c r="G42" s="200" t="e">
        <f aca="false">F42*$AU42</f>
        <v>#VALUE!</v>
      </c>
      <c r="H42" s="201" t="e">
        <f aca="false">(AL42+AM42+AN42)/(1-(AR42))</f>
        <v>#VALUE!</v>
      </c>
      <c r="I42" s="201" t="e">
        <f aca="false">(AL42+AO42+AP42)</f>
        <v>#VALUE!</v>
      </c>
      <c r="K42" s="201" t="e">
        <f aca="false">MAX(((I42-H42)-AQ42)*AU42*AH42,0)</f>
        <v>#VALUE!</v>
      </c>
      <c r="L42" s="339" t="e">
        <f aca="false">MAX(Q42-K42,0)</f>
        <v>#VALUE!</v>
      </c>
      <c r="N42" s="340" t="e">
        <f aca="false">SQRT(($AX42^2*($AH42/2)+$AW42^2*$AI42)/(($AH42/2)+$AI42))</f>
        <v>#VALUE!</v>
      </c>
      <c r="O42" s="340" t="e">
        <f aca="false">SQRT(($AY42^2*($AH42/2)+$AW42^2*$AI42)/(($AH42/2)+$AI42))</f>
        <v>#VALUE!</v>
      </c>
      <c r="P42" s="209" t="e">
        <f aca="false">(VLOOKUP(AI42,CorrelationTwo,2)*(AW42^2)*AI42+VLOOKUP(D42,CorrelationOne,$AK$9)*AX42*AY42*(AH42/2))/((AI42+(AH42/2))*O42*N42)*AF42</f>
        <v>#VALUE!</v>
      </c>
      <c r="Q42" s="339" t="e">
        <f aca="false">xSPRDOPT(I42,H42,AQ42,0,O42,N42,P42,D42-$G$5,1,0)*AH42*AU42</f>
        <v>#VALUE!</v>
      </c>
      <c r="R42" s="339"/>
      <c r="S42" s="203" t="e">
        <f aca="false">xSPRDOPT(I42,H42,AQ42,AT42,O42,N42,P42,D42-$G$5,1,2)*AF42*(F42/(1-AR42))*AH42</f>
        <v>#VALUE!</v>
      </c>
      <c r="T42" s="203" t="e">
        <f aca="false">xSPRDOPT(I42,H42,AQ42,AT42,O42,N42,P42,D42-$G$5,1,1)*AF42*F42*AH42</f>
        <v>#VALUE!</v>
      </c>
      <c r="U42" s="339"/>
      <c r="V42" s="341" t="e">
        <f aca="false">VLOOKUP($AG42,$AL$4:$AS$15,8)*AH42*AU42</f>
        <v>#VALUE!</v>
      </c>
      <c r="W42" s="341"/>
      <c r="X42" s="342" t="e">
        <f aca="false">((BM42*BC42)+(BL42*BB42))*AH42*F42</f>
        <v>#VALUE!</v>
      </c>
      <c r="Y42" s="342" t="e">
        <f aca="false">($F42*$AH42)*((($BG42/2)*($BC42)^2)+(($BF42/2)*($BB42)^2)+($BH42*$BC42*$BB42))</f>
        <v>#VALUE!</v>
      </c>
      <c r="Z42" s="342" t="e">
        <f aca="false">($BI42*$F42*$AH42*($G$5-$BV$5))/365.25</f>
        <v>#VALUE!</v>
      </c>
      <c r="AA42" s="342" t="e">
        <f aca="false">(($BK42*$BE42)+($BJ42*$BD42))*$F42*$AH42*$AF42</f>
        <v>#NAME?</v>
      </c>
      <c r="AB42" s="342" t="e">
        <f aca="false">BN42*(AT42-CA42)*F42*AH42</f>
        <v>#VALUE!</v>
      </c>
      <c r="AC42" s="342" t="e">
        <f aca="false">BO42*CB42*F42*AH42*CA42*($G$5-$BV$5)/365.25</f>
        <v>#NAME?</v>
      </c>
      <c r="AF42" s="216" t="e">
        <f aca="false">IF(AND(D42&gt;=$G$7,D42&lt;=$G$8),1,0)</f>
        <v>#VALUE!</v>
      </c>
      <c r="AG42" s="216" t="e">
        <f aca="false">MONTH(D42)</f>
        <v>#VALUE!</v>
      </c>
      <c r="AH42" s="216" t="e">
        <f aca="false">(EOMONTH(D42,0)-EOMONTH(D42-DAY(D42),0))*AF42</f>
        <v>#VALUE!</v>
      </c>
      <c r="AI42" s="216" t="e">
        <f aca="false">AI41+AH41</f>
        <v>#VALUE!</v>
      </c>
      <c r="AJ42" s="216" t="e">
        <f aca="false">D42-$BV$5</f>
        <v>#VALUE!</v>
      </c>
      <c r="AL42" s="207" t="e">
        <f aca="false">VLOOKUP($D42,CurveTbl,$AK$4)</f>
        <v>#VALUE!</v>
      </c>
      <c r="AM42" s="343" t="e">
        <f aca="false">VLOOKUP($D42,CurveTbl,$AH$3)</f>
        <v>#VALUE!</v>
      </c>
      <c r="AN42" s="343" t="e">
        <f aca="false">VLOOKUP($D42,CurveTbl,$AH$4)+VLOOKUP($AG42,$AL$3:$AS$15,6)</f>
        <v>#VALUE!</v>
      </c>
      <c r="AO42" s="343" t="e">
        <f aca="false">VLOOKUP($D42,CurveTbl,$AH$5)</f>
        <v>#VALUE!</v>
      </c>
      <c r="AP42" s="343" t="e">
        <f aca="false">VLOOKUP($D42,CurveTbl,$AH$6)+VLOOKUP($AG42,$AL$3:$AS$15,7)</f>
        <v>#VALUE!</v>
      </c>
      <c r="AQ42" s="207" t="e">
        <f aca="false">VLOOKUP($AG42,$AL$4:$AS$15,3)+VLOOKUP($AG42,$AL$4:$AS$15,5)+($AH$10*VLOOKUP(D42,GRITable,2))</f>
        <v>#VALUE!</v>
      </c>
      <c r="AR42" s="208" t="e">
        <f aca="false">VLOOKUP($AG42,$AL$4:$AS$15,4)</f>
        <v>#VALUE!</v>
      </c>
      <c r="AS42" s="207" t="e">
        <f aca="false">(AL42+AM42+AN42)</f>
        <v>#VALUE!</v>
      </c>
      <c r="AT42" s="208" t="e">
        <f aca="false">VLOOKUP(D42,CurveTbl,$AK$6)</f>
        <v>#VALUE!</v>
      </c>
      <c r="AU42" s="208" t="e">
        <f aca="false">(1+$AT42/2)^(-2*($D42-$G$5)/365.25)*$AF42</f>
        <v>#VALUE!</v>
      </c>
      <c r="AV42" s="344" t="e">
        <f aca="false">ROUND((F42/(1-AR42))-F42,0)*AF42*AH42*AU42</f>
        <v>#VALUE!</v>
      </c>
      <c r="AW42" s="208" t="e">
        <f aca="false">VLOOKUP($D42,CurveTbl,$AK$8)</f>
        <v>#VALUE!</v>
      </c>
      <c r="AX42" s="208" t="e">
        <f aca="false">VLOOKUP($D42,CurveTbl,$AH$7)</f>
        <v>#VALUE!</v>
      </c>
      <c r="AY42" s="208" t="e">
        <f aca="false">VLOOKUP($D42,CurveTbl,$AH$8)</f>
        <v>#VALUE!</v>
      </c>
      <c r="AZ42" s="208"/>
      <c r="BA42" s="345"/>
      <c r="BB42" s="343" t="e">
        <f aca="false">$H42-$BV42</f>
        <v>#VALUE!</v>
      </c>
      <c r="BC42" s="343" t="e">
        <f aca="false">I42-BW42</f>
        <v>#VALUE!</v>
      </c>
      <c r="BD42" s="208" t="n">
        <v>0.17</v>
      </c>
      <c r="BE42" s="208" t="n">
        <v>0.17</v>
      </c>
      <c r="BF42" s="208" t="e">
        <f aca="false">xSPRDOPT($BW42,$BV42,$CG42,0,$BY42,$BX42,$BZ42,$AJ42,1,4)*$CB42</f>
        <v>#NAME?</v>
      </c>
      <c r="BG42" s="208" t="e">
        <f aca="false">xSPRDOPT($BW42,$BV42,$CG42,0,$BY42,$BX42,$BZ42,$AJ42,1,3)*$CB42</f>
        <v>#NAME?</v>
      </c>
      <c r="BH42" s="208" t="e">
        <f aca="false">IF(OR(BF42&lt;&gt;0,BG42&lt;&gt;0),xSPRDOPT($BW42,$BV42,$CG42,0,$BY42,$BX42,$BZ42,$AJ42,1,12)*$CB42,0)</f>
        <v>#NAME?</v>
      </c>
      <c r="BI42" s="208" t="e">
        <f aca="false">xSPRDOPT($BW42,$BV42,$CG42,2*LN(1+CA42/2),$BY42,$BX42,$BZ42,$AJ42,1,9)</f>
        <v>#NAME?</v>
      </c>
      <c r="BJ42" s="208" t="e">
        <f aca="false">xSPRDOPT($BW42,$BV42,$CG42,0,$BY42,$BX42,$BZ42,$AJ42,1,6)*$CB42</f>
        <v>#NAME?</v>
      </c>
      <c r="BK42" s="208" t="e">
        <f aca="false">xSPRDOPT($BW42,$BV42,$CG42,0,$BY42,$BX42,$BZ42,$AJ42,1,5)*$CB42</f>
        <v>#NAME?</v>
      </c>
      <c r="BL42" s="208" t="e">
        <f aca="false">xSPRDOPT(BW42,BV42,CG42,0,BY42,BX42,BZ42,AJ42,1,2)*CB42</f>
        <v>#NAME?</v>
      </c>
      <c r="BM42" s="208" t="e">
        <f aca="false">xSPRDOPT(BW42,BV42,CG42,0,BY42,BX42,BZ42,AJ42,1,1)*CB42</f>
        <v>#NAME?</v>
      </c>
      <c r="BN42" s="208" t="e">
        <f aca="false">IF(AH42&lt;&gt;0,xSPRDOPT($BW42,$BV42,$CG42,2*LN(1+CA42/2),$BY42,$BX42,$BZ42,$AJ42,1,8)+(AJ42/365.25)*CH42/AH42,0)</f>
        <v>#VALUE!</v>
      </c>
      <c r="BO42" s="208" t="e">
        <f aca="false">xSPRDOPT($BW42,$BV42,$CG42,0,$BY42,$BX42,$BZ42,$AJ42,1,0)</f>
        <v>#NAME?</v>
      </c>
      <c r="BP42" s="208"/>
      <c r="BQ42" s="208"/>
      <c r="BR42" s="208"/>
      <c r="BS42" s="208"/>
      <c r="BV42" s="346" t="n">
        <v>5.10858585858586</v>
      </c>
      <c r="BW42" s="207" t="n">
        <v>5.0575</v>
      </c>
      <c r="BX42" s="208" t="e">
        <f aca="false"/>
        <v>#REF!</v>
      </c>
      <c r="BY42" s="208" t="e">
        <f aca="false"/>
        <v>#REF!</v>
      </c>
      <c r="BZ42" s="208" t="e">
        <f aca="false"/>
        <v>#REF!</v>
      </c>
      <c r="CA42" s="208" t="n">
        <v>0.0550574802065769</v>
      </c>
      <c r="CB42" s="208" t="n">
        <v>0</v>
      </c>
      <c r="CC42" s="343" t="n">
        <v>0</v>
      </c>
      <c r="CD42" s="343" t="n">
        <v>0</v>
      </c>
      <c r="CE42" s="343" t="n">
        <v>0</v>
      </c>
      <c r="CF42" s="343" t="n">
        <v>0</v>
      </c>
      <c r="CG42" s="343" t="n">
        <v>0.0037</v>
      </c>
      <c r="CH42" s="343" t="n">
        <v>0</v>
      </c>
      <c r="CI42" s="343" t="n">
        <v>5.0575</v>
      </c>
    </row>
    <row r="43" customFormat="false" ht="12.75" hidden="false" customHeight="false" outlineLevel="0" collapsed="false">
      <c r="A43" s="338"/>
      <c r="B43" s="338"/>
      <c r="D43" s="199" t="e">
        <f aca="false">D42+AH42</f>
        <v>#VALUE!</v>
      </c>
      <c r="F43" s="200" t="e">
        <f aca="false">VLOOKUP(AG43,$AL$4:$AS$15,2)</f>
        <v>#VALUE!</v>
      </c>
      <c r="G43" s="200" t="e">
        <f aca="false">F43*$AU43</f>
        <v>#VALUE!</v>
      </c>
      <c r="H43" s="201" t="e">
        <f aca="false">(AL43+AM43+AN43)/(1-(AR43))</f>
        <v>#VALUE!</v>
      </c>
      <c r="I43" s="201" t="e">
        <f aca="false">(AL43+AO43+AP43)</f>
        <v>#VALUE!</v>
      </c>
      <c r="K43" s="201" t="e">
        <f aca="false">MAX(((I43-H43)-AQ43)*AU43*AH43,0)</f>
        <v>#VALUE!</v>
      </c>
      <c r="L43" s="339" t="e">
        <f aca="false">MAX(Q43-K43,0)</f>
        <v>#VALUE!</v>
      </c>
      <c r="N43" s="340" t="e">
        <f aca="false">SQRT(($AX43^2*($AH43/2)+$AW43^2*$AI43)/(($AH43/2)+$AI43))</f>
        <v>#VALUE!</v>
      </c>
      <c r="O43" s="340" t="e">
        <f aca="false">SQRT(($AY43^2*($AH43/2)+$AW43^2*$AI43)/(($AH43/2)+$AI43))</f>
        <v>#VALUE!</v>
      </c>
      <c r="P43" s="209" t="e">
        <f aca="false">(VLOOKUP(AI43,CorrelationTwo,2)*(AW43^2)*AI43+VLOOKUP(D43,CorrelationOne,$AK$9)*AX43*AY43*(AH43/2))/((AI43+(AH43/2))*O43*N43)*AF43</f>
        <v>#VALUE!</v>
      </c>
      <c r="Q43" s="339" t="e">
        <f aca="false">xSPRDOPT(I43,H43,AQ43,0,O43,N43,P43,D43-$G$5,1,0)*AH43*AU43</f>
        <v>#VALUE!</v>
      </c>
      <c r="R43" s="339"/>
      <c r="S43" s="203" t="e">
        <f aca="false">xSPRDOPT(I43,H43,AQ43,AT43,O43,N43,P43,D43-$G$5,1,2)*AF43*(F43/(1-AR43))*AH43</f>
        <v>#VALUE!</v>
      </c>
      <c r="T43" s="203" t="e">
        <f aca="false">xSPRDOPT(I43,H43,AQ43,AT43,O43,N43,P43,D43-$G$5,1,1)*AF43*F43*AH43</f>
        <v>#VALUE!</v>
      </c>
      <c r="U43" s="339"/>
      <c r="V43" s="341" t="e">
        <f aca="false">VLOOKUP($AG43,$AL$4:$AS$15,8)*AH43*AU43</f>
        <v>#VALUE!</v>
      </c>
      <c r="W43" s="341"/>
      <c r="X43" s="342" t="e">
        <f aca="false">((BM43*BC43)+(BL43*BB43))*AH43*F43</f>
        <v>#VALUE!</v>
      </c>
      <c r="Y43" s="342" t="e">
        <f aca="false">($F43*$AH43)*((($BG43/2)*($BC43)^2)+(($BF43/2)*($BB43)^2)+($BH43*$BC43*$BB43))</f>
        <v>#VALUE!</v>
      </c>
      <c r="Z43" s="342" t="e">
        <f aca="false">($BI43*$F43*$AH43*($G$5-$BV$5))/365.25</f>
        <v>#VALUE!</v>
      </c>
      <c r="AA43" s="342" t="e">
        <f aca="false">(($BK43*$BE43)+($BJ43*$BD43))*$F43*$AH43*$AF43</f>
        <v>#NAME?</v>
      </c>
      <c r="AB43" s="342" t="e">
        <f aca="false">BN43*(AT43-CA43)*F43*AH43</f>
        <v>#VALUE!</v>
      </c>
      <c r="AC43" s="342" t="e">
        <f aca="false">BO43*CB43*F43*AH43*CA43*($G$5-$BV$5)/365.25</f>
        <v>#NAME?</v>
      </c>
      <c r="AF43" s="216" t="e">
        <f aca="false">IF(AND(D43&gt;=$G$7,D43&lt;=$G$8),1,0)</f>
        <v>#VALUE!</v>
      </c>
      <c r="AG43" s="216" t="e">
        <f aca="false">MONTH(D43)</f>
        <v>#VALUE!</v>
      </c>
      <c r="AH43" s="216" t="e">
        <f aca="false">(EOMONTH(D43,0)-EOMONTH(D43-DAY(D43),0))*AF43</f>
        <v>#VALUE!</v>
      </c>
      <c r="AI43" s="216" t="e">
        <f aca="false">AI42+AH42</f>
        <v>#VALUE!</v>
      </c>
      <c r="AJ43" s="216" t="e">
        <f aca="false">D43-$BV$5</f>
        <v>#VALUE!</v>
      </c>
      <c r="AL43" s="207" t="e">
        <f aca="false">VLOOKUP($D43,CurveTbl,$AK$4)</f>
        <v>#VALUE!</v>
      </c>
      <c r="AM43" s="343" t="e">
        <f aca="false">VLOOKUP($D43,CurveTbl,$AH$3)</f>
        <v>#VALUE!</v>
      </c>
      <c r="AN43" s="343" t="e">
        <f aca="false">VLOOKUP($D43,CurveTbl,$AH$4)+VLOOKUP($AG43,$AL$3:$AS$15,6)</f>
        <v>#VALUE!</v>
      </c>
      <c r="AO43" s="343" t="e">
        <f aca="false">VLOOKUP($D43,CurveTbl,$AH$5)</f>
        <v>#VALUE!</v>
      </c>
      <c r="AP43" s="343" t="e">
        <f aca="false">VLOOKUP($D43,CurveTbl,$AH$6)+VLOOKUP($AG43,$AL$3:$AS$15,7)</f>
        <v>#VALUE!</v>
      </c>
      <c r="AQ43" s="207" t="e">
        <f aca="false">VLOOKUP($AG43,$AL$4:$AS$15,3)+VLOOKUP($AG43,$AL$4:$AS$15,5)+($AH$10*VLOOKUP(D43,GRITable,2))</f>
        <v>#VALUE!</v>
      </c>
      <c r="AR43" s="208" t="e">
        <f aca="false">VLOOKUP($AG43,$AL$4:$AS$15,4)</f>
        <v>#VALUE!</v>
      </c>
      <c r="AS43" s="207" t="e">
        <f aca="false">(AL43+AM43+AN43)</f>
        <v>#VALUE!</v>
      </c>
      <c r="AT43" s="208" t="e">
        <f aca="false">VLOOKUP(D43,CurveTbl,$AK$6)</f>
        <v>#VALUE!</v>
      </c>
      <c r="AU43" s="208" t="e">
        <f aca="false">(1+$AT43/2)^(-2*($D43-$G$5)/365.25)*$AF43</f>
        <v>#VALUE!</v>
      </c>
      <c r="AV43" s="344" t="e">
        <f aca="false">ROUND((F43/(1-AR43))-F43,0)*AF43*AH43*AU43</f>
        <v>#VALUE!</v>
      </c>
      <c r="AW43" s="208" t="e">
        <f aca="false">VLOOKUP($D43,CurveTbl,$AK$8)</f>
        <v>#VALUE!</v>
      </c>
      <c r="AX43" s="208" t="e">
        <f aca="false">VLOOKUP($D43,CurveTbl,$AH$7)</f>
        <v>#VALUE!</v>
      </c>
      <c r="AY43" s="208" t="e">
        <f aca="false">VLOOKUP($D43,CurveTbl,$AH$8)</f>
        <v>#VALUE!</v>
      </c>
      <c r="AZ43" s="208"/>
      <c r="BA43" s="345"/>
      <c r="BB43" s="343" t="e">
        <f aca="false">$H43-$BV43</f>
        <v>#VALUE!</v>
      </c>
      <c r="BC43" s="343" t="e">
        <f aca="false">I43-BW43</f>
        <v>#VALUE!</v>
      </c>
      <c r="BD43" s="208" t="n">
        <v>0.17</v>
      </c>
      <c r="BE43" s="208" t="n">
        <v>0.17</v>
      </c>
      <c r="BF43" s="208" t="e">
        <f aca="false">xSPRDOPT($BW43,$BV43,$CG43,0,$BY43,$BX43,$BZ43,$AJ43,1,4)*$CB43</f>
        <v>#NAME?</v>
      </c>
      <c r="BG43" s="208" t="e">
        <f aca="false">xSPRDOPT($BW43,$BV43,$CG43,0,$BY43,$BX43,$BZ43,$AJ43,1,3)*$CB43</f>
        <v>#NAME?</v>
      </c>
      <c r="BH43" s="208" t="e">
        <f aca="false">IF(OR(BF43&lt;&gt;0,BG43&lt;&gt;0),xSPRDOPT($BW43,$BV43,$CG43,0,$BY43,$BX43,$BZ43,$AJ43,1,12)*$CB43,0)</f>
        <v>#NAME?</v>
      </c>
      <c r="BI43" s="208" t="e">
        <f aca="false">xSPRDOPT($BW43,$BV43,$CG43,2*LN(1+CA43/2),$BY43,$BX43,$BZ43,$AJ43,1,9)</f>
        <v>#NAME?</v>
      </c>
      <c r="BJ43" s="208" t="e">
        <f aca="false">xSPRDOPT($BW43,$BV43,$CG43,0,$BY43,$BX43,$BZ43,$AJ43,1,6)*$CB43</f>
        <v>#NAME?</v>
      </c>
      <c r="BK43" s="208" t="e">
        <f aca="false">xSPRDOPT($BW43,$BV43,$CG43,0,$BY43,$BX43,$BZ43,$AJ43,1,5)*$CB43</f>
        <v>#NAME?</v>
      </c>
      <c r="BL43" s="208" t="e">
        <f aca="false">xSPRDOPT(BW43,BV43,CG43,0,BY43,BX43,BZ43,AJ43,1,2)*CB43</f>
        <v>#NAME?</v>
      </c>
      <c r="BM43" s="208" t="e">
        <f aca="false">xSPRDOPT(BW43,BV43,CG43,0,BY43,BX43,BZ43,AJ43,1,1)*CB43</f>
        <v>#NAME?</v>
      </c>
      <c r="BN43" s="208" t="e">
        <f aca="false">IF(AH43&lt;&gt;0,xSPRDOPT($BW43,$BV43,$CG43,2*LN(1+CA43/2),$BY43,$BX43,$BZ43,$AJ43,1,8)+(AJ43/365.25)*CH43/AH43,0)</f>
        <v>#VALUE!</v>
      </c>
      <c r="BO43" s="208" t="e">
        <f aca="false">xSPRDOPT($BW43,$BV43,$CG43,0,$BY43,$BX43,$BZ43,$AJ43,1,0)</f>
        <v>#NAME?</v>
      </c>
      <c r="BP43" s="208"/>
      <c r="BQ43" s="208"/>
      <c r="BR43" s="208"/>
      <c r="BS43" s="208"/>
      <c r="BV43" s="346" t="n">
        <v>5.10858585858586</v>
      </c>
      <c r="BW43" s="207" t="n">
        <v>5.0575</v>
      </c>
      <c r="BX43" s="208" t="e">
        <f aca="false"/>
        <v>#REF!</v>
      </c>
      <c r="BY43" s="208" t="e">
        <f aca="false"/>
        <v>#REF!</v>
      </c>
      <c r="BZ43" s="208" t="e">
        <f aca="false"/>
        <v>#REF!</v>
      </c>
      <c r="CA43" s="208" t="n">
        <v>0.0550574802065769</v>
      </c>
      <c r="CB43" s="208" t="n">
        <v>0</v>
      </c>
      <c r="CC43" s="343" t="n">
        <v>0</v>
      </c>
      <c r="CD43" s="343" t="n">
        <v>0</v>
      </c>
      <c r="CE43" s="343" t="n">
        <v>0</v>
      </c>
      <c r="CF43" s="343" t="n">
        <v>0</v>
      </c>
      <c r="CG43" s="343" t="n">
        <v>0.0037</v>
      </c>
      <c r="CH43" s="343" t="n">
        <v>0</v>
      </c>
      <c r="CI43" s="343" t="n">
        <v>5.0575</v>
      </c>
    </row>
    <row r="44" customFormat="false" ht="12.75" hidden="false" customHeight="false" outlineLevel="0" collapsed="false">
      <c r="A44" s="338"/>
      <c r="B44" s="338"/>
      <c r="D44" s="199" t="e">
        <f aca="false">D43+AH43</f>
        <v>#VALUE!</v>
      </c>
      <c r="F44" s="200" t="e">
        <f aca="false">VLOOKUP(AG44,$AL$4:$AS$15,2)</f>
        <v>#VALUE!</v>
      </c>
      <c r="G44" s="200" t="e">
        <f aca="false">F44*$AU44</f>
        <v>#VALUE!</v>
      </c>
      <c r="H44" s="201" t="e">
        <f aca="false">(AL44+AM44+AN44)/(1-(AR44))</f>
        <v>#VALUE!</v>
      </c>
      <c r="I44" s="201" t="e">
        <f aca="false">(AL44+AO44+AP44)</f>
        <v>#VALUE!</v>
      </c>
      <c r="K44" s="201" t="e">
        <f aca="false">MAX(((I44-H44)-AQ44)*AU44*AH44,0)</f>
        <v>#VALUE!</v>
      </c>
      <c r="L44" s="339" t="e">
        <f aca="false">MAX(Q44-K44,0)</f>
        <v>#VALUE!</v>
      </c>
      <c r="N44" s="340" t="e">
        <f aca="false">SQRT(($AX44^2*($AH44/2)+$AW44^2*$AI44)/(($AH44/2)+$AI44))</f>
        <v>#VALUE!</v>
      </c>
      <c r="O44" s="340" t="e">
        <f aca="false">SQRT(($AY44^2*($AH44/2)+$AW44^2*$AI44)/(($AH44/2)+$AI44))</f>
        <v>#VALUE!</v>
      </c>
      <c r="P44" s="209" t="e">
        <f aca="false">(VLOOKUP(AI44,CorrelationTwo,2)*(AW44^2)*AI44+VLOOKUP(D44,CorrelationOne,$AK$9)*AX44*AY44*(AH44/2))/((AI44+(AH44/2))*O44*N44)*AF44</f>
        <v>#VALUE!</v>
      </c>
      <c r="Q44" s="339" t="e">
        <f aca="false">xSPRDOPT(I44,H44,AQ44,0,O44,N44,P44,D44-$G$5,1,0)*AH44*AU44</f>
        <v>#VALUE!</v>
      </c>
      <c r="R44" s="339"/>
      <c r="S44" s="203" t="e">
        <f aca="false">xSPRDOPT(I44,H44,AQ44,AT44,O44,N44,P44,D44-$G$5,1,2)*AF44*(F44/(1-AR44))*AH44</f>
        <v>#VALUE!</v>
      </c>
      <c r="T44" s="203" t="e">
        <f aca="false">xSPRDOPT(I44,H44,AQ44,AT44,O44,N44,P44,D44-$G$5,1,1)*AF44*F44*AH44</f>
        <v>#VALUE!</v>
      </c>
      <c r="U44" s="339"/>
      <c r="V44" s="341" t="e">
        <f aca="false">VLOOKUP($AG44,$AL$4:$AS$15,8)*AH44*AU44</f>
        <v>#VALUE!</v>
      </c>
      <c r="W44" s="341"/>
      <c r="X44" s="342" t="e">
        <f aca="false">((BM44*BC44)+(BL44*BB44))*AH44*F44</f>
        <v>#VALUE!</v>
      </c>
      <c r="Y44" s="342" t="e">
        <f aca="false">($F44*$AH44)*((($BG44/2)*($BC44)^2)+(($BF44/2)*($BB44)^2)+($BH44*$BC44*$BB44))</f>
        <v>#VALUE!</v>
      </c>
      <c r="Z44" s="342" t="e">
        <f aca="false">($BI44*$F44*$AH44*($G$5-$BV$5))/365.25</f>
        <v>#VALUE!</v>
      </c>
      <c r="AA44" s="342" t="e">
        <f aca="false">(($BK44*$BE44)+($BJ44*$BD44))*$F44*$AH44*$AF44</f>
        <v>#NAME?</v>
      </c>
      <c r="AB44" s="342" t="e">
        <f aca="false">BN44*(AT44-CA44)*F44*AH44</f>
        <v>#VALUE!</v>
      </c>
      <c r="AC44" s="342" t="e">
        <f aca="false">BO44*CB44*F44*AH44*CA44*($G$5-$BV$5)/365.25</f>
        <v>#NAME?</v>
      </c>
      <c r="AF44" s="216" t="e">
        <f aca="false">IF(AND(D44&gt;=$G$7,D44&lt;=$G$8),1,0)</f>
        <v>#VALUE!</v>
      </c>
      <c r="AG44" s="216" t="e">
        <f aca="false">MONTH(D44)</f>
        <v>#VALUE!</v>
      </c>
      <c r="AH44" s="216" t="e">
        <f aca="false">(EOMONTH(D44,0)-EOMONTH(D44-DAY(D44),0))*AF44</f>
        <v>#VALUE!</v>
      </c>
      <c r="AI44" s="216" t="e">
        <f aca="false">AI43+AH43</f>
        <v>#VALUE!</v>
      </c>
      <c r="AJ44" s="216" t="e">
        <f aca="false">D44-$BV$5</f>
        <v>#VALUE!</v>
      </c>
      <c r="AL44" s="207" t="e">
        <f aca="false">VLOOKUP($D44,CurveTbl,$AK$4)</f>
        <v>#VALUE!</v>
      </c>
      <c r="AM44" s="343" t="e">
        <f aca="false">VLOOKUP($D44,CurveTbl,$AH$3)</f>
        <v>#VALUE!</v>
      </c>
      <c r="AN44" s="343" t="e">
        <f aca="false">VLOOKUP($D44,CurveTbl,$AH$4)+VLOOKUP($AG44,$AL$3:$AS$15,6)</f>
        <v>#VALUE!</v>
      </c>
      <c r="AO44" s="343" t="e">
        <f aca="false">VLOOKUP($D44,CurveTbl,$AH$5)</f>
        <v>#VALUE!</v>
      </c>
      <c r="AP44" s="343" t="e">
        <f aca="false">VLOOKUP($D44,CurveTbl,$AH$6)+VLOOKUP($AG44,$AL$3:$AS$15,7)</f>
        <v>#VALUE!</v>
      </c>
      <c r="AQ44" s="207" t="e">
        <f aca="false">VLOOKUP($AG44,$AL$4:$AS$15,3)+VLOOKUP($AG44,$AL$4:$AS$15,5)+($AH$10*VLOOKUP(D44,GRITable,2))</f>
        <v>#VALUE!</v>
      </c>
      <c r="AR44" s="208" t="e">
        <f aca="false">VLOOKUP($AG44,$AL$4:$AS$15,4)</f>
        <v>#VALUE!</v>
      </c>
      <c r="AS44" s="207" t="e">
        <f aca="false">(AL44+AM44+AN44)</f>
        <v>#VALUE!</v>
      </c>
      <c r="AT44" s="208" t="e">
        <f aca="false">VLOOKUP(D44,CurveTbl,$AK$6)</f>
        <v>#VALUE!</v>
      </c>
      <c r="AU44" s="208" t="e">
        <f aca="false">(1+$AT44/2)^(-2*($D44-$G$5)/365.25)*$AF44</f>
        <v>#VALUE!</v>
      </c>
      <c r="AV44" s="344" t="e">
        <f aca="false">ROUND((F44/(1-AR44))-F44,0)*AF44*AH44*AU44</f>
        <v>#VALUE!</v>
      </c>
      <c r="AW44" s="208" t="e">
        <f aca="false">VLOOKUP($D44,CurveTbl,$AK$8)</f>
        <v>#VALUE!</v>
      </c>
      <c r="AX44" s="208" t="e">
        <f aca="false">VLOOKUP($D44,CurveTbl,$AH$7)</f>
        <v>#VALUE!</v>
      </c>
      <c r="AY44" s="208" t="e">
        <f aca="false">VLOOKUP($D44,CurveTbl,$AH$8)</f>
        <v>#VALUE!</v>
      </c>
      <c r="AZ44" s="208"/>
      <c r="BA44" s="345"/>
      <c r="BB44" s="343" t="e">
        <f aca="false">$H44-$BV44</f>
        <v>#VALUE!</v>
      </c>
      <c r="BC44" s="343" t="e">
        <f aca="false">I44-BW44</f>
        <v>#VALUE!</v>
      </c>
      <c r="BD44" s="208" t="n">
        <v>0.17</v>
      </c>
      <c r="BE44" s="208" t="n">
        <v>0.17</v>
      </c>
      <c r="BF44" s="208" t="e">
        <f aca="false">xSPRDOPT($BW44,$BV44,$CG44,0,$BY44,$BX44,$BZ44,$AJ44,1,4)*$CB44</f>
        <v>#NAME?</v>
      </c>
      <c r="BG44" s="208" t="e">
        <f aca="false">xSPRDOPT($BW44,$BV44,$CG44,0,$BY44,$BX44,$BZ44,$AJ44,1,3)*$CB44</f>
        <v>#NAME?</v>
      </c>
      <c r="BH44" s="208" t="e">
        <f aca="false">IF(OR(BF44&lt;&gt;0,BG44&lt;&gt;0),xSPRDOPT($BW44,$BV44,$CG44,0,$BY44,$BX44,$BZ44,$AJ44,1,12)*$CB44,0)</f>
        <v>#NAME?</v>
      </c>
      <c r="BI44" s="208" t="e">
        <f aca="false">xSPRDOPT($BW44,$BV44,$CG44,2*LN(1+CA44/2),$BY44,$BX44,$BZ44,$AJ44,1,9)</f>
        <v>#NAME?</v>
      </c>
      <c r="BJ44" s="208" t="e">
        <f aca="false">xSPRDOPT($BW44,$BV44,$CG44,0,$BY44,$BX44,$BZ44,$AJ44,1,6)*$CB44</f>
        <v>#NAME?</v>
      </c>
      <c r="BK44" s="208" t="e">
        <f aca="false">xSPRDOPT($BW44,$BV44,$CG44,0,$BY44,$BX44,$BZ44,$AJ44,1,5)*$CB44</f>
        <v>#NAME?</v>
      </c>
      <c r="BL44" s="208" t="e">
        <f aca="false">xSPRDOPT(BW44,BV44,CG44,0,BY44,BX44,BZ44,AJ44,1,2)*CB44</f>
        <v>#NAME?</v>
      </c>
      <c r="BM44" s="208" t="e">
        <f aca="false">xSPRDOPT(BW44,BV44,CG44,0,BY44,BX44,BZ44,AJ44,1,1)*CB44</f>
        <v>#NAME?</v>
      </c>
      <c r="BN44" s="208" t="e">
        <f aca="false">IF(AH44&lt;&gt;0,xSPRDOPT($BW44,$BV44,$CG44,2*LN(1+CA44/2),$BY44,$BX44,$BZ44,$AJ44,1,8)+(AJ44/365.25)*CH44/AH44,0)</f>
        <v>#VALUE!</v>
      </c>
      <c r="BO44" s="208" t="e">
        <f aca="false">xSPRDOPT($BW44,$BV44,$CG44,0,$BY44,$BX44,$BZ44,$AJ44,1,0)</f>
        <v>#NAME?</v>
      </c>
      <c r="BP44" s="208"/>
      <c r="BQ44" s="208"/>
      <c r="BR44" s="208"/>
      <c r="BS44" s="208"/>
      <c r="BV44" s="346" t="n">
        <v>5.10858585858586</v>
      </c>
      <c r="BW44" s="207" t="n">
        <v>5.0575</v>
      </c>
      <c r="BX44" s="208" t="e">
        <f aca="false"/>
        <v>#REF!</v>
      </c>
      <c r="BY44" s="208" t="e">
        <f aca="false"/>
        <v>#REF!</v>
      </c>
      <c r="BZ44" s="208" t="e">
        <f aca="false"/>
        <v>#REF!</v>
      </c>
      <c r="CA44" s="208" t="n">
        <v>0.0550574802065769</v>
      </c>
      <c r="CB44" s="208" t="n">
        <v>0</v>
      </c>
      <c r="CC44" s="343" t="n">
        <v>0</v>
      </c>
      <c r="CD44" s="343" t="n">
        <v>0</v>
      </c>
      <c r="CE44" s="343" t="n">
        <v>0</v>
      </c>
      <c r="CF44" s="343" t="n">
        <v>0</v>
      </c>
      <c r="CG44" s="343" t="n">
        <v>0.0037</v>
      </c>
      <c r="CH44" s="343" t="n">
        <v>0</v>
      </c>
      <c r="CI44" s="343" t="n">
        <v>5.0575</v>
      </c>
    </row>
    <row r="45" customFormat="false" ht="12.75" hidden="false" customHeight="false" outlineLevel="0" collapsed="false">
      <c r="A45" s="338"/>
      <c r="B45" s="338"/>
      <c r="D45" s="199" t="e">
        <f aca="false">D44+AH44</f>
        <v>#VALUE!</v>
      </c>
      <c r="F45" s="200" t="e">
        <f aca="false">VLOOKUP(AG45,$AL$4:$AS$15,2)</f>
        <v>#VALUE!</v>
      </c>
      <c r="G45" s="200" t="e">
        <f aca="false">F45*$AU45</f>
        <v>#VALUE!</v>
      </c>
      <c r="H45" s="201" t="e">
        <f aca="false">(AL45+AM45+AN45)/(1-(AR45))</f>
        <v>#VALUE!</v>
      </c>
      <c r="I45" s="201" t="e">
        <f aca="false">(AL45+AO45+AP45)</f>
        <v>#VALUE!</v>
      </c>
      <c r="K45" s="201" t="e">
        <f aca="false">MAX(((I45-H45)-AQ45)*AU45*AH45,0)</f>
        <v>#VALUE!</v>
      </c>
      <c r="L45" s="339" t="e">
        <f aca="false">MAX(Q45-K45,0)</f>
        <v>#VALUE!</v>
      </c>
      <c r="N45" s="340" t="e">
        <f aca="false">SQRT(($AX45^2*($AH45/2)+$AW45^2*$AI45)/(($AH45/2)+$AI45))</f>
        <v>#VALUE!</v>
      </c>
      <c r="O45" s="340" t="e">
        <f aca="false">SQRT(($AY45^2*($AH45/2)+$AW45^2*$AI45)/(($AH45/2)+$AI45))</f>
        <v>#VALUE!</v>
      </c>
      <c r="P45" s="209" t="e">
        <f aca="false">(VLOOKUP(AI45,CorrelationTwo,2)*(AW45^2)*AI45+VLOOKUP(D45,CorrelationOne,$AK$9)*AX45*AY45*(AH45/2))/((AI45+(AH45/2))*O45*N45)*AF45</f>
        <v>#VALUE!</v>
      </c>
      <c r="Q45" s="339" t="e">
        <f aca="false">xSPRDOPT(I45,H45,AQ45,0,O45,N45,P45,D45-$G$5,1,0)*AH45*AU45</f>
        <v>#VALUE!</v>
      </c>
      <c r="R45" s="339"/>
      <c r="S45" s="203" t="e">
        <f aca="false">xSPRDOPT(I45,H45,AQ45,AT45,O45,N45,P45,D45-$G$5,1,2)*AF45*(F45/(1-AR45))*AH45</f>
        <v>#VALUE!</v>
      </c>
      <c r="T45" s="203" t="e">
        <f aca="false">xSPRDOPT(I45,H45,AQ45,AT45,O45,N45,P45,D45-$G$5,1,1)*AF45*F45*AH45</f>
        <v>#VALUE!</v>
      </c>
      <c r="U45" s="339"/>
      <c r="V45" s="341" t="e">
        <f aca="false">VLOOKUP($AG45,$AL$4:$AS$15,8)*AH45*AU45</f>
        <v>#VALUE!</v>
      </c>
      <c r="W45" s="341"/>
      <c r="X45" s="342" t="e">
        <f aca="false">((BM45*BC45)+(BL45*BB45))*AH45*F45</f>
        <v>#VALUE!</v>
      </c>
      <c r="Y45" s="342" t="e">
        <f aca="false">($F45*$AH45)*((($BG45/2)*($BC45)^2)+(($BF45/2)*($BB45)^2)+($BH45*$BC45*$BB45))</f>
        <v>#VALUE!</v>
      </c>
      <c r="Z45" s="342" t="e">
        <f aca="false">($BI45*$F45*$AH45*($G$5-$BV$5))/365.25</f>
        <v>#VALUE!</v>
      </c>
      <c r="AA45" s="342" t="e">
        <f aca="false">(($BK45*$BE45)+($BJ45*$BD45))*$F45*$AH45*$AF45</f>
        <v>#NAME?</v>
      </c>
      <c r="AB45" s="342" t="e">
        <f aca="false">BN45*(AT45-CA45)*F45*AH45</f>
        <v>#VALUE!</v>
      </c>
      <c r="AC45" s="342" t="e">
        <f aca="false">BO45*CB45*F45*AH45*CA45*($G$5-$BV$5)/365.25</f>
        <v>#NAME?</v>
      </c>
      <c r="AF45" s="216" t="e">
        <f aca="false">IF(AND(D45&gt;=$G$7,D45&lt;=$G$8),1,0)</f>
        <v>#VALUE!</v>
      </c>
      <c r="AG45" s="216" t="e">
        <f aca="false">MONTH(D45)</f>
        <v>#VALUE!</v>
      </c>
      <c r="AH45" s="216" t="e">
        <f aca="false">(EOMONTH(D45,0)-EOMONTH(D45-DAY(D45),0))*AF45</f>
        <v>#VALUE!</v>
      </c>
      <c r="AI45" s="216" t="e">
        <f aca="false">AI44+AH44</f>
        <v>#VALUE!</v>
      </c>
      <c r="AJ45" s="216" t="e">
        <f aca="false">D45-$BV$5</f>
        <v>#VALUE!</v>
      </c>
      <c r="AL45" s="207" t="e">
        <f aca="false">VLOOKUP($D45,CurveTbl,$AK$4)</f>
        <v>#VALUE!</v>
      </c>
      <c r="AM45" s="343" t="e">
        <f aca="false">VLOOKUP($D45,CurveTbl,$AH$3)</f>
        <v>#VALUE!</v>
      </c>
      <c r="AN45" s="343" t="e">
        <f aca="false">VLOOKUP($D45,CurveTbl,$AH$4)+VLOOKUP($AG45,$AL$3:$AS$15,6)</f>
        <v>#VALUE!</v>
      </c>
      <c r="AO45" s="343" t="e">
        <f aca="false">VLOOKUP($D45,CurveTbl,$AH$5)</f>
        <v>#VALUE!</v>
      </c>
      <c r="AP45" s="343" t="e">
        <f aca="false">VLOOKUP($D45,CurveTbl,$AH$6)+VLOOKUP($AG45,$AL$3:$AS$15,7)</f>
        <v>#VALUE!</v>
      </c>
      <c r="AQ45" s="207" t="e">
        <f aca="false">VLOOKUP($AG45,$AL$4:$AS$15,3)+VLOOKUP($AG45,$AL$4:$AS$15,5)+($AH$10*VLOOKUP(D45,GRITable,2))</f>
        <v>#VALUE!</v>
      </c>
      <c r="AR45" s="208" t="e">
        <f aca="false">VLOOKUP($AG45,$AL$4:$AS$15,4)</f>
        <v>#VALUE!</v>
      </c>
      <c r="AS45" s="207" t="e">
        <f aca="false">(AL45+AM45+AN45)</f>
        <v>#VALUE!</v>
      </c>
      <c r="AT45" s="208" t="e">
        <f aca="false">VLOOKUP(D45,CurveTbl,$AK$6)</f>
        <v>#VALUE!</v>
      </c>
      <c r="AU45" s="208" t="e">
        <f aca="false">(1+$AT45/2)^(-2*($D45-$G$5)/365.25)*$AF45</f>
        <v>#VALUE!</v>
      </c>
      <c r="AV45" s="344" t="e">
        <f aca="false">ROUND((F45/(1-AR45))-F45,0)*AF45*AH45*AU45</f>
        <v>#VALUE!</v>
      </c>
      <c r="AW45" s="208" t="e">
        <f aca="false">VLOOKUP($D45,CurveTbl,$AK$8)</f>
        <v>#VALUE!</v>
      </c>
      <c r="AX45" s="208" t="e">
        <f aca="false">VLOOKUP($D45,CurveTbl,$AH$7)</f>
        <v>#VALUE!</v>
      </c>
      <c r="AY45" s="208" t="e">
        <f aca="false">VLOOKUP($D45,CurveTbl,$AH$8)</f>
        <v>#VALUE!</v>
      </c>
      <c r="AZ45" s="208"/>
      <c r="BA45" s="345"/>
      <c r="BB45" s="343" t="e">
        <f aca="false">$H45-$BV45</f>
        <v>#VALUE!</v>
      </c>
      <c r="BC45" s="343" t="e">
        <f aca="false">I45-BW45</f>
        <v>#VALUE!</v>
      </c>
      <c r="BD45" s="208" t="n">
        <v>0.17</v>
      </c>
      <c r="BE45" s="208" t="n">
        <v>0.17</v>
      </c>
      <c r="BF45" s="208" t="e">
        <f aca="false">xSPRDOPT($BW45,$BV45,$CG45,0,$BY45,$BX45,$BZ45,$AJ45,1,4)*$CB45</f>
        <v>#NAME?</v>
      </c>
      <c r="BG45" s="208" t="e">
        <f aca="false">xSPRDOPT($BW45,$BV45,$CG45,0,$BY45,$BX45,$BZ45,$AJ45,1,3)*$CB45</f>
        <v>#NAME?</v>
      </c>
      <c r="BH45" s="208" t="e">
        <f aca="false">IF(OR(BF45&lt;&gt;0,BG45&lt;&gt;0),xSPRDOPT($BW45,$BV45,$CG45,0,$BY45,$BX45,$BZ45,$AJ45,1,12)*$CB45,0)</f>
        <v>#NAME?</v>
      </c>
      <c r="BI45" s="208" t="e">
        <f aca="false">xSPRDOPT($BW45,$BV45,$CG45,2*LN(1+CA45/2),$BY45,$BX45,$BZ45,$AJ45,1,9)</f>
        <v>#NAME?</v>
      </c>
      <c r="BJ45" s="208" t="e">
        <f aca="false">xSPRDOPT($BW45,$BV45,$CG45,0,$BY45,$BX45,$BZ45,$AJ45,1,6)*$CB45</f>
        <v>#NAME?</v>
      </c>
      <c r="BK45" s="208" t="e">
        <f aca="false">xSPRDOPT($BW45,$BV45,$CG45,0,$BY45,$BX45,$BZ45,$AJ45,1,5)*$CB45</f>
        <v>#NAME?</v>
      </c>
      <c r="BL45" s="208" t="e">
        <f aca="false">xSPRDOPT(BW45,BV45,CG45,0,BY45,BX45,BZ45,AJ45,1,2)*CB45</f>
        <v>#NAME?</v>
      </c>
      <c r="BM45" s="208" t="e">
        <f aca="false">xSPRDOPT(BW45,BV45,CG45,0,BY45,BX45,BZ45,AJ45,1,1)*CB45</f>
        <v>#NAME?</v>
      </c>
      <c r="BN45" s="208" t="e">
        <f aca="false">IF(AH45&lt;&gt;0,xSPRDOPT($BW45,$BV45,$CG45,2*LN(1+CA45/2),$BY45,$BX45,$BZ45,$AJ45,1,8)+(AJ45/365.25)*CH45/AH45,0)</f>
        <v>#VALUE!</v>
      </c>
      <c r="BO45" s="208" t="e">
        <f aca="false">xSPRDOPT($BW45,$BV45,$CG45,0,$BY45,$BX45,$BZ45,$AJ45,1,0)</f>
        <v>#NAME?</v>
      </c>
      <c r="BP45" s="208"/>
      <c r="BQ45" s="208"/>
      <c r="BR45" s="208"/>
      <c r="BS45" s="208"/>
      <c r="BV45" s="346" t="n">
        <v>5.10858585858586</v>
      </c>
      <c r="BW45" s="207" t="n">
        <v>5.0575</v>
      </c>
      <c r="BX45" s="208" t="e">
        <f aca="false"/>
        <v>#REF!</v>
      </c>
      <c r="BY45" s="208" t="e">
        <f aca="false"/>
        <v>#REF!</v>
      </c>
      <c r="BZ45" s="208" t="e">
        <f aca="false"/>
        <v>#REF!</v>
      </c>
      <c r="CA45" s="208" t="n">
        <v>0.0550574802065769</v>
      </c>
      <c r="CB45" s="208" t="n">
        <v>0</v>
      </c>
      <c r="CC45" s="343" t="n">
        <v>0</v>
      </c>
      <c r="CD45" s="343" t="n">
        <v>0</v>
      </c>
      <c r="CE45" s="343" t="n">
        <v>0</v>
      </c>
      <c r="CF45" s="343" t="n">
        <v>0</v>
      </c>
      <c r="CG45" s="343" t="n">
        <v>0.0037</v>
      </c>
      <c r="CH45" s="343" t="n">
        <v>0</v>
      </c>
      <c r="CI45" s="343" t="n">
        <v>5.0575</v>
      </c>
    </row>
    <row r="46" customFormat="false" ht="12.75" hidden="false" customHeight="false" outlineLevel="0" collapsed="false">
      <c r="A46" s="338"/>
      <c r="B46" s="338"/>
      <c r="D46" s="199" t="e">
        <f aca="false">D45+AH45</f>
        <v>#VALUE!</v>
      </c>
      <c r="F46" s="200" t="e">
        <f aca="false">VLOOKUP(AG46,$AL$4:$AS$15,2)</f>
        <v>#VALUE!</v>
      </c>
      <c r="G46" s="200" t="e">
        <f aca="false">F46*$AU46</f>
        <v>#VALUE!</v>
      </c>
      <c r="H46" s="201" t="e">
        <f aca="false">(AL46+AM46+AN46)/(1-(AR46))</f>
        <v>#VALUE!</v>
      </c>
      <c r="I46" s="201" t="e">
        <f aca="false">(AL46+AO46+AP46)</f>
        <v>#VALUE!</v>
      </c>
      <c r="K46" s="201" t="e">
        <f aca="false">MAX(((I46-H46)-AQ46)*AU46*AH46,0)</f>
        <v>#VALUE!</v>
      </c>
      <c r="L46" s="339" t="e">
        <f aca="false">MAX(Q46-K46,0)</f>
        <v>#VALUE!</v>
      </c>
      <c r="N46" s="340" t="e">
        <f aca="false">SQRT(($AX46^2*($AH46/2)+$AW46^2*$AI46)/(($AH46/2)+$AI46))</f>
        <v>#VALUE!</v>
      </c>
      <c r="O46" s="340" t="e">
        <f aca="false">SQRT(($AY46^2*($AH46/2)+$AW46^2*$AI46)/(($AH46/2)+$AI46))</f>
        <v>#VALUE!</v>
      </c>
      <c r="P46" s="209" t="e">
        <f aca="false">(VLOOKUP(AI46,CorrelationTwo,2)*(AW46^2)*AI46+VLOOKUP(D46,CorrelationOne,$AK$9)*AX46*AY46*(AH46/2))/((AI46+(AH46/2))*O46*N46)*AF46</f>
        <v>#VALUE!</v>
      </c>
      <c r="Q46" s="339" t="e">
        <f aca="false">xSPRDOPT(I46,H46,AQ46,0,O46,N46,P46,D46-$G$5,1,0)*AH46*AU46</f>
        <v>#VALUE!</v>
      </c>
      <c r="R46" s="339"/>
      <c r="S46" s="203" t="e">
        <f aca="false">xSPRDOPT(I46,H46,AQ46,AT46,O46,N46,P46,D46-$G$5,1,2)*AF46*(F46/(1-AR46))*AH46</f>
        <v>#VALUE!</v>
      </c>
      <c r="T46" s="203" t="e">
        <f aca="false">xSPRDOPT(I46,H46,AQ46,AT46,O46,N46,P46,D46-$G$5,1,1)*AF46*F46*AH46</f>
        <v>#VALUE!</v>
      </c>
      <c r="U46" s="339"/>
      <c r="V46" s="341" t="e">
        <f aca="false">VLOOKUP($AG46,$AL$4:$AS$15,8)*AH46*AU46</f>
        <v>#VALUE!</v>
      </c>
      <c r="W46" s="341"/>
      <c r="X46" s="342" t="e">
        <f aca="false">((BM46*BC46)+(BL46*BB46))*AH46*F46</f>
        <v>#VALUE!</v>
      </c>
      <c r="Y46" s="342" t="e">
        <f aca="false">($F46*$AH46)*((($BG46/2)*($BC46)^2)+(($BF46/2)*($BB46)^2)+($BH46*$BC46*$BB46))</f>
        <v>#VALUE!</v>
      </c>
      <c r="Z46" s="342" t="e">
        <f aca="false">($BI46*$F46*$AH46*($G$5-$BV$5))/365.25</f>
        <v>#VALUE!</v>
      </c>
      <c r="AA46" s="342" t="e">
        <f aca="false">(($BK46*$BE46)+($BJ46*$BD46))*$F46*$AH46*$AF46</f>
        <v>#NAME?</v>
      </c>
      <c r="AB46" s="342" t="e">
        <f aca="false">BN46*(AT46-CA46)*F46*AH46</f>
        <v>#VALUE!</v>
      </c>
      <c r="AC46" s="342" t="e">
        <f aca="false">BO46*CB46*F46*AH46*CA46*($G$5-$BV$5)/365.25</f>
        <v>#NAME?</v>
      </c>
      <c r="AF46" s="216" t="e">
        <f aca="false">IF(AND(D46&gt;=$G$7,D46&lt;=$G$8),1,0)</f>
        <v>#VALUE!</v>
      </c>
      <c r="AG46" s="216" t="e">
        <f aca="false">MONTH(D46)</f>
        <v>#VALUE!</v>
      </c>
      <c r="AH46" s="216" t="e">
        <f aca="false">(EOMONTH(D46,0)-EOMONTH(D46-DAY(D46),0))*AF46</f>
        <v>#VALUE!</v>
      </c>
      <c r="AI46" s="216" t="e">
        <f aca="false">AI45+AH45</f>
        <v>#VALUE!</v>
      </c>
      <c r="AJ46" s="216" t="e">
        <f aca="false">D46-$BV$5</f>
        <v>#VALUE!</v>
      </c>
      <c r="AL46" s="207" t="e">
        <f aca="false">VLOOKUP($D46,CurveTbl,$AK$4)</f>
        <v>#VALUE!</v>
      </c>
      <c r="AM46" s="343" t="e">
        <f aca="false">VLOOKUP($D46,CurveTbl,$AH$3)</f>
        <v>#VALUE!</v>
      </c>
      <c r="AN46" s="343" t="e">
        <f aca="false">VLOOKUP($D46,CurveTbl,$AH$4)+VLOOKUP($AG46,$AL$3:$AS$15,6)</f>
        <v>#VALUE!</v>
      </c>
      <c r="AO46" s="343" t="e">
        <f aca="false">VLOOKUP($D46,CurveTbl,$AH$5)</f>
        <v>#VALUE!</v>
      </c>
      <c r="AP46" s="343" t="e">
        <f aca="false">VLOOKUP($D46,CurveTbl,$AH$6)+VLOOKUP($AG46,$AL$3:$AS$15,7)</f>
        <v>#VALUE!</v>
      </c>
      <c r="AQ46" s="207" t="e">
        <f aca="false">VLOOKUP($AG46,$AL$4:$AS$15,3)+VLOOKUP($AG46,$AL$4:$AS$15,5)+($AH$10*VLOOKUP(D46,GRITable,2))</f>
        <v>#VALUE!</v>
      </c>
      <c r="AR46" s="208" t="e">
        <f aca="false">VLOOKUP($AG46,$AL$4:$AS$15,4)</f>
        <v>#VALUE!</v>
      </c>
      <c r="AS46" s="207" t="e">
        <f aca="false">(AL46+AM46+AN46)</f>
        <v>#VALUE!</v>
      </c>
      <c r="AT46" s="208" t="e">
        <f aca="false">VLOOKUP(D46,CurveTbl,$AK$6)</f>
        <v>#VALUE!</v>
      </c>
      <c r="AU46" s="208" t="e">
        <f aca="false">(1+$AT46/2)^(-2*($D46-$G$5)/365.25)*$AF46</f>
        <v>#VALUE!</v>
      </c>
      <c r="AV46" s="344" t="e">
        <f aca="false">ROUND((F46/(1-AR46))-F46,0)*AF46*AH46*AU46</f>
        <v>#VALUE!</v>
      </c>
      <c r="AW46" s="208" t="e">
        <f aca="false">VLOOKUP($D46,CurveTbl,$AK$8)</f>
        <v>#VALUE!</v>
      </c>
      <c r="AX46" s="208" t="e">
        <f aca="false">VLOOKUP($D46,CurveTbl,$AH$7)</f>
        <v>#VALUE!</v>
      </c>
      <c r="AY46" s="208" t="e">
        <f aca="false">VLOOKUP($D46,CurveTbl,$AH$8)</f>
        <v>#VALUE!</v>
      </c>
      <c r="AZ46" s="208"/>
      <c r="BA46" s="345"/>
      <c r="BB46" s="343" t="e">
        <f aca="false">$H46-$BV46</f>
        <v>#VALUE!</v>
      </c>
      <c r="BC46" s="343" t="e">
        <f aca="false">I46-BW46</f>
        <v>#VALUE!</v>
      </c>
      <c r="BD46" s="208" t="n">
        <v>0.17</v>
      </c>
      <c r="BE46" s="208" t="n">
        <v>0.17</v>
      </c>
      <c r="BF46" s="208" t="e">
        <f aca="false">xSPRDOPT($BW46,$BV46,$CG46,0,$BY46,$BX46,$BZ46,$AJ46,1,4)*$CB46</f>
        <v>#NAME?</v>
      </c>
      <c r="BG46" s="208" t="e">
        <f aca="false">xSPRDOPT($BW46,$BV46,$CG46,0,$BY46,$BX46,$BZ46,$AJ46,1,3)*$CB46</f>
        <v>#NAME?</v>
      </c>
      <c r="BH46" s="208" t="e">
        <f aca="false">IF(OR(BF46&lt;&gt;0,BG46&lt;&gt;0),xSPRDOPT($BW46,$BV46,$CG46,0,$BY46,$BX46,$BZ46,$AJ46,1,12)*$CB46,0)</f>
        <v>#NAME?</v>
      </c>
      <c r="BI46" s="208" t="e">
        <f aca="false">xSPRDOPT($BW46,$BV46,$CG46,2*LN(1+CA46/2),$BY46,$BX46,$BZ46,$AJ46,1,9)</f>
        <v>#NAME?</v>
      </c>
      <c r="BJ46" s="208" t="e">
        <f aca="false">xSPRDOPT($BW46,$BV46,$CG46,0,$BY46,$BX46,$BZ46,$AJ46,1,6)*$CB46</f>
        <v>#NAME?</v>
      </c>
      <c r="BK46" s="208" t="e">
        <f aca="false">xSPRDOPT($BW46,$BV46,$CG46,0,$BY46,$BX46,$BZ46,$AJ46,1,5)*$CB46</f>
        <v>#NAME?</v>
      </c>
      <c r="BL46" s="208" t="e">
        <f aca="false">xSPRDOPT(BW46,BV46,CG46,0,BY46,BX46,BZ46,AJ46,1,2)*CB46</f>
        <v>#NAME?</v>
      </c>
      <c r="BM46" s="208" t="e">
        <f aca="false">xSPRDOPT(BW46,BV46,CG46,0,BY46,BX46,BZ46,AJ46,1,1)*CB46</f>
        <v>#NAME?</v>
      </c>
      <c r="BN46" s="208" t="e">
        <f aca="false">IF(AH46&lt;&gt;0,xSPRDOPT($BW46,$BV46,$CG46,2*LN(1+CA46/2),$BY46,$BX46,$BZ46,$AJ46,1,8)+(AJ46/365.25)*CH46/AH46,0)</f>
        <v>#VALUE!</v>
      </c>
      <c r="BO46" s="208" t="e">
        <f aca="false">xSPRDOPT($BW46,$BV46,$CG46,0,$BY46,$BX46,$BZ46,$AJ46,1,0)</f>
        <v>#NAME?</v>
      </c>
      <c r="BP46" s="208"/>
      <c r="BQ46" s="208"/>
      <c r="BR46" s="208"/>
      <c r="BS46" s="208"/>
      <c r="BV46" s="346" t="n">
        <v>5.10858585858586</v>
      </c>
      <c r="BW46" s="207" t="n">
        <v>5.0575</v>
      </c>
      <c r="BX46" s="208" t="e">
        <f aca="false"/>
        <v>#REF!</v>
      </c>
      <c r="BY46" s="208" t="e">
        <f aca="false"/>
        <v>#REF!</v>
      </c>
      <c r="BZ46" s="208" t="e">
        <f aca="false"/>
        <v>#REF!</v>
      </c>
      <c r="CA46" s="208" t="n">
        <v>0.0550574802065769</v>
      </c>
      <c r="CB46" s="208" t="n">
        <v>0</v>
      </c>
      <c r="CC46" s="343" t="n">
        <v>0</v>
      </c>
      <c r="CD46" s="343" t="n">
        <v>0</v>
      </c>
      <c r="CE46" s="343" t="n">
        <v>0</v>
      </c>
      <c r="CF46" s="343" t="n">
        <v>0</v>
      </c>
      <c r="CG46" s="343" t="n">
        <v>0.0037</v>
      </c>
      <c r="CH46" s="343" t="n">
        <v>0</v>
      </c>
      <c r="CI46" s="343" t="n">
        <v>5.0575</v>
      </c>
    </row>
    <row r="47" customFormat="false" ht="12.75" hidden="false" customHeight="false" outlineLevel="0" collapsed="false">
      <c r="A47" s="338"/>
      <c r="B47" s="338"/>
      <c r="D47" s="199" t="e">
        <f aca="false">D46+AH46</f>
        <v>#VALUE!</v>
      </c>
      <c r="F47" s="200" t="e">
        <f aca="false">VLOOKUP(AG47,$AL$4:$AS$15,2)</f>
        <v>#VALUE!</v>
      </c>
      <c r="G47" s="200" t="e">
        <f aca="false">F47*$AU47</f>
        <v>#VALUE!</v>
      </c>
      <c r="H47" s="201" t="e">
        <f aca="false">(AL47+AM47+AN47)/(1-(AR47))</f>
        <v>#VALUE!</v>
      </c>
      <c r="I47" s="201" t="e">
        <f aca="false">(AL47+AO47+AP47)</f>
        <v>#VALUE!</v>
      </c>
      <c r="K47" s="201" t="e">
        <f aca="false">MAX(((I47-H47)-AQ47)*AU47*AH47,0)</f>
        <v>#VALUE!</v>
      </c>
      <c r="L47" s="339" t="e">
        <f aca="false">MAX(Q47-K47,0)</f>
        <v>#VALUE!</v>
      </c>
      <c r="N47" s="340" t="e">
        <f aca="false">SQRT(($AX47^2*($AH47/2)+$AW47^2*$AI47)/(($AH47/2)+$AI47))</f>
        <v>#VALUE!</v>
      </c>
      <c r="O47" s="340" t="e">
        <f aca="false">SQRT(($AY47^2*($AH47/2)+$AW47^2*$AI47)/(($AH47/2)+$AI47))</f>
        <v>#VALUE!</v>
      </c>
      <c r="P47" s="209" t="e">
        <f aca="false">(VLOOKUP(AI47,CorrelationTwo,2)*(AW47^2)*AI47+VLOOKUP(D47,CorrelationOne,$AK$9)*AX47*AY47*(AH47/2))/((AI47+(AH47/2))*O47*N47)*AF47</f>
        <v>#VALUE!</v>
      </c>
      <c r="Q47" s="339" t="e">
        <f aca="false">xSPRDOPT(I47,H47,AQ47,0,O47,N47,P47,D47-$G$5,1,0)*AH47*AU47</f>
        <v>#VALUE!</v>
      </c>
      <c r="R47" s="339"/>
      <c r="S47" s="203" t="e">
        <f aca="false">xSPRDOPT(I47,H47,AQ47,AT47,O47,N47,P47,D47-$G$5,1,2)*AF47*(F47/(1-AR47))*AH47</f>
        <v>#VALUE!</v>
      </c>
      <c r="T47" s="203" t="e">
        <f aca="false">xSPRDOPT(I47,H47,AQ47,AT47,O47,N47,P47,D47-$G$5,1,1)*AF47*F47*AH47</f>
        <v>#VALUE!</v>
      </c>
      <c r="U47" s="339"/>
      <c r="V47" s="341" t="e">
        <f aca="false">VLOOKUP($AG47,$AL$4:$AS$15,8)*AH47*AU47</f>
        <v>#VALUE!</v>
      </c>
      <c r="W47" s="341"/>
      <c r="X47" s="342" t="e">
        <f aca="false">((BM47*BC47)+(BL47*BB47))*AH47*F47</f>
        <v>#VALUE!</v>
      </c>
      <c r="Y47" s="342" t="e">
        <f aca="false">($F47*$AH47)*((($BG47/2)*($BC47)^2)+(($BF47/2)*($BB47)^2)+($BH47*$BC47*$BB47))</f>
        <v>#VALUE!</v>
      </c>
      <c r="Z47" s="342" t="e">
        <f aca="false">($BI47*$F47*$AH47*($G$5-$BV$5))/365.25</f>
        <v>#VALUE!</v>
      </c>
      <c r="AA47" s="342" t="e">
        <f aca="false">(($BK47*$BE47)+($BJ47*$BD47))*$F47*$AH47*$AF47</f>
        <v>#NAME?</v>
      </c>
      <c r="AB47" s="342" t="e">
        <f aca="false">BN47*(AT47-CA47)*F47*AH47</f>
        <v>#VALUE!</v>
      </c>
      <c r="AC47" s="342" t="e">
        <f aca="false">BO47*CB47*F47*AH47*CA47*($G$5-$BV$5)/365.25</f>
        <v>#NAME?</v>
      </c>
      <c r="AF47" s="216" t="e">
        <f aca="false">IF(AND(D47&gt;=$G$7,D47&lt;=$G$8),1,0)</f>
        <v>#VALUE!</v>
      </c>
      <c r="AG47" s="216" t="e">
        <f aca="false">MONTH(D47)</f>
        <v>#VALUE!</v>
      </c>
      <c r="AH47" s="216" t="e">
        <f aca="false">(EOMONTH(D47,0)-EOMONTH(D47-DAY(D47),0))*AF47</f>
        <v>#VALUE!</v>
      </c>
      <c r="AI47" s="216" t="e">
        <f aca="false">AI46+AH46</f>
        <v>#VALUE!</v>
      </c>
      <c r="AJ47" s="216" t="e">
        <f aca="false">D47-$BV$5</f>
        <v>#VALUE!</v>
      </c>
      <c r="AL47" s="207" t="e">
        <f aca="false">VLOOKUP($D47,CurveTbl,$AK$4)</f>
        <v>#VALUE!</v>
      </c>
      <c r="AM47" s="343" t="e">
        <f aca="false">VLOOKUP($D47,CurveTbl,$AH$3)</f>
        <v>#VALUE!</v>
      </c>
      <c r="AN47" s="343" t="e">
        <f aca="false">VLOOKUP($D47,CurveTbl,$AH$4)+VLOOKUP($AG47,$AL$3:$AS$15,6)</f>
        <v>#VALUE!</v>
      </c>
      <c r="AO47" s="343" t="e">
        <f aca="false">VLOOKUP($D47,CurveTbl,$AH$5)</f>
        <v>#VALUE!</v>
      </c>
      <c r="AP47" s="343" t="e">
        <f aca="false">VLOOKUP($D47,CurveTbl,$AH$6)+VLOOKUP($AG47,$AL$3:$AS$15,7)</f>
        <v>#VALUE!</v>
      </c>
      <c r="AQ47" s="207" t="e">
        <f aca="false">VLOOKUP($AG47,$AL$4:$AS$15,3)+VLOOKUP($AG47,$AL$4:$AS$15,5)+($AH$10*VLOOKUP(D47,GRITable,2))</f>
        <v>#VALUE!</v>
      </c>
      <c r="AR47" s="208" t="e">
        <f aca="false">VLOOKUP($AG47,$AL$4:$AS$15,4)</f>
        <v>#VALUE!</v>
      </c>
      <c r="AS47" s="207" t="e">
        <f aca="false">(AL47+AM47+AN47)</f>
        <v>#VALUE!</v>
      </c>
      <c r="AT47" s="208" t="e">
        <f aca="false">VLOOKUP(D47,CurveTbl,$AK$6)</f>
        <v>#VALUE!</v>
      </c>
      <c r="AU47" s="208" t="e">
        <f aca="false">(1+$AT47/2)^(-2*($D47-$G$5)/365.25)*$AF47</f>
        <v>#VALUE!</v>
      </c>
      <c r="AV47" s="344" t="e">
        <f aca="false">ROUND((F47/(1-AR47))-F47,0)*AF47*AH47*AU47</f>
        <v>#VALUE!</v>
      </c>
      <c r="AW47" s="208" t="e">
        <f aca="false">VLOOKUP($D47,CurveTbl,$AK$8)</f>
        <v>#VALUE!</v>
      </c>
      <c r="AX47" s="208" t="e">
        <f aca="false">VLOOKUP($D47,CurveTbl,$AH$7)</f>
        <v>#VALUE!</v>
      </c>
      <c r="AY47" s="208" t="e">
        <f aca="false">VLOOKUP($D47,CurveTbl,$AH$8)</f>
        <v>#VALUE!</v>
      </c>
      <c r="AZ47" s="208"/>
      <c r="BA47" s="345"/>
      <c r="BB47" s="343" t="e">
        <f aca="false">$H47-$BV47</f>
        <v>#VALUE!</v>
      </c>
      <c r="BC47" s="343" t="e">
        <f aca="false">I47-BW47</f>
        <v>#VALUE!</v>
      </c>
      <c r="BD47" s="208" t="n">
        <v>0.17</v>
      </c>
      <c r="BE47" s="208" t="n">
        <v>0.17</v>
      </c>
      <c r="BF47" s="208" t="e">
        <f aca="false">xSPRDOPT($BW47,$BV47,$CG47,0,$BY47,$BX47,$BZ47,$AJ47,1,4)*$CB47</f>
        <v>#NAME?</v>
      </c>
      <c r="BG47" s="208" t="e">
        <f aca="false">xSPRDOPT($BW47,$BV47,$CG47,0,$BY47,$BX47,$BZ47,$AJ47,1,3)*$CB47</f>
        <v>#NAME?</v>
      </c>
      <c r="BH47" s="208" t="e">
        <f aca="false">IF(OR(BF47&lt;&gt;0,BG47&lt;&gt;0),xSPRDOPT($BW47,$BV47,$CG47,0,$BY47,$BX47,$BZ47,$AJ47,1,12)*$CB47,0)</f>
        <v>#NAME?</v>
      </c>
      <c r="BI47" s="208" t="e">
        <f aca="false">xSPRDOPT($BW47,$BV47,$CG47,2*LN(1+CA47/2),$BY47,$BX47,$BZ47,$AJ47,1,9)</f>
        <v>#NAME?</v>
      </c>
      <c r="BJ47" s="208" t="e">
        <f aca="false">xSPRDOPT($BW47,$BV47,$CG47,0,$BY47,$BX47,$BZ47,$AJ47,1,6)*$CB47</f>
        <v>#NAME?</v>
      </c>
      <c r="BK47" s="208" t="e">
        <f aca="false">xSPRDOPT($BW47,$BV47,$CG47,0,$BY47,$BX47,$BZ47,$AJ47,1,5)*$CB47</f>
        <v>#NAME?</v>
      </c>
      <c r="BL47" s="208" t="e">
        <f aca="false">xSPRDOPT(BW47,BV47,CG47,0,BY47,BX47,BZ47,AJ47,1,2)*CB47</f>
        <v>#NAME?</v>
      </c>
      <c r="BM47" s="208" t="e">
        <f aca="false">xSPRDOPT(BW47,BV47,CG47,0,BY47,BX47,BZ47,AJ47,1,1)*CB47</f>
        <v>#NAME?</v>
      </c>
      <c r="BN47" s="208" t="e">
        <f aca="false">IF(AH47&lt;&gt;0,xSPRDOPT($BW47,$BV47,$CG47,2*LN(1+CA47/2),$BY47,$BX47,$BZ47,$AJ47,1,8)+(AJ47/365.25)*CH47/AH47,0)</f>
        <v>#VALUE!</v>
      </c>
      <c r="BO47" s="208" t="e">
        <f aca="false">xSPRDOPT($BW47,$BV47,$CG47,0,$BY47,$BX47,$BZ47,$AJ47,1,0)</f>
        <v>#NAME?</v>
      </c>
      <c r="BP47" s="208"/>
      <c r="BQ47" s="208"/>
      <c r="BR47" s="208"/>
      <c r="BS47" s="208"/>
      <c r="BV47" s="346" t="n">
        <v>5.10858585858586</v>
      </c>
      <c r="BW47" s="207" t="n">
        <v>5.0575</v>
      </c>
      <c r="BX47" s="208" t="e">
        <f aca="false"/>
        <v>#REF!</v>
      </c>
      <c r="BY47" s="208" t="e">
        <f aca="false"/>
        <v>#REF!</v>
      </c>
      <c r="BZ47" s="208" t="e">
        <f aca="false"/>
        <v>#REF!</v>
      </c>
      <c r="CA47" s="208" t="n">
        <v>0.0550574802065769</v>
      </c>
      <c r="CB47" s="208" t="n">
        <v>0</v>
      </c>
      <c r="CC47" s="343" t="n">
        <v>0</v>
      </c>
      <c r="CD47" s="343" t="n">
        <v>0</v>
      </c>
      <c r="CE47" s="343" t="n">
        <v>0</v>
      </c>
      <c r="CF47" s="343" t="n">
        <v>0</v>
      </c>
      <c r="CG47" s="343" t="n">
        <v>0.0037</v>
      </c>
      <c r="CH47" s="343" t="n">
        <v>0</v>
      </c>
      <c r="CI47" s="343" t="n">
        <v>5.0575</v>
      </c>
    </row>
    <row r="48" customFormat="false" ht="12.75" hidden="false" customHeight="false" outlineLevel="0" collapsed="false">
      <c r="A48" s="338"/>
      <c r="B48" s="338"/>
      <c r="D48" s="199" t="e">
        <f aca="false">D47+AH47</f>
        <v>#VALUE!</v>
      </c>
      <c r="F48" s="200" t="e">
        <f aca="false">VLOOKUP(AG48,$AL$4:$AS$15,2)</f>
        <v>#VALUE!</v>
      </c>
      <c r="G48" s="200" t="e">
        <f aca="false">F48*$AU48</f>
        <v>#VALUE!</v>
      </c>
      <c r="H48" s="201" t="e">
        <f aca="false">(AL48+AM48+AN48)/(1-(AR48))</f>
        <v>#VALUE!</v>
      </c>
      <c r="I48" s="201" t="e">
        <f aca="false">(AL48+AO48+AP48)</f>
        <v>#VALUE!</v>
      </c>
      <c r="K48" s="201" t="e">
        <f aca="false">MAX(((I48-H48)-AQ48)*AU48*AH48,0)</f>
        <v>#VALUE!</v>
      </c>
      <c r="L48" s="339" t="e">
        <f aca="false">MAX(Q48-K48,0)</f>
        <v>#VALUE!</v>
      </c>
      <c r="N48" s="340" t="e">
        <f aca="false">SQRT(($AX48^2*($AH48/2)+$AW48^2*$AI48)/(($AH48/2)+$AI48))</f>
        <v>#VALUE!</v>
      </c>
      <c r="O48" s="340" t="e">
        <f aca="false">SQRT(($AY48^2*($AH48/2)+$AW48^2*$AI48)/(($AH48/2)+$AI48))</f>
        <v>#VALUE!</v>
      </c>
      <c r="P48" s="209" t="e">
        <f aca="false">(VLOOKUP(AI48,CorrelationTwo,2)*(AW48^2)*AI48+VLOOKUP(D48,CorrelationOne,$AK$9)*AX48*AY48*(AH48/2))/((AI48+(AH48/2))*O48*N48)*AF48</f>
        <v>#VALUE!</v>
      </c>
      <c r="Q48" s="339" t="e">
        <f aca="false">xSPRDOPT(I48,H48,AQ48,0,O48,N48,P48,D48-$G$5,1,0)*AH48*AU48</f>
        <v>#VALUE!</v>
      </c>
      <c r="R48" s="339"/>
      <c r="S48" s="203" t="e">
        <f aca="false">xSPRDOPT(I48,H48,AQ48,AT48,O48,N48,P48,D48-$G$5,1,2)*AF48*(F48/(1-AR48))*AH48</f>
        <v>#VALUE!</v>
      </c>
      <c r="T48" s="203" t="e">
        <f aca="false">xSPRDOPT(I48,H48,AQ48,AT48,O48,N48,P48,D48-$G$5,1,1)*AF48*F48*AH48</f>
        <v>#VALUE!</v>
      </c>
      <c r="U48" s="339"/>
      <c r="V48" s="341" t="e">
        <f aca="false">VLOOKUP($AG48,$AL$4:$AS$15,8)*AH48*AU48</f>
        <v>#VALUE!</v>
      </c>
      <c r="W48" s="341"/>
      <c r="X48" s="342" t="e">
        <f aca="false">((BM48*BC48)+(BL48*BB48))*AH48*F48</f>
        <v>#VALUE!</v>
      </c>
      <c r="Y48" s="342" t="e">
        <f aca="false">($F48*$AH48)*((($BG48/2)*($BC48)^2)+(($BF48/2)*($BB48)^2)+($BH48*$BC48*$BB48))</f>
        <v>#VALUE!</v>
      </c>
      <c r="Z48" s="342" t="e">
        <f aca="false">($BI48*$F48*$AH48*($G$5-$BV$5))/365.25</f>
        <v>#VALUE!</v>
      </c>
      <c r="AA48" s="342" t="e">
        <f aca="false">(($BK48*$BE48)+($BJ48*$BD48))*$F48*$AH48*$AF48</f>
        <v>#NAME?</v>
      </c>
      <c r="AB48" s="342" t="e">
        <f aca="false">BN48*(AT48-CA48)*F48*AH48</f>
        <v>#VALUE!</v>
      </c>
      <c r="AC48" s="342" t="e">
        <f aca="false">BO48*CB48*F48*AH48*CA48*($G$5-$BV$5)/365.25</f>
        <v>#NAME?</v>
      </c>
      <c r="AF48" s="216" t="e">
        <f aca="false">IF(AND(D48&gt;=$G$7,D48&lt;=$G$8),1,0)</f>
        <v>#VALUE!</v>
      </c>
      <c r="AG48" s="216" t="e">
        <f aca="false">MONTH(D48)</f>
        <v>#VALUE!</v>
      </c>
      <c r="AH48" s="216" t="e">
        <f aca="false">(EOMONTH(D48,0)-EOMONTH(D48-DAY(D48),0))*AF48</f>
        <v>#VALUE!</v>
      </c>
      <c r="AI48" s="216" t="e">
        <f aca="false">AI47+AH47</f>
        <v>#VALUE!</v>
      </c>
      <c r="AJ48" s="216" t="e">
        <f aca="false">D48-$BV$5</f>
        <v>#VALUE!</v>
      </c>
      <c r="AL48" s="207" t="e">
        <f aca="false">VLOOKUP($D48,CurveTbl,$AK$4)</f>
        <v>#VALUE!</v>
      </c>
      <c r="AM48" s="343" t="e">
        <f aca="false">VLOOKUP($D48,CurveTbl,$AH$3)</f>
        <v>#VALUE!</v>
      </c>
      <c r="AN48" s="343" t="e">
        <f aca="false">VLOOKUP($D48,CurveTbl,$AH$4)+VLOOKUP($AG48,$AL$3:$AS$15,6)</f>
        <v>#VALUE!</v>
      </c>
      <c r="AO48" s="343" t="e">
        <f aca="false">VLOOKUP($D48,CurveTbl,$AH$5)</f>
        <v>#VALUE!</v>
      </c>
      <c r="AP48" s="343" t="e">
        <f aca="false">VLOOKUP($D48,CurveTbl,$AH$6)+VLOOKUP($AG48,$AL$3:$AS$15,7)</f>
        <v>#VALUE!</v>
      </c>
      <c r="AQ48" s="207" t="e">
        <f aca="false">VLOOKUP($AG48,$AL$4:$AS$15,3)+VLOOKUP($AG48,$AL$4:$AS$15,5)+($AH$10*VLOOKUP(D48,GRITable,2))</f>
        <v>#VALUE!</v>
      </c>
      <c r="AR48" s="208" t="e">
        <f aca="false">VLOOKUP($AG48,$AL$4:$AS$15,4)</f>
        <v>#VALUE!</v>
      </c>
      <c r="AS48" s="207" t="e">
        <f aca="false">(AL48+AM48+AN48)</f>
        <v>#VALUE!</v>
      </c>
      <c r="AT48" s="208" t="e">
        <f aca="false">VLOOKUP(D48,CurveTbl,$AK$6)</f>
        <v>#VALUE!</v>
      </c>
      <c r="AU48" s="208" t="e">
        <f aca="false">(1+$AT48/2)^(-2*($D48-$G$5)/365.25)*$AF48</f>
        <v>#VALUE!</v>
      </c>
      <c r="AV48" s="344" t="e">
        <f aca="false">ROUND((F48/(1-AR48))-F48,0)*AF48*AH48*AU48</f>
        <v>#VALUE!</v>
      </c>
      <c r="AW48" s="208" t="e">
        <f aca="false">VLOOKUP($D48,CurveTbl,$AK$8)</f>
        <v>#VALUE!</v>
      </c>
      <c r="AX48" s="208" t="e">
        <f aca="false">VLOOKUP($D48,CurveTbl,$AH$7)</f>
        <v>#VALUE!</v>
      </c>
      <c r="AY48" s="208" t="e">
        <f aca="false">VLOOKUP($D48,CurveTbl,$AH$8)</f>
        <v>#VALUE!</v>
      </c>
      <c r="AZ48" s="208"/>
      <c r="BA48" s="345"/>
      <c r="BB48" s="343" t="e">
        <f aca="false">$H48-$BV48</f>
        <v>#VALUE!</v>
      </c>
      <c r="BC48" s="343" t="e">
        <f aca="false">I48-BW48</f>
        <v>#VALUE!</v>
      </c>
      <c r="BD48" s="208" t="n">
        <v>0.17</v>
      </c>
      <c r="BE48" s="208" t="n">
        <v>0.17</v>
      </c>
      <c r="BF48" s="208" t="e">
        <f aca="false">xSPRDOPT($BW48,$BV48,$CG48,0,$BY48,$BX48,$BZ48,$AJ48,1,4)*$CB48</f>
        <v>#NAME?</v>
      </c>
      <c r="BG48" s="208" t="e">
        <f aca="false">xSPRDOPT($BW48,$BV48,$CG48,0,$BY48,$BX48,$BZ48,$AJ48,1,3)*$CB48</f>
        <v>#NAME?</v>
      </c>
      <c r="BH48" s="208" t="e">
        <f aca="false">IF(OR(BF48&lt;&gt;0,BG48&lt;&gt;0),xSPRDOPT($BW48,$BV48,$CG48,0,$BY48,$BX48,$BZ48,$AJ48,1,12)*$CB48,0)</f>
        <v>#NAME?</v>
      </c>
      <c r="BI48" s="208" t="e">
        <f aca="false">xSPRDOPT($BW48,$BV48,$CG48,2*LN(1+CA48/2),$BY48,$BX48,$BZ48,$AJ48,1,9)</f>
        <v>#NAME?</v>
      </c>
      <c r="BJ48" s="208" t="e">
        <f aca="false">xSPRDOPT($BW48,$BV48,$CG48,0,$BY48,$BX48,$BZ48,$AJ48,1,6)*$CB48</f>
        <v>#NAME?</v>
      </c>
      <c r="BK48" s="208" t="e">
        <f aca="false">xSPRDOPT($BW48,$BV48,$CG48,0,$BY48,$BX48,$BZ48,$AJ48,1,5)*$CB48</f>
        <v>#NAME?</v>
      </c>
      <c r="BL48" s="208" t="e">
        <f aca="false">xSPRDOPT(BW48,BV48,CG48,0,BY48,BX48,BZ48,AJ48,1,2)*CB48</f>
        <v>#NAME?</v>
      </c>
      <c r="BM48" s="208" t="e">
        <f aca="false">xSPRDOPT(BW48,BV48,CG48,0,BY48,BX48,BZ48,AJ48,1,1)*CB48</f>
        <v>#NAME?</v>
      </c>
      <c r="BN48" s="208" t="e">
        <f aca="false">IF(AH48&lt;&gt;0,xSPRDOPT($BW48,$BV48,$CG48,2*LN(1+CA48/2),$BY48,$BX48,$BZ48,$AJ48,1,8)+(AJ48/365.25)*CH48/AH48,0)</f>
        <v>#VALUE!</v>
      </c>
      <c r="BO48" s="208" t="e">
        <f aca="false">xSPRDOPT($BW48,$BV48,$CG48,0,$BY48,$BX48,$BZ48,$AJ48,1,0)</f>
        <v>#NAME?</v>
      </c>
      <c r="BP48" s="208"/>
      <c r="BQ48" s="208"/>
      <c r="BR48" s="208"/>
      <c r="BS48" s="208"/>
      <c r="BV48" s="346" t="n">
        <v>5.10858585858586</v>
      </c>
      <c r="BW48" s="207" t="n">
        <v>5.0575</v>
      </c>
      <c r="BX48" s="208" t="e">
        <f aca="false"/>
        <v>#REF!</v>
      </c>
      <c r="BY48" s="208" t="e">
        <f aca="false"/>
        <v>#REF!</v>
      </c>
      <c r="BZ48" s="208" t="e">
        <f aca="false"/>
        <v>#REF!</v>
      </c>
      <c r="CA48" s="208" t="n">
        <v>0.0550574802065769</v>
      </c>
      <c r="CB48" s="208" t="n">
        <v>0</v>
      </c>
      <c r="CC48" s="343" t="n">
        <v>0</v>
      </c>
      <c r="CD48" s="343" t="n">
        <v>0</v>
      </c>
      <c r="CE48" s="343" t="n">
        <v>0</v>
      </c>
      <c r="CF48" s="343" t="n">
        <v>0</v>
      </c>
      <c r="CG48" s="343" t="n">
        <v>0.0037</v>
      </c>
      <c r="CH48" s="343" t="n">
        <v>0</v>
      </c>
      <c r="CI48" s="343" t="n">
        <v>5.0575</v>
      </c>
    </row>
    <row r="49" customFormat="false" ht="12.75" hidden="false" customHeight="false" outlineLevel="0" collapsed="false">
      <c r="A49" s="338"/>
      <c r="B49" s="338"/>
      <c r="D49" s="199" t="e">
        <f aca="false">D48+AH48</f>
        <v>#VALUE!</v>
      </c>
      <c r="F49" s="200" t="e">
        <f aca="false">VLOOKUP(AG49,$AL$4:$AS$15,2)</f>
        <v>#VALUE!</v>
      </c>
      <c r="G49" s="200" t="e">
        <f aca="false">F49*$AU49</f>
        <v>#VALUE!</v>
      </c>
      <c r="H49" s="201" t="e">
        <f aca="false">(AL49+AM49+AN49)/(1-(AR49))</f>
        <v>#VALUE!</v>
      </c>
      <c r="I49" s="201" t="e">
        <f aca="false">(AL49+AO49+AP49)</f>
        <v>#VALUE!</v>
      </c>
      <c r="K49" s="201" t="e">
        <f aca="false">MAX(((I49-H49)-AQ49)*AU49*AH49,0)</f>
        <v>#VALUE!</v>
      </c>
      <c r="L49" s="339" t="e">
        <f aca="false">MAX(Q49-K49,0)</f>
        <v>#VALUE!</v>
      </c>
      <c r="N49" s="340" t="e">
        <f aca="false">SQRT(($AX49^2*($AH49/2)+$AW49^2*$AI49)/(($AH49/2)+$AI49))</f>
        <v>#VALUE!</v>
      </c>
      <c r="O49" s="340" t="e">
        <f aca="false">SQRT(($AY49^2*($AH49/2)+$AW49^2*$AI49)/(($AH49/2)+$AI49))</f>
        <v>#VALUE!</v>
      </c>
      <c r="P49" s="209" t="e">
        <f aca="false">(VLOOKUP(AI49,CorrelationTwo,2)*(AW49^2)*AI49+VLOOKUP(D49,CorrelationOne,$AK$9)*AX49*AY49*(AH49/2))/((AI49+(AH49/2))*O49*N49)*AF49</f>
        <v>#VALUE!</v>
      </c>
      <c r="Q49" s="339" t="e">
        <f aca="false">xSPRDOPT(I49,H49,AQ49,0,O49,N49,P49,D49-$G$5,1,0)*AH49*AU49</f>
        <v>#VALUE!</v>
      </c>
      <c r="R49" s="339"/>
      <c r="S49" s="203" t="e">
        <f aca="false">xSPRDOPT(I49,H49,AQ49,AT49,O49,N49,P49,D49-$G$5,1,2)*AF49*(F49/(1-AR49))*AH49</f>
        <v>#VALUE!</v>
      </c>
      <c r="T49" s="203" t="e">
        <f aca="false">xSPRDOPT(I49,H49,AQ49,AT49,O49,N49,P49,D49-$G$5,1,1)*AF49*F49*AH49</f>
        <v>#VALUE!</v>
      </c>
      <c r="U49" s="339"/>
      <c r="V49" s="341" t="e">
        <f aca="false">VLOOKUP($AG49,$AL$4:$AS$15,8)*AH49*AU49</f>
        <v>#VALUE!</v>
      </c>
      <c r="W49" s="341"/>
      <c r="X49" s="342" t="e">
        <f aca="false">((BM49*BC49)+(BL49*BB49))*AH49*F49</f>
        <v>#VALUE!</v>
      </c>
      <c r="Y49" s="342" t="e">
        <f aca="false">($F49*$AH49)*((($BG49/2)*($BC49)^2)+(($BF49/2)*($BB49)^2)+($BH49*$BC49*$BB49))</f>
        <v>#VALUE!</v>
      </c>
      <c r="Z49" s="342" t="e">
        <f aca="false">($BI49*$F49*$AH49*($G$5-$BV$5))/365.25</f>
        <v>#VALUE!</v>
      </c>
      <c r="AA49" s="342" t="e">
        <f aca="false">(($BK49*$BE49)+($BJ49*$BD49))*$F49*$AH49*$AF49</f>
        <v>#NAME?</v>
      </c>
      <c r="AB49" s="342" t="e">
        <f aca="false">BN49*(AT49-CA49)*F49*AH49</f>
        <v>#VALUE!</v>
      </c>
      <c r="AC49" s="342" t="e">
        <f aca="false">BO49*CB49*F49*AH49*CA49*($G$5-$BV$5)/365.25</f>
        <v>#NAME?</v>
      </c>
      <c r="AF49" s="216" t="e">
        <f aca="false">IF(AND(D49&gt;=$G$7,D49&lt;=$G$8),1,0)</f>
        <v>#VALUE!</v>
      </c>
      <c r="AG49" s="216" t="e">
        <f aca="false">MONTH(D49)</f>
        <v>#VALUE!</v>
      </c>
      <c r="AH49" s="216" t="e">
        <f aca="false">(EOMONTH(D49,0)-EOMONTH(D49-DAY(D49),0))*AF49</f>
        <v>#VALUE!</v>
      </c>
      <c r="AI49" s="216" t="e">
        <f aca="false">AI48+AH48</f>
        <v>#VALUE!</v>
      </c>
      <c r="AJ49" s="216" t="e">
        <f aca="false">D49-$BV$5</f>
        <v>#VALUE!</v>
      </c>
      <c r="AL49" s="207" t="e">
        <f aca="false">VLOOKUP($D49,CurveTbl,$AK$4)</f>
        <v>#VALUE!</v>
      </c>
      <c r="AM49" s="343" t="e">
        <f aca="false">VLOOKUP($D49,CurveTbl,$AH$3)</f>
        <v>#VALUE!</v>
      </c>
      <c r="AN49" s="343" t="e">
        <f aca="false">VLOOKUP($D49,CurveTbl,$AH$4)+VLOOKUP($AG49,$AL$3:$AS$15,6)</f>
        <v>#VALUE!</v>
      </c>
      <c r="AO49" s="343" t="e">
        <f aca="false">VLOOKUP($D49,CurveTbl,$AH$5)</f>
        <v>#VALUE!</v>
      </c>
      <c r="AP49" s="343" t="e">
        <f aca="false">VLOOKUP($D49,CurveTbl,$AH$6)+VLOOKUP($AG49,$AL$3:$AS$15,7)</f>
        <v>#VALUE!</v>
      </c>
      <c r="AQ49" s="207" t="e">
        <f aca="false">VLOOKUP($AG49,$AL$4:$AS$15,3)+VLOOKUP($AG49,$AL$4:$AS$15,5)+($AH$10*VLOOKUP(D49,GRITable,2))</f>
        <v>#VALUE!</v>
      </c>
      <c r="AR49" s="208" t="e">
        <f aca="false">VLOOKUP($AG49,$AL$4:$AS$15,4)</f>
        <v>#VALUE!</v>
      </c>
      <c r="AS49" s="207" t="e">
        <f aca="false">(AL49+AM49+AN49)</f>
        <v>#VALUE!</v>
      </c>
      <c r="AT49" s="208" t="e">
        <f aca="false">VLOOKUP(D49,CurveTbl,$AK$6)</f>
        <v>#VALUE!</v>
      </c>
      <c r="AU49" s="208" t="e">
        <f aca="false">(1+$AT49/2)^(-2*($D49-$G$5)/365.25)*$AF49</f>
        <v>#VALUE!</v>
      </c>
      <c r="AV49" s="344" t="e">
        <f aca="false">ROUND((F49/(1-AR49))-F49,0)*AF49*AH49*AU49</f>
        <v>#VALUE!</v>
      </c>
      <c r="AW49" s="208" t="e">
        <f aca="false">VLOOKUP($D49,CurveTbl,$AK$8)</f>
        <v>#VALUE!</v>
      </c>
      <c r="AX49" s="208" t="e">
        <f aca="false">VLOOKUP($D49,CurveTbl,$AH$7)</f>
        <v>#VALUE!</v>
      </c>
      <c r="AY49" s="208" t="e">
        <f aca="false">VLOOKUP($D49,CurveTbl,$AH$8)</f>
        <v>#VALUE!</v>
      </c>
      <c r="AZ49" s="208"/>
      <c r="BA49" s="345"/>
      <c r="BB49" s="343" t="e">
        <f aca="false">$H49-$BV49</f>
        <v>#VALUE!</v>
      </c>
      <c r="BC49" s="343" t="e">
        <f aca="false">I49-BW49</f>
        <v>#VALUE!</v>
      </c>
      <c r="BD49" s="208" t="n">
        <v>0.17</v>
      </c>
      <c r="BE49" s="208" t="n">
        <v>0.17</v>
      </c>
      <c r="BF49" s="208" t="e">
        <f aca="false">xSPRDOPT($BW49,$BV49,$CG49,0,$BY49,$BX49,$BZ49,$AJ49,1,4)*$CB49</f>
        <v>#NAME?</v>
      </c>
      <c r="BG49" s="208" t="e">
        <f aca="false">xSPRDOPT($BW49,$BV49,$CG49,0,$BY49,$BX49,$BZ49,$AJ49,1,3)*$CB49</f>
        <v>#NAME?</v>
      </c>
      <c r="BH49" s="208" t="e">
        <f aca="false">IF(OR(BF49&lt;&gt;0,BG49&lt;&gt;0),xSPRDOPT($BW49,$BV49,$CG49,0,$BY49,$BX49,$BZ49,$AJ49,1,12)*$CB49,0)</f>
        <v>#NAME?</v>
      </c>
      <c r="BI49" s="208" t="e">
        <f aca="false">xSPRDOPT($BW49,$BV49,$CG49,2*LN(1+CA49/2),$BY49,$BX49,$BZ49,$AJ49,1,9)</f>
        <v>#NAME?</v>
      </c>
      <c r="BJ49" s="208" t="e">
        <f aca="false">xSPRDOPT($BW49,$BV49,$CG49,0,$BY49,$BX49,$BZ49,$AJ49,1,6)*$CB49</f>
        <v>#NAME?</v>
      </c>
      <c r="BK49" s="208" t="e">
        <f aca="false">xSPRDOPT($BW49,$BV49,$CG49,0,$BY49,$BX49,$BZ49,$AJ49,1,5)*$CB49</f>
        <v>#NAME?</v>
      </c>
      <c r="BL49" s="208" t="e">
        <f aca="false">xSPRDOPT(BW49,BV49,CG49,0,BY49,BX49,BZ49,AJ49,1,2)*CB49</f>
        <v>#NAME?</v>
      </c>
      <c r="BM49" s="208" t="e">
        <f aca="false">xSPRDOPT(BW49,BV49,CG49,0,BY49,BX49,BZ49,AJ49,1,1)*CB49</f>
        <v>#NAME?</v>
      </c>
      <c r="BN49" s="208" t="e">
        <f aca="false">IF(AH49&lt;&gt;0,xSPRDOPT($BW49,$BV49,$CG49,2*LN(1+CA49/2),$BY49,$BX49,$BZ49,$AJ49,1,8)+(AJ49/365.25)*CH49/AH49,0)</f>
        <v>#VALUE!</v>
      </c>
      <c r="BO49" s="208" t="e">
        <f aca="false">xSPRDOPT($BW49,$BV49,$CG49,0,$BY49,$BX49,$BZ49,$AJ49,1,0)</f>
        <v>#NAME?</v>
      </c>
      <c r="BP49" s="208"/>
      <c r="BQ49" s="208"/>
      <c r="BR49" s="208"/>
      <c r="BS49" s="208"/>
      <c r="BV49" s="346" t="n">
        <v>5.10858585858586</v>
      </c>
      <c r="BW49" s="207" t="n">
        <v>5.0575</v>
      </c>
      <c r="BX49" s="208" t="e">
        <f aca="false"/>
        <v>#REF!</v>
      </c>
      <c r="BY49" s="208" t="e">
        <f aca="false"/>
        <v>#REF!</v>
      </c>
      <c r="BZ49" s="208" t="e">
        <f aca="false"/>
        <v>#REF!</v>
      </c>
      <c r="CA49" s="208" t="n">
        <v>0.0550574802065769</v>
      </c>
      <c r="CB49" s="208" t="n">
        <v>0</v>
      </c>
      <c r="CC49" s="343" t="n">
        <v>0</v>
      </c>
      <c r="CD49" s="343" t="n">
        <v>0</v>
      </c>
      <c r="CE49" s="343" t="n">
        <v>0</v>
      </c>
      <c r="CF49" s="343" t="n">
        <v>0</v>
      </c>
      <c r="CG49" s="343" t="n">
        <v>0.0037</v>
      </c>
      <c r="CH49" s="343" t="n">
        <v>0</v>
      </c>
      <c r="CI49" s="343" t="n">
        <v>5.0575</v>
      </c>
    </row>
    <row r="50" customFormat="false" ht="12.75" hidden="false" customHeight="false" outlineLevel="0" collapsed="false">
      <c r="A50" s="338"/>
      <c r="B50" s="338"/>
      <c r="D50" s="199" t="e">
        <f aca="false">D49+AH49</f>
        <v>#VALUE!</v>
      </c>
      <c r="F50" s="200" t="e">
        <f aca="false">VLOOKUP(AG50,$AL$4:$AS$15,2)</f>
        <v>#VALUE!</v>
      </c>
      <c r="G50" s="200" t="e">
        <f aca="false">F50*$AU50</f>
        <v>#VALUE!</v>
      </c>
      <c r="H50" s="201" t="e">
        <f aca="false">(AL50+AM50+AN50)/(1-(AR50))</f>
        <v>#VALUE!</v>
      </c>
      <c r="I50" s="201" t="e">
        <f aca="false">(AL50+AO50+AP50)</f>
        <v>#VALUE!</v>
      </c>
      <c r="K50" s="201" t="e">
        <f aca="false">MAX(((I50-H50)-AQ50)*AU50*AH50,0)</f>
        <v>#VALUE!</v>
      </c>
      <c r="L50" s="339" t="e">
        <f aca="false">MAX(Q50-K50,0)</f>
        <v>#VALUE!</v>
      </c>
      <c r="N50" s="340" t="e">
        <f aca="false">SQRT(($AX50^2*($AH50/2)+$AW50^2*$AI50)/(($AH50/2)+$AI50))</f>
        <v>#VALUE!</v>
      </c>
      <c r="O50" s="340" t="e">
        <f aca="false">SQRT(($AY50^2*($AH50/2)+$AW50^2*$AI50)/(($AH50/2)+$AI50))</f>
        <v>#VALUE!</v>
      </c>
      <c r="P50" s="209" t="e">
        <f aca="false">(VLOOKUP(AI50,CorrelationTwo,2)*(AW50^2)*AI50+VLOOKUP(D50,CorrelationOne,$AK$9)*AX50*AY50*(AH50/2))/((AI50+(AH50/2))*O50*N50)*AF50</f>
        <v>#VALUE!</v>
      </c>
      <c r="Q50" s="339" t="e">
        <f aca="false">xSPRDOPT(I50,H50,AQ50,0,O50,N50,P50,D50-$G$5,1,0)*AH50*AU50</f>
        <v>#VALUE!</v>
      </c>
      <c r="R50" s="339"/>
      <c r="S50" s="203" t="e">
        <f aca="false">xSPRDOPT(I50,H50,AQ50,AT50,O50,N50,P50,D50-$G$5,1,2)*AF50*(F50/(1-AR50))*AH50</f>
        <v>#VALUE!</v>
      </c>
      <c r="T50" s="203" t="e">
        <f aca="false">xSPRDOPT(I50,H50,AQ50,AT50,O50,N50,P50,D50-$G$5,1,1)*AF50*F50*AH50</f>
        <v>#VALUE!</v>
      </c>
      <c r="U50" s="339"/>
      <c r="V50" s="341" t="e">
        <f aca="false">VLOOKUP($AG50,$AL$4:$AS$15,8)*AH50*AU50</f>
        <v>#VALUE!</v>
      </c>
      <c r="W50" s="341"/>
      <c r="X50" s="342" t="e">
        <f aca="false">((BM50*BC50)+(BL50*BB50))*AH50*F50</f>
        <v>#VALUE!</v>
      </c>
      <c r="Y50" s="342" t="e">
        <f aca="false">($F50*$AH50)*((($BG50/2)*($BC50)^2)+(($BF50/2)*($BB50)^2)+($BH50*$BC50*$BB50))</f>
        <v>#VALUE!</v>
      </c>
      <c r="Z50" s="342" t="e">
        <f aca="false">($BI50*$F50*$AH50*($G$5-$BV$5))/365.25</f>
        <v>#VALUE!</v>
      </c>
      <c r="AA50" s="342" t="e">
        <f aca="false">(($BK50*$BE50)+($BJ50*$BD50))*$F50*$AH50*$AF50</f>
        <v>#NAME?</v>
      </c>
      <c r="AB50" s="342" t="e">
        <f aca="false">BN50*(AT50-CA50)*F50*AH50</f>
        <v>#VALUE!</v>
      </c>
      <c r="AC50" s="342" t="e">
        <f aca="false">BO50*CB50*F50*AH50*CA50*($G$5-$BV$5)/365.25</f>
        <v>#NAME?</v>
      </c>
      <c r="AF50" s="216" t="e">
        <f aca="false">IF(AND(D50&gt;=$G$7,D50&lt;=$G$8),1,0)</f>
        <v>#VALUE!</v>
      </c>
      <c r="AG50" s="216" t="e">
        <f aca="false">MONTH(D50)</f>
        <v>#VALUE!</v>
      </c>
      <c r="AH50" s="216" t="e">
        <f aca="false">(EOMONTH(D50,0)-EOMONTH(D50-DAY(D50),0))*AF50</f>
        <v>#VALUE!</v>
      </c>
      <c r="AI50" s="216" t="e">
        <f aca="false">AI49+AH49</f>
        <v>#VALUE!</v>
      </c>
      <c r="AJ50" s="216" t="e">
        <f aca="false">D50-$BV$5</f>
        <v>#VALUE!</v>
      </c>
      <c r="AL50" s="207" t="e">
        <f aca="false">VLOOKUP($D50,CurveTbl,$AK$4)</f>
        <v>#VALUE!</v>
      </c>
      <c r="AM50" s="343" t="e">
        <f aca="false">VLOOKUP($D50,CurveTbl,$AH$3)</f>
        <v>#VALUE!</v>
      </c>
      <c r="AN50" s="343" t="e">
        <f aca="false">VLOOKUP($D50,CurveTbl,$AH$4)+VLOOKUP($AG50,$AL$3:$AS$15,6)</f>
        <v>#VALUE!</v>
      </c>
      <c r="AO50" s="343" t="e">
        <f aca="false">VLOOKUP($D50,CurveTbl,$AH$5)</f>
        <v>#VALUE!</v>
      </c>
      <c r="AP50" s="343" t="e">
        <f aca="false">VLOOKUP($D50,CurveTbl,$AH$6)+VLOOKUP($AG50,$AL$3:$AS$15,7)</f>
        <v>#VALUE!</v>
      </c>
      <c r="AQ50" s="207" t="e">
        <f aca="false">VLOOKUP($AG50,$AL$4:$AS$15,3)+VLOOKUP($AG50,$AL$4:$AS$15,5)+($AH$10*VLOOKUP(D50,GRITable,2))</f>
        <v>#VALUE!</v>
      </c>
      <c r="AR50" s="208" t="e">
        <f aca="false">VLOOKUP($AG50,$AL$4:$AS$15,4)</f>
        <v>#VALUE!</v>
      </c>
      <c r="AS50" s="207" t="e">
        <f aca="false">(AL50+AM50+AN50)</f>
        <v>#VALUE!</v>
      </c>
      <c r="AT50" s="208" t="e">
        <f aca="false">VLOOKUP(D50,CurveTbl,$AK$6)</f>
        <v>#VALUE!</v>
      </c>
      <c r="AU50" s="208" t="e">
        <f aca="false">(1+$AT50/2)^(-2*($D50-$G$5)/365.25)*$AF50</f>
        <v>#VALUE!</v>
      </c>
      <c r="AV50" s="344" t="e">
        <f aca="false">ROUND((F50/(1-AR50))-F50,0)*AF50*AH50*AU50</f>
        <v>#VALUE!</v>
      </c>
      <c r="AW50" s="208" t="e">
        <f aca="false">VLOOKUP($D50,CurveTbl,$AK$8)</f>
        <v>#VALUE!</v>
      </c>
      <c r="AX50" s="208" t="e">
        <f aca="false">VLOOKUP($D50,CurveTbl,$AH$7)</f>
        <v>#VALUE!</v>
      </c>
      <c r="AY50" s="208" t="e">
        <f aca="false">VLOOKUP($D50,CurveTbl,$AH$8)</f>
        <v>#VALUE!</v>
      </c>
      <c r="AZ50" s="208"/>
      <c r="BA50" s="345"/>
      <c r="BB50" s="343" t="e">
        <f aca="false">$H50-$BV50</f>
        <v>#VALUE!</v>
      </c>
      <c r="BC50" s="343" t="e">
        <f aca="false">I50-BW50</f>
        <v>#VALUE!</v>
      </c>
      <c r="BD50" s="208" t="n">
        <v>0.17</v>
      </c>
      <c r="BE50" s="208" t="n">
        <v>0.17</v>
      </c>
      <c r="BF50" s="208" t="e">
        <f aca="false">xSPRDOPT($BW50,$BV50,$CG50,0,$BY50,$BX50,$BZ50,$AJ50,1,4)*$CB50</f>
        <v>#NAME?</v>
      </c>
      <c r="BG50" s="208" t="e">
        <f aca="false">xSPRDOPT($BW50,$BV50,$CG50,0,$BY50,$BX50,$BZ50,$AJ50,1,3)*$CB50</f>
        <v>#NAME?</v>
      </c>
      <c r="BH50" s="208" t="e">
        <f aca="false">IF(OR(BF50&lt;&gt;0,BG50&lt;&gt;0),xSPRDOPT($BW50,$BV50,$CG50,0,$BY50,$BX50,$BZ50,$AJ50,1,12)*$CB50,0)</f>
        <v>#NAME?</v>
      </c>
      <c r="BI50" s="208" t="e">
        <f aca="false">xSPRDOPT($BW50,$BV50,$CG50,2*LN(1+CA50/2),$BY50,$BX50,$BZ50,$AJ50,1,9)</f>
        <v>#NAME?</v>
      </c>
      <c r="BJ50" s="208" t="e">
        <f aca="false">xSPRDOPT($BW50,$BV50,$CG50,0,$BY50,$BX50,$BZ50,$AJ50,1,6)*$CB50</f>
        <v>#NAME?</v>
      </c>
      <c r="BK50" s="208" t="e">
        <f aca="false">xSPRDOPT($BW50,$BV50,$CG50,0,$BY50,$BX50,$BZ50,$AJ50,1,5)*$CB50</f>
        <v>#NAME?</v>
      </c>
      <c r="BL50" s="208" t="e">
        <f aca="false">xSPRDOPT(BW50,BV50,CG50,0,BY50,BX50,BZ50,AJ50,1,2)*CB50</f>
        <v>#NAME?</v>
      </c>
      <c r="BM50" s="208" t="e">
        <f aca="false">xSPRDOPT(BW50,BV50,CG50,0,BY50,BX50,BZ50,AJ50,1,1)*CB50</f>
        <v>#NAME?</v>
      </c>
      <c r="BN50" s="208" t="e">
        <f aca="false">IF(AH50&lt;&gt;0,xSPRDOPT($BW50,$BV50,$CG50,2*LN(1+CA50/2),$BY50,$BX50,$BZ50,$AJ50,1,8)+(AJ50/365.25)*CH50/AH50,0)</f>
        <v>#VALUE!</v>
      </c>
      <c r="BO50" s="208" t="e">
        <f aca="false">xSPRDOPT($BW50,$BV50,$CG50,0,$BY50,$BX50,$BZ50,$AJ50,1,0)</f>
        <v>#NAME?</v>
      </c>
      <c r="BP50" s="208"/>
      <c r="BQ50" s="208"/>
      <c r="BR50" s="208"/>
      <c r="BS50" s="208"/>
      <c r="BV50" s="346" t="n">
        <v>5.10858585858586</v>
      </c>
      <c r="BW50" s="207" t="n">
        <v>5.0575</v>
      </c>
      <c r="BX50" s="208" t="e">
        <f aca="false"/>
        <v>#REF!</v>
      </c>
      <c r="BY50" s="208" t="e">
        <f aca="false"/>
        <v>#REF!</v>
      </c>
      <c r="BZ50" s="208" t="e">
        <f aca="false"/>
        <v>#REF!</v>
      </c>
      <c r="CA50" s="208" t="n">
        <v>0.0550574802065769</v>
      </c>
      <c r="CB50" s="208" t="n">
        <v>0</v>
      </c>
      <c r="CC50" s="343" t="n">
        <v>0</v>
      </c>
      <c r="CD50" s="343" t="n">
        <v>0</v>
      </c>
      <c r="CE50" s="343" t="n">
        <v>0</v>
      </c>
      <c r="CF50" s="343" t="n">
        <v>0</v>
      </c>
      <c r="CG50" s="343" t="n">
        <v>0.0037</v>
      </c>
      <c r="CH50" s="343" t="n">
        <v>0</v>
      </c>
      <c r="CI50" s="343" t="n">
        <v>5.0575</v>
      </c>
    </row>
    <row r="51" customFormat="false" ht="12.75" hidden="false" customHeight="false" outlineLevel="0" collapsed="false">
      <c r="A51" s="338"/>
      <c r="B51" s="338"/>
      <c r="D51" s="199" t="e">
        <f aca="false">D50+AH50</f>
        <v>#VALUE!</v>
      </c>
      <c r="F51" s="200" t="e">
        <f aca="false">VLOOKUP(AG51,$AL$4:$AS$15,2)</f>
        <v>#VALUE!</v>
      </c>
      <c r="G51" s="200" t="e">
        <f aca="false">F51*$AU51</f>
        <v>#VALUE!</v>
      </c>
      <c r="H51" s="201" t="e">
        <f aca="false">(AL51+AM51+AN51)/(1-(AR51))</f>
        <v>#VALUE!</v>
      </c>
      <c r="I51" s="201" t="e">
        <f aca="false">(AL51+AO51+AP51)</f>
        <v>#VALUE!</v>
      </c>
      <c r="K51" s="201" t="e">
        <f aca="false">MAX(((I51-H51)-AQ51)*AU51*AH51,0)</f>
        <v>#VALUE!</v>
      </c>
      <c r="L51" s="339" t="e">
        <f aca="false">MAX(Q51-K51,0)</f>
        <v>#VALUE!</v>
      </c>
      <c r="N51" s="340" t="e">
        <f aca="false">SQRT(($AX51^2*($AH51/2)+$AW51^2*$AI51)/(($AH51/2)+$AI51))</f>
        <v>#VALUE!</v>
      </c>
      <c r="O51" s="340" t="e">
        <f aca="false">SQRT(($AY51^2*($AH51/2)+$AW51^2*$AI51)/(($AH51/2)+$AI51))</f>
        <v>#VALUE!</v>
      </c>
      <c r="P51" s="209" t="e">
        <f aca="false">(VLOOKUP(AI51,CorrelationTwo,2)*(AW51^2)*AI51+VLOOKUP(D51,CorrelationOne,$AK$9)*AX51*AY51*(AH51/2))/((AI51+(AH51/2))*O51*N51)*AF51</f>
        <v>#VALUE!</v>
      </c>
      <c r="Q51" s="339" t="e">
        <f aca="false">xSPRDOPT(I51,H51,AQ51,0,O51,N51,P51,D51-$G$5,1,0)*AH51*AU51</f>
        <v>#VALUE!</v>
      </c>
      <c r="R51" s="339"/>
      <c r="S51" s="203" t="e">
        <f aca="false">xSPRDOPT(I51,H51,AQ51,AT51,O51,N51,P51,D51-$G$5,1,2)*AF51*(F51/(1-AR51))*AH51</f>
        <v>#VALUE!</v>
      </c>
      <c r="T51" s="203" t="e">
        <f aca="false">xSPRDOPT(I51,H51,AQ51,AT51,O51,N51,P51,D51-$G$5,1,1)*AF51*F51*AH51</f>
        <v>#VALUE!</v>
      </c>
      <c r="U51" s="339"/>
      <c r="V51" s="341" t="e">
        <f aca="false">VLOOKUP($AG51,$AL$4:$AS$15,8)*AH51*AU51</f>
        <v>#VALUE!</v>
      </c>
      <c r="W51" s="341"/>
      <c r="X51" s="342" t="e">
        <f aca="false">((BM51*BC51)+(BL51*BB51))*AH51*F51</f>
        <v>#VALUE!</v>
      </c>
      <c r="Y51" s="342" t="e">
        <f aca="false">($F51*$AH51)*((($BG51/2)*($BC51)^2)+(($BF51/2)*($BB51)^2)+($BH51*$BC51*$BB51))</f>
        <v>#VALUE!</v>
      </c>
      <c r="Z51" s="342" t="e">
        <f aca="false">($BI51*$F51*$AH51*($G$5-$BV$5))/365.25</f>
        <v>#VALUE!</v>
      </c>
      <c r="AA51" s="342" t="e">
        <f aca="false">(($BK51*$BE51)+($BJ51*$BD51))*$F51*$AH51*$AF51</f>
        <v>#NAME?</v>
      </c>
      <c r="AB51" s="342" t="e">
        <f aca="false">BN51*(AT51-CA51)*F51*AH51</f>
        <v>#VALUE!</v>
      </c>
      <c r="AC51" s="342" t="e">
        <f aca="false">BO51*CB51*F51*AH51*CA51*($G$5-$BV$5)/365.25</f>
        <v>#NAME?</v>
      </c>
      <c r="AF51" s="216" t="e">
        <f aca="false">IF(AND(D51&gt;=$G$7,D51&lt;=$G$8),1,0)</f>
        <v>#VALUE!</v>
      </c>
      <c r="AG51" s="216" t="e">
        <f aca="false">MONTH(D51)</f>
        <v>#VALUE!</v>
      </c>
      <c r="AH51" s="216" t="e">
        <f aca="false">(EOMONTH(D51,0)-EOMONTH(D51-DAY(D51),0))*AF51</f>
        <v>#VALUE!</v>
      </c>
      <c r="AI51" s="216" t="e">
        <f aca="false">AI50+AH50</f>
        <v>#VALUE!</v>
      </c>
      <c r="AJ51" s="216" t="e">
        <f aca="false">D51-$BV$5</f>
        <v>#VALUE!</v>
      </c>
      <c r="AL51" s="207" t="e">
        <f aca="false">VLOOKUP($D51,CurveTbl,$AK$4)</f>
        <v>#VALUE!</v>
      </c>
      <c r="AM51" s="343" t="e">
        <f aca="false">VLOOKUP($D51,CurveTbl,$AH$3)</f>
        <v>#VALUE!</v>
      </c>
      <c r="AN51" s="343" t="e">
        <f aca="false">VLOOKUP($D51,CurveTbl,$AH$4)+VLOOKUP($AG51,$AL$3:$AS$15,6)</f>
        <v>#VALUE!</v>
      </c>
      <c r="AO51" s="343" t="e">
        <f aca="false">VLOOKUP($D51,CurveTbl,$AH$5)</f>
        <v>#VALUE!</v>
      </c>
      <c r="AP51" s="343" t="e">
        <f aca="false">VLOOKUP($D51,CurveTbl,$AH$6)+VLOOKUP($AG51,$AL$3:$AS$15,7)</f>
        <v>#VALUE!</v>
      </c>
      <c r="AQ51" s="207" t="e">
        <f aca="false">VLOOKUP($AG51,$AL$4:$AS$15,3)+VLOOKUP($AG51,$AL$4:$AS$15,5)+($AH$10*VLOOKUP(D51,GRITable,2))</f>
        <v>#VALUE!</v>
      </c>
      <c r="AR51" s="208" t="e">
        <f aca="false">VLOOKUP($AG51,$AL$4:$AS$15,4)</f>
        <v>#VALUE!</v>
      </c>
      <c r="AS51" s="207" t="e">
        <f aca="false">(AL51+AM51+AN51)</f>
        <v>#VALUE!</v>
      </c>
      <c r="AT51" s="208" t="e">
        <f aca="false">VLOOKUP(D51,CurveTbl,$AK$6)</f>
        <v>#VALUE!</v>
      </c>
      <c r="AU51" s="208" t="e">
        <f aca="false">(1+$AT51/2)^(-2*($D51-$G$5)/365.25)*$AF51</f>
        <v>#VALUE!</v>
      </c>
      <c r="AV51" s="344" t="e">
        <f aca="false">ROUND((F51/(1-AR51))-F51,0)*AF51*AH51*AU51</f>
        <v>#VALUE!</v>
      </c>
      <c r="AW51" s="208" t="e">
        <f aca="false">VLOOKUP($D51,CurveTbl,$AK$8)</f>
        <v>#VALUE!</v>
      </c>
      <c r="AX51" s="208" t="e">
        <f aca="false">VLOOKUP($D51,CurveTbl,$AH$7)</f>
        <v>#VALUE!</v>
      </c>
      <c r="AY51" s="208" t="e">
        <f aca="false">VLOOKUP($D51,CurveTbl,$AH$8)</f>
        <v>#VALUE!</v>
      </c>
      <c r="AZ51" s="208"/>
      <c r="BA51" s="345"/>
      <c r="BB51" s="343" t="e">
        <f aca="false">$H51-$BV51</f>
        <v>#VALUE!</v>
      </c>
      <c r="BC51" s="343" t="e">
        <f aca="false">I51-BW51</f>
        <v>#VALUE!</v>
      </c>
      <c r="BD51" s="208" t="n">
        <v>0.17</v>
      </c>
      <c r="BE51" s="208" t="n">
        <v>0.17</v>
      </c>
      <c r="BF51" s="208" t="e">
        <f aca="false">xSPRDOPT($BW51,$BV51,$CG51,0,$BY51,$BX51,$BZ51,$AJ51,1,4)*$CB51</f>
        <v>#NAME?</v>
      </c>
      <c r="BG51" s="208" t="e">
        <f aca="false">xSPRDOPT($BW51,$BV51,$CG51,0,$BY51,$BX51,$BZ51,$AJ51,1,3)*$CB51</f>
        <v>#NAME?</v>
      </c>
      <c r="BH51" s="208" t="e">
        <f aca="false">IF(OR(BF51&lt;&gt;0,BG51&lt;&gt;0),xSPRDOPT($BW51,$BV51,$CG51,0,$BY51,$BX51,$BZ51,$AJ51,1,12)*$CB51,0)</f>
        <v>#NAME?</v>
      </c>
      <c r="BI51" s="208" t="e">
        <f aca="false">xSPRDOPT($BW51,$BV51,$CG51,2*LN(1+CA51/2),$BY51,$BX51,$BZ51,$AJ51,1,9)</f>
        <v>#NAME?</v>
      </c>
      <c r="BJ51" s="208" t="e">
        <f aca="false">xSPRDOPT($BW51,$BV51,$CG51,0,$BY51,$BX51,$BZ51,$AJ51,1,6)*$CB51</f>
        <v>#NAME?</v>
      </c>
      <c r="BK51" s="208" t="e">
        <f aca="false">xSPRDOPT($BW51,$BV51,$CG51,0,$BY51,$BX51,$BZ51,$AJ51,1,5)*$CB51</f>
        <v>#NAME?</v>
      </c>
      <c r="BL51" s="208" t="e">
        <f aca="false">xSPRDOPT(BW51,BV51,CG51,0,BY51,BX51,BZ51,AJ51,1,2)*CB51</f>
        <v>#NAME?</v>
      </c>
      <c r="BM51" s="208" t="e">
        <f aca="false">xSPRDOPT(BW51,BV51,CG51,0,BY51,BX51,BZ51,AJ51,1,1)*CB51</f>
        <v>#NAME?</v>
      </c>
      <c r="BN51" s="208" t="e">
        <f aca="false">IF(AH51&lt;&gt;0,xSPRDOPT($BW51,$BV51,$CG51,2*LN(1+CA51/2),$BY51,$BX51,$BZ51,$AJ51,1,8)+(AJ51/365.25)*CH51/AH51,0)</f>
        <v>#VALUE!</v>
      </c>
      <c r="BO51" s="208" t="e">
        <f aca="false">xSPRDOPT($BW51,$BV51,$CG51,0,$BY51,$BX51,$BZ51,$AJ51,1,0)</f>
        <v>#NAME?</v>
      </c>
      <c r="BP51" s="208"/>
      <c r="BQ51" s="208"/>
      <c r="BR51" s="208"/>
      <c r="BS51" s="208"/>
      <c r="BV51" s="346" t="n">
        <v>5.10858585858586</v>
      </c>
      <c r="BW51" s="207" t="n">
        <v>5.0575</v>
      </c>
      <c r="BX51" s="208" t="e">
        <f aca="false"/>
        <v>#REF!</v>
      </c>
      <c r="BY51" s="208" t="e">
        <f aca="false"/>
        <v>#REF!</v>
      </c>
      <c r="BZ51" s="208" t="e">
        <f aca="false"/>
        <v>#REF!</v>
      </c>
      <c r="CA51" s="208" t="n">
        <v>0.0550574802065769</v>
      </c>
      <c r="CB51" s="208" t="n">
        <v>0</v>
      </c>
      <c r="CC51" s="343" t="n">
        <v>0</v>
      </c>
      <c r="CD51" s="343" t="n">
        <v>0</v>
      </c>
      <c r="CE51" s="343" t="n">
        <v>0</v>
      </c>
      <c r="CF51" s="343" t="n">
        <v>0</v>
      </c>
      <c r="CG51" s="343" t="n">
        <v>0.0037</v>
      </c>
      <c r="CH51" s="343" t="n">
        <v>0</v>
      </c>
      <c r="CI51" s="343" t="n">
        <v>5.0575</v>
      </c>
    </row>
    <row r="52" customFormat="false" ht="12.75" hidden="false" customHeight="false" outlineLevel="0" collapsed="false">
      <c r="A52" s="338"/>
      <c r="B52" s="338"/>
      <c r="D52" s="199" t="e">
        <f aca="false">D51+AH51</f>
        <v>#VALUE!</v>
      </c>
      <c r="F52" s="200" t="e">
        <f aca="false">VLOOKUP(AG52,$AL$4:$AS$15,2)</f>
        <v>#VALUE!</v>
      </c>
      <c r="G52" s="200" t="e">
        <f aca="false">F52*$AU52</f>
        <v>#VALUE!</v>
      </c>
      <c r="H52" s="201" t="e">
        <f aca="false">(AL52+AM52+AN52)/(1-(AR52))</f>
        <v>#VALUE!</v>
      </c>
      <c r="I52" s="201" t="e">
        <f aca="false">(AL52+AO52+AP52)</f>
        <v>#VALUE!</v>
      </c>
      <c r="K52" s="201" t="e">
        <f aca="false">MAX(((I52-H52)-AQ52)*AU52*AH52,0)</f>
        <v>#VALUE!</v>
      </c>
      <c r="L52" s="339" t="e">
        <f aca="false">MAX(Q52-K52,0)</f>
        <v>#VALUE!</v>
      </c>
      <c r="N52" s="340" t="e">
        <f aca="false">SQRT(($AX52^2*($AH52/2)+$AW52^2*$AI52)/(($AH52/2)+$AI52))</f>
        <v>#VALUE!</v>
      </c>
      <c r="O52" s="340" t="e">
        <f aca="false">SQRT(($AY52^2*($AH52/2)+$AW52^2*$AI52)/(($AH52/2)+$AI52))</f>
        <v>#VALUE!</v>
      </c>
      <c r="P52" s="209" t="e">
        <f aca="false">(VLOOKUP(AI52,CorrelationTwo,2)*(AW52^2)*AI52+VLOOKUP(D52,CorrelationOne,$AK$9)*AX52*AY52*(AH52/2))/((AI52+(AH52/2))*O52*N52)*AF52</f>
        <v>#VALUE!</v>
      </c>
      <c r="Q52" s="339" t="e">
        <f aca="false">xSPRDOPT(I52,H52,AQ52,0,O52,N52,P52,D52-$G$5,1,0)*AH52*AU52</f>
        <v>#VALUE!</v>
      </c>
      <c r="R52" s="339"/>
      <c r="S52" s="203" t="e">
        <f aca="false">xSPRDOPT(I52,H52,AQ52,AT52,O52,N52,P52,D52-$G$5,1,2)*AF52*(F52/(1-AR52))*AH52</f>
        <v>#VALUE!</v>
      </c>
      <c r="T52" s="203" t="e">
        <f aca="false">xSPRDOPT(I52,H52,AQ52,AT52,O52,N52,P52,D52-$G$5,1,1)*AF52*F52*AH52</f>
        <v>#VALUE!</v>
      </c>
      <c r="U52" s="339"/>
      <c r="V52" s="341" t="e">
        <f aca="false">VLOOKUP($AG52,$AL$4:$AS$15,8)*AH52*AU52</f>
        <v>#VALUE!</v>
      </c>
      <c r="W52" s="341"/>
      <c r="X52" s="342" t="e">
        <f aca="false">((BM52*BC52)+(BL52*BB52))*AH52*F52</f>
        <v>#VALUE!</v>
      </c>
      <c r="Y52" s="342" t="e">
        <f aca="false">($F52*$AH52)*((($BG52/2)*($BC52)^2)+(($BF52/2)*($BB52)^2)+($BH52*$BC52*$BB52))</f>
        <v>#VALUE!</v>
      </c>
      <c r="Z52" s="342" t="e">
        <f aca="false">($BI52*$F52*$AH52*($G$5-$BV$5))/365.25</f>
        <v>#VALUE!</v>
      </c>
      <c r="AA52" s="342" t="e">
        <f aca="false">(($BK52*$BE52)+($BJ52*$BD52))*$F52*$AH52*$AF52</f>
        <v>#NAME?</v>
      </c>
      <c r="AB52" s="342" t="e">
        <f aca="false">BN52*(AT52-CA52)*F52*AH52</f>
        <v>#VALUE!</v>
      </c>
      <c r="AC52" s="342" t="e">
        <f aca="false">BO52*CB52*F52*AH52*CA52*($G$5-$BV$5)/365.25</f>
        <v>#NAME?</v>
      </c>
      <c r="AF52" s="216" t="e">
        <f aca="false">IF(AND(D52&gt;=$G$7,D52&lt;=$G$8),1,0)</f>
        <v>#VALUE!</v>
      </c>
      <c r="AG52" s="216" t="e">
        <f aca="false">MONTH(D52)</f>
        <v>#VALUE!</v>
      </c>
      <c r="AH52" s="216" t="e">
        <f aca="false">(EOMONTH(D52,0)-EOMONTH(D52-DAY(D52),0))*AF52</f>
        <v>#VALUE!</v>
      </c>
      <c r="AI52" s="216" t="e">
        <f aca="false">AI51+AH51</f>
        <v>#VALUE!</v>
      </c>
      <c r="AJ52" s="216" t="e">
        <f aca="false">D52-$BV$5</f>
        <v>#VALUE!</v>
      </c>
      <c r="AL52" s="207" t="e">
        <f aca="false">VLOOKUP($D52,CurveTbl,$AK$4)</f>
        <v>#VALUE!</v>
      </c>
      <c r="AM52" s="343" t="e">
        <f aca="false">VLOOKUP($D52,CurveTbl,$AH$3)</f>
        <v>#VALUE!</v>
      </c>
      <c r="AN52" s="343" t="e">
        <f aca="false">VLOOKUP($D52,CurveTbl,$AH$4)+VLOOKUP($AG52,$AL$3:$AS$15,6)</f>
        <v>#VALUE!</v>
      </c>
      <c r="AO52" s="343" t="e">
        <f aca="false">VLOOKUP($D52,CurveTbl,$AH$5)</f>
        <v>#VALUE!</v>
      </c>
      <c r="AP52" s="343" t="e">
        <f aca="false">VLOOKUP($D52,CurveTbl,$AH$6)+VLOOKUP($AG52,$AL$3:$AS$15,7)</f>
        <v>#VALUE!</v>
      </c>
      <c r="AQ52" s="207" t="e">
        <f aca="false">VLOOKUP($AG52,$AL$4:$AS$15,3)+VLOOKUP($AG52,$AL$4:$AS$15,5)+($AH$10*VLOOKUP(D52,GRITable,2))</f>
        <v>#VALUE!</v>
      </c>
      <c r="AR52" s="208" t="e">
        <f aca="false">VLOOKUP($AG52,$AL$4:$AS$15,4)</f>
        <v>#VALUE!</v>
      </c>
      <c r="AS52" s="207" t="e">
        <f aca="false">(AL52+AM52+AN52)</f>
        <v>#VALUE!</v>
      </c>
      <c r="AT52" s="208" t="e">
        <f aca="false">VLOOKUP(D52,CurveTbl,$AK$6)</f>
        <v>#VALUE!</v>
      </c>
      <c r="AU52" s="208" t="e">
        <f aca="false">(1+$AT52/2)^(-2*($D52-$G$5)/365.25)*$AF52</f>
        <v>#VALUE!</v>
      </c>
      <c r="AV52" s="344" t="e">
        <f aca="false">ROUND((F52/(1-AR52))-F52,0)*AF52*AH52*AU52</f>
        <v>#VALUE!</v>
      </c>
      <c r="AW52" s="208" t="e">
        <f aca="false">VLOOKUP($D52,CurveTbl,$AK$8)</f>
        <v>#VALUE!</v>
      </c>
      <c r="AX52" s="208" t="e">
        <f aca="false">VLOOKUP($D52,CurveTbl,$AH$7)</f>
        <v>#VALUE!</v>
      </c>
      <c r="AY52" s="208" t="e">
        <f aca="false">VLOOKUP($D52,CurveTbl,$AH$8)</f>
        <v>#VALUE!</v>
      </c>
      <c r="AZ52" s="208"/>
      <c r="BA52" s="345"/>
      <c r="BB52" s="343" t="e">
        <f aca="false">$H52-$BV52</f>
        <v>#VALUE!</v>
      </c>
      <c r="BC52" s="343" t="e">
        <f aca="false">I52-BW52</f>
        <v>#VALUE!</v>
      </c>
      <c r="BD52" s="208" t="n">
        <v>0.17</v>
      </c>
      <c r="BE52" s="208" t="n">
        <v>0.17</v>
      </c>
      <c r="BF52" s="208" t="e">
        <f aca="false">xSPRDOPT($BW52,$BV52,$CG52,0,$BY52,$BX52,$BZ52,$AJ52,1,4)*$CB52</f>
        <v>#NAME?</v>
      </c>
      <c r="BG52" s="208" t="e">
        <f aca="false">xSPRDOPT($BW52,$BV52,$CG52,0,$BY52,$BX52,$BZ52,$AJ52,1,3)*$CB52</f>
        <v>#NAME?</v>
      </c>
      <c r="BH52" s="208" t="e">
        <f aca="false">IF(OR(BF52&lt;&gt;0,BG52&lt;&gt;0),xSPRDOPT($BW52,$BV52,$CG52,0,$BY52,$BX52,$BZ52,$AJ52,1,12)*$CB52,0)</f>
        <v>#NAME?</v>
      </c>
      <c r="BI52" s="208" t="e">
        <f aca="false">xSPRDOPT($BW52,$BV52,$CG52,2*LN(1+CA52/2),$BY52,$BX52,$BZ52,$AJ52,1,9)</f>
        <v>#NAME?</v>
      </c>
      <c r="BJ52" s="208" t="e">
        <f aca="false">xSPRDOPT($BW52,$BV52,$CG52,0,$BY52,$BX52,$BZ52,$AJ52,1,6)*$CB52</f>
        <v>#NAME?</v>
      </c>
      <c r="BK52" s="208" t="e">
        <f aca="false">xSPRDOPT($BW52,$BV52,$CG52,0,$BY52,$BX52,$BZ52,$AJ52,1,5)*$CB52</f>
        <v>#NAME?</v>
      </c>
      <c r="BL52" s="208" t="e">
        <f aca="false">xSPRDOPT(BW52,BV52,CG52,0,BY52,BX52,BZ52,AJ52,1,2)*CB52</f>
        <v>#NAME?</v>
      </c>
      <c r="BM52" s="208" t="e">
        <f aca="false">xSPRDOPT(BW52,BV52,CG52,0,BY52,BX52,BZ52,AJ52,1,1)*CB52</f>
        <v>#NAME?</v>
      </c>
      <c r="BN52" s="208" t="e">
        <f aca="false">IF(AH52&lt;&gt;0,xSPRDOPT($BW52,$BV52,$CG52,2*LN(1+CA52/2),$BY52,$BX52,$BZ52,$AJ52,1,8)+(AJ52/365.25)*CH52/AH52,0)</f>
        <v>#VALUE!</v>
      </c>
      <c r="BO52" s="208" t="e">
        <f aca="false">xSPRDOPT($BW52,$BV52,$CG52,0,$BY52,$BX52,$BZ52,$AJ52,1,0)</f>
        <v>#NAME?</v>
      </c>
      <c r="BP52" s="208"/>
      <c r="BQ52" s="208"/>
      <c r="BR52" s="208"/>
      <c r="BS52" s="208"/>
      <c r="BV52" s="346" t="n">
        <v>5.10858585858586</v>
      </c>
      <c r="BW52" s="207" t="n">
        <v>5.0575</v>
      </c>
      <c r="BX52" s="208" t="e">
        <f aca="false"/>
        <v>#REF!</v>
      </c>
      <c r="BY52" s="208" t="e">
        <f aca="false"/>
        <v>#REF!</v>
      </c>
      <c r="BZ52" s="208" t="e">
        <f aca="false"/>
        <v>#REF!</v>
      </c>
      <c r="CA52" s="208" t="n">
        <v>0.0550574802065769</v>
      </c>
      <c r="CB52" s="208" t="n">
        <v>0</v>
      </c>
      <c r="CC52" s="343" t="n">
        <v>0</v>
      </c>
      <c r="CD52" s="343" t="n">
        <v>0</v>
      </c>
      <c r="CE52" s="343" t="n">
        <v>0</v>
      </c>
      <c r="CF52" s="343" t="n">
        <v>0</v>
      </c>
      <c r="CG52" s="343" t="n">
        <v>0.0037</v>
      </c>
      <c r="CH52" s="343" t="n">
        <v>0</v>
      </c>
      <c r="CI52" s="343" t="n">
        <v>5.0575</v>
      </c>
    </row>
    <row r="53" customFormat="false" ht="12.75" hidden="false" customHeight="false" outlineLevel="0" collapsed="false">
      <c r="P53" s="209"/>
      <c r="Q53" s="209"/>
      <c r="R53" s="209"/>
      <c r="U53" s="209"/>
      <c r="V53" s="209"/>
      <c r="W53" s="209"/>
      <c r="X53" s="209"/>
    </row>
    <row r="54" customFormat="false" ht="12.75" hidden="false" customHeight="false" outlineLevel="0" collapsed="false">
      <c r="P54" s="209"/>
      <c r="Q54" s="209"/>
      <c r="R54" s="209"/>
      <c r="U54" s="209"/>
      <c r="V54" s="209"/>
      <c r="W54" s="209"/>
      <c r="X54" s="209"/>
    </row>
    <row r="55" customFormat="false" ht="12.75" hidden="false" customHeight="false" outlineLevel="0" collapsed="false">
      <c r="P55" s="209"/>
      <c r="Q55" s="209"/>
      <c r="R55" s="209"/>
      <c r="U55" s="209"/>
      <c r="V55" s="209"/>
      <c r="W55" s="209"/>
      <c r="X55" s="209"/>
    </row>
    <row r="56" customFormat="false" ht="12.75" hidden="false" customHeight="false" outlineLevel="0" collapsed="false">
      <c r="P56" s="209"/>
      <c r="Q56" s="209"/>
      <c r="R56" s="209"/>
      <c r="U56" s="209"/>
      <c r="V56" s="209"/>
      <c r="W56" s="209"/>
      <c r="X56" s="209"/>
    </row>
    <row r="57" customFormat="false" ht="12.75" hidden="false" customHeight="false" outlineLevel="0" collapsed="false">
      <c r="P57" s="209"/>
      <c r="Q57" s="209"/>
      <c r="R57" s="209"/>
      <c r="U57" s="209"/>
      <c r="V57" s="209"/>
      <c r="W57" s="209"/>
      <c r="X57" s="209"/>
    </row>
    <row r="58" customFormat="false" ht="12.75" hidden="false" customHeight="false" outlineLevel="0" collapsed="false">
      <c r="P58" s="209"/>
      <c r="Q58" s="209"/>
      <c r="R58" s="209"/>
      <c r="U58" s="209"/>
      <c r="V58" s="209"/>
      <c r="W58" s="209"/>
      <c r="X58" s="209"/>
    </row>
    <row r="59" customFormat="false" ht="12.75" hidden="false" customHeight="false" outlineLevel="0" collapsed="false">
      <c r="P59" s="209"/>
      <c r="Q59" s="209"/>
      <c r="R59" s="209"/>
      <c r="U59" s="209"/>
      <c r="V59" s="209"/>
      <c r="W59" s="209"/>
      <c r="X59" s="209"/>
    </row>
    <row r="60" customFormat="false" ht="12.75" hidden="false" customHeight="false" outlineLevel="0" collapsed="false">
      <c r="P60" s="209"/>
      <c r="Q60" s="209"/>
      <c r="R60" s="209"/>
      <c r="U60" s="209"/>
      <c r="V60" s="209"/>
      <c r="W60" s="209"/>
      <c r="X60" s="209"/>
    </row>
    <row r="61" customFormat="false" ht="12.75" hidden="false" customHeight="false" outlineLevel="0" collapsed="false">
      <c r="P61" s="209"/>
      <c r="Q61" s="209"/>
      <c r="R61" s="209"/>
      <c r="U61" s="209"/>
      <c r="V61" s="209"/>
      <c r="W61" s="209"/>
      <c r="X61" s="209"/>
    </row>
    <row r="62" customFormat="false" ht="12.75" hidden="false" customHeight="false" outlineLevel="0" collapsed="false">
      <c r="P62" s="209"/>
      <c r="Q62" s="209"/>
      <c r="R62" s="209"/>
      <c r="U62" s="209"/>
      <c r="V62" s="209"/>
      <c r="W62" s="209"/>
      <c r="X62" s="209"/>
    </row>
    <row r="63" customFormat="false" ht="12.75" hidden="false" customHeight="false" outlineLevel="0" collapsed="false">
      <c r="P63" s="209"/>
      <c r="Q63" s="209"/>
      <c r="R63" s="209"/>
      <c r="U63" s="209"/>
      <c r="V63" s="209"/>
      <c r="W63" s="209"/>
      <c r="X63" s="209"/>
    </row>
    <row r="64" customFormat="false" ht="12.75" hidden="false" customHeight="false" outlineLevel="0" collapsed="false">
      <c r="P64" s="209"/>
      <c r="Q64" s="209"/>
      <c r="R64" s="209"/>
      <c r="U64" s="209"/>
      <c r="V64" s="209"/>
      <c r="W64" s="209"/>
      <c r="X64" s="209"/>
    </row>
    <row r="65" customFormat="false" ht="12.75" hidden="false" customHeight="false" outlineLevel="0" collapsed="false">
      <c r="P65" s="209"/>
      <c r="Q65" s="209"/>
      <c r="R65" s="209"/>
      <c r="U65" s="209"/>
      <c r="V65" s="209"/>
      <c r="W65" s="209"/>
      <c r="X65" s="209"/>
    </row>
    <row r="66" customFormat="false" ht="12.75" hidden="false" customHeight="false" outlineLevel="0" collapsed="false">
      <c r="P66" s="209"/>
      <c r="Q66" s="209"/>
      <c r="R66" s="209"/>
      <c r="U66" s="209"/>
      <c r="V66" s="209"/>
      <c r="W66" s="209"/>
      <c r="X66" s="209"/>
    </row>
    <row r="67" customFormat="false" ht="12.75" hidden="false" customHeight="false" outlineLevel="0" collapsed="false">
      <c r="P67" s="209"/>
      <c r="Q67" s="209"/>
      <c r="R67" s="209"/>
      <c r="U67" s="209"/>
      <c r="V67" s="209"/>
      <c r="W67" s="209"/>
      <c r="X67" s="209"/>
    </row>
    <row r="68" customFormat="false" ht="12.75" hidden="false" customHeight="false" outlineLevel="0" collapsed="false">
      <c r="P68" s="209"/>
      <c r="Q68" s="209"/>
      <c r="R68" s="209"/>
      <c r="U68" s="209"/>
      <c r="V68" s="209"/>
      <c r="W68" s="209"/>
      <c r="X68" s="209"/>
    </row>
    <row r="69" customFormat="false" ht="12.75" hidden="false" customHeight="false" outlineLevel="0" collapsed="false">
      <c r="P69" s="209"/>
      <c r="Q69" s="209"/>
      <c r="R69" s="209"/>
      <c r="U69" s="209"/>
      <c r="V69" s="209"/>
      <c r="W69" s="209"/>
      <c r="X69" s="209"/>
    </row>
    <row r="70" customFormat="false" ht="12.75" hidden="false" customHeight="false" outlineLevel="0" collapsed="false">
      <c r="P70" s="209"/>
      <c r="Q70" s="209"/>
      <c r="R70" s="209"/>
      <c r="U70" s="209"/>
      <c r="V70" s="209"/>
      <c r="W70" s="209"/>
      <c r="X70" s="209"/>
    </row>
    <row r="71" customFormat="false" ht="12.75" hidden="false" customHeight="false" outlineLevel="0" collapsed="false">
      <c r="P71" s="209"/>
      <c r="Q71" s="209"/>
      <c r="R71" s="209"/>
      <c r="U71" s="209"/>
      <c r="V71" s="209"/>
      <c r="W71" s="209"/>
      <c r="X71" s="209"/>
    </row>
    <row r="72" customFormat="false" ht="12.75" hidden="false" customHeight="false" outlineLevel="0" collapsed="false">
      <c r="P72" s="209"/>
      <c r="Q72" s="209"/>
      <c r="R72" s="209"/>
      <c r="U72" s="209"/>
      <c r="V72" s="209"/>
      <c r="W72" s="209"/>
      <c r="X72" s="209"/>
    </row>
    <row r="73" customFormat="false" ht="12.75" hidden="false" customHeight="false" outlineLevel="0" collapsed="false">
      <c r="P73" s="209"/>
      <c r="Q73" s="209"/>
      <c r="R73" s="209"/>
      <c r="U73" s="209"/>
      <c r="V73" s="209"/>
      <c r="W73" s="209"/>
      <c r="X73" s="209"/>
    </row>
    <row r="74" customFormat="false" ht="12.75" hidden="false" customHeight="false" outlineLevel="0" collapsed="false">
      <c r="P74" s="209"/>
      <c r="Q74" s="209"/>
      <c r="R74" s="209"/>
      <c r="U74" s="209"/>
      <c r="V74" s="209"/>
      <c r="W74" s="209"/>
      <c r="X74" s="209"/>
    </row>
    <row r="75" customFormat="false" ht="12.75" hidden="false" customHeight="false" outlineLevel="0" collapsed="false">
      <c r="P75" s="209"/>
      <c r="Q75" s="209"/>
      <c r="R75" s="209"/>
      <c r="U75" s="209"/>
      <c r="V75" s="209"/>
      <c r="W75" s="209"/>
      <c r="X75" s="209"/>
    </row>
    <row r="76" customFormat="false" ht="12.75" hidden="false" customHeight="false" outlineLevel="0" collapsed="false">
      <c r="P76" s="209"/>
      <c r="Q76" s="209"/>
      <c r="R76" s="209"/>
      <c r="U76" s="209"/>
      <c r="V76" s="209"/>
      <c r="W76" s="209"/>
      <c r="X76" s="209"/>
    </row>
    <row r="77" customFormat="false" ht="12.75" hidden="false" customHeight="false" outlineLevel="0" collapsed="false">
      <c r="P77" s="209"/>
      <c r="Q77" s="209"/>
      <c r="R77" s="209"/>
      <c r="U77" s="209"/>
      <c r="V77" s="209"/>
      <c r="W77" s="209"/>
      <c r="X77" s="209"/>
    </row>
    <row r="78" customFormat="false" ht="12.75" hidden="false" customHeight="false" outlineLevel="0" collapsed="false">
      <c r="P78" s="209"/>
      <c r="Q78" s="209"/>
      <c r="R78" s="209"/>
      <c r="U78" s="209"/>
      <c r="V78" s="209"/>
      <c r="W78" s="209"/>
      <c r="X78" s="209"/>
    </row>
    <row r="79" customFormat="false" ht="12.75" hidden="false" customHeight="false" outlineLevel="0" collapsed="false">
      <c r="P79" s="209"/>
      <c r="Q79" s="209"/>
      <c r="R79" s="209"/>
      <c r="U79" s="209"/>
      <c r="V79" s="209"/>
      <c r="W79" s="209"/>
      <c r="X79" s="209"/>
    </row>
    <row r="80" customFormat="false" ht="12.75" hidden="false" customHeight="false" outlineLevel="0" collapsed="false">
      <c r="P80" s="209"/>
      <c r="Q80" s="209"/>
      <c r="R80" s="209"/>
      <c r="U80" s="209"/>
      <c r="V80" s="209"/>
      <c r="W80" s="209"/>
      <c r="X80" s="209"/>
    </row>
    <row r="81" customFormat="false" ht="12.75" hidden="false" customHeight="false" outlineLevel="0" collapsed="false">
      <c r="P81" s="209"/>
      <c r="Q81" s="209"/>
      <c r="R81" s="209"/>
      <c r="U81" s="209"/>
      <c r="V81" s="209"/>
      <c r="W81" s="209"/>
      <c r="X81" s="209"/>
    </row>
    <row r="82" customFormat="false" ht="12.75" hidden="false" customHeight="false" outlineLevel="0" collapsed="false">
      <c r="P82" s="209"/>
      <c r="Q82" s="209"/>
      <c r="R82" s="209"/>
      <c r="U82" s="209"/>
      <c r="V82" s="209"/>
      <c r="W82" s="209"/>
      <c r="X82" s="209"/>
    </row>
    <row r="83" customFormat="false" ht="12.75" hidden="false" customHeight="false" outlineLevel="0" collapsed="false">
      <c r="P83" s="209"/>
      <c r="Q83" s="209"/>
      <c r="R83" s="209"/>
      <c r="U83" s="209"/>
      <c r="V83" s="209"/>
      <c r="W83" s="209"/>
      <c r="X83" s="209"/>
    </row>
    <row r="84" customFormat="false" ht="12.75" hidden="false" customHeight="false" outlineLevel="0" collapsed="false">
      <c r="P84" s="209"/>
      <c r="Q84" s="209"/>
      <c r="R84" s="209"/>
      <c r="U84" s="209"/>
      <c r="V84" s="209"/>
      <c r="W84" s="209"/>
      <c r="X84" s="209"/>
    </row>
    <row r="85" customFormat="false" ht="12.75" hidden="false" customHeight="false" outlineLevel="0" collapsed="false">
      <c r="P85" s="209"/>
      <c r="Q85" s="209"/>
      <c r="R85" s="209"/>
      <c r="U85" s="209"/>
      <c r="V85" s="209"/>
      <c r="W85" s="209"/>
      <c r="X85" s="209"/>
    </row>
    <row r="86" customFormat="false" ht="12.75" hidden="false" customHeight="false" outlineLevel="0" collapsed="false">
      <c r="P86" s="209"/>
      <c r="Q86" s="209"/>
      <c r="R86" s="209"/>
      <c r="U86" s="209"/>
      <c r="V86" s="209"/>
      <c r="W86" s="209"/>
      <c r="X86" s="209"/>
    </row>
    <row r="87" customFormat="false" ht="12.75" hidden="false" customHeight="false" outlineLevel="0" collapsed="false">
      <c r="P87" s="209"/>
      <c r="Q87" s="209"/>
      <c r="R87" s="209"/>
      <c r="U87" s="209"/>
      <c r="V87" s="209"/>
      <c r="W87" s="209"/>
      <c r="X87" s="209"/>
    </row>
    <row r="88" customFormat="false" ht="12.75" hidden="false" customHeight="false" outlineLevel="0" collapsed="false">
      <c r="P88" s="209"/>
      <c r="Q88" s="209"/>
      <c r="R88" s="209"/>
      <c r="U88" s="209"/>
      <c r="V88" s="209"/>
      <c r="W88" s="209"/>
      <c r="X88" s="209"/>
    </row>
    <row r="89" customFormat="false" ht="12.75" hidden="false" customHeight="false" outlineLevel="0" collapsed="false">
      <c r="P89" s="209"/>
      <c r="Q89" s="209"/>
      <c r="R89" s="209"/>
      <c r="U89" s="209"/>
      <c r="V89" s="209"/>
      <c r="W89" s="209"/>
      <c r="X89" s="209"/>
    </row>
    <row r="90" customFormat="false" ht="12.75" hidden="false" customHeight="false" outlineLevel="0" collapsed="false">
      <c r="P90" s="209"/>
      <c r="Q90" s="209"/>
      <c r="R90" s="209"/>
      <c r="U90" s="209"/>
      <c r="V90" s="209"/>
      <c r="W90" s="209"/>
      <c r="X90" s="209"/>
    </row>
    <row r="91" customFormat="false" ht="12.75" hidden="false" customHeight="false" outlineLevel="0" collapsed="false">
      <c r="P91" s="209"/>
      <c r="Q91" s="209"/>
      <c r="R91" s="209"/>
      <c r="U91" s="209"/>
      <c r="V91" s="209"/>
      <c r="W91" s="209"/>
      <c r="X91" s="209"/>
    </row>
    <row r="92" customFormat="false" ht="12.75" hidden="false" customHeight="false" outlineLevel="0" collapsed="false">
      <c r="P92" s="209"/>
      <c r="Q92" s="209"/>
      <c r="R92" s="209"/>
      <c r="U92" s="209"/>
      <c r="V92" s="209"/>
      <c r="W92" s="209"/>
      <c r="X92" s="209"/>
    </row>
    <row r="93" customFormat="false" ht="12.75" hidden="false" customHeight="false" outlineLevel="0" collapsed="false">
      <c r="P93" s="209"/>
      <c r="Q93" s="209"/>
      <c r="R93" s="209"/>
      <c r="U93" s="209"/>
      <c r="V93" s="209"/>
      <c r="W93" s="209"/>
      <c r="X93" s="209"/>
    </row>
    <row r="94" customFormat="false" ht="12.75" hidden="false" customHeight="false" outlineLevel="0" collapsed="false">
      <c r="P94" s="209"/>
      <c r="Q94" s="209"/>
      <c r="R94" s="209"/>
      <c r="U94" s="209"/>
      <c r="V94" s="209"/>
      <c r="W94" s="209"/>
      <c r="X94" s="209"/>
    </row>
    <row r="95" customFormat="false" ht="12.75" hidden="false" customHeight="false" outlineLevel="0" collapsed="false">
      <c r="P95" s="209"/>
      <c r="Q95" s="209"/>
      <c r="R95" s="209"/>
      <c r="U95" s="209"/>
      <c r="V95" s="209"/>
      <c r="W95" s="209"/>
      <c r="X95" s="209"/>
    </row>
    <row r="96" customFormat="false" ht="12.75" hidden="false" customHeight="false" outlineLevel="0" collapsed="false">
      <c r="P96" s="209"/>
      <c r="Q96" s="209"/>
      <c r="R96" s="209"/>
      <c r="U96" s="209"/>
      <c r="V96" s="209"/>
      <c r="W96" s="209"/>
      <c r="X96" s="209"/>
    </row>
    <row r="97" customFormat="false" ht="12.75" hidden="false" customHeight="false" outlineLevel="0" collapsed="false">
      <c r="P97" s="209"/>
      <c r="Q97" s="209"/>
      <c r="R97" s="209"/>
      <c r="U97" s="209"/>
      <c r="V97" s="209"/>
      <c r="W97" s="209"/>
      <c r="X97" s="209"/>
    </row>
    <row r="98" customFormat="false" ht="12.75" hidden="false" customHeight="false" outlineLevel="0" collapsed="false">
      <c r="P98" s="209"/>
      <c r="Q98" s="209"/>
      <c r="R98" s="209"/>
      <c r="U98" s="209"/>
      <c r="V98" s="209"/>
      <c r="W98" s="209"/>
      <c r="X98" s="209"/>
    </row>
    <row r="99" customFormat="false" ht="12.75" hidden="false" customHeight="false" outlineLevel="0" collapsed="false">
      <c r="P99" s="209"/>
      <c r="Q99" s="209"/>
      <c r="R99" s="209"/>
      <c r="U99" s="209"/>
      <c r="V99" s="209"/>
      <c r="W99" s="209"/>
      <c r="X99" s="209"/>
    </row>
    <row r="100" customFormat="false" ht="12.75" hidden="false" customHeight="false" outlineLevel="0" collapsed="false">
      <c r="P100" s="209"/>
      <c r="Q100" s="209"/>
      <c r="R100" s="209"/>
      <c r="U100" s="209"/>
      <c r="V100" s="209"/>
      <c r="W100" s="209"/>
      <c r="X100" s="209"/>
    </row>
    <row r="101" customFormat="false" ht="12.75" hidden="false" customHeight="false" outlineLevel="0" collapsed="false">
      <c r="P101" s="209"/>
      <c r="Q101" s="209"/>
      <c r="R101" s="209"/>
      <c r="U101" s="209"/>
      <c r="V101" s="209"/>
      <c r="W101" s="209"/>
      <c r="X101" s="209"/>
    </row>
    <row r="102" customFormat="false" ht="12.75" hidden="false" customHeight="false" outlineLevel="0" collapsed="false">
      <c r="P102" s="209"/>
      <c r="Q102" s="209"/>
      <c r="R102" s="209"/>
      <c r="U102" s="209"/>
      <c r="V102" s="209"/>
      <c r="W102" s="209"/>
      <c r="X102" s="209"/>
    </row>
    <row r="103" customFormat="false" ht="12.75" hidden="false" customHeight="false" outlineLevel="0" collapsed="false">
      <c r="P103" s="209"/>
      <c r="Q103" s="209"/>
      <c r="R103" s="209"/>
      <c r="U103" s="209"/>
      <c r="V103" s="209"/>
      <c r="W103" s="209"/>
      <c r="X103" s="209"/>
    </row>
    <row r="104" customFormat="false" ht="12.75" hidden="false" customHeight="false" outlineLevel="0" collapsed="false">
      <c r="P104" s="209"/>
      <c r="Q104" s="209"/>
      <c r="R104" s="209"/>
      <c r="U104" s="209"/>
      <c r="V104" s="209"/>
      <c r="W104" s="209"/>
      <c r="X104" s="209"/>
    </row>
    <row r="105" customFormat="false" ht="12.75" hidden="false" customHeight="false" outlineLevel="0" collapsed="false">
      <c r="P105" s="209"/>
      <c r="Q105" s="209"/>
      <c r="R105" s="209"/>
      <c r="U105" s="209"/>
      <c r="V105" s="209"/>
      <c r="W105" s="209"/>
      <c r="X105" s="209"/>
    </row>
    <row r="106" customFormat="false" ht="12.75" hidden="false" customHeight="false" outlineLevel="0" collapsed="false">
      <c r="P106" s="209"/>
      <c r="Q106" s="209"/>
      <c r="R106" s="209"/>
      <c r="U106" s="209"/>
      <c r="V106" s="209"/>
      <c r="W106" s="209"/>
      <c r="X106" s="209"/>
    </row>
    <row r="107" customFormat="false" ht="12.75" hidden="false" customHeight="false" outlineLevel="0" collapsed="false">
      <c r="P107" s="209"/>
      <c r="Q107" s="209"/>
      <c r="R107" s="209"/>
      <c r="U107" s="209"/>
      <c r="V107" s="209"/>
      <c r="W107" s="209"/>
      <c r="X107" s="209"/>
    </row>
    <row r="108" customFormat="false" ht="12.75" hidden="false" customHeight="false" outlineLevel="0" collapsed="false">
      <c r="P108" s="209"/>
      <c r="Q108" s="209"/>
      <c r="R108" s="209"/>
      <c r="U108" s="209"/>
      <c r="V108" s="209"/>
      <c r="W108" s="209"/>
      <c r="X108" s="209"/>
    </row>
    <row r="109" customFormat="false" ht="12.75" hidden="false" customHeight="false" outlineLevel="0" collapsed="false">
      <c r="P109" s="209"/>
      <c r="Q109" s="209"/>
      <c r="R109" s="209"/>
      <c r="U109" s="209"/>
      <c r="V109" s="209"/>
      <c r="W109" s="209"/>
      <c r="X109" s="209"/>
    </row>
    <row r="110" customFormat="false" ht="12.75" hidden="false" customHeight="false" outlineLevel="0" collapsed="false">
      <c r="P110" s="209"/>
      <c r="Q110" s="209"/>
      <c r="R110" s="209"/>
      <c r="U110" s="209"/>
      <c r="V110" s="209"/>
      <c r="W110" s="209"/>
      <c r="X110" s="209"/>
    </row>
    <row r="111" customFormat="false" ht="12.75" hidden="false" customHeight="false" outlineLevel="0" collapsed="false">
      <c r="P111" s="209"/>
      <c r="Q111" s="209"/>
      <c r="R111" s="209"/>
      <c r="U111" s="209"/>
      <c r="V111" s="209"/>
      <c r="W111" s="209"/>
      <c r="X111" s="209"/>
    </row>
    <row r="112" customFormat="false" ht="12.75" hidden="false" customHeight="false" outlineLevel="0" collapsed="false">
      <c r="P112" s="209"/>
      <c r="Q112" s="209"/>
      <c r="R112" s="209"/>
      <c r="U112" s="209"/>
      <c r="V112" s="209"/>
      <c r="W112" s="209"/>
      <c r="X112" s="209"/>
    </row>
    <row r="113" customFormat="false" ht="12.75" hidden="false" customHeight="false" outlineLevel="0" collapsed="false">
      <c r="P113" s="209"/>
      <c r="Q113" s="209"/>
      <c r="R113" s="209"/>
      <c r="U113" s="209"/>
      <c r="V113" s="209"/>
      <c r="W113" s="209"/>
      <c r="X113" s="209"/>
    </row>
    <row r="114" customFormat="false" ht="12.75" hidden="false" customHeight="false" outlineLevel="0" collapsed="false">
      <c r="P114" s="209"/>
      <c r="Q114" s="209"/>
      <c r="R114" s="209"/>
      <c r="U114" s="209"/>
      <c r="V114" s="209"/>
      <c r="W114" s="209"/>
      <c r="X114" s="209"/>
    </row>
    <row r="115" customFormat="false" ht="12.75" hidden="false" customHeight="false" outlineLevel="0" collapsed="false">
      <c r="P115" s="209"/>
      <c r="Q115" s="209"/>
      <c r="R115" s="209"/>
      <c r="U115" s="209"/>
      <c r="V115" s="209"/>
      <c r="W115" s="209"/>
      <c r="X115" s="209"/>
    </row>
    <row r="116" customFormat="false" ht="12.75" hidden="false" customHeight="false" outlineLevel="0" collapsed="false">
      <c r="P116" s="209"/>
      <c r="Q116" s="209"/>
      <c r="R116" s="209"/>
      <c r="U116" s="209"/>
      <c r="V116" s="209"/>
      <c r="W116" s="209"/>
      <c r="X116" s="209"/>
    </row>
    <row r="117" customFormat="false" ht="12.75" hidden="false" customHeight="false" outlineLevel="0" collapsed="false">
      <c r="P117" s="209"/>
      <c r="Q117" s="209"/>
      <c r="R117" s="209"/>
      <c r="U117" s="209"/>
      <c r="V117" s="209"/>
      <c r="W117" s="209"/>
      <c r="X117" s="209"/>
    </row>
    <row r="118" customFormat="false" ht="12.75" hidden="false" customHeight="false" outlineLevel="0" collapsed="false">
      <c r="P118" s="209"/>
      <c r="Q118" s="209"/>
      <c r="R118" s="209"/>
      <c r="U118" s="209"/>
      <c r="V118" s="209"/>
      <c r="W118" s="209"/>
      <c r="X118" s="209"/>
    </row>
    <row r="119" customFormat="false" ht="12.75" hidden="false" customHeight="false" outlineLevel="0" collapsed="false">
      <c r="P119" s="209"/>
      <c r="Q119" s="209"/>
      <c r="R119" s="209"/>
      <c r="U119" s="209"/>
      <c r="V119" s="209"/>
      <c r="W119" s="209"/>
      <c r="X119" s="209"/>
    </row>
    <row r="120" customFormat="false" ht="12.75" hidden="false" customHeight="false" outlineLevel="0" collapsed="false">
      <c r="P120" s="209"/>
      <c r="Q120" s="209"/>
      <c r="R120" s="209"/>
      <c r="U120" s="209"/>
      <c r="V120" s="209"/>
      <c r="W120" s="209"/>
      <c r="X120" s="209"/>
    </row>
    <row r="121" customFormat="false" ht="12.75" hidden="false" customHeight="false" outlineLevel="0" collapsed="false">
      <c r="P121" s="209"/>
      <c r="Q121" s="209"/>
      <c r="R121" s="209"/>
      <c r="U121" s="209"/>
      <c r="V121" s="209"/>
      <c r="W121" s="209"/>
      <c r="X121" s="209"/>
    </row>
    <row r="122" customFormat="false" ht="12.75" hidden="false" customHeight="false" outlineLevel="0" collapsed="false">
      <c r="P122" s="209"/>
      <c r="Q122" s="209"/>
      <c r="R122" s="209"/>
      <c r="U122" s="209"/>
      <c r="V122" s="209"/>
      <c r="W122" s="209"/>
      <c r="X122" s="209"/>
    </row>
    <row r="123" customFormat="false" ht="12.75" hidden="false" customHeight="false" outlineLevel="0" collapsed="false">
      <c r="P123" s="209"/>
      <c r="Q123" s="209"/>
      <c r="R123" s="209"/>
      <c r="U123" s="209"/>
      <c r="V123" s="209"/>
      <c r="W123" s="209"/>
      <c r="X123" s="209"/>
    </row>
    <row r="124" customFormat="false" ht="12.75" hidden="false" customHeight="false" outlineLevel="0" collapsed="false">
      <c r="P124" s="209"/>
      <c r="Q124" s="209"/>
      <c r="R124" s="209"/>
      <c r="U124" s="209"/>
      <c r="V124" s="209"/>
      <c r="W124" s="209"/>
      <c r="X124" s="209"/>
    </row>
    <row r="125" customFormat="false" ht="12.75" hidden="false" customHeight="false" outlineLevel="0" collapsed="false">
      <c r="P125" s="209"/>
      <c r="Q125" s="209"/>
      <c r="R125" s="209"/>
      <c r="U125" s="209"/>
      <c r="V125" s="209"/>
      <c r="W125" s="209"/>
      <c r="X125" s="209"/>
    </row>
    <row r="126" customFormat="false" ht="12.75" hidden="false" customHeight="false" outlineLevel="0" collapsed="false">
      <c r="P126" s="209"/>
      <c r="Q126" s="209"/>
      <c r="R126" s="209"/>
      <c r="U126" s="209"/>
      <c r="V126" s="209"/>
      <c r="W126" s="209"/>
      <c r="X126" s="209"/>
    </row>
    <row r="127" customFormat="false" ht="12.75" hidden="false" customHeight="false" outlineLevel="0" collapsed="false">
      <c r="P127" s="209"/>
      <c r="Q127" s="209"/>
      <c r="R127" s="209"/>
      <c r="U127" s="209"/>
      <c r="V127" s="209"/>
      <c r="W127" s="209"/>
      <c r="X127" s="209"/>
    </row>
    <row r="128" customFormat="false" ht="12.75" hidden="false" customHeight="false" outlineLevel="0" collapsed="false">
      <c r="P128" s="209"/>
      <c r="Q128" s="209"/>
      <c r="R128" s="209"/>
      <c r="U128" s="209"/>
      <c r="V128" s="209"/>
      <c r="W128" s="209"/>
      <c r="X128" s="209"/>
    </row>
    <row r="129" customFormat="false" ht="12.75" hidden="false" customHeight="false" outlineLevel="0" collapsed="false">
      <c r="P129" s="209"/>
      <c r="Q129" s="209"/>
      <c r="R129" s="209"/>
      <c r="U129" s="209"/>
      <c r="V129" s="209"/>
      <c r="W129" s="209"/>
      <c r="X129" s="209"/>
    </row>
    <row r="130" customFormat="false" ht="12.75" hidden="false" customHeight="false" outlineLevel="0" collapsed="false">
      <c r="P130" s="209"/>
      <c r="Q130" s="209"/>
      <c r="R130" s="209"/>
      <c r="U130" s="209"/>
      <c r="V130" s="209"/>
      <c r="W130" s="209"/>
      <c r="X130" s="209"/>
    </row>
    <row r="131" customFormat="false" ht="12.75" hidden="false" customHeight="false" outlineLevel="0" collapsed="false">
      <c r="P131" s="209"/>
      <c r="Q131" s="209"/>
      <c r="R131" s="209"/>
      <c r="U131" s="209"/>
      <c r="V131" s="209"/>
      <c r="W131" s="209"/>
      <c r="X131" s="209"/>
    </row>
    <row r="132" customFormat="false" ht="12.75" hidden="false" customHeight="false" outlineLevel="0" collapsed="false">
      <c r="P132" s="209"/>
      <c r="Q132" s="209"/>
      <c r="R132" s="209"/>
      <c r="U132" s="209"/>
      <c r="V132" s="209"/>
      <c r="W132" s="209"/>
      <c r="X132" s="209"/>
    </row>
    <row r="133" customFormat="false" ht="12.75" hidden="false" customHeight="false" outlineLevel="0" collapsed="false">
      <c r="P133" s="209"/>
      <c r="Q133" s="209"/>
      <c r="R133" s="209"/>
      <c r="U133" s="209"/>
      <c r="V133" s="209"/>
      <c r="W133" s="209"/>
      <c r="X133" s="209"/>
    </row>
    <row r="134" customFormat="false" ht="12.75" hidden="false" customHeight="false" outlineLevel="0" collapsed="false">
      <c r="P134" s="209"/>
      <c r="Q134" s="209"/>
      <c r="R134" s="209"/>
      <c r="U134" s="209"/>
      <c r="V134" s="209"/>
      <c r="W134" s="209"/>
      <c r="X134" s="209"/>
    </row>
    <row r="135" customFormat="false" ht="12.75" hidden="false" customHeight="false" outlineLevel="0" collapsed="false">
      <c r="P135" s="209"/>
      <c r="Q135" s="209"/>
      <c r="R135" s="209"/>
      <c r="U135" s="209"/>
      <c r="V135" s="209"/>
      <c r="W135" s="209"/>
      <c r="X135" s="209"/>
    </row>
    <row r="136" customFormat="false" ht="12.75" hidden="false" customHeight="false" outlineLevel="0" collapsed="false">
      <c r="P136" s="209"/>
      <c r="Q136" s="209"/>
      <c r="R136" s="209"/>
      <c r="U136" s="209"/>
      <c r="V136" s="209"/>
      <c r="W136" s="209"/>
      <c r="X136" s="209"/>
    </row>
    <row r="137" customFormat="false" ht="12.75" hidden="false" customHeight="false" outlineLevel="0" collapsed="false">
      <c r="P137" s="209"/>
      <c r="Q137" s="209"/>
      <c r="R137" s="209"/>
      <c r="U137" s="209"/>
      <c r="V137" s="209"/>
      <c r="W137" s="209"/>
      <c r="X137" s="209"/>
    </row>
    <row r="138" customFormat="false" ht="12.75" hidden="false" customHeight="false" outlineLevel="0" collapsed="false">
      <c r="P138" s="209"/>
      <c r="Q138" s="209"/>
      <c r="R138" s="209"/>
      <c r="U138" s="209"/>
      <c r="V138" s="209"/>
      <c r="W138" s="209"/>
      <c r="X138" s="209"/>
    </row>
    <row r="139" customFormat="false" ht="12.75" hidden="false" customHeight="false" outlineLevel="0" collapsed="false">
      <c r="P139" s="209"/>
      <c r="Q139" s="209"/>
      <c r="R139" s="209"/>
      <c r="U139" s="209"/>
      <c r="V139" s="209"/>
      <c r="W139" s="209"/>
      <c r="X139" s="209"/>
    </row>
    <row r="140" customFormat="false" ht="12.75" hidden="false" customHeight="false" outlineLevel="0" collapsed="false">
      <c r="P140" s="209"/>
      <c r="Q140" s="209"/>
      <c r="R140" s="209"/>
      <c r="U140" s="209"/>
      <c r="V140" s="209"/>
      <c r="W140" s="209"/>
      <c r="X140" s="209"/>
    </row>
    <row r="141" customFormat="false" ht="12.75" hidden="false" customHeight="false" outlineLevel="0" collapsed="false">
      <c r="P141" s="209"/>
      <c r="Q141" s="209"/>
      <c r="R141" s="209"/>
      <c r="U141" s="209"/>
      <c r="V141" s="209"/>
      <c r="W141" s="209"/>
      <c r="X141" s="209"/>
    </row>
    <row r="142" customFormat="false" ht="12.75" hidden="false" customHeight="false" outlineLevel="0" collapsed="false">
      <c r="P142" s="209"/>
      <c r="Q142" s="209"/>
      <c r="R142" s="209"/>
      <c r="U142" s="209"/>
      <c r="V142" s="209"/>
      <c r="W142" s="209"/>
      <c r="X142" s="209"/>
    </row>
    <row r="143" customFormat="false" ht="12.75" hidden="false" customHeight="false" outlineLevel="0" collapsed="false">
      <c r="P143" s="209"/>
      <c r="Q143" s="209"/>
      <c r="R143" s="209"/>
      <c r="U143" s="209"/>
      <c r="V143" s="209"/>
      <c r="W143" s="209"/>
      <c r="X143" s="209"/>
    </row>
    <row r="144" customFormat="false" ht="12.75" hidden="false" customHeight="false" outlineLevel="0" collapsed="false">
      <c r="P144" s="209"/>
      <c r="Q144" s="209"/>
      <c r="R144" s="209"/>
      <c r="U144" s="209"/>
      <c r="V144" s="209"/>
      <c r="W144" s="209"/>
      <c r="X144" s="209"/>
    </row>
    <row r="145" customFormat="false" ht="12.75" hidden="false" customHeight="false" outlineLevel="0" collapsed="false">
      <c r="P145" s="209"/>
      <c r="Q145" s="209"/>
      <c r="R145" s="209"/>
      <c r="U145" s="209"/>
      <c r="V145" s="209"/>
      <c r="W145" s="209"/>
      <c r="X145" s="209"/>
    </row>
    <row r="146" customFormat="false" ht="12.75" hidden="false" customHeight="false" outlineLevel="0" collapsed="false">
      <c r="P146" s="209"/>
      <c r="Q146" s="209"/>
      <c r="R146" s="209"/>
      <c r="U146" s="209"/>
      <c r="V146" s="209"/>
      <c r="W146" s="209"/>
      <c r="X146" s="209"/>
    </row>
    <row r="147" customFormat="false" ht="12.75" hidden="false" customHeight="false" outlineLevel="0" collapsed="false">
      <c r="P147" s="209"/>
      <c r="Q147" s="209"/>
      <c r="R147" s="209"/>
      <c r="U147" s="209"/>
      <c r="V147" s="209"/>
      <c r="W147" s="209"/>
      <c r="X147" s="209"/>
    </row>
    <row r="148" customFormat="false" ht="12.75" hidden="false" customHeight="false" outlineLevel="0" collapsed="false">
      <c r="P148" s="209"/>
      <c r="Q148" s="209"/>
      <c r="R148" s="209"/>
      <c r="U148" s="209"/>
      <c r="V148" s="209"/>
      <c r="W148" s="209"/>
      <c r="X148" s="209"/>
    </row>
    <row r="149" customFormat="false" ht="12.75" hidden="false" customHeight="false" outlineLevel="0" collapsed="false">
      <c r="P149" s="209"/>
      <c r="Q149" s="209"/>
      <c r="R149" s="209"/>
      <c r="U149" s="209"/>
      <c r="V149" s="209"/>
      <c r="W149" s="209"/>
      <c r="X149" s="209"/>
    </row>
    <row r="150" customFormat="false" ht="12.75" hidden="false" customHeight="false" outlineLevel="0" collapsed="false">
      <c r="P150" s="209"/>
      <c r="Q150" s="209"/>
      <c r="R150" s="209"/>
      <c r="U150" s="209"/>
      <c r="V150" s="209"/>
      <c r="W150" s="209"/>
      <c r="X150" s="209"/>
    </row>
    <row r="151" customFormat="false" ht="12.75" hidden="false" customHeight="false" outlineLevel="0" collapsed="false">
      <c r="P151" s="209"/>
      <c r="Q151" s="209"/>
      <c r="R151" s="209"/>
      <c r="U151" s="209"/>
      <c r="V151" s="209"/>
      <c r="W151" s="209"/>
      <c r="X151" s="209"/>
    </row>
    <row r="152" customFormat="false" ht="12.75" hidden="false" customHeight="false" outlineLevel="0" collapsed="false">
      <c r="P152" s="209"/>
      <c r="Q152" s="209"/>
      <c r="R152" s="209"/>
      <c r="U152" s="209"/>
      <c r="V152" s="209"/>
      <c r="W152" s="209"/>
      <c r="X152" s="209"/>
    </row>
    <row r="153" customFormat="false" ht="12.75" hidden="false" customHeight="false" outlineLevel="0" collapsed="false">
      <c r="P153" s="209"/>
      <c r="Q153" s="209"/>
      <c r="R153" s="209"/>
      <c r="U153" s="209"/>
      <c r="V153" s="209"/>
      <c r="W153" s="209"/>
      <c r="X153" s="209"/>
    </row>
    <row r="154" customFormat="false" ht="12.75" hidden="false" customHeight="false" outlineLevel="0" collapsed="false">
      <c r="P154" s="209"/>
      <c r="Q154" s="209"/>
      <c r="R154" s="209"/>
      <c r="U154" s="209"/>
      <c r="V154" s="209"/>
      <c r="W154" s="209"/>
      <c r="X154" s="209"/>
    </row>
    <row r="155" customFormat="false" ht="12.75" hidden="false" customHeight="false" outlineLevel="0" collapsed="false">
      <c r="P155" s="209"/>
      <c r="Q155" s="209"/>
      <c r="R155" s="209"/>
      <c r="U155" s="209"/>
      <c r="V155" s="209"/>
      <c r="W155" s="209"/>
      <c r="X155" s="209"/>
    </row>
    <row r="156" customFormat="false" ht="12.75" hidden="false" customHeight="false" outlineLevel="0" collapsed="false">
      <c r="P156" s="209"/>
      <c r="Q156" s="209"/>
      <c r="R156" s="209"/>
      <c r="U156" s="209"/>
      <c r="V156" s="209"/>
      <c r="W156" s="209"/>
      <c r="X156" s="209"/>
    </row>
    <row r="157" customFormat="false" ht="12.75" hidden="false" customHeight="false" outlineLevel="0" collapsed="false">
      <c r="P157" s="209"/>
      <c r="Q157" s="209"/>
      <c r="R157" s="209"/>
      <c r="U157" s="209"/>
      <c r="V157" s="209"/>
      <c r="W157" s="209"/>
      <c r="X157" s="209"/>
    </row>
    <row r="158" customFormat="false" ht="12.75" hidden="false" customHeight="false" outlineLevel="0" collapsed="false">
      <c r="P158" s="209"/>
      <c r="Q158" s="209"/>
      <c r="R158" s="209"/>
      <c r="U158" s="209"/>
      <c r="V158" s="209"/>
      <c r="W158" s="209"/>
      <c r="X158" s="209"/>
    </row>
    <row r="159" customFormat="false" ht="12.75" hidden="false" customHeight="false" outlineLevel="0" collapsed="false">
      <c r="P159" s="209"/>
      <c r="Q159" s="209"/>
      <c r="R159" s="209"/>
      <c r="U159" s="209"/>
      <c r="V159" s="209"/>
      <c r="W159" s="209"/>
      <c r="X159" s="209"/>
    </row>
    <row r="160" customFormat="false" ht="12.75" hidden="false" customHeight="false" outlineLevel="0" collapsed="false">
      <c r="P160" s="209"/>
      <c r="Q160" s="209"/>
      <c r="R160" s="209"/>
      <c r="U160" s="209"/>
      <c r="V160" s="209"/>
      <c r="W160" s="209"/>
      <c r="X160" s="209"/>
    </row>
    <row r="161" customFormat="false" ht="12.75" hidden="false" customHeight="false" outlineLevel="0" collapsed="false">
      <c r="P161" s="209"/>
      <c r="Q161" s="209"/>
      <c r="R161" s="209"/>
      <c r="U161" s="209"/>
      <c r="V161" s="209"/>
      <c r="W161" s="209"/>
      <c r="X161" s="209"/>
    </row>
    <row r="162" customFormat="false" ht="12.75" hidden="false" customHeight="false" outlineLevel="0" collapsed="false">
      <c r="P162" s="209"/>
      <c r="Q162" s="209"/>
      <c r="R162" s="209"/>
      <c r="U162" s="209"/>
      <c r="V162" s="209"/>
      <c r="W162" s="209"/>
      <c r="X162" s="209"/>
    </row>
    <row r="163" customFormat="false" ht="12.75" hidden="false" customHeight="false" outlineLevel="0" collapsed="false">
      <c r="P163" s="209"/>
      <c r="Q163" s="209"/>
      <c r="R163" s="209"/>
      <c r="U163" s="209"/>
      <c r="V163" s="209"/>
      <c r="W163" s="209"/>
      <c r="X163" s="209"/>
    </row>
    <row r="164" customFormat="false" ht="12.75" hidden="false" customHeight="false" outlineLevel="0" collapsed="false">
      <c r="P164" s="209"/>
      <c r="Q164" s="209"/>
      <c r="R164" s="209"/>
      <c r="U164" s="209"/>
      <c r="V164" s="209"/>
      <c r="W164" s="209"/>
      <c r="X164" s="209"/>
    </row>
    <row r="165" customFormat="false" ht="12.75" hidden="false" customHeight="false" outlineLevel="0" collapsed="false">
      <c r="P165" s="209"/>
      <c r="Q165" s="209"/>
      <c r="R165" s="209"/>
      <c r="U165" s="209"/>
      <c r="V165" s="209"/>
      <c r="W165" s="209"/>
      <c r="X165" s="209"/>
    </row>
    <row r="166" customFormat="false" ht="12.75" hidden="false" customHeight="false" outlineLevel="0" collapsed="false">
      <c r="P166" s="209"/>
      <c r="Q166" s="209"/>
      <c r="R166" s="209"/>
      <c r="U166" s="209"/>
      <c r="V166" s="209"/>
      <c r="W166" s="209"/>
      <c r="X166" s="209"/>
    </row>
    <row r="167" customFormat="false" ht="12.75" hidden="false" customHeight="false" outlineLevel="0" collapsed="false">
      <c r="P167" s="209"/>
      <c r="Q167" s="209"/>
      <c r="R167" s="209"/>
      <c r="U167" s="209"/>
      <c r="V167" s="209"/>
      <c r="W167" s="209"/>
      <c r="X167" s="209"/>
    </row>
    <row r="168" customFormat="false" ht="12.75" hidden="false" customHeight="false" outlineLevel="0" collapsed="false">
      <c r="P168" s="209"/>
      <c r="Q168" s="209"/>
      <c r="R168" s="209"/>
      <c r="U168" s="209"/>
      <c r="V168" s="209"/>
      <c r="W168" s="209"/>
      <c r="X168" s="209"/>
    </row>
    <row r="169" customFormat="false" ht="12.75" hidden="false" customHeight="false" outlineLevel="0" collapsed="false">
      <c r="P169" s="209"/>
      <c r="Q169" s="209"/>
      <c r="R169" s="209"/>
      <c r="U169" s="209"/>
      <c r="V169" s="209"/>
      <c r="W169" s="209"/>
      <c r="X169" s="209"/>
    </row>
    <row r="170" customFormat="false" ht="12.75" hidden="false" customHeight="false" outlineLevel="0" collapsed="false">
      <c r="P170" s="209"/>
      <c r="Q170" s="209"/>
      <c r="R170" s="209"/>
      <c r="U170" s="209"/>
      <c r="V170" s="209"/>
      <c r="W170" s="209"/>
      <c r="X170" s="209"/>
    </row>
    <row r="171" customFormat="false" ht="12.75" hidden="false" customHeight="false" outlineLevel="0" collapsed="false">
      <c r="P171" s="209"/>
      <c r="Q171" s="209"/>
      <c r="R171" s="209"/>
      <c r="U171" s="209"/>
      <c r="V171" s="209"/>
      <c r="W171" s="209"/>
      <c r="X171" s="209"/>
    </row>
    <row r="172" customFormat="false" ht="12.75" hidden="false" customHeight="false" outlineLevel="0" collapsed="false">
      <c r="P172" s="209"/>
      <c r="Q172" s="209"/>
      <c r="R172" s="209"/>
      <c r="U172" s="209"/>
      <c r="V172" s="209"/>
      <c r="W172" s="209"/>
      <c r="X172" s="209"/>
    </row>
    <row r="173" customFormat="false" ht="12.75" hidden="false" customHeight="false" outlineLevel="0" collapsed="false">
      <c r="P173" s="209"/>
      <c r="Q173" s="209"/>
      <c r="R173" s="209"/>
      <c r="U173" s="209"/>
      <c r="V173" s="209"/>
      <c r="W173" s="209"/>
      <c r="X173" s="209"/>
    </row>
    <row r="174" customFormat="false" ht="12.75" hidden="false" customHeight="false" outlineLevel="0" collapsed="false">
      <c r="P174" s="209"/>
      <c r="Q174" s="209"/>
      <c r="R174" s="209"/>
      <c r="U174" s="209"/>
      <c r="V174" s="209"/>
      <c r="W174" s="209"/>
      <c r="X174" s="209"/>
    </row>
    <row r="175" customFormat="false" ht="12.75" hidden="false" customHeight="false" outlineLevel="0" collapsed="false">
      <c r="P175" s="209"/>
      <c r="Q175" s="209"/>
      <c r="R175" s="209"/>
      <c r="U175" s="209"/>
      <c r="V175" s="209"/>
      <c r="W175" s="209"/>
      <c r="X175" s="209"/>
    </row>
    <row r="176" customFormat="false" ht="12.75" hidden="false" customHeight="false" outlineLevel="0" collapsed="false">
      <c r="P176" s="209"/>
      <c r="Q176" s="209"/>
      <c r="R176" s="209"/>
      <c r="U176" s="209"/>
      <c r="V176" s="209"/>
      <c r="W176" s="209"/>
      <c r="X176" s="209"/>
    </row>
    <row r="177" customFormat="false" ht="12.75" hidden="false" customHeight="false" outlineLevel="0" collapsed="false">
      <c r="P177" s="209"/>
      <c r="Q177" s="209"/>
      <c r="R177" s="209"/>
      <c r="U177" s="209"/>
      <c r="V177" s="209"/>
      <c r="W177" s="209"/>
      <c r="X177" s="209"/>
    </row>
    <row r="178" customFormat="false" ht="12.75" hidden="false" customHeight="false" outlineLevel="0" collapsed="false">
      <c r="P178" s="209"/>
      <c r="Q178" s="209"/>
      <c r="R178" s="209"/>
      <c r="U178" s="209"/>
      <c r="V178" s="209"/>
      <c r="W178" s="209"/>
      <c r="X178" s="209"/>
    </row>
    <row r="179" customFormat="false" ht="12.75" hidden="false" customHeight="false" outlineLevel="0" collapsed="false">
      <c r="P179" s="209"/>
      <c r="Q179" s="209"/>
      <c r="R179" s="209"/>
      <c r="U179" s="209"/>
      <c r="V179" s="209"/>
      <c r="W179" s="209"/>
      <c r="X179" s="209"/>
    </row>
    <row r="180" customFormat="false" ht="12.75" hidden="false" customHeight="false" outlineLevel="0" collapsed="false">
      <c r="P180" s="209"/>
      <c r="Q180" s="209"/>
      <c r="R180" s="209"/>
      <c r="U180" s="209"/>
      <c r="V180" s="209"/>
      <c r="W180" s="209"/>
      <c r="X180" s="209"/>
    </row>
    <row r="181" customFormat="false" ht="12.75" hidden="false" customHeight="false" outlineLevel="0" collapsed="false">
      <c r="P181" s="209"/>
      <c r="Q181" s="209"/>
      <c r="R181" s="209"/>
      <c r="U181" s="209"/>
      <c r="V181" s="209"/>
      <c r="W181" s="209"/>
      <c r="X181" s="209"/>
    </row>
  </sheetData>
  <mergeCells count="56">
    <mergeCell ref="F1:G1"/>
    <mergeCell ref="L1:P1"/>
    <mergeCell ref="AE1:AK1"/>
    <mergeCell ref="BA1:BH1"/>
    <mergeCell ref="BU1:CB1"/>
    <mergeCell ref="L3:M3"/>
    <mergeCell ref="L4:M4"/>
    <mergeCell ref="L5:M5"/>
    <mergeCell ref="L6:M6"/>
    <mergeCell ref="L7:M7"/>
    <mergeCell ref="L8:M8"/>
    <mergeCell ref="L9:M9"/>
    <mergeCell ref="D10:H10"/>
    <mergeCell ref="L10:M10"/>
    <mergeCell ref="L11:M11"/>
    <mergeCell ref="L12:M12"/>
    <mergeCell ref="L13:M13"/>
    <mergeCell ref="L14:M14"/>
    <mergeCell ref="L15:M15"/>
    <mergeCell ref="L16:M16"/>
    <mergeCell ref="L17:M17"/>
    <mergeCell ref="L18:M18"/>
    <mergeCell ref="L19:M19"/>
    <mergeCell ref="AM20:AN20"/>
    <mergeCell ref="AO20:AP20"/>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4">
              <controlPr defaultSize="0" print="false" autoFill="0" autoPict="0" macro="Module3.Button74_Click">
                <anchor moveWithCells="true" sizeWithCells="false">
                  <from>
                    <xdr:col>3</xdr:col>
                    <xdr:colOff>0</xdr:colOff>
                    <xdr:row>3</xdr:row>
                    <xdr:rowOff>37800</xdr:rowOff>
                  </from>
                  <to>
                    <xdr:col>5</xdr:col>
                    <xdr:colOff>1080</xdr:colOff>
                    <xdr:row>5</xdr:row>
                    <xdr:rowOff>56880</xdr:rowOff>
                  </to>
                </anchor>
              </controlPr>
            </control>
          </mc:Choice>
        </mc:AlternateContent>
        <mc:AlternateContent xmlns:mc="http://schemas.openxmlformats.org/markup-compatibility/2006">
          <mc:Choice Requires="x14">
            <control shapeId="1002" r:id="rId5" name="Button 5">
              <controlPr defaultSize="0" print="false" autoFill="0" autoPict="0" macro="Module5.Button8_Click">
                <anchor moveWithCells="true" sizeWithCells="false">
                  <from>
                    <xdr:col>3</xdr:col>
                    <xdr:colOff>0</xdr:colOff>
                    <xdr:row>5</xdr:row>
                    <xdr:rowOff>133200</xdr:rowOff>
                  </from>
                  <to>
                    <xdr:col>5</xdr:col>
                    <xdr:colOff>1080</xdr:colOff>
                    <xdr:row>7</xdr:row>
                    <xdr:rowOff>142920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E49"/>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C24" activeCellId="0" sqref="C24:E24"/>
    </sheetView>
  </sheetViews>
  <sheetFormatPr defaultColWidth="9.13671875" defaultRowHeight="12.75" customHeight="true" zeroHeight="false" outlineLevelRow="0" outlineLevelCol="0"/>
  <cols>
    <col collapsed="false" customWidth="true" hidden="false" outlineLevel="0" max="2" min="1" style="141" width="3.7"/>
    <col collapsed="false" customWidth="true" hidden="false" outlineLevel="0" max="4" min="3" style="349" width="3.7"/>
    <col collapsed="false" customWidth="true" hidden="false" outlineLevel="0" max="5" min="5" style="141" width="100.7"/>
    <col collapsed="false" customWidth="false" hidden="false" outlineLevel="0" max="257" min="6" style="141" width="9.14"/>
  </cols>
  <sheetData>
    <row r="2" customFormat="false" ht="12.75" hidden="false" customHeight="false" outlineLevel="0" collapsed="false">
      <c r="C2" s="350"/>
      <c r="D2" s="350"/>
      <c r="E2" s="351"/>
    </row>
    <row r="3" customFormat="false" ht="12.75" hidden="false" customHeight="true" outlineLevel="0" collapsed="false">
      <c r="C3" s="352" t="s">
        <v>438</v>
      </c>
      <c r="D3" s="352"/>
      <c r="E3" s="352"/>
    </row>
    <row r="4" customFormat="false" ht="12.75" hidden="false" customHeight="true" outlineLevel="0" collapsed="false">
      <c r="C4" s="353" t="s">
        <v>439</v>
      </c>
      <c r="D4" s="353"/>
      <c r="E4" s="353"/>
    </row>
    <row r="5" customFormat="false" ht="12.75" hidden="false" customHeight="false" outlineLevel="0" collapsed="false">
      <c r="C5" s="350"/>
      <c r="D5" s="350"/>
      <c r="E5" s="351"/>
    </row>
    <row r="6" customFormat="false" ht="12.75" hidden="false" customHeight="true" outlineLevel="0" collapsed="false">
      <c r="C6" s="352" t="s">
        <v>440</v>
      </c>
      <c r="D6" s="352"/>
      <c r="E6" s="352"/>
    </row>
    <row r="7" customFormat="false" ht="12.75" hidden="false" customHeight="true" outlineLevel="0" collapsed="false">
      <c r="C7" s="353" t="s">
        <v>441</v>
      </c>
      <c r="D7" s="353"/>
      <c r="E7" s="353"/>
    </row>
    <row r="8" customFormat="false" ht="12.75" hidden="false" customHeight="true" outlineLevel="0" collapsed="false">
      <c r="C8" s="353" t="s">
        <v>442</v>
      </c>
      <c r="D8" s="353"/>
      <c r="E8" s="353"/>
    </row>
    <row r="9" customFormat="false" ht="12.75" hidden="false" customHeight="true" outlineLevel="0" collapsed="false">
      <c r="C9" s="353" t="s">
        <v>443</v>
      </c>
      <c r="D9" s="353"/>
      <c r="E9" s="353"/>
    </row>
    <row r="10" customFormat="false" ht="12.75" hidden="false" customHeight="false" outlineLevel="0" collapsed="false">
      <c r="C10" s="350"/>
      <c r="D10" s="350"/>
      <c r="E10" s="351"/>
    </row>
    <row r="11" customFormat="false" ht="12.75" hidden="false" customHeight="true" outlineLevel="0" collapsed="false">
      <c r="C11" s="352" t="s">
        <v>444</v>
      </c>
      <c r="D11" s="352"/>
      <c r="E11" s="352"/>
    </row>
    <row r="12" customFormat="false" ht="12.75" hidden="false" customHeight="true" outlineLevel="0" collapsed="false">
      <c r="C12" s="354" t="s">
        <v>445</v>
      </c>
      <c r="D12" s="354"/>
      <c r="E12" s="354"/>
    </row>
    <row r="13" customFormat="false" ht="25.5" hidden="false" customHeight="false" outlineLevel="0" collapsed="false">
      <c r="C13" s="355"/>
      <c r="D13" s="355"/>
      <c r="E13" s="350" t="s">
        <v>446</v>
      </c>
    </row>
    <row r="14" customFormat="false" ht="12.75" hidden="false" customHeight="false" outlineLevel="0" collapsed="false">
      <c r="C14" s="356"/>
      <c r="D14" s="356"/>
      <c r="E14" s="350"/>
    </row>
    <row r="15" customFormat="false" ht="12.75" hidden="false" customHeight="true" outlineLevel="0" collapsed="false">
      <c r="C15" s="354" t="s">
        <v>447</v>
      </c>
      <c r="D15" s="354"/>
      <c r="E15" s="354"/>
    </row>
    <row r="16" customFormat="false" ht="51" hidden="false" customHeight="false" outlineLevel="0" collapsed="false">
      <c r="C16" s="350"/>
      <c r="D16" s="350"/>
      <c r="E16" s="350" t="s">
        <v>448</v>
      </c>
    </row>
    <row r="17" customFormat="false" ht="12.75" hidden="false" customHeight="false" outlineLevel="0" collapsed="false">
      <c r="C17" s="353"/>
      <c r="D17" s="353"/>
      <c r="E17" s="353"/>
    </row>
    <row r="18" customFormat="false" ht="12.75" hidden="false" customHeight="true" outlineLevel="0" collapsed="false">
      <c r="C18" s="354" t="s">
        <v>449</v>
      </c>
      <c r="D18" s="354"/>
      <c r="E18" s="354"/>
    </row>
    <row r="19" customFormat="false" ht="102" hidden="false" customHeight="false" outlineLevel="0" collapsed="false">
      <c r="C19" s="350"/>
      <c r="D19" s="350"/>
      <c r="E19" s="350" t="s">
        <v>450</v>
      </c>
    </row>
    <row r="20" customFormat="false" ht="12.75" hidden="false" customHeight="false" outlineLevel="0" collapsed="false">
      <c r="C20" s="350"/>
      <c r="D20" s="350"/>
      <c r="E20" s="350"/>
    </row>
    <row r="21" customFormat="false" ht="12.75" hidden="false" customHeight="true" outlineLevel="0" collapsed="false">
      <c r="C21" s="354" t="s">
        <v>451</v>
      </c>
      <c r="D21" s="354"/>
      <c r="E21" s="354"/>
    </row>
    <row r="22" customFormat="false" ht="12.75" hidden="false" customHeight="false" outlineLevel="0" collapsed="false">
      <c r="C22" s="355"/>
      <c r="D22" s="355"/>
      <c r="E22" s="350" t="s">
        <v>452</v>
      </c>
    </row>
    <row r="23" customFormat="false" ht="12.75" hidden="false" customHeight="false" outlineLevel="0" collapsed="false">
      <c r="C23" s="350"/>
      <c r="D23" s="350"/>
      <c r="E23" s="350"/>
    </row>
    <row r="24" customFormat="false" ht="12.75" hidden="false" customHeight="true" outlineLevel="0" collapsed="false">
      <c r="C24" s="354" t="s">
        <v>453</v>
      </c>
      <c r="D24" s="354"/>
      <c r="E24" s="354"/>
    </row>
    <row r="25" customFormat="false" ht="25.5" hidden="false" customHeight="false" outlineLevel="0" collapsed="false">
      <c r="C25" s="355"/>
      <c r="D25" s="355"/>
      <c r="E25" s="357" t="s">
        <v>454</v>
      </c>
    </row>
    <row r="26" customFormat="false" ht="12.75" hidden="false" customHeight="false" outlineLevel="0" collapsed="false">
      <c r="C26" s="353"/>
      <c r="D26" s="353"/>
      <c r="E26" s="353"/>
    </row>
    <row r="27" customFormat="false" ht="12.75" hidden="false" customHeight="true" outlineLevel="0" collapsed="false">
      <c r="C27" s="354" t="s">
        <v>455</v>
      </c>
      <c r="D27" s="354"/>
      <c r="E27" s="354"/>
    </row>
    <row r="28" customFormat="false" ht="25.5" hidden="false" customHeight="false" outlineLevel="0" collapsed="false">
      <c r="C28" s="355"/>
      <c r="D28" s="355"/>
      <c r="E28" s="357" t="s">
        <v>456</v>
      </c>
    </row>
    <row r="29" customFormat="false" ht="12.75" hidden="false" customHeight="false" outlineLevel="0" collapsed="false">
      <c r="C29" s="353"/>
      <c r="D29" s="353"/>
      <c r="E29" s="353"/>
    </row>
    <row r="30" customFormat="false" ht="12.75" hidden="false" customHeight="true" outlineLevel="0" collapsed="false">
      <c r="C30" s="354" t="s">
        <v>457</v>
      </c>
      <c r="D30" s="354"/>
      <c r="E30" s="354"/>
    </row>
    <row r="31" customFormat="false" ht="25.5" hidden="false" customHeight="false" outlineLevel="0" collapsed="false">
      <c r="C31" s="355"/>
      <c r="D31" s="355"/>
      <c r="E31" s="357" t="s">
        <v>458</v>
      </c>
    </row>
    <row r="32" customFormat="false" ht="12.75" hidden="false" customHeight="false" outlineLevel="0" collapsed="false">
      <c r="C32" s="353"/>
      <c r="D32" s="353"/>
      <c r="E32" s="353"/>
    </row>
    <row r="33" customFormat="false" ht="12.75" hidden="false" customHeight="true" outlineLevel="0" collapsed="false">
      <c r="C33" s="352" t="s">
        <v>459</v>
      </c>
      <c r="D33" s="352"/>
      <c r="E33" s="352"/>
    </row>
    <row r="34" customFormat="false" ht="12.75" hidden="false" customHeight="true" outlineLevel="0" collapsed="false">
      <c r="C34" s="354" t="s">
        <v>460</v>
      </c>
      <c r="D34" s="354"/>
      <c r="E34" s="354"/>
    </row>
    <row r="35" customFormat="false" ht="12.75" hidden="false" customHeight="false" outlineLevel="0" collapsed="false">
      <c r="C35" s="355"/>
      <c r="D35" s="355"/>
      <c r="E35" s="357" t="s">
        <v>461</v>
      </c>
    </row>
    <row r="36" customFormat="false" ht="12.75" hidden="false" customHeight="false" outlineLevel="0" collapsed="false">
      <c r="C36" s="355"/>
      <c r="D36" s="355"/>
      <c r="E36" s="357" t="s">
        <v>462</v>
      </c>
    </row>
    <row r="37" customFormat="false" ht="25.5" hidden="false" customHeight="false" outlineLevel="0" collapsed="false">
      <c r="C37" s="355"/>
      <c r="D37" s="355"/>
      <c r="E37" s="357" t="s">
        <v>463</v>
      </c>
    </row>
    <row r="38" customFormat="false" ht="12.75" hidden="false" customHeight="false" outlineLevel="0" collapsed="false">
      <c r="C38" s="355"/>
      <c r="D38" s="355"/>
      <c r="E38" s="357" t="s">
        <v>464</v>
      </c>
    </row>
    <row r="39" customFormat="false" ht="12.75" hidden="false" customHeight="false" outlineLevel="0" collapsed="false">
      <c r="C39" s="355"/>
      <c r="D39" s="355"/>
      <c r="E39" s="357" t="s">
        <v>465</v>
      </c>
    </row>
    <row r="40" customFormat="false" ht="51" hidden="false" customHeight="false" outlineLevel="0" collapsed="false">
      <c r="C40" s="355"/>
      <c r="D40" s="355"/>
      <c r="E40" s="357" t="s">
        <v>466</v>
      </c>
    </row>
    <row r="41" customFormat="false" ht="25.5" hidden="false" customHeight="false" outlineLevel="0" collapsed="false">
      <c r="C41" s="355"/>
      <c r="D41" s="355"/>
      <c r="E41" s="357" t="s">
        <v>467</v>
      </c>
    </row>
    <row r="42" customFormat="false" ht="12.75" hidden="false" customHeight="true" outlineLevel="0" collapsed="false">
      <c r="C42" s="354" t="s">
        <v>468</v>
      </c>
      <c r="D42" s="354"/>
      <c r="E42" s="354"/>
    </row>
    <row r="43" customFormat="false" ht="38.25" hidden="false" customHeight="true" outlineLevel="0" collapsed="false">
      <c r="C43" s="355"/>
      <c r="D43" s="355"/>
      <c r="E43" s="357" t="s">
        <v>469</v>
      </c>
    </row>
    <row r="44" customFormat="false" ht="51" hidden="false" customHeight="false" outlineLevel="0" collapsed="false">
      <c r="C44" s="355"/>
      <c r="D44" s="355"/>
      <c r="E44" s="357" t="s">
        <v>470</v>
      </c>
    </row>
    <row r="45" customFormat="false" ht="12.75" hidden="false" customHeight="false" outlineLevel="0" collapsed="false">
      <c r="C45" s="355"/>
      <c r="D45" s="355"/>
      <c r="E45" s="357"/>
    </row>
    <row r="46" customFormat="false" ht="12.75" hidden="false" customHeight="false" outlineLevel="0" collapsed="false">
      <c r="C46" s="355"/>
      <c r="D46" s="355"/>
      <c r="E46" s="357"/>
    </row>
    <row r="47" customFormat="false" ht="12.75" hidden="false" customHeight="false" outlineLevel="0" collapsed="false">
      <c r="C47" s="355"/>
      <c r="D47" s="355"/>
      <c r="E47" s="357"/>
    </row>
    <row r="48" customFormat="false" ht="12.75" hidden="false" customHeight="false" outlineLevel="0" collapsed="false">
      <c r="C48" s="355"/>
      <c r="D48" s="355"/>
      <c r="E48" s="357"/>
    </row>
    <row r="49" customFormat="false" ht="12.75" hidden="false" customHeight="false" outlineLevel="0" collapsed="false">
      <c r="C49" s="355"/>
      <c r="D49" s="355"/>
      <c r="E49" s="357"/>
    </row>
  </sheetData>
  <mergeCells count="21">
    <mergeCell ref="C3:E3"/>
    <mergeCell ref="C4:E4"/>
    <mergeCell ref="C6:E6"/>
    <mergeCell ref="C7:E7"/>
    <mergeCell ref="C8:E8"/>
    <mergeCell ref="C9:E9"/>
    <mergeCell ref="C11:E11"/>
    <mergeCell ref="C12:E12"/>
    <mergeCell ref="C15:E15"/>
    <mergeCell ref="C17:E17"/>
    <mergeCell ref="C18:E18"/>
    <mergeCell ref="C21:E21"/>
    <mergeCell ref="C24:E24"/>
    <mergeCell ref="C26:E26"/>
    <mergeCell ref="C27:E27"/>
    <mergeCell ref="C29:E29"/>
    <mergeCell ref="C30:E30"/>
    <mergeCell ref="C32:E32"/>
    <mergeCell ref="C33:E33"/>
    <mergeCell ref="C34:E34"/>
    <mergeCell ref="C42:E42"/>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3:L114"/>
  <sheetViews>
    <sheetView showFormulas="false" showGridLines="true" showRowColHeaders="true" showZeros="true" rightToLeft="false" tabSelected="false" showOutlineSymbols="true" defaultGridColor="true" view="normal" topLeftCell="A7" colorId="64" zoomScale="80" zoomScaleNormal="80" zoomScalePageLayoutView="100" workbookViewId="0">
      <selection pane="topLeft" activeCell="C7" activeCellId="0" sqref="C7:D114"/>
    </sheetView>
  </sheetViews>
  <sheetFormatPr defaultColWidth="9.13671875" defaultRowHeight="12.75" customHeight="true" zeroHeight="false" outlineLevelRow="0" outlineLevelCol="0"/>
  <cols>
    <col collapsed="false" customWidth="true" hidden="false" outlineLevel="0" max="2" min="1" style="8" width="3.7"/>
    <col collapsed="false" customWidth="true" hidden="false" outlineLevel="0" max="3" min="3" style="8" width="35.7"/>
    <col collapsed="false" customWidth="true" hidden="false" outlineLevel="0" max="4" min="4" style="8" width="20.7"/>
    <col collapsed="false" customWidth="true" hidden="false" outlineLevel="0" max="6" min="5" style="8" width="3.7"/>
    <col collapsed="false" customWidth="true" hidden="false" outlineLevel="0" max="8" min="7" style="8" width="20.7"/>
    <col collapsed="false" customWidth="true" hidden="false" outlineLevel="0" max="10" min="9" style="8" width="3.7"/>
    <col collapsed="false" customWidth="true" hidden="false" outlineLevel="0" max="12" min="11" style="8" width="20.7"/>
    <col collapsed="false" customWidth="true" hidden="false" outlineLevel="0" max="14" min="13" style="8" width="3.7"/>
    <col collapsed="false" customWidth="true" hidden="false" outlineLevel="0" max="16" min="15" style="8" width="20.7"/>
    <col collapsed="false" customWidth="false" hidden="false" outlineLevel="0" max="257" min="17" style="8" width="9.14"/>
  </cols>
  <sheetData>
    <row r="3" customFormat="false" ht="12.75" hidden="false" customHeight="false" outlineLevel="0" collapsed="false">
      <c r="C3" s="358"/>
      <c r="D3" s="359"/>
    </row>
    <row r="5" customFormat="false" ht="12.75" hidden="false" customHeight="false" outlineLevel="0" collapsed="false">
      <c r="C5" s="360" t="s">
        <v>471</v>
      </c>
      <c r="D5" s="360"/>
      <c r="G5" s="360" t="s">
        <v>472</v>
      </c>
      <c r="H5" s="360"/>
      <c r="K5" s="360" t="s">
        <v>473</v>
      </c>
      <c r="L5" s="360"/>
    </row>
    <row r="6" customFormat="false" ht="12.75" hidden="false" customHeight="false" outlineLevel="0" collapsed="false">
      <c r="C6" s="361" t="s">
        <v>474</v>
      </c>
      <c r="D6" s="361" t="s">
        <v>475</v>
      </c>
      <c r="E6" s="362"/>
      <c r="G6" s="361" t="s">
        <v>474</v>
      </c>
      <c r="H6" s="361" t="s">
        <v>475</v>
      </c>
      <c r="I6" s="362"/>
      <c r="K6" s="361" t="s">
        <v>474</v>
      </c>
      <c r="L6" s="361" t="s">
        <v>475</v>
      </c>
    </row>
    <row r="7" customFormat="false" ht="12.75" hidden="false" customHeight="false" outlineLevel="0" collapsed="false">
      <c r="C7" s="363" t="s">
        <v>476</v>
      </c>
      <c r="D7" s="364" t="s">
        <v>144</v>
      </c>
      <c r="E7" s="364"/>
      <c r="G7" s="365" t="s">
        <v>477</v>
      </c>
      <c r="H7" s="8" t="s">
        <v>210</v>
      </c>
      <c r="K7" s="363" t="s">
        <v>478</v>
      </c>
      <c r="L7" s="364" t="s">
        <v>206</v>
      </c>
    </row>
    <row r="8" customFormat="false" ht="12.75" hidden="false" customHeight="false" outlineLevel="0" collapsed="false">
      <c r="C8" s="363" t="s">
        <v>479</v>
      </c>
      <c r="D8" s="364" t="s">
        <v>145</v>
      </c>
      <c r="E8" s="364"/>
      <c r="G8" s="365" t="s">
        <v>480</v>
      </c>
      <c r="H8" s="8" t="s">
        <v>212</v>
      </c>
      <c r="K8" s="364" t="s">
        <v>481</v>
      </c>
      <c r="L8" s="364" t="s">
        <v>482</v>
      </c>
    </row>
    <row r="9" customFormat="false" ht="12.75" hidden="false" customHeight="false" outlineLevel="0" collapsed="false">
      <c r="C9" s="365" t="s">
        <v>483</v>
      </c>
      <c r="D9" s="365" t="s">
        <v>484</v>
      </c>
      <c r="E9" s="365"/>
      <c r="G9" s="365" t="s">
        <v>485</v>
      </c>
      <c r="H9" s="8" t="s">
        <v>213</v>
      </c>
      <c r="K9" s="364" t="s">
        <v>486</v>
      </c>
      <c r="L9" s="364" t="s">
        <v>487</v>
      </c>
    </row>
    <row r="10" customFormat="false" ht="12.75" hidden="false" customHeight="false" outlineLevel="0" collapsed="false">
      <c r="C10" s="365" t="s">
        <v>488</v>
      </c>
      <c r="D10" s="366" t="s">
        <v>201</v>
      </c>
      <c r="E10" s="366"/>
      <c r="G10" s="365" t="s">
        <v>489</v>
      </c>
      <c r="H10" s="8" t="s">
        <v>211</v>
      </c>
      <c r="K10" s="364" t="s">
        <v>490</v>
      </c>
      <c r="L10" s="364" t="s">
        <v>207</v>
      </c>
    </row>
    <row r="11" customFormat="false" ht="12.75" hidden="false" customHeight="false" outlineLevel="0" collapsed="false">
      <c r="C11" s="365" t="s">
        <v>491</v>
      </c>
      <c r="D11" s="366" t="s">
        <v>492</v>
      </c>
      <c r="E11" s="366"/>
      <c r="G11" s="365" t="s">
        <v>493</v>
      </c>
      <c r="H11" s="8" t="s">
        <v>494</v>
      </c>
      <c r="K11" s="364" t="s">
        <v>495</v>
      </c>
      <c r="L11" s="364" t="s">
        <v>208</v>
      </c>
    </row>
    <row r="12" customFormat="false" ht="12.75" hidden="false" customHeight="false" outlineLevel="0" collapsed="false">
      <c r="C12" s="365" t="s">
        <v>496</v>
      </c>
      <c r="D12" s="366" t="s">
        <v>497</v>
      </c>
      <c r="E12" s="366"/>
      <c r="K12" s="364" t="s">
        <v>498</v>
      </c>
      <c r="L12" s="364" t="s">
        <v>499</v>
      </c>
    </row>
    <row r="13" customFormat="false" ht="12.75" hidden="false" customHeight="false" outlineLevel="0" collapsed="false">
      <c r="C13" s="365" t="s">
        <v>500</v>
      </c>
      <c r="D13" s="366" t="s">
        <v>501</v>
      </c>
      <c r="E13" s="366"/>
      <c r="K13" s="364" t="s">
        <v>502</v>
      </c>
      <c r="L13" s="364" t="s">
        <v>503</v>
      </c>
    </row>
    <row r="14" customFormat="false" ht="12.75" hidden="false" customHeight="false" outlineLevel="0" collapsed="false">
      <c r="C14" s="365" t="s">
        <v>504</v>
      </c>
      <c r="D14" s="366" t="s">
        <v>185</v>
      </c>
      <c r="E14" s="367"/>
      <c r="K14" s="364" t="s">
        <v>505</v>
      </c>
      <c r="L14" s="364" t="s">
        <v>506</v>
      </c>
    </row>
    <row r="15" customFormat="false" ht="12.75" hidden="false" customHeight="false" outlineLevel="0" collapsed="false">
      <c r="C15" s="365" t="s">
        <v>507</v>
      </c>
      <c r="D15" s="366" t="s">
        <v>186</v>
      </c>
      <c r="E15" s="366"/>
      <c r="K15" s="364" t="s">
        <v>508</v>
      </c>
      <c r="L15" s="364" t="s">
        <v>509</v>
      </c>
    </row>
    <row r="16" customFormat="false" ht="12.75" hidden="false" customHeight="false" outlineLevel="0" collapsed="false">
      <c r="C16" s="365" t="s">
        <v>510</v>
      </c>
      <c r="D16" s="366" t="s">
        <v>174</v>
      </c>
      <c r="E16" s="366"/>
    </row>
    <row r="17" customFormat="false" ht="12.75" hidden="false" customHeight="false" outlineLevel="0" collapsed="false">
      <c r="C17" s="365" t="s">
        <v>511</v>
      </c>
      <c r="D17" s="366" t="s">
        <v>173</v>
      </c>
      <c r="E17" s="366"/>
    </row>
    <row r="18" customFormat="false" ht="12.75" hidden="false" customHeight="false" outlineLevel="0" collapsed="false">
      <c r="C18" s="365" t="s">
        <v>512</v>
      </c>
      <c r="D18" s="366" t="s">
        <v>198</v>
      </c>
      <c r="E18" s="366"/>
    </row>
    <row r="19" customFormat="false" ht="12.75" hidden="false" customHeight="false" outlineLevel="0" collapsed="false">
      <c r="C19" s="365" t="s">
        <v>513</v>
      </c>
      <c r="D19" s="366" t="s">
        <v>199</v>
      </c>
      <c r="E19" s="366"/>
      <c r="G19" s="368"/>
    </row>
    <row r="20" customFormat="false" ht="12.75" hidden="false" customHeight="false" outlineLevel="0" collapsed="false">
      <c r="C20" s="365" t="s">
        <v>514</v>
      </c>
      <c r="D20" s="366" t="s">
        <v>200</v>
      </c>
      <c r="E20" s="366"/>
    </row>
    <row r="21" customFormat="false" ht="12.75" hidden="false" customHeight="false" outlineLevel="0" collapsed="false">
      <c r="C21" s="365" t="s">
        <v>515</v>
      </c>
      <c r="D21" s="366" t="s">
        <v>187</v>
      </c>
      <c r="E21" s="366"/>
    </row>
    <row r="22" customFormat="false" ht="12.75" hidden="false" customHeight="false" outlineLevel="0" collapsed="false">
      <c r="C22" s="365" t="s">
        <v>516</v>
      </c>
      <c r="D22" s="366" t="s">
        <v>517</v>
      </c>
      <c r="E22" s="366"/>
    </row>
    <row r="23" customFormat="false" ht="12.75" hidden="false" customHeight="false" outlineLevel="0" collapsed="false">
      <c r="C23" s="365" t="s">
        <v>518</v>
      </c>
      <c r="D23" s="366" t="s">
        <v>519</v>
      </c>
      <c r="E23" s="366"/>
    </row>
    <row r="24" customFormat="false" ht="12.75" hidden="false" customHeight="false" outlineLevel="0" collapsed="false">
      <c r="C24" s="365" t="s">
        <v>520</v>
      </c>
      <c r="D24" s="366" t="s">
        <v>521</v>
      </c>
      <c r="E24" s="366"/>
    </row>
    <row r="25" customFormat="false" ht="12.75" hidden="false" customHeight="false" outlineLevel="0" collapsed="false">
      <c r="C25" s="365" t="s">
        <v>522</v>
      </c>
      <c r="D25" s="366" t="s">
        <v>523</v>
      </c>
      <c r="E25" s="366"/>
    </row>
    <row r="26" customFormat="false" ht="12.75" hidden="false" customHeight="false" outlineLevel="0" collapsed="false">
      <c r="C26" s="365" t="s">
        <v>524</v>
      </c>
      <c r="D26" s="366" t="s">
        <v>525</v>
      </c>
      <c r="E26" s="366"/>
    </row>
    <row r="27" customFormat="false" ht="12.75" hidden="false" customHeight="false" outlineLevel="0" collapsed="false">
      <c r="C27" s="365" t="s">
        <v>526</v>
      </c>
      <c r="D27" s="366" t="s">
        <v>169</v>
      </c>
      <c r="E27" s="366"/>
    </row>
    <row r="28" customFormat="false" ht="12.75" hidden="false" customHeight="false" outlineLevel="0" collapsed="false">
      <c r="C28" s="365" t="s">
        <v>527</v>
      </c>
      <c r="D28" s="366" t="s">
        <v>168</v>
      </c>
      <c r="E28" s="366"/>
    </row>
    <row r="29" customFormat="false" ht="12.75" hidden="false" customHeight="false" outlineLevel="0" collapsed="false">
      <c r="C29" s="365" t="s">
        <v>528</v>
      </c>
      <c r="D29" s="365" t="s">
        <v>166</v>
      </c>
      <c r="E29" s="365"/>
    </row>
    <row r="30" customFormat="false" ht="12.75" hidden="false" customHeight="false" outlineLevel="0" collapsed="false">
      <c r="C30" s="365" t="s">
        <v>529</v>
      </c>
      <c r="D30" s="366" t="s">
        <v>530</v>
      </c>
      <c r="E30" s="366"/>
    </row>
    <row r="31" customFormat="false" ht="12.75" hidden="false" customHeight="false" outlineLevel="0" collapsed="false">
      <c r="C31" s="365" t="s">
        <v>531</v>
      </c>
      <c r="D31" s="366" t="s">
        <v>532</v>
      </c>
      <c r="E31" s="366"/>
    </row>
    <row r="32" customFormat="false" ht="12.75" hidden="false" customHeight="false" outlineLevel="0" collapsed="false">
      <c r="C32" s="365" t="s">
        <v>533</v>
      </c>
      <c r="D32" s="366" t="s">
        <v>170</v>
      </c>
      <c r="E32" s="366"/>
    </row>
    <row r="33" customFormat="false" ht="12.75" hidden="false" customHeight="false" outlineLevel="0" collapsed="false">
      <c r="C33" s="365" t="s">
        <v>534</v>
      </c>
      <c r="D33" s="366" t="s">
        <v>310</v>
      </c>
      <c r="E33" s="366"/>
    </row>
    <row r="34" customFormat="false" ht="12.75" hidden="false" customHeight="false" outlineLevel="0" collapsed="false">
      <c r="C34" s="365" t="s">
        <v>535</v>
      </c>
      <c r="D34" s="366" t="s">
        <v>333</v>
      </c>
      <c r="E34" s="366"/>
    </row>
    <row r="35" customFormat="false" ht="12.75" hidden="false" customHeight="false" outlineLevel="0" collapsed="false">
      <c r="C35" s="365" t="s">
        <v>536</v>
      </c>
      <c r="D35" s="366" t="s">
        <v>158</v>
      </c>
      <c r="E35" s="366"/>
    </row>
    <row r="36" customFormat="false" ht="12.75" hidden="false" customHeight="false" outlineLevel="0" collapsed="false">
      <c r="C36" s="365" t="s">
        <v>537</v>
      </c>
      <c r="D36" s="366" t="s">
        <v>180</v>
      </c>
      <c r="E36" s="366"/>
    </row>
    <row r="37" customFormat="false" ht="12.75" hidden="false" customHeight="false" outlineLevel="0" collapsed="false">
      <c r="C37" s="365" t="s">
        <v>538</v>
      </c>
      <c r="D37" s="366" t="s">
        <v>539</v>
      </c>
      <c r="E37" s="366"/>
    </row>
    <row r="38" customFormat="false" ht="12.75" hidden="false" customHeight="false" outlineLevel="0" collapsed="false">
      <c r="C38" s="365" t="s">
        <v>540</v>
      </c>
      <c r="D38" s="366" t="s">
        <v>541</v>
      </c>
      <c r="E38" s="366"/>
    </row>
    <row r="39" customFormat="false" ht="12.75" hidden="false" customHeight="false" outlineLevel="0" collapsed="false">
      <c r="C39" s="365" t="s">
        <v>542</v>
      </c>
      <c r="D39" s="366" t="s">
        <v>203</v>
      </c>
      <c r="E39" s="366"/>
    </row>
    <row r="40" customFormat="false" ht="12.75" hidden="false" customHeight="false" outlineLevel="0" collapsed="false">
      <c r="C40" s="365" t="s">
        <v>543</v>
      </c>
      <c r="D40" s="366" t="s">
        <v>544</v>
      </c>
      <c r="E40" s="366"/>
    </row>
    <row r="41" customFormat="false" ht="12.75" hidden="false" customHeight="false" outlineLevel="0" collapsed="false">
      <c r="C41" s="365" t="s">
        <v>545</v>
      </c>
      <c r="D41" s="366" t="s">
        <v>546</v>
      </c>
      <c r="E41" s="366"/>
    </row>
    <row r="42" customFormat="false" ht="12.75" hidden="false" customHeight="false" outlineLevel="0" collapsed="false">
      <c r="C42" s="365" t="s">
        <v>547</v>
      </c>
      <c r="D42" s="366" t="s">
        <v>301</v>
      </c>
      <c r="E42" s="366"/>
    </row>
    <row r="43" customFormat="false" ht="12.75" hidden="false" customHeight="false" outlineLevel="0" collapsed="false">
      <c r="C43" s="365" t="s">
        <v>548</v>
      </c>
      <c r="D43" s="365" t="s">
        <v>549</v>
      </c>
      <c r="E43" s="365"/>
    </row>
    <row r="44" customFormat="false" ht="12.75" hidden="false" customHeight="false" outlineLevel="0" collapsed="false">
      <c r="C44" s="365" t="s">
        <v>550</v>
      </c>
      <c r="D44" s="366" t="s">
        <v>188</v>
      </c>
      <c r="E44" s="366"/>
    </row>
    <row r="45" customFormat="false" ht="12.75" hidden="false" customHeight="false" outlineLevel="0" collapsed="false">
      <c r="C45" s="365" t="s">
        <v>551</v>
      </c>
      <c r="D45" s="365" t="s">
        <v>551</v>
      </c>
      <c r="E45" s="365"/>
    </row>
    <row r="46" customFormat="false" ht="12.75" hidden="false" customHeight="false" outlineLevel="0" collapsed="false">
      <c r="C46" s="365" t="s">
        <v>327</v>
      </c>
      <c r="D46" s="365" t="s">
        <v>327</v>
      </c>
      <c r="E46" s="365"/>
    </row>
    <row r="47" customFormat="false" ht="12.75" hidden="false" customHeight="false" outlineLevel="0" collapsed="false">
      <c r="C47" s="365" t="s">
        <v>552</v>
      </c>
      <c r="D47" s="366" t="s">
        <v>553</v>
      </c>
      <c r="E47" s="366"/>
    </row>
    <row r="48" customFormat="false" ht="12.75" hidden="false" customHeight="false" outlineLevel="0" collapsed="false">
      <c r="C48" s="365" t="s">
        <v>554</v>
      </c>
      <c r="D48" s="366" t="s">
        <v>555</v>
      </c>
      <c r="E48" s="366"/>
    </row>
    <row r="49" customFormat="false" ht="12.75" hidden="false" customHeight="false" outlineLevel="0" collapsed="false">
      <c r="C49" s="365" t="s">
        <v>556</v>
      </c>
      <c r="D49" s="366" t="s">
        <v>557</v>
      </c>
      <c r="E49" s="366"/>
    </row>
    <row r="50" customFormat="false" ht="12.75" hidden="false" customHeight="false" outlineLevel="0" collapsed="false">
      <c r="C50" s="365" t="s">
        <v>558</v>
      </c>
      <c r="D50" s="366" t="s">
        <v>559</v>
      </c>
      <c r="E50" s="366"/>
    </row>
    <row r="51" customFormat="false" ht="12.75" hidden="false" customHeight="false" outlineLevel="0" collapsed="false">
      <c r="C51" s="365" t="s">
        <v>560</v>
      </c>
      <c r="D51" s="366" t="s">
        <v>561</v>
      </c>
      <c r="E51" s="366"/>
    </row>
    <row r="52" customFormat="false" ht="12.75" hidden="false" customHeight="false" outlineLevel="0" collapsed="false">
      <c r="C52" s="365" t="s">
        <v>562</v>
      </c>
      <c r="D52" s="366" t="s">
        <v>563</v>
      </c>
      <c r="E52" s="366"/>
    </row>
    <row r="53" customFormat="false" ht="12.75" hidden="false" customHeight="false" outlineLevel="0" collapsed="false">
      <c r="C53" s="365" t="s">
        <v>564</v>
      </c>
      <c r="D53" s="366" t="s">
        <v>311</v>
      </c>
      <c r="E53" s="366"/>
    </row>
    <row r="54" customFormat="false" ht="12.75" hidden="false" customHeight="false" outlineLevel="0" collapsed="false">
      <c r="C54" s="365" t="s">
        <v>565</v>
      </c>
      <c r="D54" s="365" t="s">
        <v>190</v>
      </c>
      <c r="E54" s="365"/>
    </row>
    <row r="55" customFormat="false" ht="12.75" hidden="false" customHeight="false" outlineLevel="0" collapsed="false">
      <c r="C55" s="365" t="s">
        <v>566</v>
      </c>
      <c r="D55" s="365" t="s">
        <v>191</v>
      </c>
      <c r="E55" s="365"/>
    </row>
    <row r="56" customFormat="false" ht="12.75" hidden="false" customHeight="false" outlineLevel="0" collapsed="false">
      <c r="C56" s="365" t="s">
        <v>567</v>
      </c>
      <c r="D56" s="365" t="s">
        <v>192</v>
      </c>
      <c r="E56" s="365"/>
    </row>
    <row r="57" customFormat="false" ht="12.75" hidden="false" customHeight="false" outlineLevel="0" collapsed="false">
      <c r="C57" s="365" t="s">
        <v>568</v>
      </c>
      <c r="D57" s="365" t="s">
        <v>569</v>
      </c>
      <c r="E57" s="365"/>
    </row>
    <row r="58" customFormat="false" ht="12.75" hidden="false" customHeight="false" outlineLevel="0" collapsed="false">
      <c r="C58" s="365" t="s">
        <v>570</v>
      </c>
      <c r="D58" s="366" t="s">
        <v>570</v>
      </c>
      <c r="E58" s="366"/>
    </row>
    <row r="59" customFormat="false" ht="12.75" hidden="false" customHeight="false" outlineLevel="0" collapsed="false">
      <c r="C59" s="365" t="s">
        <v>571</v>
      </c>
      <c r="D59" s="366" t="s">
        <v>193</v>
      </c>
      <c r="E59" s="366"/>
    </row>
    <row r="60" customFormat="false" ht="12.75" hidden="false" customHeight="false" outlineLevel="0" collapsed="false">
      <c r="C60" s="365" t="s">
        <v>572</v>
      </c>
      <c r="D60" s="366" t="s">
        <v>573</v>
      </c>
      <c r="E60" s="366"/>
    </row>
    <row r="61" customFormat="false" ht="12.75" hidden="false" customHeight="false" outlineLevel="0" collapsed="false">
      <c r="C61" s="365" t="s">
        <v>574</v>
      </c>
      <c r="D61" s="366" t="s">
        <v>171</v>
      </c>
      <c r="E61" s="366"/>
    </row>
    <row r="62" customFormat="false" ht="12.75" hidden="false" customHeight="false" outlineLevel="0" collapsed="false">
      <c r="C62" s="365" t="s">
        <v>575</v>
      </c>
      <c r="D62" s="366" t="s">
        <v>576</v>
      </c>
      <c r="E62" s="366"/>
    </row>
    <row r="63" customFormat="false" ht="12.75" hidden="false" customHeight="false" outlineLevel="0" collapsed="false">
      <c r="C63" s="365" t="s">
        <v>577</v>
      </c>
      <c r="D63" s="366" t="s">
        <v>578</v>
      </c>
      <c r="E63" s="366"/>
    </row>
    <row r="64" customFormat="false" ht="12.75" hidden="false" customHeight="false" outlineLevel="0" collapsed="false">
      <c r="C64" s="365" t="s">
        <v>579</v>
      </c>
      <c r="D64" s="365" t="s">
        <v>580</v>
      </c>
      <c r="E64" s="365"/>
    </row>
    <row r="65" customFormat="false" ht="12.75" hidden="false" customHeight="false" outlineLevel="0" collapsed="false">
      <c r="C65" s="365" t="s">
        <v>581</v>
      </c>
      <c r="D65" s="366" t="s">
        <v>159</v>
      </c>
      <c r="E65" s="366"/>
    </row>
    <row r="66" customFormat="false" ht="12.75" hidden="false" customHeight="false" outlineLevel="0" collapsed="false">
      <c r="C66" s="365" t="s">
        <v>582</v>
      </c>
      <c r="D66" s="366" t="s">
        <v>313</v>
      </c>
      <c r="E66" s="366"/>
    </row>
    <row r="67" customFormat="false" ht="12.75" hidden="false" customHeight="false" outlineLevel="0" collapsed="false">
      <c r="C67" s="365" t="s">
        <v>583</v>
      </c>
      <c r="D67" s="366" t="s">
        <v>177</v>
      </c>
      <c r="E67" s="366"/>
    </row>
    <row r="68" customFormat="false" ht="12.75" hidden="false" customHeight="false" outlineLevel="0" collapsed="false">
      <c r="C68" s="365" t="s">
        <v>584</v>
      </c>
      <c r="D68" s="366" t="s">
        <v>178</v>
      </c>
      <c r="E68" s="366"/>
    </row>
    <row r="69" customFormat="false" ht="12.75" hidden="false" customHeight="false" outlineLevel="0" collapsed="false">
      <c r="C69" s="365" t="s">
        <v>585</v>
      </c>
      <c r="D69" s="366" t="s">
        <v>586</v>
      </c>
      <c r="E69" s="366"/>
    </row>
    <row r="70" customFormat="false" ht="12.75" hidden="false" customHeight="false" outlineLevel="0" collapsed="false">
      <c r="C70" s="365" t="s">
        <v>587</v>
      </c>
      <c r="D70" s="366" t="s">
        <v>588</v>
      </c>
      <c r="E70" s="366"/>
    </row>
    <row r="71" customFormat="false" ht="12.75" hidden="false" customHeight="false" outlineLevel="0" collapsed="false">
      <c r="C71" s="363" t="s">
        <v>589</v>
      </c>
      <c r="D71" s="364" t="s">
        <v>590</v>
      </c>
      <c r="E71" s="364"/>
    </row>
    <row r="72" customFormat="false" ht="12.75" hidden="false" customHeight="false" outlineLevel="0" collapsed="false">
      <c r="C72" s="363" t="s">
        <v>591</v>
      </c>
      <c r="D72" s="363" t="s">
        <v>592</v>
      </c>
      <c r="E72" s="363"/>
    </row>
    <row r="73" customFormat="false" ht="12.75" hidden="false" customHeight="false" outlineLevel="0" collapsed="false">
      <c r="C73" s="365" t="s">
        <v>593</v>
      </c>
      <c r="D73" s="366" t="s">
        <v>594</v>
      </c>
      <c r="E73" s="366"/>
    </row>
    <row r="74" customFormat="false" ht="12.75" hidden="false" customHeight="false" outlineLevel="0" collapsed="false">
      <c r="C74" s="365" t="s">
        <v>595</v>
      </c>
      <c r="D74" s="366" t="s">
        <v>596</v>
      </c>
      <c r="E74" s="366"/>
    </row>
    <row r="75" customFormat="false" ht="12.75" hidden="false" customHeight="false" outlineLevel="0" collapsed="false">
      <c r="C75" s="365" t="s">
        <v>597</v>
      </c>
      <c r="D75" s="366" t="s">
        <v>598</v>
      </c>
      <c r="E75" s="366"/>
    </row>
    <row r="76" customFormat="false" ht="12.75" hidden="false" customHeight="false" outlineLevel="0" collapsed="false">
      <c r="C76" s="365" t="s">
        <v>599</v>
      </c>
      <c r="D76" s="366" t="s">
        <v>600</v>
      </c>
      <c r="E76" s="366"/>
    </row>
    <row r="77" customFormat="false" ht="12.75" hidden="false" customHeight="false" outlineLevel="0" collapsed="false">
      <c r="C77" s="365" t="s">
        <v>601</v>
      </c>
      <c r="D77" s="366" t="s">
        <v>602</v>
      </c>
      <c r="E77" s="366"/>
    </row>
    <row r="78" customFormat="false" ht="12.75" hidden="false" customHeight="false" outlineLevel="0" collapsed="false">
      <c r="C78" s="365" t="s">
        <v>603</v>
      </c>
      <c r="D78" s="366" t="s">
        <v>604</v>
      </c>
      <c r="E78" s="366"/>
    </row>
    <row r="79" customFormat="false" ht="12.75" hidden="false" customHeight="false" outlineLevel="0" collapsed="false">
      <c r="C79" s="365" t="s">
        <v>605</v>
      </c>
      <c r="D79" s="366" t="s">
        <v>606</v>
      </c>
      <c r="E79" s="366"/>
    </row>
    <row r="80" customFormat="false" ht="12.75" hidden="false" customHeight="false" outlineLevel="0" collapsed="false">
      <c r="C80" s="365" t="s">
        <v>607</v>
      </c>
      <c r="D80" s="366" t="s">
        <v>608</v>
      </c>
      <c r="E80" s="366"/>
    </row>
    <row r="81" customFormat="false" ht="12.75" hidden="false" customHeight="false" outlineLevel="0" collapsed="false">
      <c r="C81" s="365" t="s">
        <v>609</v>
      </c>
      <c r="D81" s="366" t="s">
        <v>610</v>
      </c>
      <c r="E81" s="366"/>
    </row>
    <row r="82" customFormat="false" ht="12.75" hidden="false" customHeight="false" outlineLevel="0" collapsed="false">
      <c r="C82" s="365" t="s">
        <v>611</v>
      </c>
      <c r="D82" s="366" t="s">
        <v>612</v>
      </c>
      <c r="E82" s="366"/>
    </row>
    <row r="83" customFormat="false" ht="12.75" hidden="false" customHeight="false" outlineLevel="0" collapsed="false">
      <c r="C83" s="365" t="s">
        <v>613</v>
      </c>
      <c r="D83" s="366" t="s">
        <v>614</v>
      </c>
      <c r="E83" s="366"/>
    </row>
    <row r="84" customFormat="false" ht="12.75" hidden="false" customHeight="false" outlineLevel="0" collapsed="false">
      <c r="C84" s="365" t="s">
        <v>615</v>
      </c>
      <c r="D84" s="366" t="s">
        <v>616</v>
      </c>
      <c r="E84" s="366"/>
    </row>
    <row r="85" customFormat="false" ht="12.75" hidden="false" customHeight="false" outlineLevel="0" collapsed="false">
      <c r="C85" s="365" t="s">
        <v>617</v>
      </c>
      <c r="D85" s="366" t="s">
        <v>618</v>
      </c>
      <c r="E85" s="366"/>
    </row>
    <row r="86" customFormat="false" ht="12.75" hidden="false" customHeight="false" outlineLevel="0" collapsed="false">
      <c r="C86" s="365" t="s">
        <v>619</v>
      </c>
      <c r="D86" s="366" t="s">
        <v>620</v>
      </c>
      <c r="E86" s="366"/>
    </row>
    <row r="87" customFormat="false" ht="12.75" hidden="false" customHeight="false" outlineLevel="0" collapsed="false">
      <c r="C87" s="365" t="s">
        <v>621</v>
      </c>
      <c r="D87" s="366" t="s">
        <v>622</v>
      </c>
      <c r="E87" s="366"/>
    </row>
    <row r="88" customFormat="false" ht="12.75" hidden="false" customHeight="false" outlineLevel="0" collapsed="false">
      <c r="C88" s="365" t="s">
        <v>623</v>
      </c>
      <c r="D88" s="366" t="s">
        <v>624</v>
      </c>
      <c r="E88" s="366"/>
    </row>
    <row r="89" customFormat="false" ht="12.75" hidden="false" customHeight="false" outlineLevel="0" collapsed="false">
      <c r="C89" s="365" t="s">
        <v>625</v>
      </c>
      <c r="D89" s="366" t="s">
        <v>626</v>
      </c>
      <c r="E89" s="366"/>
    </row>
    <row r="90" customFormat="false" ht="12.75" hidden="false" customHeight="false" outlineLevel="0" collapsed="false">
      <c r="C90" s="365" t="s">
        <v>627</v>
      </c>
      <c r="D90" s="366" t="s">
        <v>628</v>
      </c>
      <c r="E90" s="366"/>
    </row>
    <row r="91" customFormat="false" ht="12.75" hidden="false" customHeight="false" outlineLevel="0" collapsed="false">
      <c r="C91" s="365" t="s">
        <v>629</v>
      </c>
      <c r="D91" s="366" t="s">
        <v>630</v>
      </c>
      <c r="E91" s="366"/>
    </row>
    <row r="92" customFormat="false" ht="12.75" hidden="false" customHeight="false" outlineLevel="0" collapsed="false">
      <c r="C92" s="365" t="s">
        <v>631</v>
      </c>
      <c r="D92" s="366" t="s">
        <v>632</v>
      </c>
      <c r="E92" s="366"/>
    </row>
    <row r="93" customFormat="false" ht="12.75" hidden="false" customHeight="false" outlineLevel="0" collapsed="false">
      <c r="C93" s="365" t="s">
        <v>633</v>
      </c>
      <c r="D93" s="366" t="s">
        <v>634</v>
      </c>
      <c r="E93" s="366"/>
    </row>
    <row r="94" customFormat="false" ht="12.75" hidden="false" customHeight="false" outlineLevel="0" collapsed="false">
      <c r="C94" s="365" t="s">
        <v>635</v>
      </c>
      <c r="D94" s="366" t="s">
        <v>636</v>
      </c>
      <c r="E94" s="366"/>
    </row>
    <row r="95" customFormat="false" ht="12.75" hidden="false" customHeight="false" outlineLevel="0" collapsed="false">
      <c r="C95" s="365" t="s">
        <v>637</v>
      </c>
      <c r="D95" s="366" t="s">
        <v>638</v>
      </c>
      <c r="E95" s="366"/>
    </row>
    <row r="96" customFormat="false" ht="12.75" hidden="false" customHeight="false" outlineLevel="0" collapsed="false">
      <c r="C96" s="365" t="s">
        <v>639</v>
      </c>
      <c r="D96" s="366" t="s">
        <v>640</v>
      </c>
      <c r="E96" s="366"/>
    </row>
    <row r="97" customFormat="false" ht="12.75" hidden="false" customHeight="false" outlineLevel="0" collapsed="false">
      <c r="C97" s="365" t="s">
        <v>641</v>
      </c>
      <c r="D97" s="366" t="s">
        <v>642</v>
      </c>
      <c r="E97" s="366"/>
    </row>
    <row r="98" customFormat="false" ht="12.75" hidden="false" customHeight="false" outlineLevel="0" collapsed="false">
      <c r="C98" s="365" t="s">
        <v>643</v>
      </c>
      <c r="D98" s="366" t="s">
        <v>79</v>
      </c>
      <c r="E98" s="366"/>
    </row>
    <row r="99" customFormat="false" ht="12.75" hidden="false" customHeight="false" outlineLevel="0" collapsed="false">
      <c r="C99" s="365" t="s">
        <v>644</v>
      </c>
      <c r="D99" s="366" t="s">
        <v>146</v>
      </c>
      <c r="E99" s="366"/>
    </row>
    <row r="100" customFormat="false" ht="12.75" hidden="false" customHeight="false" outlineLevel="0" collapsed="false">
      <c r="C100" s="365" t="s">
        <v>645</v>
      </c>
      <c r="D100" s="366" t="s">
        <v>69</v>
      </c>
      <c r="E100" s="366"/>
    </row>
    <row r="101" customFormat="false" ht="12.75" hidden="false" customHeight="false" outlineLevel="0" collapsed="false">
      <c r="C101" s="365" t="s">
        <v>646</v>
      </c>
      <c r="D101" s="366" t="s">
        <v>147</v>
      </c>
      <c r="E101" s="366"/>
    </row>
    <row r="102" customFormat="false" ht="12.75" hidden="false" customHeight="false" outlineLevel="0" collapsed="false">
      <c r="C102" s="365" t="s">
        <v>647</v>
      </c>
      <c r="D102" s="366" t="s">
        <v>148</v>
      </c>
      <c r="E102" s="366"/>
    </row>
    <row r="103" customFormat="false" ht="12.75" hidden="false" customHeight="false" outlineLevel="0" collapsed="false">
      <c r="C103" s="365" t="s">
        <v>648</v>
      </c>
      <c r="D103" s="366" t="s">
        <v>149</v>
      </c>
      <c r="E103" s="366"/>
    </row>
    <row r="104" customFormat="false" ht="12.75" hidden="false" customHeight="false" outlineLevel="0" collapsed="false">
      <c r="C104" s="365" t="s">
        <v>649</v>
      </c>
      <c r="D104" s="366" t="s">
        <v>150</v>
      </c>
      <c r="E104" s="366"/>
    </row>
    <row r="105" customFormat="false" ht="12.75" hidden="false" customHeight="false" outlineLevel="0" collapsed="false">
      <c r="C105" s="365" t="s">
        <v>650</v>
      </c>
      <c r="D105" s="366" t="s">
        <v>151</v>
      </c>
      <c r="E105" s="366"/>
    </row>
    <row r="106" customFormat="false" ht="12.75" hidden="false" customHeight="false" outlineLevel="0" collapsed="false">
      <c r="C106" s="365" t="s">
        <v>651</v>
      </c>
      <c r="D106" s="366" t="s">
        <v>152</v>
      </c>
      <c r="E106" s="366"/>
    </row>
    <row r="107" customFormat="false" ht="12.75" hidden="false" customHeight="false" outlineLevel="0" collapsed="false">
      <c r="C107" s="365" t="s">
        <v>652</v>
      </c>
      <c r="D107" s="366" t="s">
        <v>153</v>
      </c>
      <c r="E107" s="366"/>
    </row>
    <row r="108" customFormat="false" ht="12.75" hidden="false" customHeight="false" outlineLevel="0" collapsed="false">
      <c r="C108" s="363" t="s">
        <v>653</v>
      </c>
      <c r="D108" s="364" t="s">
        <v>654</v>
      </c>
      <c r="E108" s="364"/>
    </row>
    <row r="109" customFormat="false" ht="12.75" hidden="false" customHeight="false" outlineLevel="0" collapsed="false">
      <c r="C109" s="364" t="s">
        <v>655</v>
      </c>
      <c r="D109" s="364" t="s">
        <v>655</v>
      </c>
      <c r="E109" s="364"/>
    </row>
    <row r="110" customFormat="false" ht="12.75" hidden="false" customHeight="false" outlineLevel="0" collapsed="false">
      <c r="C110" s="365" t="s">
        <v>656</v>
      </c>
      <c r="D110" s="366" t="s">
        <v>657</v>
      </c>
      <c r="E110" s="366"/>
    </row>
    <row r="111" customFormat="false" ht="12.75" hidden="false" customHeight="false" outlineLevel="0" collapsed="false">
      <c r="C111" s="365" t="s">
        <v>658</v>
      </c>
      <c r="D111" s="366" t="s">
        <v>659</v>
      </c>
      <c r="E111" s="366"/>
    </row>
    <row r="112" customFormat="false" ht="12.75" hidden="false" customHeight="false" outlineLevel="0" collapsed="false">
      <c r="C112" s="365" t="s">
        <v>660</v>
      </c>
      <c r="D112" s="366" t="s">
        <v>661</v>
      </c>
      <c r="E112" s="366"/>
    </row>
    <row r="113" customFormat="false" ht="12.75" hidden="false" customHeight="false" outlineLevel="0" collapsed="false">
      <c r="C113" s="365" t="s">
        <v>662</v>
      </c>
      <c r="D113" s="366" t="s">
        <v>42</v>
      </c>
      <c r="E113" s="366"/>
    </row>
    <row r="114" customFormat="false" ht="12.75" hidden="false" customHeight="false" outlineLevel="0" collapsed="false">
      <c r="C114" s="365" t="s">
        <v>663</v>
      </c>
      <c r="D114" s="366" t="s">
        <v>664</v>
      </c>
      <c r="E114" s="366"/>
    </row>
  </sheetData>
  <mergeCells count="3">
    <mergeCell ref="C5:D5"/>
    <mergeCell ref="G5:H5"/>
    <mergeCell ref="K5:L5"/>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4:G48"/>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E33" activeCellId="0" sqref="E33"/>
    </sheetView>
  </sheetViews>
  <sheetFormatPr defaultColWidth="9.0546875" defaultRowHeight="12.75" customHeight="true" zeroHeight="false" outlineLevelRow="0" outlineLevelCol="0"/>
  <cols>
    <col collapsed="false" customWidth="true" hidden="false" outlineLevel="0" max="2" min="1" style="1" width="3.7"/>
    <col collapsed="false" customWidth="true" hidden="false" outlineLevel="0" max="3" min="3" style="1" width="15.7"/>
    <col collapsed="false" customWidth="true" hidden="false" outlineLevel="0" max="6" min="4" style="1" width="20.7"/>
  </cols>
  <sheetData>
    <row r="4" customFormat="false" ht="12.75" hidden="false" customHeight="false" outlineLevel="0" collapsed="false">
      <c r="C4" s="369" t="s">
        <v>665</v>
      </c>
      <c r="D4" s="370" t="s">
        <v>666</v>
      </c>
      <c r="E4" s="370" t="s">
        <v>667</v>
      </c>
      <c r="F4" s="370" t="s">
        <v>668</v>
      </c>
      <c r="G4" s="370"/>
    </row>
    <row r="5" customFormat="false" ht="12.75" hidden="false" customHeight="false" outlineLevel="0" collapsed="false">
      <c r="C5" s="135" t="n">
        <v>1</v>
      </c>
      <c r="D5" s="371" t="s">
        <v>669</v>
      </c>
      <c r="E5" s="371" t="s">
        <v>670</v>
      </c>
      <c r="F5" s="371" t="n">
        <v>1305</v>
      </c>
    </row>
    <row r="6" customFormat="false" ht="12.75" hidden="false" customHeight="false" outlineLevel="0" collapsed="false">
      <c r="C6" s="135" t="n">
        <v>2</v>
      </c>
      <c r="D6" s="371" t="s">
        <v>669</v>
      </c>
      <c r="E6" s="371" t="s">
        <v>670</v>
      </c>
      <c r="F6" s="371" t="n">
        <v>1305</v>
      </c>
    </row>
    <row r="7" customFormat="false" ht="12.75" hidden="false" customHeight="false" outlineLevel="0" collapsed="false">
      <c r="C7" s="135" t="n">
        <v>25</v>
      </c>
      <c r="D7" s="371" t="s">
        <v>669</v>
      </c>
      <c r="E7" s="371" t="s">
        <v>670</v>
      </c>
      <c r="F7" s="371" t="n">
        <v>1305</v>
      </c>
    </row>
    <row r="8" customFormat="false" ht="12.75" hidden="false" customHeight="false" outlineLevel="0" collapsed="false">
      <c r="C8" s="135" t="n">
        <v>26</v>
      </c>
      <c r="D8" s="371" t="s">
        <v>669</v>
      </c>
      <c r="E8" s="371" t="s">
        <v>670</v>
      </c>
      <c r="F8" s="371" t="n">
        <v>1305</v>
      </c>
    </row>
    <row r="9" customFormat="false" ht="12.75" hidden="false" customHeight="false" outlineLevel="0" collapsed="false">
      <c r="C9" s="135" t="n">
        <v>72</v>
      </c>
      <c r="D9" s="371" t="s">
        <v>669</v>
      </c>
      <c r="E9" s="371" t="s">
        <v>670</v>
      </c>
      <c r="F9" s="371" t="n">
        <v>1305</v>
      </c>
    </row>
    <row r="10" customFormat="false" ht="12.75" hidden="false" customHeight="false" outlineLevel="0" collapsed="false">
      <c r="C10" s="135" t="n">
        <v>9</v>
      </c>
      <c r="D10" s="371" t="s">
        <v>671</v>
      </c>
      <c r="E10" s="371" t="s">
        <v>672</v>
      </c>
      <c r="F10" s="371" t="n">
        <v>1305</v>
      </c>
    </row>
    <row r="11" customFormat="false" ht="12.75" hidden="false" customHeight="false" outlineLevel="0" collapsed="false">
      <c r="C11" s="135" t="n">
        <v>10</v>
      </c>
      <c r="D11" s="371" t="s">
        <v>671</v>
      </c>
      <c r="E11" s="371" t="s">
        <v>672</v>
      </c>
      <c r="F11" s="371" t="n">
        <v>1305</v>
      </c>
    </row>
    <row r="12" customFormat="false" ht="12.75" hidden="false" customHeight="false" outlineLevel="0" collapsed="false">
      <c r="C12" s="135" t="n">
        <v>27</v>
      </c>
      <c r="D12" s="371" t="s">
        <v>671</v>
      </c>
      <c r="E12" s="371" t="s">
        <v>672</v>
      </c>
      <c r="F12" s="371" t="n">
        <v>1305</v>
      </c>
    </row>
    <row r="13" customFormat="false" ht="12.75" hidden="false" customHeight="false" outlineLevel="0" collapsed="false">
      <c r="C13" s="135" t="n">
        <v>46</v>
      </c>
      <c r="D13" s="371" t="s">
        <v>671</v>
      </c>
      <c r="E13" s="371" t="s">
        <v>672</v>
      </c>
      <c r="F13" s="371" t="n">
        <v>1305</v>
      </c>
    </row>
    <row r="14" customFormat="false" ht="12.75" hidden="false" customHeight="false" outlineLevel="0" collapsed="false">
      <c r="C14" s="135" t="n">
        <v>47</v>
      </c>
      <c r="D14" s="371" t="s">
        <v>671</v>
      </c>
      <c r="E14" s="371" t="s">
        <v>672</v>
      </c>
      <c r="F14" s="371" t="n">
        <v>1305</v>
      </c>
    </row>
    <row r="15" customFormat="false" ht="12.75" hidden="false" customHeight="false" outlineLevel="0" collapsed="false">
      <c r="C15" s="135" t="n">
        <v>56</v>
      </c>
      <c r="D15" s="371" t="s">
        <v>671</v>
      </c>
      <c r="E15" s="371" t="s">
        <v>672</v>
      </c>
      <c r="F15" s="371" t="n">
        <v>1305</v>
      </c>
    </row>
    <row r="16" customFormat="false" ht="12.75" hidden="false" customHeight="false" outlineLevel="0" collapsed="false">
      <c r="C16" s="135" t="n">
        <v>57</v>
      </c>
      <c r="D16" s="371" t="s">
        <v>671</v>
      </c>
      <c r="E16" s="371" t="s">
        <v>672</v>
      </c>
      <c r="F16" s="371" t="n">
        <v>1305</v>
      </c>
    </row>
    <row r="17" customFormat="false" ht="12.75" hidden="false" customHeight="false" outlineLevel="0" collapsed="false">
      <c r="C17" s="135" t="n">
        <v>74</v>
      </c>
      <c r="D17" s="371" t="s">
        <v>671</v>
      </c>
      <c r="E17" s="371" t="s">
        <v>672</v>
      </c>
      <c r="F17" s="371" t="n">
        <v>1305</v>
      </c>
    </row>
    <row r="18" customFormat="false" ht="12.75" hidden="false" customHeight="false" outlineLevel="0" collapsed="false">
      <c r="C18" s="135" t="n">
        <v>75</v>
      </c>
      <c r="D18" s="371" t="s">
        <v>671</v>
      </c>
      <c r="E18" s="371" t="s">
        <v>672</v>
      </c>
      <c r="F18" s="371" t="n">
        <v>1305</v>
      </c>
    </row>
    <row r="19" customFormat="false" ht="12.75" hidden="false" customHeight="false" outlineLevel="0" collapsed="false">
      <c r="C19" s="135" t="n">
        <v>76</v>
      </c>
      <c r="D19" s="371" t="s">
        <v>671</v>
      </c>
      <c r="E19" s="371" t="s">
        <v>672</v>
      </c>
      <c r="F19" s="371" t="n">
        <v>1305</v>
      </c>
    </row>
    <row r="20" customFormat="false" ht="12.75" hidden="false" customHeight="false" outlineLevel="0" collapsed="false">
      <c r="C20" s="135" t="n">
        <v>77</v>
      </c>
      <c r="D20" s="371" t="s">
        <v>671</v>
      </c>
      <c r="E20" s="371" t="s">
        <v>672</v>
      </c>
      <c r="F20" s="371" t="n">
        <v>1305</v>
      </c>
    </row>
    <row r="21" customFormat="false" ht="12.75" hidden="false" customHeight="false" outlineLevel="0" collapsed="false">
      <c r="C21" s="135" t="n">
        <v>81</v>
      </c>
      <c r="D21" s="371" t="s">
        <v>671</v>
      </c>
      <c r="E21" s="371" t="s">
        <v>672</v>
      </c>
      <c r="F21" s="371" t="n">
        <v>1305</v>
      </c>
    </row>
    <row r="22" customFormat="false" ht="12.75" hidden="false" customHeight="false" outlineLevel="0" collapsed="false">
      <c r="C22" s="135" t="n">
        <v>82</v>
      </c>
      <c r="D22" s="371" t="s">
        <v>671</v>
      </c>
      <c r="E22" s="371" t="s">
        <v>672</v>
      </c>
      <c r="F22" s="371" t="n">
        <v>1305</v>
      </c>
    </row>
    <row r="23" customFormat="false" ht="12.75" hidden="false" customHeight="false" outlineLevel="0" collapsed="false">
      <c r="C23" s="135" t="n">
        <v>83</v>
      </c>
      <c r="D23" s="371" t="s">
        <v>671</v>
      </c>
      <c r="E23" s="371" t="s">
        <v>672</v>
      </c>
      <c r="F23" s="371" t="n">
        <v>1305</v>
      </c>
    </row>
    <row r="24" customFormat="false" ht="12.75" hidden="false" customHeight="false" outlineLevel="0" collapsed="false">
      <c r="C24" s="135" t="n">
        <v>84</v>
      </c>
      <c r="D24" s="371" t="s">
        <v>671</v>
      </c>
      <c r="E24" s="371" t="s">
        <v>672</v>
      </c>
      <c r="F24" s="371" t="n">
        <v>1305</v>
      </c>
    </row>
    <row r="25" customFormat="false" ht="12.75" hidden="false" customHeight="false" outlineLevel="0" collapsed="false">
      <c r="C25" s="135" t="n">
        <v>85</v>
      </c>
      <c r="D25" s="371" t="s">
        <v>671</v>
      </c>
      <c r="E25" s="371" t="s">
        <v>672</v>
      </c>
      <c r="F25" s="371" t="n">
        <v>1305</v>
      </c>
    </row>
    <row r="26" customFormat="false" ht="12.75" hidden="false" customHeight="false" outlineLevel="0" collapsed="false">
      <c r="C26" s="135" t="n">
        <v>86</v>
      </c>
      <c r="D26" s="371" t="s">
        <v>671</v>
      </c>
      <c r="E26" s="371" t="s">
        <v>672</v>
      </c>
      <c r="F26" s="371" t="n">
        <v>1305</v>
      </c>
    </row>
    <row r="27" customFormat="false" ht="12.75" hidden="false" customHeight="false" outlineLevel="0" collapsed="false">
      <c r="C27" s="135" t="n">
        <v>87</v>
      </c>
      <c r="D27" s="371" t="s">
        <v>671</v>
      </c>
      <c r="E27" s="371" t="s">
        <v>672</v>
      </c>
      <c r="F27" s="371" t="n">
        <v>1305</v>
      </c>
    </row>
    <row r="28" customFormat="false" ht="12.75" hidden="false" customHeight="false" outlineLevel="0" collapsed="false">
      <c r="C28" s="135" t="n">
        <v>91</v>
      </c>
      <c r="D28" s="371" t="s">
        <v>671</v>
      </c>
      <c r="E28" s="371" t="s">
        <v>672</v>
      </c>
      <c r="F28" s="371" t="n">
        <v>1305</v>
      </c>
    </row>
    <row r="29" customFormat="false" ht="12.75" hidden="false" customHeight="false" outlineLevel="0" collapsed="false">
      <c r="C29" s="135" t="n">
        <v>92</v>
      </c>
      <c r="D29" s="371" t="s">
        <v>671</v>
      </c>
      <c r="E29" s="371" t="s">
        <v>672</v>
      </c>
      <c r="F29" s="371" t="n">
        <v>1305</v>
      </c>
    </row>
    <row r="30" customFormat="false" ht="12.75" hidden="false" customHeight="false" outlineLevel="0" collapsed="false">
      <c r="C30" s="135" t="n">
        <v>93</v>
      </c>
      <c r="D30" s="371" t="s">
        <v>671</v>
      </c>
      <c r="E30" s="371" t="s">
        <v>672</v>
      </c>
      <c r="F30" s="371" t="n">
        <v>1305</v>
      </c>
    </row>
    <row r="31" customFormat="false" ht="12.75" hidden="false" customHeight="false" outlineLevel="0" collapsed="false">
      <c r="C31" s="135" t="n">
        <v>17</v>
      </c>
      <c r="D31" s="371" t="s">
        <v>673</v>
      </c>
      <c r="E31" s="371" t="s">
        <v>674</v>
      </c>
      <c r="F31" s="371" t="n">
        <v>1305</v>
      </c>
    </row>
    <row r="32" customFormat="false" ht="12.75" hidden="false" customHeight="false" outlineLevel="0" collapsed="false">
      <c r="C32" s="135" t="n">
        <v>19</v>
      </c>
      <c r="D32" s="371" t="s">
        <v>673</v>
      </c>
      <c r="E32" s="371" t="s">
        <v>674</v>
      </c>
      <c r="F32" s="371" t="n">
        <v>1305</v>
      </c>
    </row>
    <row r="33" customFormat="false" ht="12.75" hidden="false" customHeight="false" outlineLevel="0" collapsed="false">
      <c r="C33" s="135" t="n">
        <v>20</v>
      </c>
      <c r="D33" s="371" t="s">
        <v>673</v>
      </c>
      <c r="E33" s="371" t="s">
        <v>674</v>
      </c>
      <c r="F33" s="371" t="n">
        <v>1305</v>
      </c>
    </row>
    <row r="34" customFormat="false" ht="12.75" hidden="false" customHeight="false" outlineLevel="0" collapsed="false">
      <c r="C34" s="135" t="n">
        <v>21</v>
      </c>
      <c r="D34" s="371" t="s">
        <v>673</v>
      </c>
      <c r="E34" s="371" t="s">
        <v>674</v>
      </c>
      <c r="F34" s="371" t="n">
        <v>1305</v>
      </c>
    </row>
    <row r="35" customFormat="false" ht="12.75" hidden="false" customHeight="false" outlineLevel="0" collapsed="false">
      <c r="C35" s="135" t="n">
        <v>24</v>
      </c>
      <c r="D35" s="371" t="s">
        <v>673</v>
      </c>
      <c r="E35" s="371" t="s">
        <v>674</v>
      </c>
      <c r="F35" s="371" t="n">
        <v>1305</v>
      </c>
    </row>
    <row r="36" customFormat="false" ht="12.75" hidden="false" customHeight="false" outlineLevel="0" collapsed="false">
      <c r="C36" s="135" t="n">
        <v>45</v>
      </c>
      <c r="D36" s="371" t="s">
        <v>673</v>
      </c>
      <c r="E36" s="371" t="s">
        <v>674</v>
      </c>
      <c r="F36" s="371" t="n">
        <v>1305</v>
      </c>
    </row>
    <row r="37" customFormat="false" ht="12.75" hidden="false" customHeight="false" outlineLevel="0" collapsed="false">
      <c r="C37" s="135" t="n">
        <v>50</v>
      </c>
      <c r="D37" s="371" t="s">
        <v>673</v>
      </c>
      <c r="E37" s="371" t="s">
        <v>674</v>
      </c>
      <c r="F37" s="371" t="n">
        <v>1305</v>
      </c>
    </row>
    <row r="38" customFormat="false" ht="12.75" hidden="false" customHeight="false" outlineLevel="0" collapsed="false">
      <c r="C38" s="135" t="n">
        <v>51</v>
      </c>
      <c r="D38" s="371" t="s">
        <v>673</v>
      </c>
      <c r="E38" s="371" t="s">
        <v>674</v>
      </c>
      <c r="F38" s="371" t="n">
        <v>1305</v>
      </c>
    </row>
    <row r="39" customFormat="false" ht="12.75" hidden="false" customHeight="false" outlineLevel="0" collapsed="false">
      <c r="C39" s="135" t="n">
        <v>52</v>
      </c>
      <c r="D39" s="371" t="s">
        <v>673</v>
      </c>
      <c r="E39" s="371" t="s">
        <v>674</v>
      </c>
      <c r="F39" s="371" t="n">
        <v>1305</v>
      </c>
    </row>
    <row r="40" customFormat="false" ht="12.75" hidden="false" customHeight="false" outlineLevel="0" collapsed="false">
      <c r="C40" s="135" t="n">
        <v>53</v>
      </c>
      <c r="D40" s="371" t="s">
        <v>673</v>
      </c>
      <c r="E40" s="371" t="s">
        <v>674</v>
      </c>
      <c r="F40" s="371" t="n">
        <v>1305</v>
      </c>
    </row>
    <row r="41" customFormat="false" ht="12.75" hidden="false" customHeight="false" outlineLevel="0" collapsed="false">
      <c r="C41" s="135" t="n">
        <v>54</v>
      </c>
      <c r="D41" s="371" t="s">
        <v>673</v>
      </c>
      <c r="E41" s="371" t="s">
        <v>674</v>
      </c>
      <c r="F41" s="371" t="n">
        <v>1305</v>
      </c>
    </row>
    <row r="42" customFormat="false" ht="12.75" hidden="false" customHeight="false" outlineLevel="0" collapsed="false">
      <c r="C42" s="135" t="n">
        <v>55</v>
      </c>
      <c r="D42" s="371" t="s">
        <v>673</v>
      </c>
      <c r="E42" s="371" t="s">
        <v>674</v>
      </c>
      <c r="F42" s="371" t="n">
        <v>1305</v>
      </c>
    </row>
    <row r="43" customFormat="false" ht="12.75" hidden="false" customHeight="false" outlineLevel="0" collapsed="false">
      <c r="C43" s="135" t="n">
        <v>73</v>
      </c>
      <c r="D43" s="371" t="s">
        <v>673</v>
      </c>
      <c r="E43" s="371" t="s">
        <v>674</v>
      </c>
      <c r="F43" s="371" t="n">
        <v>1305</v>
      </c>
    </row>
    <row r="44" customFormat="false" ht="12.75" hidden="false" customHeight="false" outlineLevel="0" collapsed="false">
      <c r="C44" s="135" t="n">
        <v>88</v>
      </c>
      <c r="D44" s="371" t="s">
        <v>673</v>
      </c>
      <c r="E44" s="371" t="s">
        <v>674</v>
      </c>
      <c r="F44" s="371" t="n">
        <v>1305</v>
      </c>
    </row>
    <row r="45" customFormat="false" ht="12.75" hidden="false" customHeight="false" outlineLevel="0" collapsed="false">
      <c r="C45" s="135" t="n">
        <v>89</v>
      </c>
      <c r="D45" s="371" t="s">
        <v>673</v>
      </c>
      <c r="E45" s="371" t="s">
        <v>674</v>
      </c>
      <c r="F45" s="371" t="n">
        <v>1305</v>
      </c>
    </row>
    <row r="46" customFormat="false" ht="12.75" hidden="false" customHeight="false" outlineLevel="0" collapsed="false">
      <c r="C46" s="135" t="n">
        <v>90</v>
      </c>
      <c r="D46" s="371" t="s">
        <v>673</v>
      </c>
      <c r="E46" s="371" t="s">
        <v>674</v>
      </c>
      <c r="F46" s="371" t="n">
        <v>1305</v>
      </c>
    </row>
    <row r="47" customFormat="false" ht="12.75" hidden="false" customHeight="false" outlineLevel="0" collapsed="false">
      <c r="C47" s="135" t="n">
        <v>49</v>
      </c>
      <c r="D47" s="371" t="s">
        <v>671</v>
      </c>
      <c r="E47" s="371" t="s">
        <v>672</v>
      </c>
      <c r="F47" s="371" t="n">
        <v>1305</v>
      </c>
    </row>
    <row r="48" customFormat="false" ht="12.75" hidden="false" customHeight="false" outlineLevel="0" collapsed="false">
      <c r="C48" s="135" t="n">
        <v>62</v>
      </c>
      <c r="D48" s="371" t="s">
        <v>669</v>
      </c>
      <c r="E48" s="371" t="s">
        <v>670</v>
      </c>
      <c r="F48" s="371" t="n">
        <v>1305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B41"/>
  <sheetViews>
    <sheetView showFormulas="false" showGridLines="true" showRowColHeaders="true" showZeros="true" rightToLeft="false" tabSelected="false" showOutlineSymbols="true" defaultGridColor="true" view="normal" topLeftCell="A10" colorId="64" zoomScale="80" zoomScaleNormal="80" zoomScalePageLayoutView="100" workbookViewId="0">
      <selection pane="topLeft" activeCell="D46" activeCellId="0" sqref="D46"/>
    </sheetView>
  </sheetViews>
  <sheetFormatPr defaultColWidth="9.13671875" defaultRowHeight="12.75" customHeight="true" zeroHeight="false" outlineLevelRow="0" outlineLevelCol="0"/>
  <cols>
    <col collapsed="false" customWidth="true" hidden="false" outlineLevel="0" max="2" min="1" style="8" width="3.7"/>
    <col collapsed="false" customWidth="true" hidden="false" outlineLevel="0" max="5" min="3" style="8" width="15.7"/>
    <col collapsed="false" customWidth="true" hidden="false" outlineLevel="0" max="7" min="6" style="8" width="3.7"/>
    <col collapsed="false" customWidth="true" hidden="false" outlineLevel="0" max="10" min="8" style="8" width="15.7"/>
    <col collapsed="false" customWidth="false" hidden="false" outlineLevel="0" max="257" min="11" style="8" width="9.14"/>
  </cols>
  <sheetData>
    <row r="1" customFormat="false" ht="12.75" hidden="false" customHeight="false" outlineLevel="0" collapsed="false">
      <c r="A1" s="372"/>
    </row>
    <row r="3" customFormat="false" ht="12.75" hidden="false" customHeight="false" outlineLevel="0" collapsed="false">
      <c r="C3" s="373" t="s">
        <v>23</v>
      </c>
      <c r="D3" s="374" t="n">
        <f aca="false">'Daily Operation'!D7</f>
        <v>37210</v>
      </c>
      <c r="H3" s="373" t="s">
        <v>675</v>
      </c>
      <c r="I3" s="375" t="n">
        <v>46022</v>
      </c>
      <c r="O3" s="372"/>
    </row>
    <row r="4" customFormat="false" ht="12.75" hidden="false" customHeight="false" outlineLevel="0" collapsed="false">
      <c r="C4" s="373" t="s">
        <v>357</v>
      </c>
      <c r="D4" s="376"/>
    </row>
    <row r="5" customFormat="false" ht="12.75" hidden="false" customHeight="false" outlineLevel="0" collapsed="false">
      <c r="C5" s="373" t="s">
        <v>676</v>
      </c>
      <c r="D5" s="377" t="n">
        <v>14</v>
      </c>
    </row>
    <row r="6" customFormat="false" ht="12.75" hidden="false" customHeight="false" outlineLevel="0" collapsed="false">
      <c r="C6" s="373" t="s">
        <v>360</v>
      </c>
      <c r="D6" s="378" t="s">
        <v>215</v>
      </c>
    </row>
    <row r="7" customFormat="false" ht="12.75" hidden="false" customHeight="false" outlineLevel="0" collapsed="false">
      <c r="C7" s="373" t="s">
        <v>369</v>
      </c>
      <c r="D7" s="378" t="s">
        <v>216</v>
      </c>
    </row>
    <row r="8" customFormat="false" ht="12.75" hidden="false" customHeight="false" outlineLevel="0" collapsed="false">
      <c r="C8" s="373" t="s">
        <v>377</v>
      </c>
      <c r="D8" s="378" t="s">
        <v>217</v>
      </c>
    </row>
    <row r="9" customFormat="false" ht="12.75" hidden="false" customHeight="false" outlineLevel="0" collapsed="false">
      <c r="C9" s="373"/>
      <c r="V9" s="379" t="s">
        <v>677</v>
      </c>
      <c r="W9" s="380"/>
      <c r="X9" s="380"/>
      <c r="Y9" s="380"/>
      <c r="Z9" s="381"/>
      <c r="AA9" s="381"/>
      <c r="AB9" s="382"/>
    </row>
    <row r="10" customFormat="false" ht="12.75" hidden="false" customHeight="false" outlineLevel="0" collapsed="false">
      <c r="C10" s="373" t="s">
        <v>678</v>
      </c>
      <c r="D10" s="183" t="s">
        <v>679</v>
      </c>
      <c r="E10" s="183"/>
      <c r="F10" s="183"/>
      <c r="G10" s="183"/>
      <c r="H10" s="183"/>
      <c r="I10" s="183"/>
      <c r="J10" s="183"/>
      <c r="K10" s="8" t="s">
        <v>680</v>
      </c>
      <c r="V10" s="383" t="s">
        <v>681</v>
      </c>
      <c r="W10" s="384"/>
      <c r="X10" s="384"/>
      <c r="Y10" s="384"/>
      <c r="Z10" s="384"/>
      <c r="AA10" s="384"/>
      <c r="AB10" s="385"/>
    </row>
    <row r="11" customFormat="false" ht="12.75" hidden="false" customHeight="false" outlineLevel="0" collapsed="false">
      <c r="C11" s="373" t="s">
        <v>682</v>
      </c>
      <c r="D11" s="183" t="s">
        <v>683</v>
      </c>
      <c r="E11" s="183"/>
      <c r="F11" s="8" t="s">
        <v>684</v>
      </c>
      <c r="V11" s="386" t="s">
        <v>685</v>
      </c>
      <c r="W11" s="29"/>
      <c r="X11" s="29"/>
      <c r="Y11" s="29"/>
      <c r="Z11" s="29"/>
      <c r="AA11" s="29"/>
      <c r="AB11" s="387"/>
    </row>
    <row r="12" customFormat="false" ht="12.75" hidden="false" customHeight="false" outlineLevel="0" collapsed="false">
      <c r="C12" s="373" t="s">
        <v>686</v>
      </c>
      <c r="D12" s="377" t="s">
        <v>687</v>
      </c>
      <c r="E12" s="8" t="s">
        <v>688</v>
      </c>
      <c r="V12" s="386" t="s">
        <v>689</v>
      </c>
      <c r="W12" s="29"/>
      <c r="X12" s="29"/>
      <c r="Y12" s="29"/>
      <c r="Z12" s="29"/>
      <c r="AA12" s="29"/>
      <c r="AB12" s="387"/>
    </row>
    <row r="13" customFormat="false" ht="12.75" hidden="false" customHeight="false" outlineLevel="0" collapsed="false">
      <c r="C13" s="373"/>
      <c r="V13" s="386" t="s">
        <v>690</v>
      </c>
      <c r="W13" s="29"/>
      <c r="X13" s="29"/>
      <c r="Y13" s="29"/>
      <c r="Z13" s="29"/>
      <c r="AA13" s="29"/>
      <c r="AB13" s="387"/>
    </row>
    <row r="14" customFormat="false" ht="12.75" hidden="false" customHeight="false" outlineLevel="0" collapsed="false">
      <c r="V14" s="386" t="s">
        <v>691</v>
      </c>
      <c r="W14" s="29"/>
      <c r="X14" s="29"/>
      <c r="Y14" s="29"/>
      <c r="Z14" s="29"/>
      <c r="AA14" s="29"/>
      <c r="AB14" s="387"/>
    </row>
    <row r="15" customFormat="false" ht="15.75" hidden="false" customHeight="false" outlineLevel="0" collapsed="false">
      <c r="C15" s="388" t="s">
        <v>692</v>
      </c>
      <c r="D15" s="388"/>
      <c r="E15" s="388"/>
      <c r="H15" s="388" t="s">
        <v>693</v>
      </c>
      <c r="I15" s="388"/>
      <c r="V15" s="389" t="s">
        <v>694</v>
      </c>
      <c r="W15" s="390"/>
      <c r="X15" s="390"/>
      <c r="Y15" s="390"/>
      <c r="Z15" s="390"/>
      <c r="AA15" s="390"/>
      <c r="AB15" s="391"/>
    </row>
    <row r="16" customFormat="false" ht="12.75" hidden="false" customHeight="false" outlineLevel="0" collapsed="false">
      <c r="C16" s="392" t="n">
        <v>0</v>
      </c>
      <c r="D16" s="393" t="n">
        <v>0.99</v>
      </c>
      <c r="E16" s="394" t="n">
        <v>0.99</v>
      </c>
      <c r="H16" s="395" t="n">
        <v>36526</v>
      </c>
      <c r="I16" s="396" t="n">
        <v>0.0072</v>
      </c>
      <c r="V16" s="29"/>
      <c r="W16" s="29"/>
      <c r="X16" s="29"/>
      <c r="Y16" s="29"/>
    </row>
    <row r="17" customFormat="false" ht="12.75" hidden="false" customHeight="false" outlineLevel="0" collapsed="false">
      <c r="C17" s="397" t="n">
        <v>30</v>
      </c>
      <c r="D17" s="398" t="n">
        <v>0.995</v>
      </c>
      <c r="E17" s="399" t="n">
        <v>0.995</v>
      </c>
      <c r="H17" s="400" t="n">
        <v>36892</v>
      </c>
      <c r="I17" s="401" t="n">
        <v>0.007</v>
      </c>
      <c r="V17" s="29"/>
      <c r="W17" s="29"/>
      <c r="X17" s="29"/>
      <c r="Y17" s="29"/>
    </row>
    <row r="18" customFormat="false" ht="12.75" hidden="false" customHeight="false" outlineLevel="0" collapsed="false">
      <c r="C18" s="397" t="n">
        <v>60</v>
      </c>
      <c r="D18" s="398" t="n">
        <v>0.9975</v>
      </c>
      <c r="E18" s="399" t="n">
        <v>0.9975</v>
      </c>
      <c r="H18" s="400" t="n">
        <v>37257</v>
      </c>
      <c r="I18" s="401" t="n">
        <v>0.005</v>
      </c>
      <c r="V18" s="29"/>
      <c r="W18" s="29"/>
      <c r="X18" s="29"/>
      <c r="Y18" s="29"/>
    </row>
    <row r="19" customFormat="false" ht="12.75" hidden="false" customHeight="false" outlineLevel="0" collapsed="false">
      <c r="C19" s="397" t="n">
        <v>90</v>
      </c>
      <c r="D19" s="398" t="n">
        <v>1</v>
      </c>
      <c r="E19" s="399" t="n">
        <v>1</v>
      </c>
      <c r="G19" s="402"/>
      <c r="H19" s="403" t="n">
        <v>37622</v>
      </c>
      <c r="I19" s="404" t="n">
        <v>0.004</v>
      </c>
      <c r="V19" s="29"/>
      <c r="W19" s="29"/>
      <c r="X19" s="29"/>
      <c r="Y19" s="29"/>
    </row>
    <row r="20" customFormat="false" ht="12.75" hidden="false" customHeight="false" outlineLevel="0" collapsed="false">
      <c r="C20" s="397" t="n">
        <v>120</v>
      </c>
      <c r="D20" s="398" t="n">
        <v>1</v>
      </c>
      <c r="E20" s="399" t="n">
        <v>1</v>
      </c>
      <c r="H20" s="405" t="n">
        <v>37987</v>
      </c>
      <c r="I20" s="406" t="n">
        <v>0</v>
      </c>
    </row>
    <row r="21" customFormat="false" ht="12.75" hidden="false" customHeight="false" outlineLevel="0" collapsed="false">
      <c r="C21" s="407" t="n">
        <v>150</v>
      </c>
      <c r="D21" s="408" t="n">
        <v>1</v>
      </c>
      <c r="E21" s="409" t="n">
        <v>1</v>
      </c>
    </row>
    <row r="24" customFormat="false" ht="15.75" hidden="false" customHeight="false" outlineLevel="0" collapsed="false">
      <c r="C24" s="388" t="s">
        <v>695</v>
      </c>
      <c r="D24" s="388"/>
      <c r="E24" s="388"/>
      <c r="H24" s="410" t="s">
        <v>696</v>
      </c>
      <c r="I24" s="410"/>
      <c r="J24" s="410"/>
    </row>
    <row r="25" customFormat="false" ht="12.75" hidden="false" customHeight="true" outlineLevel="0" collapsed="false">
      <c r="C25" s="392" t="s">
        <v>697</v>
      </c>
      <c r="D25" s="411" t="n">
        <v>37043</v>
      </c>
      <c r="E25" s="411" t="n">
        <v>37072</v>
      </c>
      <c r="H25" s="412" t="s">
        <v>698</v>
      </c>
      <c r="I25" s="413" t="s">
        <v>699</v>
      </c>
      <c r="J25" s="414" t="s">
        <v>700</v>
      </c>
    </row>
    <row r="26" customFormat="false" ht="12.75" hidden="false" customHeight="false" outlineLevel="0" collapsed="false">
      <c r="C26" s="397" t="s">
        <v>701</v>
      </c>
      <c r="D26" s="411" t="n">
        <v>37073</v>
      </c>
      <c r="E26" s="411" t="n">
        <v>37103</v>
      </c>
      <c r="H26" s="412"/>
      <c r="I26" s="413"/>
      <c r="J26" s="414"/>
    </row>
    <row r="27" customFormat="false" ht="12.75" hidden="false" customHeight="false" outlineLevel="0" collapsed="false">
      <c r="C27" s="397" t="s">
        <v>702</v>
      </c>
      <c r="D27" s="411" t="n">
        <v>37104</v>
      </c>
      <c r="E27" s="411" t="n">
        <v>37134</v>
      </c>
      <c r="H27" s="415" t="s">
        <v>67</v>
      </c>
      <c r="I27" s="416" t="s">
        <v>140</v>
      </c>
      <c r="J27" s="417" t="s">
        <v>703</v>
      </c>
    </row>
    <row r="28" customFormat="false" ht="12.75" hidden="false" customHeight="false" outlineLevel="0" collapsed="false">
      <c r="C28" s="397" t="s">
        <v>704</v>
      </c>
      <c r="D28" s="411" t="n">
        <v>37135</v>
      </c>
      <c r="E28" s="411" t="n">
        <v>37164</v>
      </c>
      <c r="H28" s="418" t="s">
        <v>705</v>
      </c>
      <c r="I28" s="419" t="s">
        <v>140</v>
      </c>
      <c r="J28" s="420" t="s">
        <v>703</v>
      </c>
    </row>
    <row r="29" customFormat="false" ht="12.75" hidden="false" customHeight="false" outlineLevel="0" collapsed="false">
      <c r="C29" s="397" t="s">
        <v>706</v>
      </c>
      <c r="D29" s="411" t="n">
        <v>37165</v>
      </c>
      <c r="E29" s="411" t="n">
        <v>37195</v>
      </c>
      <c r="H29" s="418" t="s">
        <v>707</v>
      </c>
      <c r="I29" s="419" t="s">
        <v>140</v>
      </c>
      <c r="J29" s="420" t="s">
        <v>703</v>
      </c>
    </row>
    <row r="30" customFormat="false" ht="12.75" hidden="false" customHeight="false" outlineLevel="0" collapsed="false">
      <c r="C30" s="397" t="s">
        <v>708</v>
      </c>
      <c r="D30" s="411" t="n">
        <v>37196</v>
      </c>
      <c r="E30" s="411" t="n">
        <v>37225</v>
      </c>
      <c r="H30" s="418" t="s">
        <v>709</v>
      </c>
      <c r="I30" s="419" t="s">
        <v>140</v>
      </c>
      <c r="J30" s="420" t="s">
        <v>703</v>
      </c>
    </row>
    <row r="31" customFormat="false" ht="12.75" hidden="false" customHeight="false" outlineLevel="0" collapsed="false">
      <c r="C31" s="397" t="s">
        <v>710</v>
      </c>
      <c r="D31" s="421" t="n">
        <v>37226</v>
      </c>
      <c r="E31" s="422" t="n">
        <v>37256</v>
      </c>
      <c r="H31" s="418" t="s">
        <v>711</v>
      </c>
      <c r="I31" s="419" t="s">
        <v>140</v>
      </c>
      <c r="J31" s="420" t="s">
        <v>703</v>
      </c>
    </row>
    <row r="32" customFormat="false" ht="12.75" hidden="false" customHeight="false" outlineLevel="0" collapsed="false">
      <c r="C32" s="397" t="s">
        <v>712</v>
      </c>
      <c r="D32" s="421" t="n">
        <v>37257</v>
      </c>
      <c r="E32" s="422" t="n">
        <v>37621</v>
      </c>
      <c r="H32" s="418" t="s">
        <v>713</v>
      </c>
      <c r="I32" s="419" t="s">
        <v>140</v>
      </c>
      <c r="J32" s="420" t="s">
        <v>703</v>
      </c>
    </row>
    <row r="33" customFormat="false" ht="12.75" hidden="false" customHeight="false" outlineLevel="0" collapsed="false">
      <c r="C33" s="397" t="s">
        <v>714</v>
      </c>
      <c r="D33" s="421" t="n">
        <v>37622</v>
      </c>
      <c r="E33" s="422" t="n">
        <v>37986</v>
      </c>
      <c r="H33" s="418"/>
      <c r="I33" s="423"/>
      <c r="J33" s="420"/>
    </row>
    <row r="34" customFormat="false" ht="12.75" hidden="false" customHeight="false" outlineLevel="0" collapsed="false">
      <c r="C34" s="397" t="s">
        <v>715</v>
      </c>
      <c r="D34" s="421" t="n">
        <v>37987</v>
      </c>
      <c r="E34" s="422" t="n">
        <v>38352</v>
      </c>
      <c r="H34" s="418"/>
      <c r="I34" s="423"/>
      <c r="J34" s="420"/>
    </row>
    <row r="35" customFormat="false" ht="12.75" hidden="false" customHeight="false" outlineLevel="0" collapsed="false">
      <c r="C35" s="397" t="s">
        <v>716</v>
      </c>
      <c r="D35" s="421" t="n">
        <v>38353</v>
      </c>
      <c r="E35" s="422" t="n">
        <v>40543</v>
      </c>
      <c r="H35" s="418"/>
      <c r="I35" s="423"/>
      <c r="J35" s="420"/>
    </row>
    <row r="36" customFormat="false" ht="12.75" hidden="false" customHeight="false" outlineLevel="0" collapsed="false">
      <c r="C36" s="397" t="s">
        <v>717</v>
      </c>
      <c r="D36" s="421" t="n">
        <v>40544</v>
      </c>
      <c r="E36" s="422" t="n">
        <v>42369</v>
      </c>
      <c r="H36" s="418"/>
      <c r="I36" s="423"/>
      <c r="J36" s="420"/>
    </row>
    <row r="37" customFormat="false" ht="12.75" hidden="false" customHeight="false" outlineLevel="0" collapsed="false">
      <c r="C37" s="407" t="s">
        <v>718</v>
      </c>
      <c r="D37" s="424" t="n">
        <v>42370</v>
      </c>
      <c r="E37" s="425" t="n">
        <v>45657</v>
      </c>
      <c r="H37" s="426"/>
      <c r="I37" s="427"/>
      <c r="J37" s="420"/>
    </row>
    <row r="40" customFormat="false" ht="12.75" hidden="false" customHeight="false" outlineLevel="0" collapsed="false">
      <c r="C40" s="373" t="s">
        <v>719</v>
      </c>
      <c r="D40" s="183" t="s">
        <v>720</v>
      </c>
      <c r="E40" s="183"/>
      <c r="F40" s="183"/>
      <c r="G40" s="183"/>
      <c r="H40" s="183"/>
      <c r="I40" s="183"/>
      <c r="J40" s="183"/>
      <c r="K40" s="8" t="s">
        <v>680</v>
      </c>
    </row>
    <row r="41" customFormat="false" ht="12.75" hidden="false" customHeight="false" outlineLevel="0" collapsed="false">
      <c r="C41" s="373" t="s">
        <v>721</v>
      </c>
      <c r="D41" s="183" t="s">
        <v>722</v>
      </c>
      <c r="E41" s="183"/>
      <c r="F41" s="183"/>
      <c r="G41" s="183"/>
      <c r="H41" s="183"/>
      <c r="I41" s="183"/>
      <c r="J41" s="183"/>
      <c r="K41" s="8" t="s">
        <v>680</v>
      </c>
    </row>
  </sheetData>
  <mergeCells count="11">
    <mergeCell ref="D10:J10"/>
    <mergeCell ref="D11:E11"/>
    <mergeCell ref="C15:E15"/>
    <mergeCell ref="H15:I15"/>
    <mergeCell ref="C24:E24"/>
    <mergeCell ref="H24:J24"/>
    <mergeCell ref="H25:H26"/>
    <mergeCell ref="I25:I26"/>
    <mergeCell ref="J25:J26"/>
    <mergeCell ref="D40:J40"/>
    <mergeCell ref="D41:J4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Z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O6" activeCellId="0" sqref="O6"/>
    </sheetView>
  </sheetViews>
  <sheetFormatPr defaultColWidth="9.0546875" defaultRowHeight="12.75" customHeight="true" zeroHeight="false" outlineLevelRow="0" outlineLevelCol="0"/>
  <cols>
    <col collapsed="false" customWidth="true" hidden="false" outlineLevel="0" max="2" min="1" style="1" width="3.7"/>
    <col collapsed="false" customWidth="true" hidden="false" outlineLevel="0" max="3" min="3" style="1" width="10.71"/>
    <col collapsed="false" customWidth="true" hidden="false" outlineLevel="0" max="4" min="4" style="1" width="10.99"/>
    <col collapsed="false" customWidth="true" hidden="false" outlineLevel="0" max="5" min="5" style="1" width="12.99"/>
    <col collapsed="false" customWidth="true" hidden="false" outlineLevel="0" max="6" min="6" style="1" width="11.28"/>
    <col collapsed="false" customWidth="true" hidden="false" outlineLevel="0" max="7" min="7" style="428" width="13.7"/>
    <col collapsed="false" customWidth="true" hidden="false" outlineLevel="0" max="8" min="8" style="429" width="11.85"/>
    <col collapsed="false" customWidth="true" hidden="false" outlineLevel="0" max="9" min="9" style="429" width="11.7"/>
    <col collapsed="false" customWidth="true" hidden="false" outlineLevel="0" max="10" min="10" style="430" width="3.7"/>
    <col collapsed="false" customWidth="true" hidden="false" outlineLevel="0" max="11" min="11" style="431" width="5.28"/>
    <col collapsed="false" customWidth="true" hidden="false" outlineLevel="0" max="12" min="12" style="431" width="13.7"/>
    <col collapsed="false" customWidth="true" hidden="false" outlineLevel="0" max="13" min="13" style="431" width="2.99"/>
    <col collapsed="false" customWidth="true" hidden="false" outlineLevel="0" max="14" min="14" style="432" width="10.71"/>
    <col collapsed="false" customWidth="true" hidden="false" outlineLevel="0" max="16" min="15" style="1" width="11.99"/>
    <col collapsed="false" customWidth="true" hidden="false" outlineLevel="0" max="17" min="17" style="1" width="13.85"/>
    <col collapsed="false" customWidth="true" hidden="false" outlineLevel="0" max="19" min="18" style="1" width="14.85"/>
    <col collapsed="false" customWidth="true" hidden="false" outlineLevel="0" max="20" min="20" style="1" width="3.42"/>
    <col collapsed="false" customWidth="true" hidden="false" outlineLevel="0" max="21" min="21" style="433" width="15.7"/>
    <col collapsed="false" customWidth="true" hidden="false" outlineLevel="0" max="22" min="22" style="1" width="17.14"/>
    <col collapsed="false" customWidth="true" hidden="false" outlineLevel="0" max="25" min="23" style="1" width="10.85"/>
    <col collapsed="false" customWidth="true" hidden="false" outlineLevel="0" max="26" min="26" style="434" width="9.14"/>
  </cols>
  <sheetData>
    <row r="2" customFormat="false" ht="12.75" hidden="false" customHeight="true" outlineLevel="0" collapsed="false">
      <c r="C2" s="435" t="s">
        <v>723</v>
      </c>
      <c r="D2" s="436" t="n">
        <f aca="false">'Daily Operation'!D7</f>
        <v>37210</v>
      </c>
      <c r="G2" s="135"/>
    </row>
    <row r="3" customFormat="false" ht="12.75" hidden="false" customHeight="false" outlineLevel="0" collapsed="false">
      <c r="C3" s="435"/>
      <c r="D3" s="436"/>
      <c r="G3" s="135"/>
      <c r="L3" s="437" t="str">
        <f aca="false">CONCATENATE("Value on ",TEXT(D2,"mm/dd/yyyy"))</f>
        <v>Value on 11/15/2001</v>
      </c>
      <c r="M3" s="437"/>
      <c r="N3" s="437"/>
      <c r="O3" s="437"/>
    </row>
    <row r="4" customFormat="false" ht="12.75" hidden="false" customHeight="false" outlineLevel="0" collapsed="false">
      <c r="G4" s="135"/>
    </row>
    <row r="5" customFormat="false" ht="25.5" hidden="false" customHeight="false" outlineLevel="0" collapsed="false">
      <c r="A5" s="438"/>
      <c r="B5" s="438"/>
      <c r="C5" s="438"/>
      <c r="D5" s="438" t="s">
        <v>34</v>
      </c>
      <c r="E5" s="438" t="s">
        <v>36</v>
      </c>
      <c r="F5" s="438" t="s">
        <v>37</v>
      </c>
      <c r="G5" s="439" t="s">
        <v>51</v>
      </c>
      <c r="H5" s="440" t="s">
        <v>38</v>
      </c>
      <c r="I5" s="440" t="s">
        <v>39</v>
      </c>
      <c r="J5" s="441"/>
      <c r="K5" s="442"/>
      <c r="L5" s="442" t="s">
        <v>395</v>
      </c>
      <c r="M5" s="443"/>
      <c r="N5" s="444" t="s">
        <v>375</v>
      </c>
      <c r="O5" s="445" t="s">
        <v>724</v>
      </c>
      <c r="P5" s="443" t="s">
        <v>725</v>
      </c>
      <c r="Q5" s="445"/>
      <c r="R5" s="446"/>
      <c r="S5" s="446"/>
      <c r="T5" s="438"/>
      <c r="U5" s="442"/>
      <c r="V5" s="438"/>
      <c r="W5" s="438"/>
      <c r="X5" s="438"/>
      <c r="Y5" s="438"/>
      <c r="Z5" s="447"/>
    </row>
    <row r="6" customFormat="false" ht="12.75" hidden="false" customHeight="true" outlineLevel="0" collapsed="false">
      <c r="C6" s="448" t="s">
        <v>726</v>
      </c>
      <c r="D6" s="449" t="s">
        <v>727</v>
      </c>
      <c r="E6" s="449" t="s">
        <v>728</v>
      </c>
      <c r="F6" s="449" t="s">
        <v>321</v>
      </c>
      <c r="G6" s="450" t="n">
        <v>40000</v>
      </c>
      <c r="H6" s="451" t="n">
        <v>36495</v>
      </c>
      <c r="I6" s="451" t="n">
        <v>39955</v>
      </c>
      <c r="J6" s="452"/>
      <c r="K6" s="453"/>
      <c r="L6" s="453" t="e">
        <f aca="false">LongTerm1!$T$5</f>
        <v>#VALUE!</v>
      </c>
      <c r="N6" s="454" t="n">
        <f aca="false">[2]LongTerm1!$T$7</f>
        <v>0.0338816657723862</v>
      </c>
      <c r="O6" s="455" t="n">
        <f aca="false">[2]LongTerm1!$T$8</f>
        <v>0.997541147602236</v>
      </c>
      <c r="P6" s="433" t="s">
        <v>729</v>
      </c>
      <c r="Q6" s="456"/>
      <c r="R6" s="457"/>
      <c r="S6" s="457"/>
      <c r="T6" s="458"/>
      <c r="U6" s="459"/>
      <c r="V6" s="460"/>
      <c r="Z6" s="461"/>
    </row>
    <row r="7" customFormat="false" ht="12.75" hidden="false" customHeight="false" outlineLevel="0" collapsed="false">
      <c r="D7" s="449" t="s">
        <v>727</v>
      </c>
      <c r="E7" s="449" t="s">
        <v>730</v>
      </c>
      <c r="F7" s="449" t="s">
        <v>321</v>
      </c>
      <c r="G7" s="450" t="s">
        <v>731</v>
      </c>
      <c r="H7" s="451" t="n">
        <v>36495</v>
      </c>
      <c r="I7" s="451" t="n">
        <v>39955</v>
      </c>
      <c r="J7" s="452"/>
      <c r="K7" s="453"/>
      <c r="L7" s="453" t="e">
        <f aca="false">LongTerm2!$T$5+#REF!+#REF!</f>
        <v>#REF!</v>
      </c>
      <c r="N7" s="454" t="n">
        <f aca="false">([2]LongTerm2!$T$5+[2]LongTerm25!$T$5+[2]LongTerm26!$T$5)/([2]LongTerm2!$T$6+[2]LongTerm25!$T$6+[2]LongTerm26!$T$6)</f>
        <v>0.0172389189768025</v>
      </c>
      <c r="O7" s="455" t="n">
        <f aca="false">([2]LongTerm2!$Y$8+[2]LongTerm25!$Y$8+[2]LongTerm26!$Y$8)/([2]LongTerm2!$Z$8+[2]LongTerm25!$Z$8+[2]LongTerm26!$Z$8)</f>
        <v>0.997690271687569</v>
      </c>
      <c r="P7" s="433" t="s">
        <v>729</v>
      </c>
      <c r="Q7" s="456"/>
      <c r="R7" s="457"/>
      <c r="S7" s="457"/>
      <c r="T7" s="458"/>
      <c r="U7" s="459"/>
      <c r="V7" s="460"/>
      <c r="Z7" s="461"/>
    </row>
    <row r="8" customFormat="false" ht="12.75" hidden="false" customHeight="false" outlineLevel="0" collapsed="false">
      <c r="D8" s="449" t="s">
        <v>732</v>
      </c>
      <c r="E8" s="449" t="s">
        <v>733</v>
      </c>
      <c r="F8" s="449" t="s">
        <v>734</v>
      </c>
      <c r="G8" s="450" t="n">
        <v>50000</v>
      </c>
      <c r="H8" s="451" t="n">
        <v>36495</v>
      </c>
      <c r="I8" s="451" t="n">
        <v>36950</v>
      </c>
      <c r="J8" s="452"/>
      <c r="K8" s="453"/>
      <c r="L8" s="453" t="e">
        <f aca="false">#REF!</f>
        <v>#REF!</v>
      </c>
      <c r="N8" s="454" t="n">
        <f aca="false">[2]LongTerm3!$T$7</f>
        <v>0.0644528733982686</v>
      </c>
      <c r="O8" s="455" t="n">
        <f aca="false">[2]LongTerm3!$T$8</f>
        <v>0.995649050266215</v>
      </c>
      <c r="P8" s="433" t="s">
        <v>729</v>
      </c>
      <c r="Q8" s="456"/>
      <c r="R8" s="457"/>
      <c r="S8" s="457"/>
      <c r="T8" s="458"/>
      <c r="U8" s="459"/>
      <c r="V8" s="460"/>
      <c r="Z8" s="461"/>
    </row>
    <row r="9" customFormat="false" ht="12.75" hidden="false" customHeight="false" outlineLevel="0" collapsed="false">
      <c r="D9" s="449" t="s">
        <v>35</v>
      </c>
      <c r="E9" s="449" t="s">
        <v>302</v>
      </c>
      <c r="F9" s="449" t="s">
        <v>735</v>
      </c>
      <c r="G9" s="450" t="n">
        <v>5000</v>
      </c>
      <c r="H9" s="451" t="n">
        <v>36526</v>
      </c>
      <c r="I9" s="451" t="n">
        <v>36981</v>
      </c>
      <c r="J9" s="452"/>
      <c r="K9" s="453"/>
      <c r="L9" s="453" t="e">
        <f aca="false">#REF!</f>
        <v>#REF!</v>
      </c>
      <c r="N9" s="454" t="n">
        <f aca="false">[2]LongTerm4!$T$7</f>
        <v>0.114047204432389</v>
      </c>
      <c r="O9" s="455" t="n">
        <f aca="false">[2]LongTerm4!$T$8</f>
        <v>0.994182641432993</v>
      </c>
      <c r="P9" s="433" t="s">
        <v>729</v>
      </c>
      <c r="Q9" s="456"/>
      <c r="R9" s="457"/>
      <c r="S9" s="457"/>
      <c r="T9" s="458"/>
      <c r="U9" s="459"/>
      <c r="V9" s="460"/>
      <c r="Z9" s="461"/>
    </row>
    <row r="10" customFormat="false" ht="12.75" hidden="false" customHeight="false" outlineLevel="0" collapsed="false">
      <c r="D10" s="449" t="s">
        <v>732</v>
      </c>
      <c r="E10" s="449" t="s">
        <v>303</v>
      </c>
      <c r="F10" s="449" t="s">
        <v>735</v>
      </c>
      <c r="G10" s="450" t="n">
        <v>25000</v>
      </c>
      <c r="H10" s="451" t="n">
        <v>36526</v>
      </c>
      <c r="I10" s="451" t="n">
        <v>36981</v>
      </c>
      <c r="J10" s="452"/>
      <c r="K10" s="453"/>
      <c r="L10" s="453" t="e">
        <f aca="false">#REF!</f>
        <v>#REF!</v>
      </c>
      <c r="N10" s="454" t="n">
        <f aca="false">[2]LongTerm7!$T$7</f>
        <v>0.0649989750522741</v>
      </c>
      <c r="O10" s="455" t="n">
        <f aca="false">[2]LongTerm7!$T$8</f>
        <v>0.994182641432993</v>
      </c>
      <c r="P10" s="433" t="s">
        <v>729</v>
      </c>
      <c r="Q10" s="456"/>
      <c r="R10" s="457"/>
      <c r="S10" s="457"/>
      <c r="T10" s="458"/>
      <c r="U10" s="459"/>
      <c r="V10" s="460"/>
      <c r="Z10" s="461"/>
    </row>
    <row r="11" customFormat="false" ht="12.75" hidden="false" customHeight="false" outlineLevel="0" collapsed="false">
      <c r="D11" s="449" t="s">
        <v>732</v>
      </c>
      <c r="E11" s="449" t="s">
        <v>322</v>
      </c>
      <c r="F11" s="449" t="s">
        <v>321</v>
      </c>
      <c r="G11" s="450" t="n">
        <v>38548</v>
      </c>
      <c r="H11" s="451" t="n">
        <v>36892</v>
      </c>
      <c r="I11" s="451" t="n">
        <v>36981</v>
      </c>
      <c r="J11" s="452"/>
      <c r="K11" s="453"/>
      <c r="L11" s="453" t="e">
        <f aca="false">#REF!</f>
        <v>#REF!</v>
      </c>
      <c r="N11" s="454" t="n">
        <f aca="false">[2]LongTerm58!$T$7</f>
        <v>0.0979130156360608</v>
      </c>
      <c r="O11" s="455" t="n">
        <f aca="false">[2]LongTerm58!$T$8</f>
        <v>0.994410796665846</v>
      </c>
      <c r="P11" s="433" t="s">
        <v>729</v>
      </c>
      <c r="Q11" s="456"/>
      <c r="R11" s="457"/>
      <c r="S11" s="457"/>
      <c r="T11" s="458"/>
      <c r="U11" s="459"/>
      <c r="V11" s="460"/>
      <c r="Z11" s="461"/>
    </row>
    <row r="12" customFormat="false" ht="13.5" hidden="false" customHeight="false" outlineLevel="0" collapsed="false">
      <c r="D12" s="449"/>
      <c r="E12" s="449"/>
      <c r="F12" s="449"/>
      <c r="G12" s="450"/>
      <c r="H12" s="451"/>
      <c r="I12" s="451"/>
      <c r="J12" s="452"/>
      <c r="K12" s="453"/>
      <c r="L12" s="462" t="e">
        <f aca="false">SUM(L6:L11)</f>
        <v>#VALUE!</v>
      </c>
      <c r="N12" s="454"/>
      <c r="O12" s="455"/>
      <c r="P12" s="433"/>
      <c r="Q12" s="456"/>
      <c r="R12" s="457"/>
      <c r="S12" s="457"/>
      <c r="T12" s="458"/>
      <c r="U12" s="459"/>
      <c r="V12" s="460"/>
      <c r="Z12" s="461"/>
    </row>
    <row r="13" customFormat="false" ht="13.5" hidden="false" customHeight="false" outlineLevel="0" collapsed="false">
      <c r="N13" s="431"/>
      <c r="O13" s="432"/>
      <c r="P13" s="433"/>
      <c r="Q13" s="456"/>
      <c r="R13" s="457"/>
      <c r="S13" s="457"/>
      <c r="T13" s="458"/>
      <c r="U13" s="458"/>
      <c r="V13" s="463"/>
    </row>
    <row r="14" customFormat="false" ht="12.75" hidden="false" customHeight="true" outlineLevel="0" collapsed="false">
      <c r="C14" s="448" t="s">
        <v>736</v>
      </c>
      <c r="D14" s="449" t="s">
        <v>737</v>
      </c>
      <c r="E14" s="449" t="s">
        <v>738</v>
      </c>
      <c r="F14" s="449" t="s">
        <v>739</v>
      </c>
      <c r="G14" s="450" t="n">
        <v>67500</v>
      </c>
      <c r="H14" s="451" t="n">
        <v>39753</v>
      </c>
      <c r="I14" s="451" t="n">
        <v>45230</v>
      </c>
      <c r="J14" s="452"/>
      <c r="K14" s="453"/>
      <c r="L14" s="453" t="e">
        <f aca="false">#REF!</f>
        <v>#REF!</v>
      </c>
      <c r="N14" s="454" t="n">
        <f aca="false">[2]LongTerm9!$T$7</f>
        <v>0.0249489421580632</v>
      </c>
      <c r="O14" s="455" t="n">
        <f aca="false">[2]LongTerm9!$T$8</f>
        <v>0.997961215850071</v>
      </c>
      <c r="P14" s="433" t="s">
        <v>740</v>
      </c>
      <c r="Q14" s="464"/>
      <c r="R14" s="464"/>
      <c r="S14" s="464"/>
      <c r="T14" s="458"/>
      <c r="U14" s="459"/>
      <c r="V14" s="460"/>
      <c r="Z14" s="461"/>
    </row>
    <row r="15" customFormat="false" ht="12.75" hidden="false" customHeight="false" outlineLevel="0" collapsed="false">
      <c r="D15" s="449" t="s">
        <v>741</v>
      </c>
      <c r="E15" s="449" t="s">
        <v>742</v>
      </c>
      <c r="F15" s="449" t="s">
        <v>743</v>
      </c>
      <c r="G15" s="450" t="n">
        <v>16495</v>
      </c>
      <c r="H15" s="451" t="n">
        <v>36039</v>
      </c>
      <c r="I15" s="451" t="n">
        <v>37468</v>
      </c>
      <c r="J15" s="452"/>
      <c r="L15" s="453" t="e">
        <f aca="false">#REF!</f>
        <v>#REF!</v>
      </c>
      <c r="N15" s="454" t="n">
        <f aca="false">[2]LongTerm10!$T$7</f>
        <v>0.106717433416508</v>
      </c>
      <c r="O15" s="455" t="n">
        <f aca="false">[2]LongTerm10!$T$8</f>
        <v>0.971578811917877</v>
      </c>
      <c r="P15" s="433" t="s">
        <v>740</v>
      </c>
      <c r="Q15" s="456"/>
      <c r="R15" s="457"/>
      <c r="S15" s="457"/>
      <c r="T15" s="458"/>
      <c r="U15" s="459"/>
      <c r="V15" s="460"/>
    </row>
    <row r="16" customFormat="false" ht="12.75" hidden="false" customHeight="false" outlineLevel="0" collapsed="false">
      <c r="D16" s="449" t="s">
        <v>737</v>
      </c>
      <c r="E16" s="449" t="s">
        <v>744</v>
      </c>
      <c r="F16" s="449" t="s">
        <v>739</v>
      </c>
      <c r="G16" s="450" t="n">
        <v>4950</v>
      </c>
      <c r="H16" s="451" t="n">
        <v>36982</v>
      </c>
      <c r="I16" s="451" t="n">
        <v>37195</v>
      </c>
      <c r="J16" s="452"/>
      <c r="L16" s="453" t="e">
        <f aca="false">#REF!</f>
        <v>#REF!</v>
      </c>
      <c r="N16" s="454" t="n">
        <f aca="false">[2]LongTerm27!$T$7</f>
        <v>0.204520875432088</v>
      </c>
      <c r="O16" s="455" t="n">
        <f aca="false">[2]LongTerm27!$T$8</f>
        <v>0.820742583689898</v>
      </c>
      <c r="P16" s="433" t="s">
        <v>745</v>
      </c>
      <c r="Q16" s="456"/>
      <c r="R16" s="457"/>
      <c r="S16" s="457"/>
      <c r="T16" s="458"/>
      <c r="U16" s="459"/>
      <c r="V16" s="463"/>
    </row>
    <row r="17" customFormat="false" ht="12.75" hidden="false" customHeight="true" outlineLevel="0" collapsed="false">
      <c r="D17" s="449" t="s">
        <v>741</v>
      </c>
      <c r="E17" s="449" t="s">
        <v>742</v>
      </c>
      <c r="F17" s="449" t="s">
        <v>339</v>
      </c>
      <c r="G17" s="450" t="n">
        <v>16640</v>
      </c>
      <c r="H17" s="451" t="n">
        <v>36831</v>
      </c>
      <c r="I17" s="451" t="n">
        <v>37195</v>
      </c>
      <c r="J17" s="452"/>
      <c r="K17" s="453"/>
      <c r="L17" s="453" t="e">
        <f aca="false">#REF!</f>
        <v>#REF!</v>
      </c>
      <c r="N17" s="454" t="n">
        <f aca="false">[2]LongTerm46!$T$7</f>
        <v>0.202944304847177</v>
      </c>
      <c r="O17" s="455" t="n">
        <f aca="false">[2]LongTerm46!$T$8</f>
        <v>0.878193462816566</v>
      </c>
      <c r="P17" s="433" t="s">
        <v>745</v>
      </c>
      <c r="Q17" s="456"/>
      <c r="R17" s="457"/>
      <c r="S17" s="457"/>
      <c r="T17" s="458"/>
      <c r="U17" s="459"/>
      <c r="V17" s="463"/>
      <c r="Z17" s="461"/>
    </row>
    <row r="18" customFormat="false" ht="12.75" hidden="false" customHeight="true" outlineLevel="0" collapsed="false">
      <c r="D18" s="449" t="s">
        <v>741</v>
      </c>
      <c r="E18" s="449" t="s">
        <v>742</v>
      </c>
      <c r="F18" s="449" t="s">
        <v>746</v>
      </c>
      <c r="G18" s="450" t="n">
        <v>50960</v>
      </c>
      <c r="H18" s="451" t="n">
        <v>36831</v>
      </c>
      <c r="I18" s="451" t="n">
        <v>37195</v>
      </c>
      <c r="J18" s="452"/>
      <c r="K18" s="453"/>
      <c r="L18" s="453" t="e">
        <f aca="false">#REF!</f>
        <v>#REF!</v>
      </c>
      <c r="N18" s="454" t="n">
        <f aca="false">[2]LongTerm47!$T$7</f>
        <v>0.202944304847176</v>
      </c>
      <c r="O18" s="455" t="n">
        <f aca="false">[2]LongTerm47!$T$8</f>
        <v>0.878193462816566</v>
      </c>
      <c r="P18" s="433" t="s">
        <v>745</v>
      </c>
      <c r="Q18" s="456"/>
      <c r="R18" s="457"/>
      <c r="S18" s="457"/>
      <c r="T18" s="458"/>
      <c r="U18" s="459"/>
      <c r="V18" s="463"/>
      <c r="Z18" s="461"/>
    </row>
    <row r="19" customFormat="false" ht="12.75" hidden="false" customHeight="true" outlineLevel="0" collapsed="false">
      <c r="D19" s="449" t="s">
        <v>747</v>
      </c>
      <c r="E19" s="449" t="s">
        <v>746</v>
      </c>
      <c r="F19" s="449" t="s">
        <v>748</v>
      </c>
      <c r="G19" s="450" t="n">
        <v>80000</v>
      </c>
      <c r="H19" s="451" t="n">
        <v>36982</v>
      </c>
      <c r="I19" s="451" t="n">
        <v>37346</v>
      </c>
      <c r="J19" s="452"/>
      <c r="K19" s="453"/>
      <c r="L19" s="453" t="e">
        <f aca="false">#REF!</f>
        <v>#REF!</v>
      </c>
      <c r="N19" s="454" t="n">
        <f aca="false">[2]LongTerm56!$T$7</f>
        <v>0.00184960895621351</v>
      </c>
      <c r="O19" s="455" t="n">
        <f aca="false">[2]LongTerm56!$T$8</f>
        <v>0.999951880638384</v>
      </c>
      <c r="P19" s="433" t="s">
        <v>745</v>
      </c>
      <c r="Q19" s="456"/>
      <c r="R19" s="457"/>
      <c r="S19" s="457"/>
      <c r="T19" s="458"/>
      <c r="U19" s="459"/>
      <c r="V19" s="463"/>
      <c r="Z19" s="461"/>
    </row>
    <row r="20" customFormat="false" ht="12.75" hidden="false" customHeight="true" outlineLevel="0" collapsed="false">
      <c r="D20" s="449" t="s">
        <v>747</v>
      </c>
      <c r="E20" s="449" t="s">
        <v>746</v>
      </c>
      <c r="F20" s="449" t="s">
        <v>337</v>
      </c>
      <c r="G20" s="450" t="n">
        <v>20000</v>
      </c>
      <c r="H20" s="451" t="n">
        <v>36982</v>
      </c>
      <c r="I20" s="451" t="n">
        <v>37346</v>
      </c>
      <c r="J20" s="452"/>
      <c r="K20" s="453"/>
      <c r="L20" s="453" t="e">
        <f aca="false">#REF!</f>
        <v>#REF!</v>
      </c>
      <c r="N20" s="454" t="n">
        <f aca="false">[2]LongTerm57!$T$7</f>
        <v>0.00232481998784594</v>
      </c>
      <c r="O20" s="455" t="n">
        <f aca="false">[2]LongTerm57!$T$8</f>
        <v>0.999951880638384</v>
      </c>
      <c r="P20" s="433" t="s">
        <v>745</v>
      </c>
      <c r="Q20" s="456"/>
      <c r="R20" s="457"/>
      <c r="S20" s="457"/>
      <c r="T20" s="458"/>
      <c r="U20" s="459"/>
      <c r="V20" s="463"/>
      <c r="Z20" s="461"/>
    </row>
    <row r="21" customFormat="false" ht="12.75" hidden="false" customHeight="true" outlineLevel="0" collapsed="false">
      <c r="D21" s="449"/>
      <c r="E21" s="449"/>
      <c r="F21" s="449"/>
      <c r="G21" s="450"/>
      <c r="H21" s="451"/>
      <c r="I21" s="451"/>
      <c r="J21" s="452"/>
      <c r="K21" s="453"/>
      <c r="L21" s="462" t="e">
        <f aca="false">SUM(L14:L20)</f>
        <v>#REF!</v>
      </c>
      <c r="N21" s="454"/>
      <c r="O21" s="455"/>
      <c r="P21" s="433"/>
      <c r="Q21" s="456"/>
      <c r="R21" s="457"/>
      <c r="S21" s="457"/>
      <c r="T21" s="458"/>
      <c r="U21" s="459"/>
      <c r="V21" s="460"/>
      <c r="Z21" s="461"/>
    </row>
    <row r="22" customFormat="false" ht="13.5" hidden="false" customHeight="false" outlineLevel="0" collapsed="false">
      <c r="D22" s="449"/>
      <c r="E22" s="449"/>
      <c r="F22" s="449"/>
      <c r="G22" s="450"/>
      <c r="H22" s="451"/>
      <c r="I22" s="451"/>
      <c r="J22" s="452"/>
      <c r="L22" s="453"/>
      <c r="N22" s="454"/>
      <c r="O22" s="455"/>
      <c r="P22" s="433"/>
      <c r="Q22" s="456"/>
      <c r="R22" s="457"/>
      <c r="S22" s="457"/>
      <c r="T22" s="458"/>
      <c r="U22" s="459"/>
      <c r="V22" s="463"/>
    </row>
    <row r="23" customFormat="false" ht="12.75" hidden="false" customHeight="true" outlineLevel="0" collapsed="false">
      <c r="C23" s="448" t="s">
        <v>749</v>
      </c>
      <c r="D23" s="449" t="s">
        <v>750</v>
      </c>
      <c r="E23" s="449" t="s">
        <v>751</v>
      </c>
      <c r="F23" s="449" t="s">
        <v>752</v>
      </c>
      <c r="G23" s="450" t="n">
        <v>15000</v>
      </c>
      <c r="H23" s="451" t="n">
        <v>35886</v>
      </c>
      <c r="I23" s="451" t="n">
        <v>40117</v>
      </c>
      <c r="J23" s="452"/>
      <c r="K23" s="453"/>
      <c r="L23" s="453" t="e">
        <f aca="false">#REF!</f>
        <v>#REF!</v>
      </c>
      <c r="N23" s="454" t="n">
        <f aca="false">[2]LongTerm17!$T$7</f>
        <v>0.0419117243544122</v>
      </c>
      <c r="O23" s="455" t="n">
        <f aca="false">[2]LongTerm17!$T$8</f>
        <v>0.997593056075677</v>
      </c>
      <c r="P23" s="433" t="s">
        <v>753</v>
      </c>
      <c r="Q23" s="456"/>
      <c r="R23" s="457"/>
      <c r="S23" s="457"/>
      <c r="T23" s="458"/>
      <c r="U23" s="459"/>
      <c r="V23" s="460"/>
      <c r="Z23" s="461"/>
    </row>
    <row r="24" customFormat="false" ht="12.75" hidden="false" customHeight="true" outlineLevel="0" collapsed="false">
      <c r="D24" s="449" t="s">
        <v>750</v>
      </c>
      <c r="E24" s="449" t="s">
        <v>754</v>
      </c>
      <c r="F24" s="449" t="s">
        <v>751</v>
      </c>
      <c r="G24" s="450" t="n">
        <v>40000</v>
      </c>
      <c r="H24" s="451" t="n">
        <v>36526</v>
      </c>
      <c r="I24" s="451" t="n">
        <v>37955</v>
      </c>
      <c r="J24" s="452"/>
      <c r="K24" s="453"/>
      <c r="L24" s="453" t="e">
        <f aca="false">#REF!</f>
        <v>#REF!</v>
      </c>
      <c r="N24" s="454" t="n">
        <f aca="false">[2]LongTerm19!$T$7</f>
        <v>0.00622263143563146</v>
      </c>
      <c r="O24" s="455" t="n">
        <f aca="false">[2]LongTerm19!$T$8</f>
        <v>0.999775807701608</v>
      </c>
      <c r="P24" s="433" t="s">
        <v>753</v>
      </c>
      <c r="Q24" s="456"/>
      <c r="R24" s="457"/>
      <c r="S24" s="457"/>
      <c r="T24" s="458"/>
      <c r="U24" s="459"/>
      <c r="V24" s="463"/>
      <c r="Z24" s="461"/>
    </row>
    <row r="25" customFormat="false" ht="12.75" hidden="false" customHeight="true" outlineLevel="0" collapsed="false">
      <c r="D25" s="449" t="s">
        <v>750</v>
      </c>
      <c r="E25" s="449" t="s">
        <v>754</v>
      </c>
      <c r="F25" s="449" t="s">
        <v>751</v>
      </c>
      <c r="G25" s="450" t="n">
        <v>25654</v>
      </c>
      <c r="H25" s="451" t="n">
        <v>36526</v>
      </c>
      <c r="I25" s="451" t="n">
        <v>38291</v>
      </c>
      <c r="J25" s="452"/>
      <c r="K25" s="453"/>
      <c r="L25" s="453" t="e">
        <f aca="false">#REF!</f>
        <v>#REF!</v>
      </c>
      <c r="N25" s="454" t="n">
        <f aca="false">[2]LongTerm20!$T$7</f>
        <v>0.00491591992757267</v>
      </c>
      <c r="O25" s="455" t="n">
        <f aca="false">[2]LongTerm20!$T$8</f>
        <v>0.999822765909387</v>
      </c>
      <c r="P25" s="433" t="s">
        <v>753</v>
      </c>
      <c r="Q25" s="456"/>
      <c r="R25" s="457"/>
      <c r="S25" s="457"/>
      <c r="T25" s="458"/>
      <c r="U25" s="459"/>
      <c r="V25" s="463"/>
      <c r="Z25" s="461"/>
    </row>
    <row r="26" customFormat="false" ht="12.75" hidden="false" customHeight="true" outlineLevel="0" collapsed="false">
      <c r="D26" s="449" t="s">
        <v>750</v>
      </c>
      <c r="E26" s="449" t="s">
        <v>751</v>
      </c>
      <c r="F26" s="449" t="s">
        <v>752</v>
      </c>
      <c r="G26" s="450" t="n">
        <v>15000</v>
      </c>
      <c r="H26" s="451" t="n">
        <v>36526</v>
      </c>
      <c r="I26" s="451" t="n">
        <v>38442</v>
      </c>
      <c r="J26" s="452"/>
      <c r="K26" s="453"/>
      <c r="L26" s="453" t="e">
        <f aca="false">#REF!</f>
        <v>#REF!</v>
      </c>
      <c r="N26" s="454" t="n">
        <f aca="false">[2]LongTerm21!$T$7</f>
        <v>0.0465965142296654</v>
      </c>
      <c r="O26" s="455" t="n">
        <f aca="false">[2]LongTerm21!$T$8</f>
        <v>0.996947965051343</v>
      </c>
      <c r="P26" s="433" t="s">
        <v>753</v>
      </c>
      <c r="Q26" s="456"/>
      <c r="R26" s="457"/>
      <c r="S26" s="457"/>
      <c r="T26" s="458"/>
      <c r="U26" s="459"/>
      <c r="V26" s="463"/>
      <c r="Z26" s="461"/>
    </row>
    <row r="27" customFormat="false" ht="12.75" hidden="false" customHeight="true" outlineLevel="0" collapsed="false">
      <c r="D27" s="449" t="s">
        <v>750</v>
      </c>
      <c r="E27" s="449" t="s">
        <v>751</v>
      </c>
      <c r="F27" s="449" t="s">
        <v>752</v>
      </c>
      <c r="G27" s="450" t="n">
        <v>30000</v>
      </c>
      <c r="H27" s="451" t="n">
        <v>36526</v>
      </c>
      <c r="I27" s="451" t="n">
        <v>37346</v>
      </c>
      <c r="J27" s="452"/>
      <c r="K27" s="453"/>
      <c r="L27" s="453" t="e">
        <f aca="false">#REF!</f>
        <v>#REF!</v>
      </c>
      <c r="N27" s="454" t="n">
        <f aca="false">[2]LongTerm24!$T$7</f>
        <v>0.0667241058789044</v>
      </c>
      <c r="O27" s="455" t="n">
        <f aca="false">[2]LongTerm24!$T$8</f>
        <v>0.995538723529323</v>
      </c>
      <c r="P27" s="433" t="s">
        <v>753</v>
      </c>
      <c r="Q27" s="456"/>
      <c r="R27" s="457"/>
      <c r="S27" s="457"/>
      <c r="T27" s="458"/>
      <c r="U27" s="459"/>
      <c r="V27" s="463"/>
      <c r="Z27" s="461"/>
    </row>
    <row r="28" customFormat="false" ht="12.75" hidden="false" customHeight="true" outlineLevel="0" collapsed="false">
      <c r="D28" s="449" t="s">
        <v>750</v>
      </c>
      <c r="E28" s="449" t="s">
        <v>751</v>
      </c>
      <c r="F28" s="449" t="s">
        <v>752</v>
      </c>
      <c r="G28" s="450" t="n">
        <v>25000</v>
      </c>
      <c r="H28" s="451" t="n">
        <v>36831</v>
      </c>
      <c r="I28" s="451" t="n">
        <v>36981</v>
      </c>
      <c r="J28" s="452"/>
      <c r="K28" s="453"/>
      <c r="L28" s="453" t="e">
        <f aca="false">#REF!</f>
        <v>#REF!</v>
      </c>
      <c r="N28" s="454" t="n">
        <f aca="false">[2]LongTerm28!$T$7</f>
        <v>0.0745994540611334</v>
      </c>
      <c r="O28" s="455" t="n">
        <f aca="false">[2]LongTerm28!$T$8</f>
        <v>0.994835506472605</v>
      </c>
      <c r="P28" s="433" t="s">
        <v>753</v>
      </c>
      <c r="Q28" s="456"/>
      <c r="R28" s="457"/>
      <c r="S28" s="457"/>
      <c r="T28" s="458"/>
      <c r="U28" s="459"/>
      <c r="V28" s="463"/>
      <c r="Z28" s="461"/>
    </row>
    <row r="29" customFormat="false" ht="12.75" hidden="false" customHeight="true" outlineLevel="0" collapsed="false">
      <c r="D29" s="449" t="s">
        <v>750</v>
      </c>
      <c r="E29" s="449" t="s">
        <v>754</v>
      </c>
      <c r="F29" s="449" t="s">
        <v>751</v>
      </c>
      <c r="G29" s="450" t="n">
        <v>20000</v>
      </c>
      <c r="H29" s="451" t="n">
        <v>34274</v>
      </c>
      <c r="I29" s="451" t="n">
        <v>37042</v>
      </c>
      <c r="J29" s="452"/>
      <c r="K29" s="453"/>
      <c r="L29" s="453" t="e">
        <f aca="false">#REF!</f>
        <v>#REF!</v>
      </c>
      <c r="N29" s="454" t="n">
        <f aca="false">[2]LongTerm43!$T$7</f>
        <v>0.0437926737887321</v>
      </c>
      <c r="O29" s="455" t="n">
        <f aca="false">[2]LongTerm43!$T$8</f>
        <v>0.998442613649178</v>
      </c>
      <c r="P29" s="433" t="s">
        <v>753</v>
      </c>
      <c r="Q29" s="456"/>
      <c r="R29" s="457"/>
      <c r="S29" s="457"/>
      <c r="T29" s="458"/>
      <c r="U29" s="459"/>
      <c r="V29" s="463"/>
      <c r="X29" s="7"/>
      <c r="Y29" s="7"/>
      <c r="Z29" s="461"/>
    </row>
    <row r="30" customFormat="false" ht="12.75" hidden="false" customHeight="true" outlineLevel="0" collapsed="false">
      <c r="D30" s="449" t="s">
        <v>750</v>
      </c>
      <c r="E30" s="449" t="s">
        <v>751</v>
      </c>
      <c r="F30" s="449" t="s">
        <v>752</v>
      </c>
      <c r="G30" s="450" t="n">
        <v>50000</v>
      </c>
      <c r="H30" s="451" t="n">
        <v>36831</v>
      </c>
      <c r="I30" s="451" t="n">
        <v>36981</v>
      </c>
      <c r="J30" s="452"/>
      <c r="K30" s="453"/>
      <c r="L30" s="453" t="e">
        <f aca="false">#REF!</f>
        <v>#REF!</v>
      </c>
      <c r="N30" s="454" t="n">
        <f aca="false">[2]LongTerm44!$T$7</f>
        <v>0.0666428460325985</v>
      </c>
      <c r="O30" s="455" t="n">
        <f aca="false">[2]LongTerm44!$T$8</f>
        <v>0.994835506472605</v>
      </c>
      <c r="P30" s="433" t="s">
        <v>753</v>
      </c>
      <c r="Q30" s="456"/>
      <c r="R30" s="457"/>
      <c r="S30" s="457"/>
      <c r="T30" s="458"/>
      <c r="U30" s="459"/>
      <c r="V30" s="463"/>
      <c r="Z30" s="461"/>
    </row>
    <row r="31" customFormat="false" ht="12.75" hidden="false" customHeight="true" outlineLevel="0" collapsed="false">
      <c r="D31" s="449" t="s">
        <v>750</v>
      </c>
      <c r="E31" s="449" t="s">
        <v>751</v>
      </c>
      <c r="F31" s="449" t="s">
        <v>752</v>
      </c>
      <c r="G31" s="450" t="n">
        <v>142</v>
      </c>
      <c r="H31" s="451" t="n">
        <v>36746</v>
      </c>
      <c r="I31" s="451" t="n">
        <v>37103</v>
      </c>
      <c r="J31" s="452"/>
      <c r="K31" s="453"/>
      <c r="L31" s="453" t="e">
        <f aca="false">#REF!</f>
        <v>#REF!</v>
      </c>
      <c r="N31" s="454" t="n">
        <f aca="false">[2]LongTerm45!$T$7</f>
        <v>0.0318799295324578</v>
      </c>
      <c r="O31" s="455" t="n">
        <f aca="false">[2]LongTerm45!$T$8</f>
        <v>0.995763825757059</v>
      </c>
      <c r="P31" s="433" t="s">
        <v>753</v>
      </c>
      <c r="Q31" s="456"/>
      <c r="R31" s="457"/>
      <c r="S31" s="457"/>
      <c r="T31" s="458"/>
      <c r="U31" s="459"/>
      <c r="V31" s="463"/>
      <c r="Z31" s="461"/>
    </row>
    <row r="32" customFormat="false" ht="12.75" hidden="false" customHeight="true" outlineLevel="0" collapsed="false">
      <c r="D32" s="449" t="s">
        <v>755</v>
      </c>
      <c r="E32" s="449" t="s">
        <v>756</v>
      </c>
      <c r="F32" s="449" t="s">
        <v>757</v>
      </c>
      <c r="G32" s="450" t="n">
        <v>567</v>
      </c>
      <c r="H32" s="451" t="n">
        <v>36069</v>
      </c>
      <c r="I32" s="451" t="n">
        <v>39113</v>
      </c>
      <c r="J32" s="452"/>
      <c r="K32" s="453"/>
      <c r="L32" s="453" t="e">
        <f aca="false">#REF!+#REF!+#REF!</f>
        <v>#REF!</v>
      </c>
      <c r="N32" s="454" t="n">
        <f aca="false">([2]LongTerm50!$T$5+[2]LongTerm51!$T$5+[2]LongTerm52!$T$5)/([2]LongTerm50!$T$6+[2]LongTerm51!$T$6+[2]LongTerm52!$T$6)</f>
        <v>0.00206210878106976</v>
      </c>
      <c r="O32" s="455" t="n">
        <f aca="false">([2]LongTerm50!$Y$8+[2]LongTerm51!$Y$8+[2]LongTerm52!$Y$8)/([2]LongTerm50!$Z$8+[2]LongTerm51!$Z$8+[2]LongTerm52!$Z$8)</f>
        <v>0.999919167112467</v>
      </c>
      <c r="P32" s="433" t="s">
        <v>753</v>
      </c>
      <c r="Q32" s="456"/>
      <c r="R32" s="457"/>
      <c r="S32" s="457"/>
      <c r="T32" s="458"/>
      <c r="U32" s="459"/>
      <c r="V32" s="463"/>
      <c r="Z32" s="461"/>
    </row>
    <row r="33" customFormat="false" ht="12.75" hidden="false" customHeight="true" outlineLevel="0" collapsed="false">
      <c r="D33" s="449" t="s">
        <v>755</v>
      </c>
      <c r="E33" s="449" t="s">
        <v>756</v>
      </c>
      <c r="F33" s="449" t="s">
        <v>757</v>
      </c>
      <c r="G33" s="450" t="n">
        <v>367</v>
      </c>
      <c r="H33" s="451" t="n">
        <v>36495</v>
      </c>
      <c r="I33" s="451" t="n">
        <v>39113</v>
      </c>
      <c r="J33" s="452"/>
      <c r="K33" s="453"/>
      <c r="L33" s="453" t="e">
        <f aca="false">#REF!+#REF!+#REF!</f>
        <v>#REF!</v>
      </c>
      <c r="N33" s="454" t="n">
        <f aca="false">([2]LongTerm53!$T$5+[2]LongTerm54!$T$5+[2]LongTerm55!$T$5)/([2]LongTerm53!$T$6+[2]LongTerm54!$T$6+[2]LongTerm55!$T$6)</f>
        <v>0.0024341316378079</v>
      </c>
      <c r="O33" s="455" t="n">
        <f aca="false">([2]LongTerm53!$Y$8+[2]LongTerm54!$Y$8+[2]LongTerm55!$Y$8)/([2]LongTerm53!$Z$8+[2]LongTerm54!$Z$8+[2]LongTerm55!$Z$8)</f>
        <v>0.999919167112467</v>
      </c>
      <c r="P33" s="433" t="s">
        <v>753</v>
      </c>
      <c r="Q33" s="456"/>
      <c r="R33" s="457"/>
      <c r="S33" s="457"/>
      <c r="T33" s="458"/>
      <c r="U33" s="459"/>
      <c r="V33" s="463"/>
      <c r="Z33" s="461"/>
    </row>
    <row r="34" customFormat="false" ht="13.5" hidden="false" customHeight="false" outlineLevel="0" collapsed="false">
      <c r="L34" s="462" t="e">
        <f aca="false">SUM(L23:L33)</f>
        <v>#REF!</v>
      </c>
      <c r="N34" s="431"/>
      <c r="O34" s="432"/>
      <c r="P34" s="465"/>
      <c r="Q34" s="464"/>
      <c r="R34" s="464"/>
      <c r="S34" s="464"/>
      <c r="T34" s="466"/>
      <c r="U34" s="459"/>
      <c r="V34" s="460"/>
    </row>
    <row r="35" customFormat="false" ht="13.5" hidden="false" customHeight="false" outlineLevel="0" collapsed="false">
      <c r="D35" s="449"/>
      <c r="E35" s="449"/>
      <c r="F35" s="449"/>
      <c r="G35" s="450"/>
      <c r="H35" s="451"/>
      <c r="I35" s="451"/>
      <c r="J35" s="452"/>
      <c r="K35" s="453"/>
      <c r="L35" s="453"/>
      <c r="N35" s="453"/>
      <c r="O35" s="455"/>
      <c r="P35" s="455"/>
      <c r="Q35" s="457"/>
      <c r="R35" s="457"/>
      <c r="S35" s="457"/>
      <c r="T35" s="458"/>
      <c r="U35" s="458"/>
      <c r="V35" s="463"/>
      <c r="Z35" s="461"/>
    </row>
    <row r="36" customFormat="false" ht="12.75" hidden="false" customHeight="false" outlineLevel="0" collapsed="false">
      <c r="D36" s="449"/>
      <c r="E36" s="449"/>
      <c r="F36" s="449"/>
      <c r="G36" s="450"/>
      <c r="H36" s="451"/>
      <c r="I36" s="451"/>
      <c r="J36" s="452"/>
      <c r="K36" s="453"/>
      <c r="L36" s="453"/>
      <c r="N36" s="453"/>
      <c r="O36" s="455"/>
      <c r="P36" s="455"/>
      <c r="Q36" s="457"/>
      <c r="R36" s="457"/>
      <c r="S36" s="457"/>
      <c r="T36" s="458"/>
      <c r="U36" s="458"/>
      <c r="V36" s="463"/>
      <c r="Z36" s="461"/>
    </row>
    <row r="37" customFormat="false" ht="12.75" hidden="false" customHeight="false" outlineLevel="0" collapsed="false">
      <c r="D37" s="449"/>
      <c r="E37" s="449"/>
      <c r="F37" s="449"/>
      <c r="H37" s="467" t="s">
        <v>758</v>
      </c>
      <c r="I37" s="451"/>
      <c r="J37" s="452"/>
      <c r="K37" s="453"/>
      <c r="L37" s="468" t="e">
        <f aca="false">SUM(L34+L21+L12)</f>
        <v>#REF!</v>
      </c>
      <c r="N37" s="453"/>
      <c r="O37" s="455"/>
      <c r="P37" s="455"/>
      <c r="Q37" s="457"/>
      <c r="R37" s="457"/>
      <c r="S37" s="457"/>
      <c r="T37" s="458"/>
      <c r="U37" s="469"/>
      <c r="V37" s="469"/>
      <c r="Z37" s="461"/>
    </row>
    <row r="38" customFormat="false" ht="12.75" hidden="false" customHeight="false" outlineLevel="0" collapsed="false">
      <c r="D38" s="449"/>
      <c r="E38" s="449"/>
      <c r="F38" s="449"/>
      <c r="G38" s="450"/>
      <c r="H38" s="451"/>
      <c r="I38" s="451"/>
      <c r="J38" s="452"/>
      <c r="K38" s="453"/>
      <c r="L38" s="468"/>
      <c r="N38" s="453"/>
      <c r="O38" s="455"/>
      <c r="P38" s="455"/>
      <c r="Q38" s="455"/>
      <c r="R38" s="455"/>
      <c r="S38" s="455"/>
      <c r="U38" s="468"/>
      <c r="V38" s="468"/>
      <c r="Z38" s="461"/>
    </row>
    <row r="39" customFormat="false" ht="12.75" hidden="false" customHeight="false" outlineLevel="0" collapsed="false">
      <c r="N39" s="431"/>
      <c r="O39" s="432"/>
      <c r="P39" s="432"/>
      <c r="Q39" s="432"/>
      <c r="R39" s="432"/>
      <c r="S39" s="432"/>
      <c r="U39" s="1"/>
      <c r="V39" s="433"/>
    </row>
    <row r="40" customFormat="false" ht="12.75" hidden="false" customHeight="false" outlineLevel="0" collapsed="false">
      <c r="E40" s="7"/>
      <c r="F40" s="7"/>
      <c r="K40" s="470"/>
    </row>
    <row r="41" customFormat="false" ht="12.75" hidden="false" customHeight="false" outlineLevel="0" collapsed="false">
      <c r="E41" s="431"/>
      <c r="F41" s="431"/>
    </row>
    <row r="42" customFormat="false" ht="12.75" hidden="false" customHeight="false" outlineLevel="0" collapsed="false">
      <c r="E42" s="431"/>
      <c r="F42" s="431"/>
    </row>
    <row r="47" customFormat="false" ht="12.75" hidden="false" customHeight="false" outlineLevel="0" collapsed="false">
      <c r="G47" s="471"/>
    </row>
  </sheetData>
  <mergeCells count="3">
    <mergeCell ref="C2:C3"/>
    <mergeCell ref="D2:D3"/>
    <mergeCell ref="L3:O3"/>
  </mergeCells>
  <printOptions headings="false" gridLines="false" gridLinesSet="true" horizontalCentered="false" verticalCentered="false"/>
  <pageMargins left="0.25" right="0.25" top="0.984027777777778" bottom="0.984027777777778"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D2:J35"/>
  <sheetViews>
    <sheetView showFormulas="false" showGridLines="true" showRowColHeaders="true" showZeros="true" rightToLeft="false" tabSelected="false" showOutlineSymbols="true" defaultGridColor="true" view="normal" topLeftCell="A4" colorId="64" zoomScale="80" zoomScaleNormal="80" zoomScalePageLayoutView="100" workbookViewId="0">
      <selection pane="topLeft" activeCell="D8" activeCellId="0" sqref="D8"/>
    </sheetView>
  </sheetViews>
  <sheetFormatPr defaultColWidth="9.13671875" defaultRowHeight="12.75" customHeight="true" zeroHeight="false" outlineLevelRow="0" outlineLevelCol="0"/>
  <cols>
    <col collapsed="false" customWidth="true" hidden="false" outlineLevel="0" max="2" min="1" style="8" width="3.7"/>
    <col collapsed="false" customWidth="true" hidden="false" outlineLevel="0" max="11" min="3" style="8" width="15.7"/>
    <col collapsed="false" customWidth="true" hidden="false" outlineLevel="0" max="13" min="12" style="8" width="3.7"/>
    <col collapsed="false" customWidth="false" hidden="false" outlineLevel="0" max="257" min="14" style="8" width="9.14"/>
  </cols>
  <sheetData>
    <row r="2" customFormat="false" ht="13.5" hidden="false" customHeight="false" outlineLevel="0" collapsed="false"/>
    <row r="3" customFormat="false" ht="12.75" hidden="false" customHeight="false" outlineLevel="0" collapsed="false">
      <c r="D3" s="9" t="s">
        <v>21</v>
      </c>
      <c r="E3" s="9"/>
      <c r="F3" s="9"/>
      <c r="G3" s="9"/>
      <c r="H3" s="9"/>
      <c r="I3" s="9"/>
      <c r="J3" s="9"/>
    </row>
    <row r="4" customFormat="false" ht="13.5" hidden="false" customHeight="false" outlineLevel="0" collapsed="false">
      <c r="D4" s="9"/>
      <c r="E4" s="9"/>
      <c r="F4" s="9"/>
      <c r="G4" s="9"/>
      <c r="H4" s="9"/>
      <c r="I4" s="9"/>
      <c r="J4" s="9"/>
    </row>
    <row r="5" customFormat="false" ht="15.75" hidden="false" customHeight="false" outlineLevel="0" collapsed="false">
      <c r="D5" s="10" t="s">
        <v>22</v>
      </c>
      <c r="E5" s="10"/>
      <c r="F5" s="10"/>
      <c r="G5" s="10"/>
      <c r="H5" s="10"/>
      <c r="I5" s="10"/>
      <c r="J5" s="10"/>
    </row>
    <row r="6" customFormat="false" ht="12.75" hidden="false" customHeight="false" outlineLevel="0" collapsed="false">
      <c r="D6" s="11" t="s">
        <v>23</v>
      </c>
    </row>
    <row r="7" customFormat="false" ht="12.75" hidden="false" customHeight="false" outlineLevel="0" collapsed="false">
      <c r="D7" s="12" t="n">
        <v>37210</v>
      </c>
    </row>
    <row r="8" customFormat="false" ht="13.5" hidden="false" customHeight="false" outlineLevel="0" collapsed="false">
      <c r="D8" s="8" t="s">
        <v>24</v>
      </c>
    </row>
    <row r="9" customFormat="false" ht="12.75" hidden="false" customHeight="false" outlineLevel="0" collapsed="false">
      <c r="D9" s="13" t="s">
        <v>25</v>
      </c>
      <c r="E9" s="13"/>
      <c r="F9" s="13"/>
      <c r="H9" s="13" t="s">
        <v>26</v>
      </c>
      <c r="I9" s="13"/>
      <c r="J9" s="13"/>
    </row>
    <row r="10" customFormat="false" ht="12.75" hidden="false" customHeight="false" outlineLevel="0" collapsed="false">
      <c r="D10" s="13"/>
      <c r="E10" s="13"/>
      <c r="F10" s="13"/>
      <c r="H10" s="13"/>
      <c r="I10" s="13"/>
      <c r="J10" s="13"/>
    </row>
    <row r="11" customFormat="false" ht="12.75" hidden="false" customHeight="false" outlineLevel="0" collapsed="false">
      <c r="D11" s="14"/>
      <c r="E11" s="15"/>
      <c r="F11" s="16"/>
      <c r="H11" s="14"/>
      <c r="I11" s="15"/>
      <c r="J11" s="16"/>
    </row>
    <row r="12" customFormat="false" ht="12.75" hidden="false" customHeight="false" outlineLevel="0" collapsed="false">
      <c r="D12" s="14"/>
      <c r="E12" s="15"/>
      <c r="F12" s="16"/>
      <c r="H12" s="14"/>
      <c r="I12" s="15"/>
      <c r="J12" s="16"/>
    </row>
    <row r="13" customFormat="false" ht="12.75" hidden="false" customHeight="false" outlineLevel="0" collapsed="false">
      <c r="D13" s="14"/>
      <c r="E13" s="15"/>
      <c r="F13" s="16"/>
      <c r="H13" s="14"/>
      <c r="I13" s="15"/>
      <c r="J13" s="16"/>
    </row>
    <row r="14" customFormat="false" ht="12.75" hidden="false" customHeight="false" outlineLevel="0" collapsed="false">
      <c r="D14" s="14"/>
      <c r="E14" s="15"/>
      <c r="F14" s="16"/>
      <c r="H14" s="17"/>
      <c r="I14" s="15"/>
      <c r="J14" s="16"/>
    </row>
    <row r="15" customFormat="false" ht="12.75" hidden="false" customHeight="false" outlineLevel="0" collapsed="false">
      <c r="D15" s="14"/>
      <c r="E15" s="15"/>
      <c r="F15" s="16"/>
      <c r="H15" s="14"/>
      <c r="I15" s="15"/>
      <c r="J15" s="16"/>
    </row>
    <row r="16" customFormat="false" ht="12.75" hidden="false" customHeight="false" outlineLevel="0" collapsed="false">
      <c r="D16" s="14"/>
      <c r="E16" s="15"/>
      <c r="F16" s="16"/>
      <c r="H16" s="14"/>
      <c r="I16" s="15"/>
      <c r="J16" s="16"/>
    </row>
    <row r="17" customFormat="false" ht="12.75" hidden="false" customHeight="false" outlineLevel="0" collapsed="false">
      <c r="D17" s="14"/>
      <c r="E17" s="15"/>
      <c r="F17" s="16"/>
      <c r="H17" s="14"/>
      <c r="I17" s="15"/>
      <c r="J17" s="16"/>
    </row>
    <row r="18" customFormat="false" ht="13.5" hidden="false" customHeight="false" outlineLevel="0" collapsed="false">
      <c r="D18" s="18"/>
      <c r="E18" s="19"/>
      <c r="F18" s="20"/>
      <c r="H18" s="14"/>
      <c r="I18" s="15"/>
      <c r="J18" s="16"/>
    </row>
    <row r="19" customFormat="false" ht="13.5" hidden="false" customHeight="false" outlineLevel="0" collapsed="false">
      <c r="H19" s="14"/>
      <c r="I19" s="15"/>
      <c r="J19" s="16"/>
    </row>
    <row r="20" customFormat="false" ht="12.75" hidden="false" customHeight="false" outlineLevel="0" collapsed="false">
      <c r="D20" s="13" t="s">
        <v>27</v>
      </c>
      <c r="E20" s="13"/>
      <c r="F20" s="13"/>
      <c r="H20" s="14"/>
      <c r="I20" s="15"/>
      <c r="J20" s="16"/>
    </row>
    <row r="21" customFormat="false" ht="12.75" hidden="false" customHeight="false" outlineLevel="0" collapsed="false">
      <c r="D21" s="13"/>
      <c r="E21" s="13"/>
      <c r="F21" s="13"/>
      <c r="H21" s="14"/>
      <c r="I21" s="15"/>
      <c r="J21" s="16"/>
    </row>
    <row r="22" customFormat="false" ht="12.75" hidden="false" customHeight="false" outlineLevel="0" collapsed="false">
      <c r="D22" s="14"/>
      <c r="E22" s="15"/>
      <c r="F22" s="16"/>
      <c r="H22" s="14"/>
      <c r="I22" s="15"/>
      <c r="J22" s="16"/>
    </row>
    <row r="23" customFormat="false" ht="12.75" hidden="false" customHeight="false" outlineLevel="0" collapsed="false">
      <c r="D23" s="14"/>
      <c r="E23" s="15"/>
      <c r="F23" s="16"/>
      <c r="H23" s="14"/>
      <c r="I23" s="15"/>
      <c r="J23" s="16"/>
    </row>
    <row r="24" customFormat="false" ht="12.75" hidden="false" customHeight="false" outlineLevel="0" collapsed="false">
      <c r="D24" s="14"/>
      <c r="E24" s="15"/>
      <c r="F24" s="16"/>
      <c r="H24" s="14"/>
      <c r="I24" s="15"/>
      <c r="J24" s="16"/>
    </row>
    <row r="25" customFormat="false" ht="12.75" hidden="false" customHeight="false" outlineLevel="0" collapsed="false">
      <c r="D25" s="14"/>
      <c r="E25" s="15"/>
      <c r="F25" s="16"/>
      <c r="H25" s="14"/>
      <c r="I25" s="15"/>
      <c r="J25" s="16"/>
    </row>
    <row r="26" customFormat="false" ht="12.75" hidden="false" customHeight="false" outlineLevel="0" collapsed="false">
      <c r="D26" s="14"/>
      <c r="E26" s="15"/>
      <c r="F26" s="16"/>
      <c r="H26" s="14"/>
      <c r="I26" s="15"/>
      <c r="J26" s="16"/>
    </row>
    <row r="27" customFormat="false" ht="12.75" hidden="false" customHeight="false" outlineLevel="0" collapsed="false">
      <c r="D27" s="14"/>
      <c r="E27" s="15"/>
      <c r="F27" s="16"/>
      <c r="H27" s="14"/>
      <c r="I27" s="15"/>
      <c r="J27" s="16"/>
    </row>
    <row r="28" customFormat="false" ht="12.75" hidden="false" customHeight="false" outlineLevel="0" collapsed="false">
      <c r="D28" s="14"/>
      <c r="E28" s="15"/>
      <c r="F28" s="16"/>
      <c r="H28" s="14"/>
      <c r="I28" s="15"/>
      <c r="J28" s="16"/>
    </row>
    <row r="29" customFormat="false" ht="13.5" hidden="false" customHeight="false" outlineLevel="0" collapsed="false">
      <c r="D29" s="18"/>
      <c r="E29" s="19"/>
      <c r="F29" s="20"/>
      <c r="H29" s="18"/>
      <c r="I29" s="19"/>
      <c r="J29" s="20"/>
    </row>
    <row r="31" customFormat="false" ht="13.5" hidden="false" customHeight="false" outlineLevel="0" collapsed="false"/>
    <row r="32" customFormat="false" ht="12.75" hidden="false" customHeight="false" outlineLevel="0" collapsed="false">
      <c r="D32" s="21" t="s">
        <v>28</v>
      </c>
      <c r="E32" s="21"/>
      <c r="F32" s="21"/>
      <c r="G32" s="21"/>
      <c r="H32" s="21"/>
      <c r="I32" s="21"/>
      <c r="J32" s="21"/>
    </row>
    <row r="33" customFormat="false" ht="12.75" hidden="false" customHeight="true" outlineLevel="0" collapsed="false">
      <c r="D33" s="22" t="s">
        <v>29</v>
      </c>
      <c r="E33" s="22"/>
      <c r="F33" s="22"/>
      <c r="G33" s="22"/>
      <c r="H33" s="22"/>
      <c r="I33" s="22"/>
      <c r="J33" s="22"/>
    </row>
    <row r="34" customFormat="false" ht="12.75" hidden="false" customHeight="false" outlineLevel="0" collapsed="false">
      <c r="D34" s="22"/>
      <c r="E34" s="22"/>
      <c r="F34" s="22"/>
      <c r="G34" s="22"/>
      <c r="H34" s="22"/>
      <c r="I34" s="22"/>
      <c r="J34" s="22"/>
    </row>
    <row r="35" customFormat="false" ht="13.5" hidden="false" customHeight="false" outlineLevel="0" collapsed="false">
      <c r="D35" s="23"/>
      <c r="E35" s="24"/>
      <c r="F35" s="24"/>
      <c r="G35" s="24"/>
      <c r="H35" s="24"/>
      <c r="I35" s="24"/>
      <c r="J35" s="25"/>
    </row>
  </sheetData>
  <mergeCells count="7">
    <mergeCell ref="D3:J4"/>
    <mergeCell ref="D5:J5"/>
    <mergeCell ref="D9:F10"/>
    <mergeCell ref="H9:J10"/>
    <mergeCell ref="D20:F21"/>
    <mergeCell ref="D32:J32"/>
    <mergeCell ref="D33:J34"/>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3</xdr:col>
                    <xdr:colOff>331920</xdr:colOff>
                    <xdr:row>11</xdr:row>
                    <xdr:rowOff>0</xdr:rowOff>
                  </from>
                  <to>
                    <xdr:col>5</xdr:col>
                    <xdr:colOff>765360</xdr:colOff>
                    <xdr:row>15</xdr:row>
                    <xdr:rowOff>105120</xdr:rowOff>
                  </to>
                </anchor>
              </controlPr>
            </control>
          </mc:Choice>
        </mc:AlternateContent>
        <mc:AlternateContent xmlns:mc="http://schemas.openxmlformats.org/markup-compatibility/2006">
          <mc:Choice Requires="x14">
            <control shapeId="1002" r:id="rId4" name="Button 3">
              <controlPr defaultSize="0" print="false" autoFill="0" autoPict="0" macro="Module4.Button3_Click">
                <anchor moveWithCells="true" sizeWithCells="false">
                  <from>
                    <xdr:col>7</xdr:col>
                    <xdr:colOff>331920</xdr:colOff>
                    <xdr:row>11</xdr:row>
                    <xdr:rowOff>0</xdr:rowOff>
                  </from>
                  <to>
                    <xdr:col>9</xdr:col>
                    <xdr:colOff>765360</xdr:colOff>
                    <xdr:row>15</xdr:row>
                    <xdr:rowOff>105120</xdr:rowOff>
                  </to>
                </anchor>
              </controlPr>
            </control>
          </mc:Choice>
        </mc:AlternateContent>
        <mc:AlternateContent xmlns:mc="http://schemas.openxmlformats.org/markup-compatibility/2006">
          <mc:Choice Requires="x14">
            <control shapeId="1003" r:id="rId5" name="Button 4">
              <controlPr defaultSize="0" print="false" autoFill="0" autoPict="0" macro="Module5.Button4_Click">
                <anchor moveWithCells="true" sizeWithCells="false">
                  <from>
                    <xdr:col>7</xdr:col>
                    <xdr:colOff>331920</xdr:colOff>
                    <xdr:row>16</xdr:row>
                    <xdr:rowOff>75960</xdr:rowOff>
                  </from>
                  <to>
                    <xdr:col>9</xdr:col>
                    <xdr:colOff>765360</xdr:colOff>
                    <xdr:row>21</xdr:row>
                    <xdr:rowOff>18720</xdr:rowOff>
                  </to>
                </anchor>
              </controlPr>
            </control>
          </mc:Choice>
        </mc:AlternateContent>
        <mc:AlternateContent xmlns:mc="http://schemas.openxmlformats.org/markup-compatibility/2006">
          <mc:Choice Requires="x14">
            <control shapeId="1004" r:id="rId6" name="Button 6">
              <controlPr defaultSize="0" print="false" autoFill="0" autoPict="0">
                <anchor moveWithCells="true" sizeWithCells="false">
                  <from>
                    <xdr:col>3</xdr:col>
                    <xdr:colOff>312480</xdr:colOff>
                    <xdr:row>22</xdr:row>
                    <xdr:rowOff>28440</xdr:rowOff>
                  </from>
                  <to>
                    <xdr:col>5</xdr:col>
                    <xdr:colOff>725400</xdr:colOff>
                    <xdr:row>26</xdr:row>
                    <xdr:rowOff>152280</xdr:rowOff>
                  </to>
                </anchor>
              </controlPr>
            </control>
          </mc:Choice>
        </mc:AlternateContent>
        <mc:AlternateContent xmlns:mc="http://schemas.openxmlformats.org/markup-compatibility/2006">
          <mc:Choice Requires="x14">
            <control shapeId="1005" r:id="rId7" name="Button 10">
              <controlPr defaultSize="0" print="false" autoFill="0" autoPict="0" macro="Module7.DailyOperation_Button10_Click">
                <anchor moveWithCells="true" sizeWithCells="false">
                  <from>
                    <xdr:col>4</xdr:col>
                    <xdr:colOff>1086120</xdr:colOff>
                    <xdr:row>37</xdr:row>
                    <xdr:rowOff>47520</xdr:rowOff>
                  </from>
                  <to>
                    <xdr:col>7</xdr:col>
                    <xdr:colOff>414000</xdr:colOff>
                    <xdr:row>39</xdr:row>
                    <xdr:rowOff>75960</xdr:rowOff>
                  </to>
                </anchor>
              </controlPr>
            </control>
          </mc:Choice>
        </mc:AlternateContent>
        <mc:AlternateContent xmlns:mc="http://schemas.openxmlformats.org/markup-compatibility/2006">
          <mc:Choice Requires="x14">
            <control shapeId="1006" r:id="rId8" name="Button 11">
              <controlPr defaultSize="0" print="false" autoFill="0" autoPict="0" macro="Module8.DailyOperation_Button11_Click">
                <anchor moveWithCells="true" sizeWithCells="false">
                  <from>
                    <xdr:col>4</xdr:col>
                    <xdr:colOff>1086120</xdr:colOff>
                    <xdr:row>39</xdr:row>
                    <xdr:rowOff>152640</xdr:rowOff>
                  </from>
                  <to>
                    <xdr:col>7</xdr:col>
                    <xdr:colOff>414000</xdr:colOff>
                    <xdr:row>42</xdr:row>
                    <xdr:rowOff>18720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52"/>
  <sheetViews>
    <sheetView showFormulas="false" showGridLines="true" showRowColHeaders="true" showZeros="true" rightToLeft="false" tabSelected="true" showOutlineSymbols="true" defaultGridColor="true" view="normal" topLeftCell="B80" colorId="64" zoomScale="80" zoomScaleNormal="80" zoomScalePageLayoutView="100" workbookViewId="0">
      <selection pane="topLeft" activeCell="C83" activeCellId="0" sqref="C83:C100"/>
    </sheetView>
  </sheetViews>
  <sheetFormatPr defaultColWidth="9.13671875" defaultRowHeight="12.75" customHeight="true" zeroHeight="false" outlineLevelRow="0" outlineLevelCol="0"/>
  <cols>
    <col collapsed="false" customWidth="true" hidden="false" outlineLevel="0" max="2" min="1" style="8" width="3.7"/>
    <col collapsed="false" customWidth="true" hidden="false" outlineLevel="0" max="3" min="3" style="8" width="10.71"/>
    <col collapsed="false" customWidth="true" hidden="false" outlineLevel="0" max="4" min="4" style="8" width="18.7"/>
    <col collapsed="false" customWidth="true" hidden="false" outlineLevel="0" max="8" min="5" style="8" width="30.7"/>
    <col collapsed="false" customWidth="true" hidden="false" outlineLevel="0" max="10" min="9" style="8" width="13.7"/>
    <col collapsed="false" customWidth="false" hidden="false" outlineLevel="0" max="257" min="11" style="8" width="9.14"/>
  </cols>
  <sheetData>
    <row r="1" customFormat="false" ht="12.75" hidden="false" customHeight="false" outlineLevel="0" collapsed="false">
      <c r="A1" s="26" t="s">
        <v>30</v>
      </c>
    </row>
    <row r="2" customFormat="false" ht="13.5" hidden="false" customHeight="false" outlineLevel="0" collapsed="false">
      <c r="A2" s="26" t="str">
        <f aca="false">ADDRESS(ROW($C$9),COLUMN($C$9))</f>
        <v>$C$9</v>
      </c>
    </row>
    <row r="3" customFormat="false" ht="12.75" hidden="false" customHeight="false" outlineLevel="0" collapsed="false">
      <c r="C3" s="27" t="s">
        <v>31</v>
      </c>
      <c r="D3" s="27"/>
      <c r="E3" s="27"/>
      <c r="F3" s="27"/>
      <c r="G3" s="27"/>
      <c r="H3" s="27"/>
    </row>
    <row r="4" customFormat="false" ht="12.75" hidden="false" customHeight="false" outlineLevel="0" collapsed="false">
      <c r="C4" s="28"/>
      <c r="D4" s="29"/>
      <c r="E4" s="29"/>
      <c r="F4" s="29"/>
      <c r="G4" s="29"/>
      <c r="H4" s="30"/>
    </row>
    <row r="5" customFormat="false" ht="12.75" hidden="false" customHeight="false" outlineLevel="0" collapsed="false">
      <c r="C5" s="28"/>
      <c r="D5" s="29"/>
      <c r="E5" s="29"/>
      <c r="F5" s="29"/>
      <c r="G5" s="29"/>
      <c r="H5" s="30"/>
    </row>
    <row r="6" customFormat="false" ht="12.75" hidden="false" customHeight="false" outlineLevel="0" collapsed="false">
      <c r="C6" s="28"/>
      <c r="D6" s="29"/>
      <c r="E6" s="29"/>
      <c r="F6" s="29"/>
      <c r="G6" s="29"/>
      <c r="H6" s="30"/>
    </row>
    <row r="7" customFormat="false" ht="13.5" hidden="false" customHeight="false" outlineLevel="0" collapsed="false">
      <c r="C7" s="31"/>
      <c r="D7" s="32"/>
      <c r="E7" s="32"/>
      <c r="F7" s="32"/>
      <c r="G7" s="32"/>
      <c r="H7" s="33"/>
    </row>
    <row r="8" customFormat="false" ht="13.5" hidden="false" customHeight="false" outlineLevel="0" collapsed="false"/>
    <row r="9" customFormat="false" ht="27" hidden="false" customHeight="false" outlineLevel="0" collapsed="false">
      <c r="C9" s="34" t="s">
        <v>32</v>
      </c>
      <c r="D9" s="35" t="s">
        <v>33</v>
      </c>
      <c r="E9" s="35"/>
      <c r="F9" s="35"/>
      <c r="G9" s="35"/>
      <c r="H9" s="35"/>
    </row>
    <row r="10" customFormat="false" ht="15.75" hidden="false" customHeight="false" outlineLevel="0" collapsed="false">
      <c r="C10" s="36"/>
    </row>
    <row r="11" customFormat="false" ht="16.5" hidden="false" customHeight="true" outlineLevel="0" collapsed="false">
      <c r="C11" s="37" t="n">
        <v>1</v>
      </c>
      <c r="D11" s="38" t="s">
        <v>34</v>
      </c>
      <c r="E11" s="38"/>
      <c r="F11" s="38"/>
      <c r="G11" s="38"/>
      <c r="H11" s="38"/>
    </row>
    <row r="12" customFormat="false" ht="15.75" hidden="false" customHeight="true" outlineLevel="0" collapsed="false">
      <c r="C12" s="37"/>
      <c r="D12" s="39" t="s">
        <v>35</v>
      </c>
      <c r="E12" s="40" t="s">
        <v>36</v>
      </c>
      <c r="F12" s="40" t="s">
        <v>37</v>
      </c>
      <c r="G12" s="40" t="s">
        <v>38</v>
      </c>
      <c r="H12" s="41" t="s">
        <v>39</v>
      </c>
    </row>
    <row r="13" customFormat="false" ht="13.5" hidden="false" customHeight="true" outlineLevel="0" collapsed="false">
      <c r="C13" s="37"/>
      <c r="D13" s="42" t="s">
        <v>40</v>
      </c>
      <c r="E13" s="43" t="s">
        <v>41</v>
      </c>
      <c r="F13" s="43" t="s">
        <v>42</v>
      </c>
      <c r="G13" s="44" t="n">
        <v>37196</v>
      </c>
      <c r="H13" s="45" t="n">
        <v>38291</v>
      </c>
    </row>
    <row r="14" customFormat="false" ht="15.75" hidden="false" customHeight="true" outlineLevel="0" collapsed="false">
      <c r="C14" s="37"/>
      <c r="D14" s="46"/>
      <c r="E14" s="47" t="s">
        <v>43</v>
      </c>
      <c r="F14" s="48" t="s">
        <v>44</v>
      </c>
      <c r="G14" s="48" t="s">
        <v>45</v>
      </c>
      <c r="H14" s="49" t="s">
        <v>46</v>
      </c>
    </row>
    <row r="15" customFormat="false" ht="12.75" hidden="false" customHeight="true" outlineLevel="0" collapsed="false">
      <c r="C15" s="37"/>
      <c r="D15" s="50" t="s">
        <v>47</v>
      </c>
      <c r="E15" s="51" t="s">
        <v>48</v>
      </c>
      <c r="F15" s="51" t="s">
        <v>49</v>
      </c>
      <c r="G15" s="51" t="s">
        <v>50</v>
      </c>
      <c r="H15" s="52" t="s">
        <v>50</v>
      </c>
    </row>
    <row r="16" customFormat="false" ht="12.75" hidden="false" customHeight="true" outlineLevel="0" collapsed="false">
      <c r="C16" s="37"/>
      <c r="D16" s="53" t="s">
        <v>51</v>
      </c>
      <c r="E16" s="54" t="n">
        <v>7000</v>
      </c>
      <c r="F16" s="54" t="n">
        <v>4000</v>
      </c>
      <c r="G16" s="54" t="n">
        <v>0</v>
      </c>
      <c r="H16" s="55" t="n">
        <v>0</v>
      </c>
    </row>
    <row r="17" customFormat="false" ht="12.75" hidden="false" customHeight="true" outlineLevel="0" collapsed="false">
      <c r="C17" s="37"/>
      <c r="D17" s="53" t="s">
        <v>52</v>
      </c>
      <c r="E17" s="56" t="n">
        <v>0.0182</v>
      </c>
      <c r="F17" s="56" t="n">
        <v>0.0182</v>
      </c>
      <c r="G17" s="56" t="n">
        <v>0</v>
      </c>
      <c r="H17" s="57" t="n">
        <v>0</v>
      </c>
    </row>
    <row r="18" customFormat="false" ht="12.75" hidden="false" customHeight="true" outlineLevel="0" collapsed="false">
      <c r="C18" s="37"/>
      <c r="D18" s="53" t="s">
        <v>53</v>
      </c>
      <c r="E18" s="58" t="n">
        <v>0.0449</v>
      </c>
      <c r="F18" s="58" t="n">
        <v>0.0449</v>
      </c>
      <c r="G18" s="58" t="n">
        <v>0</v>
      </c>
      <c r="H18" s="59" t="n">
        <v>0</v>
      </c>
    </row>
    <row r="19" customFormat="false" ht="12.75" hidden="false" customHeight="true" outlineLevel="0" collapsed="false">
      <c r="C19" s="37"/>
      <c r="D19" s="53" t="s">
        <v>54</v>
      </c>
      <c r="E19" s="56" t="n">
        <v>0</v>
      </c>
      <c r="F19" s="56" t="n">
        <v>0</v>
      </c>
      <c r="G19" s="56" t="n">
        <v>0</v>
      </c>
      <c r="H19" s="57" t="n">
        <v>0</v>
      </c>
    </row>
    <row r="20" customFormat="false" ht="12.75" hidden="false" customHeight="true" outlineLevel="0" collapsed="false">
      <c r="C20" s="37"/>
      <c r="D20" s="60" t="s">
        <v>55</v>
      </c>
      <c r="E20" s="61" t="n">
        <v>0</v>
      </c>
      <c r="F20" s="62" t="n">
        <v>0</v>
      </c>
      <c r="G20" s="63" t="n">
        <v>0</v>
      </c>
      <c r="H20" s="64" t="n">
        <v>0</v>
      </c>
    </row>
    <row r="21" customFormat="false" ht="13.5" hidden="false" customHeight="true" outlineLevel="0" collapsed="false">
      <c r="C21" s="37"/>
      <c r="D21" s="65" t="s">
        <v>56</v>
      </c>
      <c r="E21" s="66" t="n">
        <v>0</v>
      </c>
      <c r="F21" s="67" t="n">
        <v>0</v>
      </c>
      <c r="G21" s="68" t="n">
        <v>0</v>
      </c>
      <c r="H21" s="69" t="n">
        <v>0</v>
      </c>
    </row>
    <row r="22" customFormat="false" ht="13.5" hidden="false" customHeight="true" outlineLevel="0" collapsed="false">
      <c r="C22" s="37"/>
      <c r="D22" s="60" t="s">
        <v>57</v>
      </c>
      <c r="E22" s="61" t="n">
        <v>0</v>
      </c>
      <c r="F22" s="62" t="n">
        <v>0</v>
      </c>
      <c r="G22" s="62" t="n">
        <v>0</v>
      </c>
      <c r="H22" s="70" t="n">
        <v>0</v>
      </c>
    </row>
    <row r="23" customFormat="false" ht="13.5" hidden="false" customHeight="true" outlineLevel="0" collapsed="false">
      <c r="C23" s="37"/>
      <c r="D23" s="71" t="s">
        <v>58</v>
      </c>
      <c r="E23" s="72" t="s">
        <v>59</v>
      </c>
      <c r="F23" s="73" t="s">
        <v>60</v>
      </c>
      <c r="G23" s="74" t="s">
        <v>61</v>
      </c>
      <c r="H23" s="75" t="s">
        <v>62</v>
      </c>
    </row>
    <row r="24" customFormat="false" ht="13.5" hidden="false" customHeight="true" outlineLevel="0" collapsed="false">
      <c r="C24" s="37"/>
      <c r="D24" s="76" t="s">
        <v>63</v>
      </c>
      <c r="E24" s="77" t="s">
        <v>64</v>
      </c>
      <c r="F24" s="78" t="s">
        <v>65</v>
      </c>
      <c r="G24" s="79" t="s">
        <v>66</v>
      </c>
      <c r="H24" s="80" t="s">
        <v>67</v>
      </c>
    </row>
    <row r="25" customFormat="false" ht="13.5" hidden="false" customHeight="true" outlineLevel="0" collapsed="false">
      <c r="C25" s="37"/>
      <c r="D25" s="81" t="s">
        <v>68</v>
      </c>
      <c r="E25" s="82" t="s">
        <v>69</v>
      </c>
      <c r="F25" s="83" t="s">
        <v>70</v>
      </c>
      <c r="G25" s="84" t="s">
        <v>71</v>
      </c>
      <c r="H25" s="75" t="s">
        <v>72</v>
      </c>
    </row>
    <row r="26" customFormat="false" ht="13.5" hidden="false" customHeight="true" outlineLevel="0" collapsed="false">
      <c r="C26" s="37"/>
      <c r="D26" s="85" t="s">
        <v>73</v>
      </c>
      <c r="E26" s="86" t="n">
        <v>39</v>
      </c>
      <c r="F26" s="87" t="e">
        <f aca="false">GetCorrelName1($E26)</f>
        <v>#VALUE!</v>
      </c>
      <c r="G26" s="88" t="e">
        <f aca="false">GetCorrelName2($E26)</f>
        <v>#VALUE!</v>
      </c>
      <c r="H26" s="89" t="s">
        <v>74</v>
      </c>
    </row>
    <row r="27" customFormat="false" ht="13.5" hidden="false" customHeight="true" outlineLevel="0" collapsed="false">
      <c r="C27" s="37"/>
      <c r="D27" s="90" t="s">
        <v>75</v>
      </c>
      <c r="E27" s="91"/>
      <c r="F27" s="91"/>
      <c r="G27" s="91"/>
      <c r="H27" s="91"/>
    </row>
    <row r="28" customFormat="false" ht="13.5" hidden="false" customHeight="true" outlineLevel="0" collapsed="false">
      <c r="C28" s="37"/>
      <c r="D28" s="90"/>
      <c r="E28" s="91"/>
      <c r="F28" s="91"/>
      <c r="G28" s="91"/>
      <c r="H28" s="91"/>
    </row>
    <row r="29" customFormat="false" ht="16.5" hidden="false" customHeight="true" outlineLevel="0" collapsed="false">
      <c r="C29" s="37" t="n">
        <v>2</v>
      </c>
      <c r="D29" s="38" t="s">
        <v>34</v>
      </c>
      <c r="E29" s="38"/>
      <c r="F29" s="38"/>
      <c r="G29" s="38"/>
      <c r="H29" s="38"/>
    </row>
    <row r="30" customFormat="false" ht="15.75" hidden="false" customHeight="true" outlineLevel="0" collapsed="false">
      <c r="C30" s="37"/>
      <c r="D30" s="39" t="s">
        <v>35</v>
      </c>
      <c r="E30" s="40" t="s">
        <v>36</v>
      </c>
      <c r="F30" s="40" t="s">
        <v>37</v>
      </c>
      <c r="G30" s="40" t="s">
        <v>38</v>
      </c>
      <c r="H30" s="41" t="s">
        <v>39</v>
      </c>
    </row>
    <row r="31" customFormat="false" ht="13.5" hidden="false" customHeight="true" outlineLevel="0" collapsed="false">
      <c r="C31" s="37"/>
      <c r="D31" s="42" t="s">
        <v>40</v>
      </c>
      <c r="E31" s="43" t="s">
        <v>76</v>
      </c>
      <c r="F31" s="43" t="s">
        <v>42</v>
      </c>
      <c r="G31" s="44" t="n">
        <v>37196</v>
      </c>
      <c r="H31" s="45" t="n">
        <v>38291</v>
      </c>
    </row>
    <row r="32" customFormat="false" ht="15.75" hidden="false" customHeight="true" outlineLevel="0" collapsed="false">
      <c r="C32" s="37"/>
      <c r="D32" s="46"/>
      <c r="E32" s="47" t="s">
        <v>43</v>
      </c>
      <c r="F32" s="48" t="s">
        <v>44</v>
      </c>
      <c r="G32" s="48" t="s">
        <v>45</v>
      </c>
      <c r="H32" s="49" t="s">
        <v>46</v>
      </c>
    </row>
    <row r="33" customFormat="false" ht="12.75" hidden="false" customHeight="true" outlineLevel="0" collapsed="false">
      <c r="C33" s="37"/>
      <c r="D33" s="50" t="s">
        <v>47</v>
      </c>
      <c r="E33" s="51" t="s">
        <v>48</v>
      </c>
      <c r="F33" s="51" t="s">
        <v>49</v>
      </c>
      <c r="G33" s="51" t="s">
        <v>50</v>
      </c>
      <c r="H33" s="52" t="s">
        <v>50</v>
      </c>
    </row>
    <row r="34" customFormat="false" ht="12.75" hidden="false" customHeight="true" outlineLevel="0" collapsed="false">
      <c r="C34" s="37"/>
      <c r="D34" s="53" t="s">
        <v>51</v>
      </c>
      <c r="E34" s="54" t="n">
        <v>16400</v>
      </c>
      <c r="F34" s="54" t="n">
        <v>11000</v>
      </c>
      <c r="G34" s="54" t="n">
        <v>0</v>
      </c>
      <c r="H34" s="55" t="n">
        <v>0</v>
      </c>
    </row>
    <row r="35" customFormat="false" ht="12.75" hidden="false" customHeight="true" outlineLevel="0" collapsed="false">
      <c r="C35" s="37"/>
      <c r="D35" s="53" t="s">
        <v>52</v>
      </c>
      <c r="E35" s="56" t="n">
        <v>0.0162</v>
      </c>
      <c r="F35" s="56" t="n">
        <v>0.0162</v>
      </c>
      <c r="G35" s="56" t="n">
        <v>0</v>
      </c>
      <c r="H35" s="57" t="n">
        <v>0</v>
      </c>
    </row>
    <row r="36" customFormat="false" ht="12.75" hidden="false" customHeight="true" outlineLevel="0" collapsed="false">
      <c r="C36" s="37"/>
      <c r="D36" s="53" t="s">
        <v>53</v>
      </c>
      <c r="E36" s="58" t="n">
        <v>0.0479</v>
      </c>
      <c r="F36" s="58" t="n">
        <v>0.0479</v>
      </c>
      <c r="G36" s="58" t="n">
        <v>0</v>
      </c>
      <c r="H36" s="59" t="n">
        <v>0</v>
      </c>
    </row>
    <row r="37" customFormat="false" ht="12.75" hidden="false" customHeight="true" outlineLevel="0" collapsed="false">
      <c r="C37" s="37"/>
      <c r="D37" s="53" t="s">
        <v>54</v>
      </c>
      <c r="E37" s="56" t="n">
        <v>0</v>
      </c>
      <c r="F37" s="56" t="n">
        <v>0</v>
      </c>
      <c r="G37" s="56" t="n">
        <v>0</v>
      </c>
      <c r="H37" s="57" t="n">
        <v>0</v>
      </c>
    </row>
    <row r="38" customFormat="false" ht="12.75" hidden="false" customHeight="true" outlineLevel="0" collapsed="false">
      <c r="C38" s="37"/>
      <c r="D38" s="60" t="s">
        <v>55</v>
      </c>
      <c r="E38" s="61" t="n">
        <v>0</v>
      </c>
      <c r="F38" s="62" t="n">
        <v>0</v>
      </c>
      <c r="G38" s="63" t="n">
        <v>0</v>
      </c>
      <c r="H38" s="64" t="n">
        <v>0</v>
      </c>
    </row>
    <row r="39" customFormat="false" ht="13.5" hidden="false" customHeight="true" outlineLevel="0" collapsed="false">
      <c r="C39" s="37"/>
      <c r="D39" s="65" t="s">
        <v>56</v>
      </c>
      <c r="E39" s="66" t="n">
        <v>0</v>
      </c>
      <c r="F39" s="67" t="n">
        <v>0</v>
      </c>
      <c r="G39" s="68" t="n">
        <v>0</v>
      </c>
      <c r="H39" s="69" t="n">
        <v>0</v>
      </c>
    </row>
    <row r="40" customFormat="false" ht="13.5" hidden="false" customHeight="true" outlineLevel="0" collapsed="false">
      <c r="C40" s="37"/>
      <c r="D40" s="60" t="s">
        <v>57</v>
      </c>
      <c r="E40" s="61" t="n">
        <v>0</v>
      </c>
      <c r="F40" s="62" t="n">
        <v>0</v>
      </c>
      <c r="G40" s="62" t="n">
        <v>0</v>
      </c>
      <c r="H40" s="70" t="n">
        <v>0</v>
      </c>
    </row>
    <row r="41" customFormat="false" ht="13.5" hidden="false" customHeight="true" outlineLevel="0" collapsed="false">
      <c r="C41" s="37"/>
      <c r="D41" s="71" t="s">
        <v>58</v>
      </c>
      <c r="E41" s="72" t="s">
        <v>77</v>
      </c>
      <c r="F41" s="73" t="s">
        <v>60</v>
      </c>
      <c r="G41" s="74" t="s">
        <v>61</v>
      </c>
      <c r="H41" s="75" t="s">
        <v>62</v>
      </c>
    </row>
    <row r="42" customFormat="false" ht="13.5" hidden="false" customHeight="true" outlineLevel="0" collapsed="false">
      <c r="C42" s="37"/>
      <c r="D42" s="76" t="s">
        <v>63</v>
      </c>
      <c r="E42" s="72" t="s">
        <v>78</v>
      </c>
      <c r="F42" s="78" t="s">
        <v>65</v>
      </c>
      <c r="G42" s="79" t="s">
        <v>66</v>
      </c>
      <c r="H42" s="80" t="s">
        <v>67</v>
      </c>
    </row>
    <row r="43" customFormat="false" ht="13.5" hidden="false" customHeight="true" outlineLevel="0" collapsed="false">
      <c r="C43" s="37"/>
      <c r="D43" s="81" t="s">
        <v>68</v>
      </c>
      <c r="E43" s="82" t="s">
        <v>79</v>
      </c>
      <c r="F43" s="83" t="s">
        <v>70</v>
      </c>
      <c r="G43" s="84" t="s">
        <v>71</v>
      </c>
      <c r="H43" s="75" t="s">
        <v>72</v>
      </c>
    </row>
    <row r="44" customFormat="false" ht="13.5" hidden="false" customHeight="true" outlineLevel="0" collapsed="false">
      <c r="C44" s="37"/>
      <c r="D44" s="85" t="s">
        <v>73</v>
      </c>
      <c r="E44" s="86" t="n">
        <v>39</v>
      </c>
      <c r="F44" s="87" t="e">
        <f aca="false">GetCorrelName1($E44)</f>
        <v>#VALUE!</v>
      </c>
      <c r="G44" s="88" t="e">
        <f aca="false">GetCorrelName2($E44)</f>
        <v>#VALUE!</v>
      </c>
      <c r="H44" s="89" t="s">
        <v>74</v>
      </c>
    </row>
    <row r="45" customFormat="false" ht="13.5" hidden="false" customHeight="true" outlineLevel="0" collapsed="false">
      <c r="C45" s="37"/>
      <c r="D45" s="90" t="s">
        <v>75</v>
      </c>
      <c r="E45" s="91"/>
      <c r="F45" s="91"/>
      <c r="G45" s="91"/>
      <c r="H45" s="91"/>
    </row>
    <row r="46" customFormat="false" ht="13.5" hidden="false" customHeight="true" outlineLevel="0" collapsed="false">
      <c r="C46" s="37"/>
      <c r="D46" s="90"/>
      <c r="E46" s="91"/>
      <c r="F46" s="91"/>
      <c r="G46" s="91"/>
      <c r="H46" s="91"/>
    </row>
    <row r="47" customFormat="false" ht="17.25" hidden="false" customHeight="false" outlineLevel="0" collapsed="false">
      <c r="C47" s="37" t="n">
        <v>3</v>
      </c>
      <c r="D47" s="38" t="s">
        <v>34</v>
      </c>
      <c r="E47" s="38"/>
      <c r="F47" s="38"/>
      <c r="G47" s="38"/>
      <c r="H47" s="38"/>
    </row>
    <row r="48" customFormat="false" ht="15.75" hidden="false" customHeight="false" outlineLevel="0" collapsed="false">
      <c r="C48" s="37"/>
      <c r="D48" s="39" t="s">
        <v>16</v>
      </c>
      <c r="E48" s="40" t="s">
        <v>36</v>
      </c>
      <c r="F48" s="40" t="s">
        <v>37</v>
      </c>
      <c r="G48" s="40" t="s">
        <v>38</v>
      </c>
      <c r="H48" s="41" t="s">
        <v>39</v>
      </c>
    </row>
    <row r="49" customFormat="false" ht="13.5" hidden="false" customHeight="false" outlineLevel="0" collapsed="false">
      <c r="C49" s="37"/>
      <c r="D49" s="42" t="s">
        <v>40</v>
      </c>
      <c r="E49" s="43" t="s">
        <v>12</v>
      </c>
      <c r="F49" s="43" t="s">
        <v>42</v>
      </c>
      <c r="G49" s="44" t="n">
        <v>37196</v>
      </c>
      <c r="H49" s="45" t="n">
        <v>38291</v>
      </c>
    </row>
    <row r="50" customFormat="false" ht="15.75" hidden="false" customHeight="false" outlineLevel="0" collapsed="false">
      <c r="C50" s="37"/>
      <c r="D50" s="46"/>
      <c r="E50" s="47" t="s">
        <v>43</v>
      </c>
      <c r="F50" s="48" t="s">
        <v>44</v>
      </c>
      <c r="G50" s="48" t="s">
        <v>45</v>
      </c>
      <c r="H50" s="49" t="s">
        <v>46</v>
      </c>
    </row>
    <row r="51" customFormat="false" ht="12.75" hidden="false" customHeight="false" outlineLevel="0" collapsed="false">
      <c r="C51" s="37"/>
      <c r="D51" s="50" t="s">
        <v>47</v>
      </c>
      <c r="E51" s="51" t="s">
        <v>80</v>
      </c>
      <c r="F51" s="51" t="s">
        <v>50</v>
      </c>
      <c r="G51" s="51" t="s">
        <v>50</v>
      </c>
      <c r="H51" s="52" t="s">
        <v>50</v>
      </c>
    </row>
    <row r="52" customFormat="false" ht="12.75" hidden="false" customHeight="false" outlineLevel="0" collapsed="false">
      <c r="C52" s="37"/>
      <c r="D52" s="53" t="s">
        <v>51</v>
      </c>
      <c r="E52" s="54" t="n">
        <v>14000</v>
      </c>
      <c r="F52" s="54" t="n">
        <v>0</v>
      </c>
      <c r="G52" s="54" t="n">
        <v>0</v>
      </c>
      <c r="H52" s="55" t="n">
        <v>0</v>
      </c>
    </row>
    <row r="53" customFormat="false" ht="12.75" hidden="false" customHeight="false" outlineLevel="0" collapsed="false">
      <c r="C53" s="37"/>
      <c r="D53" s="53" t="s">
        <v>52</v>
      </c>
      <c r="E53" s="56" t="n">
        <v>0.0445</v>
      </c>
      <c r="F53" s="56" t="n">
        <v>0</v>
      </c>
      <c r="G53" s="56" t="n">
        <v>0</v>
      </c>
      <c r="H53" s="57" t="n">
        <v>0</v>
      </c>
    </row>
    <row r="54" customFormat="false" ht="12.75" hidden="false" customHeight="false" outlineLevel="0" collapsed="false">
      <c r="C54" s="37"/>
      <c r="D54" s="53" t="s">
        <v>53</v>
      </c>
      <c r="E54" s="58" t="n">
        <v>0.0484</v>
      </c>
      <c r="F54" s="58" t="n">
        <v>0</v>
      </c>
      <c r="G54" s="58" t="n">
        <v>0</v>
      </c>
      <c r="H54" s="59" t="n">
        <v>0</v>
      </c>
    </row>
    <row r="55" customFormat="false" ht="12.75" hidden="false" customHeight="false" outlineLevel="0" collapsed="false">
      <c r="C55" s="37"/>
      <c r="D55" s="53" t="s">
        <v>54</v>
      </c>
      <c r="E55" s="56" t="n">
        <v>0</v>
      </c>
      <c r="F55" s="56" t="n">
        <v>0</v>
      </c>
      <c r="G55" s="56" t="n">
        <v>0</v>
      </c>
      <c r="H55" s="57" t="n">
        <v>0</v>
      </c>
    </row>
    <row r="56" customFormat="false" ht="12.75" hidden="false" customHeight="false" outlineLevel="0" collapsed="false">
      <c r="C56" s="37"/>
      <c r="D56" s="60" t="s">
        <v>55</v>
      </c>
      <c r="E56" s="61" t="n">
        <v>0</v>
      </c>
      <c r="F56" s="62" t="n">
        <v>0</v>
      </c>
      <c r="G56" s="63" t="n">
        <v>0</v>
      </c>
      <c r="H56" s="64" t="n">
        <v>0</v>
      </c>
    </row>
    <row r="57" customFormat="false" ht="12.75" hidden="false" customHeight="false" outlineLevel="0" collapsed="false">
      <c r="C57" s="37"/>
      <c r="D57" s="65" t="s">
        <v>56</v>
      </c>
      <c r="E57" s="66" t="n">
        <v>0</v>
      </c>
      <c r="F57" s="67" t="n">
        <v>0</v>
      </c>
      <c r="G57" s="68" t="n">
        <v>0</v>
      </c>
      <c r="H57" s="69" t="n">
        <v>0</v>
      </c>
    </row>
    <row r="58" customFormat="false" ht="13.5" hidden="false" customHeight="false" outlineLevel="0" collapsed="false">
      <c r="C58" s="37"/>
      <c r="D58" s="60" t="s">
        <v>57</v>
      </c>
      <c r="E58" s="61" t="n">
        <v>0</v>
      </c>
      <c r="F58" s="62" t="n">
        <v>0</v>
      </c>
      <c r="G58" s="62" t="n">
        <v>0</v>
      </c>
      <c r="H58" s="70" t="n">
        <v>0</v>
      </c>
    </row>
    <row r="59" customFormat="false" ht="13.5" hidden="false" customHeight="false" outlineLevel="0" collapsed="false">
      <c r="C59" s="37"/>
      <c r="D59" s="71" t="s">
        <v>58</v>
      </c>
      <c r="E59" s="72" t="s">
        <v>81</v>
      </c>
      <c r="F59" s="73" t="s">
        <v>60</v>
      </c>
      <c r="G59" s="74" t="s">
        <v>61</v>
      </c>
      <c r="H59" s="75" t="s">
        <v>62</v>
      </c>
    </row>
    <row r="60" customFormat="false" ht="15.75" hidden="false" customHeight="false" outlineLevel="0" collapsed="false">
      <c r="C60" s="37"/>
      <c r="D60" s="76" t="s">
        <v>63</v>
      </c>
      <c r="E60" s="72" t="s">
        <v>82</v>
      </c>
      <c r="F60" s="78" t="s">
        <v>65</v>
      </c>
      <c r="G60" s="79" t="s">
        <v>66</v>
      </c>
      <c r="H60" s="80" t="s">
        <v>67</v>
      </c>
    </row>
    <row r="61" customFormat="false" ht="13.5" hidden="false" customHeight="false" outlineLevel="0" collapsed="false">
      <c r="C61" s="37"/>
      <c r="D61" s="81" t="s">
        <v>68</v>
      </c>
      <c r="E61" s="82" t="s">
        <v>69</v>
      </c>
      <c r="F61" s="83" t="s">
        <v>70</v>
      </c>
      <c r="G61" s="84" t="s">
        <v>71</v>
      </c>
      <c r="H61" s="75" t="s">
        <v>72</v>
      </c>
    </row>
    <row r="62" customFormat="false" ht="13.5" hidden="false" customHeight="false" outlineLevel="0" collapsed="false">
      <c r="C62" s="37"/>
      <c r="D62" s="85" t="s">
        <v>73</v>
      </c>
      <c r="E62" s="86" t="n">
        <v>43</v>
      </c>
      <c r="F62" s="87" t="e">
        <f aca="false">GetCorrelName1($E62)</f>
        <v>#VALUE!</v>
      </c>
      <c r="G62" s="88" t="e">
        <f aca="false">GetCorrelName2($E62)</f>
        <v>#VALUE!</v>
      </c>
      <c r="H62" s="89" t="s">
        <v>74</v>
      </c>
    </row>
    <row r="63" customFormat="false" ht="12.75" hidden="false" customHeight="false" outlineLevel="0" collapsed="false">
      <c r="C63" s="37"/>
      <c r="D63" s="90" t="s">
        <v>75</v>
      </c>
      <c r="E63" s="91"/>
      <c r="F63" s="91"/>
      <c r="G63" s="91"/>
      <c r="H63" s="91"/>
    </row>
    <row r="64" customFormat="false" ht="13.5" hidden="false" customHeight="false" outlineLevel="0" collapsed="false">
      <c r="C64" s="37"/>
      <c r="D64" s="90"/>
      <c r="E64" s="91"/>
      <c r="F64" s="91"/>
      <c r="G64" s="91"/>
      <c r="H64" s="91"/>
    </row>
    <row r="65" customFormat="false" ht="17.25" hidden="false" customHeight="false" outlineLevel="0" collapsed="false">
      <c r="C65" s="37" t="n">
        <v>4</v>
      </c>
      <c r="D65" s="38" t="s">
        <v>34</v>
      </c>
      <c r="E65" s="38"/>
      <c r="F65" s="38"/>
      <c r="G65" s="38"/>
      <c r="H65" s="38"/>
    </row>
    <row r="66" customFormat="false" ht="15.75" hidden="false" customHeight="false" outlineLevel="0" collapsed="false">
      <c r="C66" s="37"/>
      <c r="D66" s="39" t="s">
        <v>83</v>
      </c>
      <c r="E66" s="40" t="s">
        <v>36</v>
      </c>
      <c r="F66" s="40" t="s">
        <v>37</v>
      </c>
      <c r="G66" s="40" t="s">
        <v>38</v>
      </c>
      <c r="H66" s="41" t="s">
        <v>39</v>
      </c>
    </row>
    <row r="67" customFormat="false" ht="13.5" hidden="false" customHeight="false" outlineLevel="0" collapsed="false">
      <c r="C67" s="37"/>
      <c r="D67" s="42" t="s">
        <v>40</v>
      </c>
      <c r="E67" s="43" t="s">
        <v>84</v>
      </c>
      <c r="F67" s="43" t="s">
        <v>42</v>
      </c>
      <c r="G67" s="44" t="n">
        <v>37196</v>
      </c>
      <c r="H67" s="45" t="n">
        <v>38077</v>
      </c>
    </row>
    <row r="68" customFormat="false" ht="15.75" hidden="false" customHeight="false" outlineLevel="0" collapsed="false">
      <c r="C68" s="37"/>
      <c r="D68" s="46"/>
      <c r="E68" s="47" t="s">
        <v>43</v>
      </c>
      <c r="F68" s="48" t="s">
        <v>44</v>
      </c>
      <c r="G68" s="48" t="s">
        <v>45</v>
      </c>
      <c r="H68" s="49" t="s">
        <v>46</v>
      </c>
    </row>
    <row r="69" customFormat="false" ht="12.75" hidden="false" customHeight="false" outlineLevel="0" collapsed="false">
      <c r="C69" s="37"/>
      <c r="D69" s="50" t="s">
        <v>47</v>
      </c>
      <c r="E69" s="51" t="s">
        <v>48</v>
      </c>
      <c r="F69" s="51" t="s">
        <v>50</v>
      </c>
      <c r="G69" s="51" t="s">
        <v>50</v>
      </c>
      <c r="H69" s="52" t="s">
        <v>50</v>
      </c>
    </row>
    <row r="70" customFormat="false" ht="12.75" hidden="false" customHeight="false" outlineLevel="0" collapsed="false">
      <c r="C70" s="37"/>
      <c r="D70" s="53" t="s">
        <v>51</v>
      </c>
      <c r="E70" s="54" t="n">
        <v>16000</v>
      </c>
      <c r="F70" s="54" t="n">
        <v>0</v>
      </c>
      <c r="G70" s="54" t="n">
        <v>0</v>
      </c>
      <c r="H70" s="55" t="n">
        <v>0</v>
      </c>
    </row>
    <row r="71" customFormat="false" ht="12.75" hidden="false" customHeight="false" outlineLevel="0" collapsed="false">
      <c r="C71" s="37"/>
      <c r="D71" s="53" t="s">
        <v>52</v>
      </c>
      <c r="E71" s="56" t="n">
        <v>0.0319</v>
      </c>
      <c r="F71" s="56" t="n">
        <v>0</v>
      </c>
      <c r="G71" s="56" t="n">
        <v>0</v>
      </c>
      <c r="H71" s="57" t="n">
        <v>0</v>
      </c>
    </row>
    <row r="72" customFormat="false" ht="12.75" hidden="false" customHeight="false" outlineLevel="0" collapsed="false">
      <c r="C72" s="37"/>
      <c r="D72" s="53" t="s">
        <v>53</v>
      </c>
      <c r="E72" s="58" t="n">
        <v>0.0487</v>
      </c>
      <c r="F72" s="58" t="n">
        <v>0</v>
      </c>
      <c r="G72" s="58" t="n">
        <v>0</v>
      </c>
      <c r="H72" s="59" t="n">
        <v>0</v>
      </c>
    </row>
    <row r="73" customFormat="false" ht="12.75" hidden="false" customHeight="false" outlineLevel="0" collapsed="false">
      <c r="C73" s="37"/>
      <c r="D73" s="53" t="s">
        <v>54</v>
      </c>
      <c r="E73" s="56" t="n">
        <v>0</v>
      </c>
      <c r="F73" s="56" t="n">
        <v>0</v>
      </c>
      <c r="G73" s="56" t="n">
        <v>0</v>
      </c>
      <c r="H73" s="57" t="n">
        <v>0</v>
      </c>
    </row>
    <row r="74" customFormat="false" ht="12.75" hidden="false" customHeight="false" outlineLevel="0" collapsed="false">
      <c r="C74" s="37"/>
      <c r="D74" s="60" t="s">
        <v>55</v>
      </c>
      <c r="E74" s="61" t="n">
        <v>0</v>
      </c>
      <c r="F74" s="62" t="n">
        <v>0</v>
      </c>
      <c r="G74" s="63" t="n">
        <v>0</v>
      </c>
      <c r="H74" s="64" t="n">
        <v>0</v>
      </c>
    </row>
    <row r="75" customFormat="false" ht="12.75" hidden="false" customHeight="false" outlineLevel="0" collapsed="false">
      <c r="C75" s="37"/>
      <c r="D75" s="65" t="s">
        <v>56</v>
      </c>
      <c r="E75" s="66" t="n">
        <v>0</v>
      </c>
      <c r="F75" s="67" t="n">
        <v>0</v>
      </c>
      <c r="G75" s="68" t="n">
        <v>0</v>
      </c>
      <c r="H75" s="69" t="n">
        <v>0</v>
      </c>
    </row>
    <row r="76" customFormat="false" ht="13.5" hidden="false" customHeight="false" outlineLevel="0" collapsed="false">
      <c r="C76" s="37"/>
      <c r="D76" s="60" t="s">
        <v>57</v>
      </c>
      <c r="E76" s="61" t="n">
        <v>0</v>
      </c>
      <c r="F76" s="62" t="n">
        <v>0</v>
      </c>
      <c r="G76" s="62" t="n">
        <v>0</v>
      </c>
      <c r="H76" s="70" t="n">
        <v>0</v>
      </c>
    </row>
    <row r="77" customFormat="false" ht="12.75" hidden="false" customHeight="false" outlineLevel="0" collapsed="false">
      <c r="C77" s="37"/>
      <c r="D77" s="71" t="s">
        <v>58</v>
      </c>
      <c r="E77" s="72" t="s">
        <v>85</v>
      </c>
      <c r="F77" s="73" t="s">
        <v>60</v>
      </c>
      <c r="G77" s="74" t="s">
        <v>61</v>
      </c>
      <c r="H77" s="75" t="s">
        <v>62</v>
      </c>
    </row>
    <row r="78" customFormat="false" ht="15.75" hidden="false" customHeight="false" outlineLevel="0" collapsed="false">
      <c r="C78" s="37"/>
      <c r="D78" s="76" t="s">
        <v>63</v>
      </c>
      <c r="E78" s="77" t="s">
        <v>86</v>
      </c>
      <c r="F78" s="78" t="s">
        <v>65</v>
      </c>
      <c r="G78" s="79" t="s">
        <v>66</v>
      </c>
      <c r="H78" s="80" t="s">
        <v>67</v>
      </c>
    </row>
    <row r="79" customFormat="false" ht="13.5" hidden="false" customHeight="false" outlineLevel="0" collapsed="false">
      <c r="C79" s="37"/>
      <c r="D79" s="81" t="s">
        <v>68</v>
      </c>
      <c r="E79" s="82" t="s">
        <v>69</v>
      </c>
      <c r="F79" s="83" t="s">
        <v>70</v>
      </c>
      <c r="G79" s="84" t="s">
        <v>71</v>
      </c>
      <c r="H79" s="75" t="s">
        <v>72</v>
      </c>
    </row>
    <row r="80" customFormat="false" ht="13.5" hidden="false" customHeight="false" outlineLevel="0" collapsed="false">
      <c r="C80" s="37"/>
      <c r="D80" s="85" t="s">
        <v>73</v>
      </c>
      <c r="E80" s="86" t="n">
        <v>44</v>
      </c>
      <c r="F80" s="87" t="e">
        <f aca="false">GetCorrelName1($E80)</f>
        <v>#VALUE!</v>
      </c>
      <c r="G80" s="88" t="e">
        <f aca="false">GetCorrelName2($E80)</f>
        <v>#VALUE!</v>
      </c>
      <c r="H80" s="89" t="s">
        <v>74</v>
      </c>
    </row>
    <row r="81" customFormat="false" ht="12.75" hidden="false" customHeight="false" outlineLevel="0" collapsed="false">
      <c r="C81" s="37"/>
      <c r="D81" s="90" t="s">
        <v>75</v>
      </c>
      <c r="E81" s="91"/>
      <c r="F81" s="91"/>
      <c r="G81" s="91"/>
      <c r="H81" s="91"/>
    </row>
    <row r="82" customFormat="false" ht="13.5" hidden="false" customHeight="false" outlineLevel="0" collapsed="false">
      <c r="C82" s="37"/>
      <c r="D82" s="90"/>
      <c r="E82" s="91"/>
      <c r="F82" s="91"/>
      <c r="G82" s="91"/>
      <c r="H82" s="91"/>
    </row>
    <row r="83" customFormat="false" ht="17.25" hidden="false" customHeight="false" outlineLevel="0" collapsed="false">
      <c r="C83" s="37" t="n">
        <v>5</v>
      </c>
      <c r="D83" s="38" t="s">
        <v>34</v>
      </c>
      <c r="E83" s="38"/>
      <c r="F83" s="38"/>
      <c r="G83" s="38"/>
      <c r="H83" s="38"/>
    </row>
    <row r="84" customFormat="false" ht="15.75" hidden="false" customHeight="false" outlineLevel="0" collapsed="false">
      <c r="C84" s="37"/>
      <c r="D84" s="39" t="s">
        <v>35</v>
      </c>
      <c r="E84" s="40" t="s">
        <v>36</v>
      </c>
      <c r="F84" s="40" t="s">
        <v>37</v>
      </c>
      <c r="G84" s="40" t="s">
        <v>38</v>
      </c>
      <c r="H84" s="41" t="s">
        <v>39</v>
      </c>
    </row>
    <row r="85" customFormat="false" ht="13.5" hidden="false" customHeight="false" outlineLevel="0" collapsed="false">
      <c r="C85" s="37"/>
      <c r="D85" s="42" t="s">
        <v>40</v>
      </c>
      <c r="E85" s="43" t="s">
        <v>87</v>
      </c>
      <c r="F85" s="43" t="s">
        <v>88</v>
      </c>
      <c r="G85" s="44" t="n">
        <v>41958</v>
      </c>
      <c r="H85" s="45" t="n">
        <v>42308</v>
      </c>
    </row>
    <row r="86" customFormat="false" ht="15.75" hidden="false" customHeight="false" outlineLevel="0" collapsed="false">
      <c r="C86" s="37"/>
      <c r="D86" s="46"/>
      <c r="E86" s="47" t="s">
        <v>43</v>
      </c>
      <c r="F86" s="48" t="s">
        <v>44</v>
      </c>
      <c r="G86" s="48" t="s">
        <v>45</v>
      </c>
      <c r="H86" s="49" t="s">
        <v>46</v>
      </c>
    </row>
    <row r="87" customFormat="false" ht="12.75" hidden="false" customHeight="false" outlineLevel="0" collapsed="false">
      <c r="C87" s="37"/>
      <c r="D87" s="50" t="s">
        <v>47</v>
      </c>
      <c r="E87" s="51" t="s">
        <v>80</v>
      </c>
      <c r="F87" s="51" t="s">
        <v>50</v>
      </c>
      <c r="G87" s="51" t="s">
        <v>50</v>
      </c>
      <c r="H87" s="52" t="s">
        <v>50</v>
      </c>
    </row>
    <row r="88" customFormat="false" ht="12.75" hidden="false" customHeight="false" outlineLevel="0" collapsed="false">
      <c r="C88" s="37"/>
      <c r="D88" s="53" t="s">
        <v>51</v>
      </c>
      <c r="E88" s="54" t="n">
        <v>39326</v>
      </c>
      <c r="F88" s="54" t="n">
        <v>0</v>
      </c>
      <c r="G88" s="54" t="n">
        <v>0</v>
      </c>
      <c r="H88" s="55" t="n">
        <v>0</v>
      </c>
    </row>
    <row r="89" customFormat="false" ht="12.75" hidden="false" customHeight="false" outlineLevel="0" collapsed="false">
      <c r="C89" s="37"/>
      <c r="D89" s="53" t="s">
        <v>52</v>
      </c>
      <c r="E89" s="56" t="n">
        <v>0.00128</v>
      </c>
      <c r="F89" s="56" t="n">
        <v>0</v>
      </c>
      <c r="G89" s="56" t="n">
        <v>0</v>
      </c>
      <c r="H89" s="57" t="n">
        <v>0</v>
      </c>
    </row>
    <row r="90" customFormat="false" ht="12.75" hidden="false" customHeight="false" outlineLevel="0" collapsed="false">
      <c r="C90" s="37"/>
      <c r="D90" s="53" t="s">
        <v>53</v>
      </c>
      <c r="E90" s="58" t="n">
        <v>0.01517</v>
      </c>
      <c r="F90" s="58" t="n">
        <v>0</v>
      </c>
      <c r="G90" s="58" t="n">
        <v>0</v>
      </c>
      <c r="H90" s="59" t="n">
        <v>0</v>
      </c>
    </row>
    <row r="91" customFormat="false" ht="12.75" hidden="false" customHeight="false" outlineLevel="0" collapsed="false">
      <c r="C91" s="37"/>
      <c r="D91" s="53" t="s">
        <v>54</v>
      </c>
      <c r="E91" s="56" t="n">
        <v>0.11999</v>
      </c>
      <c r="F91" s="56" t="n">
        <v>0</v>
      </c>
      <c r="G91" s="56" t="n">
        <v>0</v>
      </c>
      <c r="H91" s="57" t="n">
        <v>0</v>
      </c>
    </row>
    <row r="92" customFormat="false" ht="12.75" hidden="false" customHeight="false" outlineLevel="0" collapsed="false">
      <c r="C92" s="37"/>
      <c r="D92" s="60" t="s">
        <v>55</v>
      </c>
      <c r="E92" s="61" t="n">
        <v>0</v>
      </c>
      <c r="F92" s="62" t="n">
        <v>0</v>
      </c>
      <c r="G92" s="63" t="n">
        <v>0</v>
      </c>
      <c r="H92" s="64" t="n">
        <v>0</v>
      </c>
    </row>
    <row r="93" customFormat="false" ht="12.75" hidden="false" customHeight="false" outlineLevel="0" collapsed="false">
      <c r="C93" s="37"/>
      <c r="D93" s="65" t="s">
        <v>56</v>
      </c>
      <c r="E93" s="66" t="n">
        <v>0</v>
      </c>
      <c r="F93" s="67" t="n">
        <v>0</v>
      </c>
      <c r="G93" s="68" t="n">
        <v>0</v>
      </c>
      <c r="H93" s="69" t="n">
        <v>0</v>
      </c>
    </row>
    <row r="94" customFormat="false" ht="13.5" hidden="false" customHeight="false" outlineLevel="0" collapsed="false">
      <c r="C94" s="37"/>
      <c r="D94" s="60" t="s">
        <v>57</v>
      </c>
      <c r="E94" s="61" t="n">
        <v>0</v>
      </c>
      <c r="F94" s="62" t="n">
        <v>0</v>
      </c>
      <c r="G94" s="62" t="n">
        <v>0</v>
      </c>
      <c r="H94" s="70" t="n">
        <v>0</v>
      </c>
    </row>
    <row r="95" customFormat="false" ht="12.75" hidden="false" customHeight="false" outlineLevel="0" collapsed="false">
      <c r="C95" s="37"/>
      <c r="D95" s="71" t="s">
        <v>58</v>
      </c>
      <c r="E95" s="72" t="s">
        <v>89</v>
      </c>
      <c r="F95" s="73" t="s">
        <v>60</v>
      </c>
      <c r="G95" s="74" t="s">
        <v>90</v>
      </c>
      <c r="H95" s="75" t="s">
        <v>62</v>
      </c>
    </row>
    <row r="96" customFormat="false" ht="15.75" hidden="false" customHeight="false" outlineLevel="0" collapsed="false">
      <c r="C96" s="37"/>
      <c r="D96" s="76" t="s">
        <v>63</v>
      </c>
      <c r="E96" s="77" t="s">
        <v>91</v>
      </c>
      <c r="F96" s="78" t="s">
        <v>65</v>
      </c>
      <c r="G96" s="79" t="s">
        <v>92</v>
      </c>
      <c r="H96" s="80" t="s">
        <v>67</v>
      </c>
    </row>
    <row r="97" customFormat="false" ht="13.5" hidden="false" customHeight="false" outlineLevel="0" collapsed="false">
      <c r="C97" s="37"/>
      <c r="D97" s="81" t="s">
        <v>68</v>
      </c>
      <c r="E97" s="82" t="s">
        <v>71</v>
      </c>
      <c r="F97" s="83" t="s">
        <v>70</v>
      </c>
      <c r="G97" s="84" t="s">
        <v>71</v>
      </c>
      <c r="H97" s="75" t="s">
        <v>72</v>
      </c>
    </row>
    <row r="98" customFormat="false" ht="13.5" hidden="false" customHeight="false" outlineLevel="0" collapsed="false">
      <c r="C98" s="37"/>
      <c r="D98" s="85" t="s">
        <v>73</v>
      </c>
      <c r="E98" s="86" t="n">
        <v>63</v>
      </c>
      <c r="F98" s="87" t="e">
        <f aca="false">GetCorrelName1($E98)</f>
        <v>#VALUE!</v>
      </c>
      <c r="G98" s="88" t="e">
        <f aca="false">GetCorrelName2($E98)</f>
        <v>#VALUE!</v>
      </c>
      <c r="H98" s="89" t="s">
        <v>74</v>
      </c>
    </row>
    <row r="99" customFormat="false" ht="12.75" hidden="false" customHeight="false" outlineLevel="0" collapsed="false">
      <c r="C99" s="37"/>
      <c r="D99" s="90" t="s">
        <v>75</v>
      </c>
      <c r="E99" s="91"/>
      <c r="F99" s="91"/>
      <c r="G99" s="91"/>
      <c r="H99" s="91"/>
    </row>
    <row r="100" customFormat="false" ht="13.5" hidden="false" customHeight="false" outlineLevel="0" collapsed="false">
      <c r="C100" s="37"/>
      <c r="D100" s="90"/>
      <c r="E100" s="91"/>
      <c r="F100" s="91"/>
      <c r="G100" s="91"/>
      <c r="H100" s="91"/>
    </row>
    <row r="101" customFormat="false" ht="17.25" hidden="false" customHeight="false" outlineLevel="0" collapsed="false">
      <c r="C101" s="37" t="n">
        <v>6</v>
      </c>
      <c r="D101" s="38" t="s">
        <v>34</v>
      </c>
      <c r="E101" s="38"/>
      <c r="F101" s="38"/>
      <c r="G101" s="38"/>
      <c r="H101" s="38"/>
    </row>
    <row r="102" customFormat="false" ht="15.75" hidden="false" customHeight="false" outlineLevel="0" collapsed="false">
      <c r="C102" s="37"/>
      <c r="D102" s="39"/>
      <c r="E102" s="40" t="s">
        <v>36</v>
      </c>
      <c r="F102" s="40" t="s">
        <v>37</v>
      </c>
      <c r="G102" s="40" t="s">
        <v>38</v>
      </c>
      <c r="H102" s="41" t="s">
        <v>39</v>
      </c>
    </row>
    <row r="103" customFormat="false" ht="13.5" hidden="false" customHeight="false" outlineLevel="0" collapsed="false">
      <c r="C103" s="37"/>
      <c r="D103" s="42" t="s">
        <v>40</v>
      </c>
      <c r="E103" s="43" t="s">
        <v>93</v>
      </c>
      <c r="F103" s="43" t="s">
        <v>88</v>
      </c>
      <c r="G103" s="44" t="n">
        <v>41958</v>
      </c>
      <c r="H103" s="45" t="n">
        <v>42308</v>
      </c>
    </row>
    <row r="104" customFormat="false" ht="15.75" hidden="false" customHeight="false" outlineLevel="0" collapsed="false">
      <c r="C104" s="37"/>
      <c r="D104" s="46"/>
      <c r="E104" s="47" t="s">
        <v>43</v>
      </c>
      <c r="F104" s="48" t="s">
        <v>44</v>
      </c>
      <c r="G104" s="48" t="s">
        <v>45</v>
      </c>
      <c r="H104" s="49" t="s">
        <v>46</v>
      </c>
    </row>
    <row r="105" customFormat="false" ht="12.75" hidden="false" customHeight="false" outlineLevel="0" collapsed="false">
      <c r="C105" s="37"/>
      <c r="D105" s="50" t="s">
        <v>47</v>
      </c>
      <c r="E105" s="51" t="s">
        <v>80</v>
      </c>
      <c r="F105" s="51" t="s">
        <v>50</v>
      </c>
      <c r="G105" s="51" t="s">
        <v>50</v>
      </c>
      <c r="H105" s="52" t="s">
        <v>50</v>
      </c>
    </row>
    <row r="106" customFormat="false" ht="12.75" hidden="false" customHeight="false" outlineLevel="0" collapsed="false">
      <c r="C106" s="37"/>
      <c r="D106" s="53" t="s">
        <v>51</v>
      </c>
      <c r="E106" s="54" t="n">
        <v>117664</v>
      </c>
      <c r="F106" s="54" t="n">
        <v>0</v>
      </c>
      <c r="G106" s="54" t="n">
        <v>0</v>
      </c>
      <c r="H106" s="55" t="n">
        <v>0</v>
      </c>
    </row>
    <row r="107" customFormat="false" ht="12.75" hidden="false" customHeight="false" outlineLevel="0" collapsed="false">
      <c r="C107" s="37"/>
      <c r="D107" s="53" t="s">
        <v>52</v>
      </c>
      <c r="E107" s="56" t="n">
        <v>0.00365</v>
      </c>
      <c r="F107" s="56" t="n">
        <v>0</v>
      </c>
      <c r="G107" s="56" t="n">
        <v>0</v>
      </c>
      <c r="H107" s="57" t="n">
        <v>0</v>
      </c>
    </row>
    <row r="108" customFormat="false" ht="12.75" hidden="false" customHeight="false" outlineLevel="0" collapsed="false">
      <c r="C108" s="37"/>
      <c r="D108" s="53" t="s">
        <v>53</v>
      </c>
      <c r="E108" s="58" t="n">
        <v>0.01</v>
      </c>
      <c r="F108" s="58" t="n">
        <v>0</v>
      </c>
      <c r="G108" s="58" t="n">
        <v>0</v>
      </c>
      <c r="H108" s="59" t="n">
        <v>0</v>
      </c>
    </row>
    <row r="109" customFormat="false" ht="12.75" hidden="false" customHeight="false" outlineLevel="0" collapsed="false">
      <c r="C109" s="37"/>
      <c r="D109" s="53" t="s">
        <v>54</v>
      </c>
      <c r="E109" s="56" t="n">
        <v>0.11933</v>
      </c>
      <c r="F109" s="56" t="n">
        <v>0</v>
      </c>
      <c r="G109" s="56" t="n">
        <v>0</v>
      </c>
      <c r="H109" s="57" t="n">
        <v>0</v>
      </c>
    </row>
    <row r="110" customFormat="false" ht="12.75" hidden="false" customHeight="false" outlineLevel="0" collapsed="false">
      <c r="C110" s="37"/>
      <c r="D110" s="60" t="s">
        <v>55</v>
      </c>
      <c r="E110" s="61" t="n">
        <v>0</v>
      </c>
      <c r="F110" s="62" t="n">
        <v>0</v>
      </c>
      <c r="G110" s="63" t="n">
        <v>0</v>
      </c>
      <c r="H110" s="64" t="n">
        <v>0</v>
      </c>
    </row>
    <row r="111" customFormat="false" ht="12.75" hidden="false" customHeight="false" outlineLevel="0" collapsed="false">
      <c r="C111" s="37"/>
      <c r="D111" s="65" t="s">
        <v>56</v>
      </c>
      <c r="E111" s="66" t="n">
        <v>0</v>
      </c>
      <c r="F111" s="67" t="n">
        <v>0</v>
      </c>
      <c r="G111" s="68" t="n">
        <v>0</v>
      </c>
      <c r="H111" s="69" t="n">
        <v>0</v>
      </c>
    </row>
    <row r="112" customFormat="false" ht="13.5" hidden="false" customHeight="false" outlineLevel="0" collapsed="false">
      <c r="C112" s="37"/>
      <c r="D112" s="60" t="s">
        <v>57</v>
      </c>
      <c r="E112" s="61" t="n">
        <v>0</v>
      </c>
      <c r="F112" s="62" t="n">
        <v>0</v>
      </c>
      <c r="G112" s="62" t="n">
        <v>0</v>
      </c>
      <c r="H112" s="70" t="n">
        <v>0</v>
      </c>
    </row>
    <row r="113" customFormat="false" ht="12.75" hidden="false" customHeight="false" outlineLevel="0" collapsed="false">
      <c r="C113" s="37"/>
      <c r="D113" s="71" t="s">
        <v>58</v>
      </c>
      <c r="E113" s="72" t="s">
        <v>94</v>
      </c>
      <c r="F113" s="73" t="s">
        <v>60</v>
      </c>
      <c r="G113" s="74" t="s">
        <v>90</v>
      </c>
      <c r="H113" s="75" t="s">
        <v>62</v>
      </c>
    </row>
    <row r="114" customFormat="false" ht="15.75" hidden="false" customHeight="false" outlineLevel="0" collapsed="false">
      <c r="C114" s="37"/>
      <c r="D114" s="76" t="s">
        <v>63</v>
      </c>
      <c r="E114" s="77" t="s">
        <v>95</v>
      </c>
      <c r="F114" s="78" t="s">
        <v>65</v>
      </c>
      <c r="G114" s="79" t="s">
        <v>92</v>
      </c>
      <c r="H114" s="80"/>
    </row>
    <row r="115" customFormat="false" ht="13.5" hidden="false" customHeight="false" outlineLevel="0" collapsed="false">
      <c r="C115" s="37"/>
      <c r="D115" s="81" t="s">
        <v>68</v>
      </c>
      <c r="E115" s="82" t="s">
        <v>71</v>
      </c>
      <c r="F115" s="83" t="s">
        <v>70</v>
      </c>
      <c r="G115" s="84" t="s">
        <v>71</v>
      </c>
      <c r="H115" s="75" t="s">
        <v>72</v>
      </c>
    </row>
    <row r="116" customFormat="false" ht="13.5" hidden="false" customHeight="false" outlineLevel="0" collapsed="false">
      <c r="C116" s="37"/>
      <c r="D116" s="85" t="s">
        <v>73</v>
      </c>
      <c r="E116" s="86" t="n">
        <v>62</v>
      </c>
      <c r="F116" s="87" t="e">
        <f aca="false">GetCorrelName1($E116)</f>
        <v>#VALUE!</v>
      </c>
      <c r="G116" s="88" t="e">
        <f aca="false">GetCorrelName2($E116)</f>
        <v>#VALUE!</v>
      </c>
      <c r="H116" s="89" t="s">
        <v>74</v>
      </c>
    </row>
    <row r="117" customFormat="false" ht="12.75" hidden="false" customHeight="false" outlineLevel="0" collapsed="false">
      <c r="C117" s="37"/>
      <c r="D117" s="90" t="s">
        <v>75</v>
      </c>
      <c r="E117" s="92"/>
      <c r="F117" s="92"/>
      <c r="G117" s="92"/>
      <c r="H117" s="92"/>
    </row>
    <row r="118" customFormat="false" ht="13.5" hidden="false" customHeight="false" outlineLevel="0" collapsed="false">
      <c r="C118" s="37"/>
      <c r="D118" s="90"/>
      <c r="E118" s="92"/>
      <c r="F118" s="92"/>
      <c r="G118" s="92"/>
      <c r="H118" s="92"/>
    </row>
    <row r="119" customFormat="false" ht="17.25" hidden="false" customHeight="false" outlineLevel="0" collapsed="false">
      <c r="C119" s="37" t="n">
        <v>7</v>
      </c>
      <c r="D119" s="38" t="s">
        <v>34</v>
      </c>
      <c r="E119" s="38"/>
      <c r="F119" s="38"/>
      <c r="G119" s="38"/>
      <c r="H119" s="38"/>
    </row>
    <row r="120" customFormat="false" ht="15.75" hidden="false" customHeight="false" outlineLevel="0" collapsed="false">
      <c r="C120" s="37"/>
      <c r="D120" s="39"/>
      <c r="E120" s="40" t="s">
        <v>36</v>
      </c>
      <c r="F120" s="40" t="s">
        <v>37</v>
      </c>
      <c r="G120" s="40" t="s">
        <v>38</v>
      </c>
      <c r="H120" s="41" t="s">
        <v>39</v>
      </c>
    </row>
    <row r="121" customFormat="false" ht="13.5" hidden="false" customHeight="false" outlineLevel="0" collapsed="false">
      <c r="C121" s="37"/>
      <c r="D121" s="42" t="s">
        <v>40</v>
      </c>
      <c r="E121" s="43" t="s">
        <v>93</v>
      </c>
      <c r="F121" s="43" t="s">
        <v>88</v>
      </c>
      <c r="G121" s="44" t="n">
        <v>41958</v>
      </c>
      <c r="H121" s="45" t="n">
        <v>42308</v>
      </c>
    </row>
    <row r="122" customFormat="false" ht="15.75" hidden="false" customHeight="false" outlineLevel="0" collapsed="false">
      <c r="C122" s="37"/>
      <c r="D122" s="46"/>
      <c r="E122" s="47" t="s">
        <v>43</v>
      </c>
      <c r="F122" s="48" t="s">
        <v>44</v>
      </c>
      <c r="G122" s="48" t="s">
        <v>45</v>
      </c>
      <c r="H122" s="49" t="s">
        <v>46</v>
      </c>
    </row>
    <row r="123" customFormat="false" ht="12.75" hidden="false" customHeight="false" outlineLevel="0" collapsed="false">
      <c r="C123" s="37"/>
      <c r="D123" s="50" t="s">
        <v>47</v>
      </c>
      <c r="E123" s="51" t="s">
        <v>80</v>
      </c>
      <c r="F123" s="51" t="s">
        <v>50</v>
      </c>
      <c r="G123" s="51" t="s">
        <v>50</v>
      </c>
      <c r="H123" s="52" t="s">
        <v>50</v>
      </c>
    </row>
    <row r="124" customFormat="false" ht="12.75" hidden="false" customHeight="false" outlineLevel="0" collapsed="false">
      <c r="C124" s="37"/>
      <c r="D124" s="53" t="s">
        <v>51</v>
      </c>
      <c r="E124" s="54" t="n">
        <v>117664</v>
      </c>
      <c r="F124" s="54" t="n">
        <v>0</v>
      </c>
      <c r="G124" s="54" t="n">
        <v>0</v>
      </c>
      <c r="H124" s="55" t="n">
        <v>0</v>
      </c>
    </row>
    <row r="125" customFormat="false" ht="12.75" hidden="false" customHeight="false" outlineLevel="0" collapsed="false">
      <c r="C125" s="37"/>
      <c r="D125" s="53" t="s">
        <v>52</v>
      </c>
      <c r="E125" s="56" t="n">
        <v>0.00365</v>
      </c>
      <c r="F125" s="56" t="n">
        <v>0</v>
      </c>
      <c r="G125" s="56" t="n">
        <v>0</v>
      </c>
      <c r="H125" s="57" t="n">
        <v>0</v>
      </c>
    </row>
    <row r="126" customFormat="false" ht="12.75" hidden="false" customHeight="false" outlineLevel="0" collapsed="false">
      <c r="C126" s="37"/>
      <c r="D126" s="53" t="s">
        <v>53</v>
      </c>
      <c r="E126" s="58" t="n">
        <v>0.01</v>
      </c>
      <c r="F126" s="58" t="n">
        <v>0</v>
      </c>
      <c r="G126" s="58" t="n">
        <v>0</v>
      </c>
      <c r="H126" s="59" t="n">
        <v>0</v>
      </c>
    </row>
    <row r="127" customFormat="false" ht="12.75" hidden="false" customHeight="false" outlineLevel="0" collapsed="false">
      <c r="C127" s="37"/>
      <c r="D127" s="53" t="s">
        <v>54</v>
      </c>
      <c r="E127" s="56" t="n">
        <v>0.11933</v>
      </c>
      <c r="F127" s="56" t="n">
        <v>0</v>
      </c>
      <c r="G127" s="56" t="n">
        <v>0</v>
      </c>
      <c r="H127" s="57" t="n">
        <v>0</v>
      </c>
    </row>
    <row r="128" customFormat="false" ht="12.75" hidden="false" customHeight="false" outlineLevel="0" collapsed="false">
      <c r="C128" s="37"/>
      <c r="D128" s="60" t="s">
        <v>55</v>
      </c>
      <c r="E128" s="61" t="n">
        <v>0</v>
      </c>
      <c r="F128" s="62" t="n">
        <v>0</v>
      </c>
      <c r="G128" s="63" t="n">
        <v>0</v>
      </c>
      <c r="H128" s="64" t="n">
        <v>0</v>
      </c>
    </row>
    <row r="129" customFormat="false" ht="12.75" hidden="false" customHeight="false" outlineLevel="0" collapsed="false">
      <c r="C129" s="37"/>
      <c r="D129" s="65" t="s">
        <v>56</v>
      </c>
      <c r="E129" s="66" t="n">
        <v>0</v>
      </c>
      <c r="F129" s="67" t="n">
        <v>0</v>
      </c>
      <c r="G129" s="68" t="n">
        <v>0</v>
      </c>
      <c r="H129" s="69" t="n">
        <v>0</v>
      </c>
    </row>
    <row r="130" customFormat="false" ht="13.5" hidden="false" customHeight="false" outlineLevel="0" collapsed="false">
      <c r="C130" s="37"/>
      <c r="D130" s="60" t="s">
        <v>57</v>
      </c>
      <c r="E130" s="61" t="n">
        <v>0</v>
      </c>
      <c r="F130" s="62" t="n">
        <v>0</v>
      </c>
      <c r="G130" s="62" t="n">
        <v>0</v>
      </c>
      <c r="H130" s="70" t="n">
        <v>0</v>
      </c>
    </row>
    <row r="131" customFormat="false" ht="12.75" hidden="false" customHeight="false" outlineLevel="0" collapsed="false">
      <c r="C131" s="37"/>
      <c r="D131" s="71" t="s">
        <v>58</v>
      </c>
      <c r="E131" s="72"/>
      <c r="F131" s="73" t="s">
        <v>60</v>
      </c>
      <c r="G131" s="74"/>
      <c r="H131" s="75" t="s">
        <v>62</v>
      </c>
    </row>
    <row r="132" customFormat="false" ht="15.75" hidden="false" customHeight="false" outlineLevel="0" collapsed="false">
      <c r="C132" s="37"/>
      <c r="D132" s="76" t="s">
        <v>63</v>
      </c>
      <c r="E132" s="77"/>
      <c r="F132" s="78" t="s">
        <v>65</v>
      </c>
      <c r="G132" s="79"/>
      <c r="H132" s="80"/>
    </row>
    <row r="133" customFormat="false" ht="13.5" hidden="false" customHeight="false" outlineLevel="0" collapsed="false">
      <c r="C133" s="37"/>
      <c r="D133" s="81" t="s">
        <v>68</v>
      </c>
      <c r="E133" s="82"/>
      <c r="F133" s="83" t="s">
        <v>70</v>
      </c>
      <c r="G133" s="84"/>
      <c r="H133" s="75" t="s">
        <v>72</v>
      </c>
    </row>
    <row r="134" customFormat="false" ht="13.5" hidden="false" customHeight="false" outlineLevel="0" collapsed="false">
      <c r="C134" s="37"/>
      <c r="D134" s="85" t="s">
        <v>73</v>
      </c>
      <c r="E134" s="86"/>
      <c r="F134" s="87" t="e">
        <f aca="false">GetCorrelName1($E134)</f>
        <v>#VALUE!</v>
      </c>
      <c r="G134" s="88" t="e">
        <f aca="false">GetCorrelName2($E134)</f>
        <v>#VALUE!</v>
      </c>
      <c r="H134" s="89" t="s">
        <v>74</v>
      </c>
    </row>
    <row r="135" customFormat="false" ht="12.75" hidden="false" customHeight="false" outlineLevel="0" collapsed="false">
      <c r="C135" s="37"/>
      <c r="D135" s="90" t="s">
        <v>75</v>
      </c>
      <c r="E135" s="92"/>
      <c r="F135" s="92"/>
      <c r="G135" s="92"/>
      <c r="H135" s="92"/>
    </row>
    <row r="136" customFormat="false" ht="13.5" hidden="false" customHeight="false" outlineLevel="0" collapsed="false">
      <c r="C136" s="37"/>
      <c r="D136" s="90"/>
      <c r="E136" s="92"/>
      <c r="F136" s="92"/>
      <c r="G136" s="92"/>
      <c r="H136" s="92"/>
    </row>
    <row r="137" customFormat="false" ht="17.25" hidden="false" customHeight="false" outlineLevel="0" collapsed="false">
      <c r="C137" s="37"/>
      <c r="D137" s="38" t="s">
        <v>34</v>
      </c>
      <c r="E137" s="38"/>
      <c r="F137" s="38"/>
      <c r="G137" s="38"/>
      <c r="H137" s="38"/>
    </row>
    <row r="138" customFormat="false" ht="15.75" hidden="false" customHeight="false" outlineLevel="0" collapsed="false">
      <c r="C138" s="37"/>
      <c r="D138" s="39"/>
      <c r="E138" s="40" t="s">
        <v>36</v>
      </c>
      <c r="F138" s="40" t="s">
        <v>37</v>
      </c>
      <c r="G138" s="40" t="s">
        <v>38</v>
      </c>
      <c r="H138" s="41" t="s">
        <v>39</v>
      </c>
    </row>
    <row r="139" customFormat="false" ht="13.5" hidden="false" customHeight="false" outlineLevel="0" collapsed="false">
      <c r="C139" s="37"/>
      <c r="D139" s="42" t="s">
        <v>40</v>
      </c>
      <c r="E139" s="43"/>
      <c r="F139" s="43"/>
      <c r="G139" s="44"/>
      <c r="H139" s="45"/>
    </row>
    <row r="140" customFormat="false" ht="15.75" hidden="false" customHeight="false" outlineLevel="0" collapsed="false">
      <c r="C140" s="37"/>
      <c r="D140" s="46"/>
      <c r="E140" s="47" t="s">
        <v>43</v>
      </c>
      <c r="F140" s="48" t="s">
        <v>44</v>
      </c>
      <c r="G140" s="48" t="s">
        <v>45</v>
      </c>
      <c r="H140" s="49" t="s">
        <v>46</v>
      </c>
    </row>
    <row r="141" customFormat="false" ht="12.75" hidden="false" customHeight="false" outlineLevel="0" collapsed="false">
      <c r="C141" s="37"/>
      <c r="D141" s="50" t="s">
        <v>47</v>
      </c>
      <c r="E141" s="51" t="s">
        <v>80</v>
      </c>
      <c r="F141" s="51" t="s">
        <v>50</v>
      </c>
      <c r="G141" s="51" t="s">
        <v>50</v>
      </c>
      <c r="H141" s="52" t="s">
        <v>50</v>
      </c>
    </row>
    <row r="142" customFormat="false" ht="12.75" hidden="false" customHeight="false" outlineLevel="0" collapsed="false">
      <c r="C142" s="37"/>
      <c r="D142" s="53" t="s">
        <v>51</v>
      </c>
      <c r="E142" s="54" t="n">
        <v>0</v>
      </c>
      <c r="F142" s="54" t="n">
        <v>0</v>
      </c>
      <c r="G142" s="54" t="n">
        <v>0</v>
      </c>
      <c r="H142" s="55" t="n">
        <v>0</v>
      </c>
    </row>
    <row r="143" customFormat="false" ht="12.75" hidden="false" customHeight="false" outlineLevel="0" collapsed="false">
      <c r="C143" s="37"/>
      <c r="D143" s="53" t="s">
        <v>52</v>
      </c>
      <c r="E143" s="56" t="n">
        <v>0</v>
      </c>
      <c r="F143" s="56" t="n">
        <v>0</v>
      </c>
      <c r="G143" s="56" t="n">
        <v>0</v>
      </c>
      <c r="H143" s="57" t="n">
        <v>0</v>
      </c>
    </row>
    <row r="144" customFormat="false" ht="12.75" hidden="false" customHeight="false" outlineLevel="0" collapsed="false">
      <c r="C144" s="37"/>
      <c r="D144" s="53" t="s">
        <v>53</v>
      </c>
      <c r="E144" s="58" t="n">
        <v>0</v>
      </c>
      <c r="F144" s="58" t="n">
        <v>0</v>
      </c>
      <c r="G144" s="58" t="n">
        <v>0</v>
      </c>
      <c r="H144" s="59" t="n">
        <v>0</v>
      </c>
    </row>
    <row r="145" customFormat="false" ht="12.75" hidden="false" customHeight="false" outlineLevel="0" collapsed="false">
      <c r="C145" s="37"/>
      <c r="D145" s="53" t="s">
        <v>54</v>
      </c>
      <c r="E145" s="56" t="n">
        <v>0</v>
      </c>
      <c r="F145" s="56" t="n">
        <v>0</v>
      </c>
      <c r="G145" s="56" t="n">
        <v>0</v>
      </c>
      <c r="H145" s="57" t="n">
        <v>0</v>
      </c>
    </row>
    <row r="146" customFormat="false" ht="12.75" hidden="false" customHeight="false" outlineLevel="0" collapsed="false">
      <c r="C146" s="37"/>
      <c r="D146" s="60" t="s">
        <v>55</v>
      </c>
      <c r="E146" s="61" t="n">
        <v>0</v>
      </c>
      <c r="F146" s="62" t="n">
        <v>0</v>
      </c>
      <c r="G146" s="63" t="n">
        <v>0</v>
      </c>
      <c r="H146" s="64" t="n">
        <v>0</v>
      </c>
    </row>
    <row r="147" customFormat="false" ht="12.75" hidden="false" customHeight="false" outlineLevel="0" collapsed="false">
      <c r="C147" s="37"/>
      <c r="D147" s="65" t="s">
        <v>56</v>
      </c>
      <c r="E147" s="66" t="n">
        <v>0</v>
      </c>
      <c r="F147" s="67" t="n">
        <v>0</v>
      </c>
      <c r="G147" s="68" t="n">
        <v>0</v>
      </c>
      <c r="H147" s="69" t="n">
        <v>0</v>
      </c>
    </row>
    <row r="148" customFormat="false" ht="13.5" hidden="false" customHeight="false" outlineLevel="0" collapsed="false">
      <c r="C148" s="37"/>
      <c r="D148" s="60" t="s">
        <v>57</v>
      </c>
      <c r="E148" s="61" t="n">
        <v>0</v>
      </c>
      <c r="F148" s="62" t="n">
        <v>0</v>
      </c>
      <c r="G148" s="62" t="n">
        <v>0</v>
      </c>
      <c r="H148" s="70" t="n">
        <v>0</v>
      </c>
    </row>
    <row r="149" customFormat="false" ht="12.75" hidden="false" customHeight="false" outlineLevel="0" collapsed="false">
      <c r="C149" s="37"/>
      <c r="D149" s="71" t="s">
        <v>58</v>
      </c>
      <c r="E149" s="72"/>
      <c r="F149" s="73" t="s">
        <v>60</v>
      </c>
      <c r="G149" s="74"/>
      <c r="H149" s="75" t="s">
        <v>62</v>
      </c>
    </row>
    <row r="150" customFormat="false" ht="15.75" hidden="false" customHeight="false" outlineLevel="0" collapsed="false">
      <c r="C150" s="37"/>
      <c r="D150" s="76" t="s">
        <v>63</v>
      </c>
      <c r="E150" s="77"/>
      <c r="F150" s="78" t="s">
        <v>65</v>
      </c>
      <c r="G150" s="79"/>
      <c r="H150" s="80"/>
    </row>
    <row r="151" customFormat="false" ht="13.5" hidden="false" customHeight="false" outlineLevel="0" collapsed="false">
      <c r="C151" s="37"/>
      <c r="D151" s="81" t="s">
        <v>68</v>
      </c>
      <c r="E151" s="82"/>
      <c r="F151" s="83" t="s">
        <v>70</v>
      </c>
      <c r="G151" s="84"/>
      <c r="H151" s="75" t="s">
        <v>72</v>
      </c>
    </row>
    <row r="152" customFormat="false" ht="13.5" hidden="false" customHeight="false" outlineLevel="0" collapsed="false">
      <c r="C152" s="37"/>
      <c r="D152" s="85" t="s">
        <v>73</v>
      </c>
      <c r="E152" s="86"/>
      <c r="F152" s="87" t="e">
        <f aca="false">GetCorrelName1($E152)</f>
        <v>#VALUE!</v>
      </c>
      <c r="G152" s="88" t="e">
        <f aca="false">GetCorrelName2($E152)</f>
        <v>#VALUE!</v>
      </c>
      <c r="H152" s="89" t="s">
        <v>74</v>
      </c>
    </row>
    <row r="153" customFormat="false" ht="12.75" hidden="false" customHeight="false" outlineLevel="0" collapsed="false">
      <c r="C153" s="37"/>
      <c r="D153" s="90" t="s">
        <v>75</v>
      </c>
      <c r="E153" s="92"/>
      <c r="F153" s="92"/>
      <c r="G153" s="92"/>
      <c r="H153" s="92"/>
    </row>
    <row r="154" customFormat="false" ht="13.5" hidden="false" customHeight="false" outlineLevel="0" collapsed="false">
      <c r="C154" s="37"/>
      <c r="D154" s="90"/>
      <c r="E154" s="92"/>
      <c r="F154" s="92"/>
      <c r="G154" s="92"/>
      <c r="H154" s="92"/>
    </row>
    <row r="155" customFormat="false" ht="17.25" hidden="false" customHeight="false" outlineLevel="0" collapsed="false">
      <c r="C155" s="37"/>
      <c r="D155" s="38" t="s">
        <v>34</v>
      </c>
      <c r="E155" s="38"/>
      <c r="F155" s="38"/>
      <c r="G155" s="38"/>
      <c r="H155" s="38"/>
    </row>
    <row r="156" customFormat="false" ht="15.75" hidden="false" customHeight="false" outlineLevel="0" collapsed="false">
      <c r="C156" s="37"/>
      <c r="D156" s="39"/>
      <c r="E156" s="40" t="s">
        <v>36</v>
      </c>
      <c r="F156" s="40" t="s">
        <v>37</v>
      </c>
      <c r="G156" s="40" t="s">
        <v>38</v>
      </c>
      <c r="H156" s="41" t="s">
        <v>39</v>
      </c>
    </row>
    <row r="157" customFormat="false" ht="13.5" hidden="false" customHeight="false" outlineLevel="0" collapsed="false">
      <c r="C157" s="37"/>
      <c r="D157" s="42" t="s">
        <v>40</v>
      </c>
      <c r="E157" s="43"/>
      <c r="F157" s="43"/>
      <c r="G157" s="44"/>
      <c r="H157" s="45"/>
    </row>
    <row r="158" customFormat="false" ht="15.75" hidden="false" customHeight="false" outlineLevel="0" collapsed="false">
      <c r="C158" s="37"/>
      <c r="D158" s="46"/>
      <c r="E158" s="47" t="s">
        <v>43</v>
      </c>
      <c r="F158" s="48" t="s">
        <v>44</v>
      </c>
      <c r="G158" s="48" t="s">
        <v>45</v>
      </c>
      <c r="H158" s="49" t="s">
        <v>46</v>
      </c>
    </row>
    <row r="159" customFormat="false" ht="12.75" hidden="false" customHeight="false" outlineLevel="0" collapsed="false">
      <c r="C159" s="37"/>
      <c r="D159" s="50" t="s">
        <v>47</v>
      </c>
      <c r="E159" s="51" t="s">
        <v>80</v>
      </c>
      <c r="F159" s="51" t="s">
        <v>50</v>
      </c>
      <c r="G159" s="51" t="s">
        <v>50</v>
      </c>
      <c r="H159" s="52" t="s">
        <v>50</v>
      </c>
    </row>
    <row r="160" customFormat="false" ht="12.75" hidden="false" customHeight="false" outlineLevel="0" collapsed="false">
      <c r="C160" s="37"/>
      <c r="D160" s="53" t="s">
        <v>51</v>
      </c>
      <c r="E160" s="54" t="n">
        <v>0</v>
      </c>
      <c r="F160" s="54" t="n">
        <v>0</v>
      </c>
      <c r="G160" s="54" t="n">
        <v>0</v>
      </c>
      <c r="H160" s="55" t="n">
        <v>0</v>
      </c>
    </row>
    <row r="161" customFormat="false" ht="12.75" hidden="false" customHeight="false" outlineLevel="0" collapsed="false">
      <c r="C161" s="37"/>
      <c r="D161" s="53" t="s">
        <v>52</v>
      </c>
      <c r="E161" s="56" t="n">
        <v>0</v>
      </c>
      <c r="F161" s="56" t="n">
        <v>0</v>
      </c>
      <c r="G161" s="56" t="n">
        <v>0</v>
      </c>
      <c r="H161" s="57" t="n">
        <v>0</v>
      </c>
    </row>
    <row r="162" customFormat="false" ht="12.75" hidden="false" customHeight="false" outlineLevel="0" collapsed="false">
      <c r="C162" s="37"/>
      <c r="D162" s="53" t="s">
        <v>53</v>
      </c>
      <c r="E162" s="58" t="n">
        <v>0</v>
      </c>
      <c r="F162" s="58" t="n">
        <v>0</v>
      </c>
      <c r="G162" s="58" t="n">
        <v>0</v>
      </c>
      <c r="H162" s="59" t="n">
        <v>0</v>
      </c>
    </row>
    <row r="163" customFormat="false" ht="12.75" hidden="false" customHeight="false" outlineLevel="0" collapsed="false">
      <c r="C163" s="37"/>
      <c r="D163" s="53" t="s">
        <v>54</v>
      </c>
      <c r="E163" s="56" t="n">
        <v>0</v>
      </c>
      <c r="F163" s="56" t="n">
        <v>0</v>
      </c>
      <c r="G163" s="56" t="n">
        <v>0</v>
      </c>
      <c r="H163" s="57" t="n">
        <v>0</v>
      </c>
    </row>
    <row r="164" customFormat="false" ht="12.75" hidden="false" customHeight="false" outlineLevel="0" collapsed="false">
      <c r="C164" s="37"/>
      <c r="D164" s="60" t="s">
        <v>55</v>
      </c>
      <c r="E164" s="61" t="n">
        <v>0</v>
      </c>
      <c r="F164" s="62" t="n">
        <v>0</v>
      </c>
      <c r="G164" s="63" t="n">
        <v>0</v>
      </c>
      <c r="H164" s="64" t="n">
        <v>0</v>
      </c>
    </row>
    <row r="165" customFormat="false" ht="12.75" hidden="false" customHeight="false" outlineLevel="0" collapsed="false">
      <c r="C165" s="37"/>
      <c r="D165" s="65" t="s">
        <v>56</v>
      </c>
      <c r="E165" s="66" t="n">
        <v>0</v>
      </c>
      <c r="F165" s="67" t="n">
        <v>0</v>
      </c>
      <c r="G165" s="68" t="n">
        <v>0</v>
      </c>
      <c r="H165" s="69" t="n">
        <v>0</v>
      </c>
    </row>
    <row r="166" customFormat="false" ht="13.5" hidden="false" customHeight="false" outlineLevel="0" collapsed="false">
      <c r="C166" s="37"/>
      <c r="D166" s="60" t="s">
        <v>57</v>
      </c>
      <c r="E166" s="61" t="n">
        <v>0</v>
      </c>
      <c r="F166" s="62" t="n">
        <v>0</v>
      </c>
      <c r="G166" s="62" t="n">
        <v>0</v>
      </c>
      <c r="H166" s="70" t="n">
        <v>0</v>
      </c>
    </row>
    <row r="167" customFormat="false" ht="12.75" hidden="false" customHeight="false" outlineLevel="0" collapsed="false">
      <c r="C167" s="37"/>
      <c r="D167" s="71" t="s">
        <v>58</v>
      </c>
      <c r="E167" s="72"/>
      <c r="F167" s="73" t="s">
        <v>60</v>
      </c>
      <c r="G167" s="74"/>
      <c r="H167" s="75" t="s">
        <v>62</v>
      </c>
    </row>
    <row r="168" customFormat="false" ht="15.75" hidden="false" customHeight="false" outlineLevel="0" collapsed="false">
      <c r="C168" s="37"/>
      <c r="D168" s="76" t="s">
        <v>63</v>
      </c>
      <c r="E168" s="77"/>
      <c r="F168" s="78" t="s">
        <v>65</v>
      </c>
      <c r="G168" s="79"/>
      <c r="H168" s="80"/>
    </row>
    <row r="169" customFormat="false" ht="13.5" hidden="false" customHeight="false" outlineLevel="0" collapsed="false">
      <c r="C169" s="37"/>
      <c r="D169" s="81" t="s">
        <v>68</v>
      </c>
      <c r="E169" s="82"/>
      <c r="F169" s="83" t="s">
        <v>70</v>
      </c>
      <c r="G169" s="84"/>
      <c r="H169" s="75" t="s">
        <v>72</v>
      </c>
    </row>
    <row r="170" customFormat="false" ht="13.5" hidden="false" customHeight="false" outlineLevel="0" collapsed="false">
      <c r="C170" s="37"/>
      <c r="D170" s="85" t="s">
        <v>73</v>
      </c>
      <c r="E170" s="86"/>
      <c r="F170" s="87" t="e">
        <f aca="false">GetCorrelName1($E170)</f>
        <v>#VALUE!</v>
      </c>
      <c r="G170" s="88" t="e">
        <f aca="false">GetCorrelName2($E170)</f>
        <v>#VALUE!</v>
      </c>
      <c r="H170" s="89" t="s">
        <v>74</v>
      </c>
    </row>
    <row r="171" customFormat="false" ht="12.75" hidden="false" customHeight="false" outlineLevel="0" collapsed="false">
      <c r="C171" s="37"/>
      <c r="D171" s="90" t="s">
        <v>75</v>
      </c>
      <c r="E171" s="92"/>
      <c r="F171" s="92"/>
      <c r="G171" s="92"/>
      <c r="H171" s="92"/>
    </row>
    <row r="172" customFormat="false" ht="13.5" hidden="false" customHeight="false" outlineLevel="0" collapsed="false">
      <c r="C172" s="37"/>
      <c r="D172" s="90"/>
      <c r="E172" s="92"/>
      <c r="F172" s="92"/>
      <c r="G172" s="92"/>
      <c r="H172" s="92"/>
    </row>
    <row r="173" customFormat="false" ht="17.25" hidden="false" customHeight="true" outlineLevel="0" collapsed="false">
      <c r="C173" s="37"/>
      <c r="D173" s="38" t="s">
        <v>34</v>
      </c>
      <c r="E173" s="38"/>
      <c r="F173" s="38"/>
      <c r="G173" s="38"/>
      <c r="H173" s="38"/>
    </row>
    <row r="174" customFormat="false" ht="15.75" hidden="false" customHeight="true" outlineLevel="0" collapsed="false">
      <c r="C174" s="37"/>
      <c r="D174" s="39"/>
      <c r="E174" s="40" t="s">
        <v>36</v>
      </c>
      <c r="F174" s="40" t="s">
        <v>37</v>
      </c>
      <c r="G174" s="40" t="s">
        <v>38</v>
      </c>
      <c r="H174" s="41" t="s">
        <v>39</v>
      </c>
    </row>
    <row r="175" customFormat="false" ht="13.5" hidden="false" customHeight="true" outlineLevel="0" collapsed="false">
      <c r="C175" s="37"/>
      <c r="D175" s="42" t="s">
        <v>40</v>
      </c>
      <c r="E175" s="43"/>
      <c r="F175" s="43"/>
      <c r="G175" s="44"/>
      <c r="H175" s="45"/>
    </row>
    <row r="176" customFormat="false" ht="15.75" hidden="false" customHeight="true" outlineLevel="0" collapsed="false">
      <c r="C176" s="37"/>
      <c r="D176" s="46"/>
      <c r="E176" s="47" t="s">
        <v>43</v>
      </c>
      <c r="F176" s="48" t="s">
        <v>44</v>
      </c>
      <c r="G176" s="48" t="s">
        <v>45</v>
      </c>
      <c r="H176" s="49" t="s">
        <v>46</v>
      </c>
    </row>
    <row r="177" customFormat="false" ht="12.75" hidden="false" customHeight="true" outlineLevel="0" collapsed="false">
      <c r="C177" s="37"/>
      <c r="D177" s="50" t="s">
        <v>47</v>
      </c>
      <c r="E177" s="51" t="s">
        <v>80</v>
      </c>
      <c r="F177" s="51" t="s">
        <v>50</v>
      </c>
      <c r="G177" s="51" t="s">
        <v>50</v>
      </c>
      <c r="H177" s="52" t="s">
        <v>50</v>
      </c>
    </row>
    <row r="178" customFormat="false" ht="12.75" hidden="false" customHeight="true" outlineLevel="0" collapsed="false">
      <c r="C178" s="37"/>
      <c r="D178" s="53" t="s">
        <v>51</v>
      </c>
      <c r="E178" s="54" t="n">
        <v>0</v>
      </c>
      <c r="F178" s="54" t="n">
        <v>0</v>
      </c>
      <c r="G178" s="54" t="n">
        <v>0</v>
      </c>
      <c r="H178" s="55" t="n">
        <v>0</v>
      </c>
    </row>
    <row r="179" customFormat="false" ht="12.75" hidden="false" customHeight="true" outlineLevel="0" collapsed="false">
      <c r="C179" s="37"/>
      <c r="D179" s="53" t="s">
        <v>52</v>
      </c>
      <c r="E179" s="56" t="n">
        <v>0</v>
      </c>
      <c r="F179" s="56" t="n">
        <v>0</v>
      </c>
      <c r="G179" s="56" t="n">
        <v>0</v>
      </c>
      <c r="H179" s="57" t="n">
        <v>0</v>
      </c>
    </row>
    <row r="180" customFormat="false" ht="12.75" hidden="false" customHeight="true" outlineLevel="0" collapsed="false">
      <c r="C180" s="37"/>
      <c r="D180" s="53" t="s">
        <v>53</v>
      </c>
      <c r="E180" s="58" t="n">
        <v>0</v>
      </c>
      <c r="F180" s="58" t="n">
        <v>0</v>
      </c>
      <c r="G180" s="58" t="n">
        <v>0</v>
      </c>
      <c r="H180" s="59" t="n">
        <v>0</v>
      </c>
    </row>
    <row r="181" customFormat="false" ht="12.75" hidden="false" customHeight="true" outlineLevel="0" collapsed="false">
      <c r="C181" s="37"/>
      <c r="D181" s="53" t="s">
        <v>54</v>
      </c>
      <c r="E181" s="56" t="n">
        <v>0</v>
      </c>
      <c r="F181" s="56" t="n">
        <v>0</v>
      </c>
      <c r="G181" s="56" t="n">
        <v>0</v>
      </c>
      <c r="H181" s="57" t="n">
        <v>0</v>
      </c>
    </row>
    <row r="182" customFormat="false" ht="12.75" hidden="false" customHeight="true" outlineLevel="0" collapsed="false">
      <c r="C182" s="37"/>
      <c r="D182" s="60" t="s">
        <v>55</v>
      </c>
      <c r="E182" s="61" t="n">
        <v>0</v>
      </c>
      <c r="F182" s="62" t="n">
        <v>0</v>
      </c>
      <c r="G182" s="63" t="n">
        <v>0</v>
      </c>
      <c r="H182" s="64" t="n">
        <v>0</v>
      </c>
    </row>
    <row r="183" customFormat="false" ht="12.75" hidden="false" customHeight="true" outlineLevel="0" collapsed="false">
      <c r="C183" s="37"/>
      <c r="D183" s="65" t="s">
        <v>56</v>
      </c>
      <c r="E183" s="66" t="n">
        <v>0</v>
      </c>
      <c r="F183" s="67" t="n">
        <v>0</v>
      </c>
      <c r="G183" s="68" t="n">
        <v>0</v>
      </c>
      <c r="H183" s="69" t="n">
        <v>0</v>
      </c>
    </row>
    <row r="184" customFormat="false" ht="13.5" hidden="false" customHeight="true" outlineLevel="0" collapsed="false">
      <c r="C184" s="37"/>
      <c r="D184" s="60" t="s">
        <v>57</v>
      </c>
      <c r="E184" s="61" t="n">
        <v>0</v>
      </c>
      <c r="F184" s="62" t="n">
        <v>0</v>
      </c>
      <c r="G184" s="62" t="n">
        <v>0</v>
      </c>
      <c r="H184" s="70" t="n">
        <v>0</v>
      </c>
    </row>
    <row r="185" customFormat="false" ht="13.5" hidden="false" customHeight="true" outlineLevel="0" collapsed="false">
      <c r="C185" s="37"/>
      <c r="D185" s="71" t="s">
        <v>58</v>
      </c>
      <c r="E185" s="72"/>
      <c r="F185" s="73" t="s">
        <v>60</v>
      </c>
      <c r="G185" s="74"/>
      <c r="H185" s="75" t="s">
        <v>62</v>
      </c>
    </row>
    <row r="186" customFormat="false" ht="15.75" hidden="false" customHeight="true" outlineLevel="0" collapsed="false">
      <c r="C186" s="37"/>
      <c r="D186" s="76" t="s">
        <v>63</v>
      </c>
      <c r="E186" s="77"/>
      <c r="F186" s="78" t="s">
        <v>65</v>
      </c>
      <c r="G186" s="79"/>
      <c r="H186" s="80"/>
    </row>
    <row r="187" customFormat="false" ht="13.5" hidden="false" customHeight="true" outlineLevel="0" collapsed="false">
      <c r="C187" s="37"/>
      <c r="D187" s="81" t="s">
        <v>68</v>
      </c>
      <c r="E187" s="82"/>
      <c r="F187" s="83" t="s">
        <v>70</v>
      </c>
      <c r="G187" s="84"/>
      <c r="H187" s="75" t="s">
        <v>72</v>
      </c>
    </row>
    <row r="188" customFormat="false" ht="13.5" hidden="false" customHeight="true" outlineLevel="0" collapsed="false">
      <c r="C188" s="37"/>
      <c r="D188" s="85" t="s">
        <v>73</v>
      </c>
      <c r="E188" s="86"/>
      <c r="F188" s="87" t="e">
        <f aca="false">GetCorrelName1($E188)</f>
        <v>#VALUE!</v>
      </c>
      <c r="G188" s="88" t="e">
        <f aca="false">GetCorrelName2($E188)</f>
        <v>#VALUE!</v>
      </c>
      <c r="H188" s="89" t="s">
        <v>74</v>
      </c>
    </row>
    <row r="189" customFormat="false" ht="12.75" hidden="false" customHeight="true" outlineLevel="0" collapsed="false">
      <c r="C189" s="37"/>
      <c r="D189" s="90" t="s">
        <v>75</v>
      </c>
      <c r="E189" s="92"/>
      <c r="F189" s="92"/>
      <c r="G189" s="92"/>
      <c r="H189" s="92"/>
    </row>
    <row r="190" customFormat="false" ht="13.5" hidden="false" customHeight="true" outlineLevel="0" collapsed="false">
      <c r="C190" s="37"/>
      <c r="D190" s="90"/>
      <c r="E190" s="92"/>
      <c r="F190" s="92"/>
      <c r="G190" s="92"/>
      <c r="H190" s="92"/>
    </row>
    <row r="191" customFormat="false" ht="17.25" hidden="false" customHeight="true" outlineLevel="0" collapsed="false">
      <c r="C191" s="37"/>
      <c r="D191" s="38" t="s">
        <v>34</v>
      </c>
      <c r="E191" s="38"/>
      <c r="F191" s="38"/>
      <c r="G191" s="38"/>
      <c r="H191" s="38"/>
    </row>
    <row r="192" customFormat="false" ht="15.75" hidden="false" customHeight="true" outlineLevel="0" collapsed="false">
      <c r="C192" s="37"/>
      <c r="D192" s="39"/>
      <c r="E192" s="40" t="s">
        <v>36</v>
      </c>
      <c r="F192" s="40" t="s">
        <v>37</v>
      </c>
      <c r="G192" s="40" t="s">
        <v>38</v>
      </c>
      <c r="H192" s="41" t="s">
        <v>39</v>
      </c>
    </row>
    <row r="193" customFormat="false" ht="13.5" hidden="false" customHeight="true" outlineLevel="0" collapsed="false">
      <c r="C193" s="37"/>
      <c r="D193" s="42" t="s">
        <v>40</v>
      </c>
      <c r="E193" s="43"/>
      <c r="F193" s="43"/>
      <c r="G193" s="44"/>
      <c r="H193" s="45"/>
    </row>
    <row r="194" customFormat="false" ht="15.75" hidden="false" customHeight="true" outlineLevel="0" collapsed="false">
      <c r="C194" s="37"/>
      <c r="D194" s="46"/>
      <c r="E194" s="47" t="s">
        <v>43</v>
      </c>
      <c r="F194" s="48" t="s">
        <v>44</v>
      </c>
      <c r="G194" s="48" t="s">
        <v>45</v>
      </c>
      <c r="H194" s="49" t="s">
        <v>46</v>
      </c>
    </row>
    <row r="195" customFormat="false" ht="12.75" hidden="false" customHeight="true" outlineLevel="0" collapsed="false">
      <c r="C195" s="37"/>
      <c r="D195" s="50" t="s">
        <v>47</v>
      </c>
      <c r="E195" s="51" t="s">
        <v>80</v>
      </c>
      <c r="F195" s="51" t="s">
        <v>50</v>
      </c>
      <c r="G195" s="51" t="s">
        <v>50</v>
      </c>
      <c r="H195" s="52" t="s">
        <v>50</v>
      </c>
    </row>
    <row r="196" customFormat="false" ht="12.75" hidden="false" customHeight="true" outlineLevel="0" collapsed="false">
      <c r="C196" s="37"/>
      <c r="D196" s="53" t="s">
        <v>51</v>
      </c>
      <c r="E196" s="54" t="n">
        <v>0</v>
      </c>
      <c r="F196" s="54" t="n">
        <v>0</v>
      </c>
      <c r="G196" s="54" t="n">
        <v>0</v>
      </c>
      <c r="H196" s="55" t="n">
        <v>0</v>
      </c>
    </row>
    <row r="197" customFormat="false" ht="12.75" hidden="false" customHeight="true" outlineLevel="0" collapsed="false">
      <c r="C197" s="37"/>
      <c r="D197" s="53" t="s">
        <v>52</v>
      </c>
      <c r="E197" s="56" t="n">
        <v>0</v>
      </c>
      <c r="F197" s="56" t="n">
        <v>0</v>
      </c>
      <c r="G197" s="56" t="n">
        <v>0</v>
      </c>
      <c r="H197" s="57" t="n">
        <v>0</v>
      </c>
    </row>
    <row r="198" customFormat="false" ht="12.75" hidden="false" customHeight="true" outlineLevel="0" collapsed="false">
      <c r="C198" s="37"/>
      <c r="D198" s="53" t="s">
        <v>53</v>
      </c>
      <c r="E198" s="58" t="n">
        <v>0</v>
      </c>
      <c r="F198" s="58" t="n">
        <v>0</v>
      </c>
      <c r="G198" s="58" t="n">
        <v>0</v>
      </c>
      <c r="H198" s="59" t="n">
        <v>0</v>
      </c>
    </row>
    <row r="199" customFormat="false" ht="12.75" hidden="false" customHeight="true" outlineLevel="0" collapsed="false">
      <c r="C199" s="37"/>
      <c r="D199" s="53" t="s">
        <v>54</v>
      </c>
      <c r="E199" s="56" t="n">
        <v>0</v>
      </c>
      <c r="F199" s="56" t="n">
        <v>0</v>
      </c>
      <c r="G199" s="56" t="n">
        <v>0</v>
      </c>
      <c r="H199" s="57" t="n">
        <v>0</v>
      </c>
    </row>
    <row r="200" customFormat="false" ht="12.75" hidden="false" customHeight="true" outlineLevel="0" collapsed="false">
      <c r="C200" s="37"/>
      <c r="D200" s="60" t="s">
        <v>55</v>
      </c>
      <c r="E200" s="61" t="n">
        <v>0</v>
      </c>
      <c r="F200" s="62" t="n">
        <v>0</v>
      </c>
      <c r="G200" s="63" t="n">
        <v>0</v>
      </c>
      <c r="H200" s="64" t="n">
        <v>0</v>
      </c>
    </row>
    <row r="201" customFormat="false" ht="12.75" hidden="false" customHeight="true" outlineLevel="0" collapsed="false">
      <c r="C201" s="37"/>
      <c r="D201" s="65" t="s">
        <v>56</v>
      </c>
      <c r="E201" s="66" t="n">
        <v>0</v>
      </c>
      <c r="F201" s="67" t="n">
        <v>0</v>
      </c>
      <c r="G201" s="68" t="n">
        <v>0</v>
      </c>
      <c r="H201" s="69" t="n">
        <v>0</v>
      </c>
    </row>
    <row r="202" customFormat="false" ht="13.5" hidden="false" customHeight="true" outlineLevel="0" collapsed="false">
      <c r="C202" s="37"/>
      <c r="D202" s="60" t="s">
        <v>57</v>
      </c>
      <c r="E202" s="61" t="n">
        <v>0</v>
      </c>
      <c r="F202" s="62" t="n">
        <v>0</v>
      </c>
      <c r="G202" s="62" t="n">
        <v>0</v>
      </c>
      <c r="H202" s="70" t="n">
        <v>0</v>
      </c>
    </row>
    <row r="203" customFormat="false" ht="13.5" hidden="false" customHeight="true" outlineLevel="0" collapsed="false">
      <c r="C203" s="37"/>
      <c r="D203" s="71" t="s">
        <v>58</v>
      </c>
      <c r="E203" s="72"/>
      <c r="F203" s="73" t="s">
        <v>60</v>
      </c>
      <c r="G203" s="74"/>
      <c r="H203" s="75" t="s">
        <v>62</v>
      </c>
    </row>
    <row r="204" customFormat="false" ht="15.75" hidden="false" customHeight="true" outlineLevel="0" collapsed="false">
      <c r="C204" s="37"/>
      <c r="D204" s="76" t="s">
        <v>63</v>
      </c>
      <c r="E204" s="77"/>
      <c r="F204" s="78" t="s">
        <v>65</v>
      </c>
      <c r="G204" s="79"/>
      <c r="H204" s="80"/>
    </row>
    <row r="205" customFormat="false" ht="13.5" hidden="false" customHeight="true" outlineLevel="0" collapsed="false">
      <c r="C205" s="37"/>
      <c r="D205" s="81" t="s">
        <v>68</v>
      </c>
      <c r="E205" s="82"/>
      <c r="F205" s="83" t="s">
        <v>70</v>
      </c>
      <c r="G205" s="84"/>
      <c r="H205" s="75" t="s">
        <v>72</v>
      </c>
    </row>
    <row r="206" customFormat="false" ht="13.5" hidden="false" customHeight="true" outlineLevel="0" collapsed="false">
      <c r="C206" s="37"/>
      <c r="D206" s="85" t="s">
        <v>73</v>
      </c>
      <c r="E206" s="86"/>
      <c r="F206" s="87" t="e">
        <f aca="false">GetCorrelName1($E206)</f>
        <v>#VALUE!</v>
      </c>
      <c r="G206" s="88" t="e">
        <f aca="false">GetCorrelName2($E206)</f>
        <v>#VALUE!</v>
      </c>
      <c r="H206" s="89" t="s">
        <v>74</v>
      </c>
    </row>
    <row r="207" customFormat="false" ht="12.75" hidden="false" customHeight="true" outlineLevel="0" collapsed="false">
      <c r="C207" s="37"/>
      <c r="D207" s="90" t="s">
        <v>75</v>
      </c>
      <c r="E207" s="92"/>
      <c r="F207" s="92"/>
      <c r="G207" s="92"/>
      <c r="H207" s="92"/>
    </row>
    <row r="208" customFormat="false" ht="13.5" hidden="false" customHeight="true" outlineLevel="0" collapsed="false">
      <c r="C208" s="37"/>
      <c r="D208" s="90"/>
      <c r="E208" s="92"/>
      <c r="F208" s="92"/>
      <c r="G208" s="92"/>
      <c r="H208" s="92"/>
    </row>
    <row r="209" customFormat="false" ht="17.25" hidden="false" customHeight="false" outlineLevel="0" collapsed="false">
      <c r="C209" s="37"/>
      <c r="D209" s="38" t="s">
        <v>34</v>
      </c>
      <c r="E209" s="38"/>
      <c r="F209" s="38"/>
      <c r="G209" s="38"/>
      <c r="H209" s="38"/>
    </row>
    <row r="210" customFormat="false" ht="15.75" hidden="false" customHeight="false" outlineLevel="0" collapsed="false">
      <c r="C210" s="37"/>
      <c r="D210" s="39"/>
      <c r="E210" s="40" t="s">
        <v>36</v>
      </c>
      <c r="F210" s="40" t="s">
        <v>37</v>
      </c>
      <c r="G210" s="40" t="s">
        <v>38</v>
      </c>
      <c r="H210" s="41" t="s">
        <v>39</v>
      </c>
    </row>
    <row r="211" customFormat="false" ht="13.5" hidden="false" customHeight="false" outlineLevel="0" collapsed="false">
      <c r="C211" s="37"/>
      <c r="D211" s="42" t="s">
        <v>40</v>
      </c>
      <c r="E211" s="43"/>
      <c r="F211" s="43"/>
      <c r="G211" s="44"/>
      <c r="H211" s="45"/>
    </row>
    <row r="212" customFormat="false" ht="15.75" hidden="false" customHeight="false" outlineLevel="0" collapsed="false">
      <c r="C212" s="37"/>
      <c r="D212" s="46"/>
      <c r="E212" s="47" t="s">
        <v>43</v>
      </c>
      <c r="F212" s="48" t="s">
        <v>44</v>
      </c>
      <c r="G212" s="48" t="s">
        <v>45</v>
      </c>
      <c r="H212" s="49" t="s">
        <v>46</v>
      </c>
    </row>
    <row r="213" customFormat="false" ht="12.75" hidden="false" customHeight="false" outlineLevel="0" collapsed="false">
      <c r="C213" s="37"/>
      <c r="D213" s="50" t="s">
        <v>47</v>
      </c>
      <c r="E213" s="51" t="s">
        <v>80</v>
      </c>
      <c r="F213" s="51" t="s">
        <v>50</v>
      </c>
      <c r="G213" s="51" t="s">
        <v>50</v>
      </c>
      <c r="H213" s="52" t="s">
        <v>50</v>
      </c>
    </row>
    <row r="214" customFormat="false" ht="12.75" hidden="false" customHeight="false" outlineLevel="0" collapsed="false">
      <c r="C214" s="37"/>
      <c r="D214" s="53" t="s">
        <v>51</v>
      </c>
      <c r="E214" s="54" t="n">
        <v>0</v>
      </c>
      <c r="F214" s="54" t="n">
        <v>0</v>
      </c>
      <c r="G214" s="54" t="n">
        <v>0</v>
      </c>
      <c r="H214" s="55" t="n">
        <v>0</v>
      </c>
    </row>
    <row r="215" customFormat="false" ht="12.75" hidden="false" customHeight="false" outlineLevel="0" collapsed="false">
      <c r="C215" s="37"/>
      <c r="D215" s="53" t="s">
        <v>52</v>
      </c>
      <c r="E215" s="56" t="n">
        <v>0</v>
      </c>
      <c r="F215" s="56" t="n">
        <v>0</v>
      </c>
      <c r="G215" s="56" t="n">
        <v>0</v>
      </c>
      <c r="H215" s="57" t="n">
        <v>0</v>
      </c>
    </row>
    <row r="216" customFormat="false" ht="12.75" hidden="false" customHeight="false" outlineLevel="0" collapsed="false">
      <c r="C216" s="37"/>
      <c r="D216" s="53" t="s">
        <v>53</v>
      </c>
      <c r="E216" s="58" t="n">
        <v>0</v>
      </c>
      <c r="F216" s="58" t="n">
        <v>0</v>
      </c>
      <c r="G216" s="58" t="n">
        <v>0</v>
      </c>
      <c r="H216" s="59" t="n">
        <v>0</v>
      </c>
    </row>
    <row r="217" customFormat="false" ht="12.75" hidden="false" customHeight="false" outlineLevel="0" collapsed="false">
      <c r="C217" s="37"/>
      <c r="D217" s="53" t="s">
        <v>54</v>
      </c>
      <c r="E217" s="56" t="n">
        <v>0</v>
      </c>
      <c r="F217" s="56" t="n">
        <v>0</v>
      </c>
      <c r="G217" s="56" t="n">
        <v>0</v>
      </c>
      <c r="H217" s="57" t="n">
        <v>0</v>
      </c>
    </row>
    <row r="218" customFormat="false" ht="12.75" hidden="false" customHeight="false" outlineLevel="0" collapsed="false">
      <c r="C218" s="37"/>
      <c r="D218" s="60" t="s">
        <v>55</v>
      </c>
      <c r="E218" s="61" t="n">
        <v>0</v>
      </c>
      <c r="F218" s="62" t="n">
        <v>0</v>
      </c>
      <c r="G218" s="63" t="n">
        <v>0</v>
      </c>
      <c r="H218" s="64" t="n">
        <v>0</v>
      </c>
    </row>
    <row r="219" customFormat="false" ht="12.75" hidden="false" customHeight="false" outlineLevel="0" collapsed="false">
      <c r="C219" s="37"/>
      <c r="D219" s="65" t="s">
        <v>56</v>
      </c>
      <c r="E219" s="66" t="n">
        <v>0</v>
      </c>
      <c r="F219" s="67" t="n">
        <v>0</v>
      </c>
      <c r="G219" s="68" t="n">
        <v>0</v>
      </c>
      <c r="H219" s="69" t="n">
        <v>0</v>
      </c>
    </row>
    <row r="220" customFormat="false" ht="13.5" hidden="false" customHeight="false" outlineLevel="0" collapsed="false">
      <c r="C220" s="37"/>
      <c r="D220" s="60" t="s">
        <v>57</v>
      </c>
      <c r="E220" s="61" t="n">
        <v>0</v>
      </c>
      <c r="F220" s="62" t="n">
        <v>0</v>
      </c>
      <c r="G220" s="62" t="n">
        <v>0</v>
      </c>
      <c r="H220" s="70" t="n">
        <v>0</v>
      </c>
    </row>
    <row r="221" customFormat="false" ht="12.75" hidden="false" customHeight="false" outlineLevel="0" collapsed="false">
      <c r="C221" s="37"/>
      <c r="D221" s="71" t="s">
        <v>58</v>
      </c>
      <c r="E221" s="72"/>
      <c r="F221" s="73" t="s">
        <v>60</v>
      </c>
      <c r="G221" s="74"/>
      <c r="H221" s="75" t="s">
        <v>62</v>
      </c>
    </row>
    <row r="222" customFormat="false" ht="15.75" hidden="false" customHeight="false" outlineLevel="0" collapsed="false">
      <c r="C222" s="37"/>
      <c r="D222" s="76" t="s">
        <v>63</v>
      </c>
      <c r="E222" s="77"/>
      <c r="F222" s="78" t="s">
        <v>65</v>
      </c>
      <c r="G222" s="79"/>
      <c r="H222" s="80"/>
    </row>
    <row r="223" customFormat="false" ht="13.5" hidden="false" customHeight="false" outlineLevel="0" collapsed="false">
      <c r="C223" s="37"/>
      <c r="D223" s="81" t="s">
        <v>68</v>
      </c>
      <c r="E223" s="82"/>
      <c r="F223" s="83" t="s">
        <v>70</v>
      </c>
      <c r="G223" s="84"/>
      <c r="H223" s="75" t="s">
        <v>72</v>
      </c>
    </row>
    <row r="224" customFormat="false" ht="13.5" hidden="false" customHeight="false" outlineLevel="0" collapsed="false">
      <c r="C224" s="37"/>
      <c r="D224" s="85" t="s">
        <v>73</v>
      </c>
      <c r="E224" s="86"/>
      <c r="F224" s="87" t="e">
        <f aca="false">GetCorrelName1($E224)</f>
        <v>#VALUE!</v>
      </c>
      <c r="G224" s="88" t="e">
        <f aca="false">GetCorrelName2($E224)</f>
        <v>#VALUE!</v>
      </c>
      <c r="H224" s="89" t="s">
        <v>74</v>
      </c>
    </row>
    <row r="225" customFormat="false" ht="12.75" hidden="false" customHeight="false" outlineLevel="0" collapsed="false">
      <c r="C225" s="37"/>
      <c r="D225" s="90" t="s">
        <v>75</v>
      </c>
      <c r="E225" s="92"/>
      <c r="F225" s="92"/>
      <c r="G225" s="92"/>
      <c r="H225" s="92"/>
    </row>
    <row r="226" customFormat="false" ht="13.5" hidden="false" customHeight="false" outlineLevel="0" collapsed="false">
      <c r="C226" s="37"/>
      <c r="D226" s="90"/>
      <c r="E226" s="92"/>
      <c r="F226" s="92"/>
      <c r="G226" s="92"/>
      <c r="H226" s="92"/>
    </row>
    <row r="227" customFormat="false" ht="17.25" hidden="false" customHeight="false" outlineLevel="0" collapsed="false">
      <c r="C227" s="37"/>
      <c r="D227" s="38" t="s">
        <v>34</v>
      </c>
      <c r="E227" s="38"/>
      <c r="F227" s="38"/>
      <c r="G227" s="38"/>
      <c r="H227" s="38"/>
    </row>
    <row r="228" customFormat="false" ht="15.75" hidden="false" customHeight="false" outlineLevel="0" collapsed="false">
      <c r="C228" s="37"/>
      <c r="D228" s="39"/>
      <c r="E228" s="40" t="s">
        <v>36</v>
      </c>
      <c r="F228" s="40" t="s">
        <v>37</v>
      </c>
      <c r="G228" s="40" t="s">
        <v>38</v>
      </c>
      <c r="H228" s="41" t="s">
        <v>39</v>
      </c>
    </row>
    <row r="229" customFormat="false" ht="13.5" hidden="false" customHeight="false" outlineLevel="0" collapsed="false">
      <c r="C229" s="37"/>
      <c r="D229" s="42" t="s">
        <v>40</v>
      </c>
      <c r="E229" s="43"/>
      <c r="F229" s="43"/>
      <c r="G229" s="44"/>
      <c r="H229" s="45"/>
    </row>
    <row r="230" customFormat="false" ht="15.75" hidden="false" customHeight="false" outlineLevel="0" collapsed="false">
      <c r="C230" s="37"/>
      <c r="D230" s="46"/>
      <c r="E230" s="47" t="s">
        <v>43</v>
      </c>
      <c r="F230" s="48" t="s">
        <v>44</v>
      </c>
      <c r="G230" s="48" t="s">
        <v>45</v>
      </c>
      <c r="H230" s="49" t="s">
        <v>46</v>
      </c>
    </row>
    <row r="231" customFormat="false" ht="12.75" hidden="false" customHeight="false" outlineLevel="0" collapsed="false">
      <c r="C231" s="37"/>
      <c r="D231" s="50" t="s">
        <v>47</v>
      </c>
      <c r="E231" s="51" t="s">
        <v>80</v>
      </c>
      <c r="F231" s="51" t="s">
        <v>50</v>
      </c>
      <c r="G231" s="51" t="s">
        <v>50</v>
      </c>
      <c r="H231" s="52" t="s">
        <v>50</v>
      </c>
    </row>
    <row r="232" customFormat="false" ht="12.75" hidden="false" customHeight="false" outlineLevel="0" collapsed="false">
      <c r="C232" s="37"/>
      <c r="D232" s="53" t="s">
        <v>51</v>
      </c>
      <c r="E232" s="54" t="n">
        <v>0</v>
      </c>
      <c r="F232" s="54" t="n">
        <v>0</v>
      </c>
      <c r="G232" s="54" t="n">
        <v>0</v>
      </c>
      <c r="H232" s="55" t="n">
        <v>0</v>
      </c>
    </row>
    <row r="233" customFormat="false" ht="12.75" hidden="false" customHeight="false" outlineLevel="0" collapsed="false">
      <c r="C233" s="37"/>
      <c r="D233" s="53" t="s">
        <v>52</v>
      </c>
      <c r="E233" s="56" t="n">
        <v>0</v>
      </c>
      <c r="F233" s="56" t="n">
        <v>0</v>
      </c>
      <c r="G233" s="56" t="n">
        <v>0</v>
      </c>
      <c r="H233" s="57" t="n">
        <v>0</v>
      </c>
    </row>
    <row r="234" customFormat="false" ht="12.75" hidden="false" customHeight="false" outlineLevel="0" collapsed="false">
      <c r="C234" s="37"/>
      <c r="D234" s="53" t="s">
        <v>53</v>
      </c>
      <c r="E234" s="58" t="n">
        <v>0</v>
      </c>
      <c r="F234" s="58" t="n">
        <v>0</v>
      </c>
      <c r="G234" s="58" t="n">
        <v>0</v>
      </c>
      <c r="H234" s="59" t="n">
        <v>0</v>
      </c>
    </row>
    <row r="235" customFormat="false" ht="12.75" hidden="false" customHeight="false" outlineLevel="0" collapsed="false">
      <c r="C235" s="37"/>
      <c r="D235" s="53" t="s">
        <v>54</v>
      </c>
      <c r="E235" s="56" t="n">
        <v>0</v>
      </c>
      <c r="F235" s="56" t="n">
        <v>0</v>
      </c>
      <c r="G235" s="56" t="n">
        <v>0</v>
      </c>
      <c r="H235" s="57" t="n">
        <v>0</v>
      </c>
    </row>
    <row r="236" customFormat="false" ht="12.75" hidden="false" customHeight="false" outlineLevel="0" collapsed="false">
      <c r="C236" s="37"/>
      <c r="D236" s="60" t="s">
        <v>55</v>
      </c>
      <c r="E236" s="61" t="n">
        <v>0</v>
      </c>
      <c r="F236" s="62" t="n">
        <v>0</v>
      </c>
      <c r="G236" s="63" t="n">
        <v>0</v>
      </c>
      <c r="H236" s="64" t="n">
        <v>0</v>
      </c>
    </row>
    <row r="237" customFormat="false" ht="12.75" hidden="false" customHeight="false" outlineLevel="0" collapsed="false">
      <c r="C237" s="37"/>
      <c r="D237" s="65" t="s">
        <v>56</v>
      </c>
      <c r="E237" s="66" t="n">
        <v>0</v>
      </c>
      <c r="F237" s="67" t="n">
        <v>0</v>
      </c>
      <c r="G237" s="68" t="n">
        <v>0</v>
      </c>
      <c r="H237" s="69" t="n">
        <v>0</v>
      </c>
    </row>
    <row r="238" customFormat="false" ht="13.5" hidden="false" customHeight="false" outlineLevel="0" collapsed="false">
      <c r="C238" s="37"/>
      <c r="D238" s="60" t="s">
        <v>57</v>
      </c>
      <c r="E238" s="61" t="n">
        <v>0</v>
      </c>
      <c r="F238" s="62" t="n">
        <v>0</v>
      </c>
      <c r="G238" s="62" t="n">
        <v>0</v>
      </c>
      <c r="H238" s="70" t="n">
        <v>0</v>
      </c>
    </row>
    <row r="239" customFormat="false" ht="12.75" hidden="false" customHeight="false" outlineLevel="0" collapsed="false">
      <c r="C239" s="37"/>
      <c r="D239" s="71" t="s">
        <v>58</v>
      </c>
      <c r="E239" s="72"/>
      <c r="F239" s="73" t="s">
        <v>60</v>
      </c>
      <c r="G239" s="74"/>
      <c r="H239" s="75" t="s">
        <v>62</v>
      </c>
    </row>
    <row r="240" customFormat="false" ht="15.75" hidden="false" customHeight="false" outlineLevel="0" collapsed="false">
      <c r="C240" s="37"/>
      <c r="D240" s="76" t="s">
        <v>63</v>
      </c>
      <c r="E240" s="77"/>
      <c r="F240" s="78" t="s">
        <v>65</v>
      </c>
      <c r="G240" s="79"/>
      <c r="H240" s="80"/>
    </row>
    <row r="241" customFormat="false" ht="13.5" hidden="false" customHeight="false" outlineLevel="0" collapsed="false">
      <c r="C241" s="37"/>
      <c r="D241" s="81" t="s">
        <v>68</v>
      </c>
      <c r="E241" s="82"/>
      <c r="F241" s="83" t="s">
        <v>70</v>
      </c>
      <c r="G241" s="84"/>
      <c r="H241" s="75" t="s">
        <v>72</v>
      </c>
    </row>
    <row r="242" customFormat="false" ht="13.5" hidden="false" customHeight="false" outlineLevel="0" collapsed="false">
      <c r="C242" s="37"/>
      <c r="D242" s="85" t="s">
        <v>73</v>
      </c>
      <c r="E242" s="86"/>
      <c r="F242" s="87" t="e">
        <f aca="false">GetCorrelName1($E242)</f>
        <v>#VALUE!</v>
      </c>
      <c r="G242" s="88" t="e">
        <f aca="false">GetCorrelName2($E242)</f>
        <v>#VALUE!</v>
      </c>
      <c r="H242" s="89" t="s">
        <v>74</v>
      </c>
    </row>
    <row r="243" customFormat="false" ht="12.75" hidden="false" customHeight="false" outlineLevel="0" collapsed="false">
      <c r="C243" s="37"/>
      <c r="D243" s="90" t="s">
        <v>75</v>
      </c>
      <c r="E243" s="92"/>
      <c r="F243" s="92"/>
      <c r="G243" s="92"/>
      <c r="H243" s="92"/>
    </row>
    <row r="244" customFormat="false" ht="13.5" hidden="false" customHeight="false" outlineLevel="0" collapsed="false">
      <c r="C244" s="37"/>
      <c r="D244" s="90"/>
      <c r="E244" s="92"/>
      <c r="F244" s="92"/>
      <c r="G244" s="92"/>
      <c r="H244" s="92"/>
    </row>
    <row r="245" customFormat="false" ht="17.25" hidden="false" customHeight="false" outlineLevel="0" collapsed="false">
      <c r="C245" s="37"/>
      <c r="D245" s="38" t="s">
        <v>34</v>
      </c>
      <c r="E245" s="38"/>
      <c r="F245" s="38"/>
      <c r="G245" s="38"/>
      <c r="H245" s="38"/>
    </row>
    <row r="246" customFormat="false" ht="15.75" hidden="false" customHeight="false" outlineLevel="0" collapsed="false">
      <c r="C246" s="37"/>
      <c r="D246" s="39"/>
      <c r="E246" s="40" t="s">
        <v>36</v>
      </c>
      <c r="F246" s="40" t="s">
        <v>37</v>
      </c>
      <c r="G246" s="40" t="s">
        <v>38</v>
      </c>
      <c r="H246" s="41" t="s">
        <v>39</v>
      </c>
    </row>
    <row r="247" customFormat="false" ht="13.5" hidden="false" customHeight="false" outlineLevel="0" collapsed="false">
      <c r="C247" s="37"/>
      <c r="D247" s="42" t="s">
        <v>40</v>
      </c>
      <c r="E247" s="43"/>
      <c r="F247" s="43"/>
      <c r="G247" s="44"/>
      <c r="H247" s="45"/>
    </row>
    <row r="248" customFormat="false" ht="15.75" hidden="false" customHeight="false" outlineLevel="0" collapsed="false">
      <c r="C248" s="37"/>
      <c r="D248" s="46"/>
      <c r="E248" s="47" t="s">
        <v>43</v>
      </c>
      <c r="F248" s="48" t="s">
        <v>44</v>
      </c>
      <c r="G248" s="48" t="s">
        <v>45</v>
      </c>
      <c r="H248" s="49" t="s">
        <v>46</v>
      </c>
    </row>
    <row r="249" customFormat="false" ht="12.75" hidden="false" customHeight="false" outlineLevel="0" collapsed="false">
      <c r="C249" s="37"/>
      <c r="D249" s="50" t="s">
        <v>47</v>
      </c>
      <c r="E249" s="51" t="s">
        <v>80</v>
      </c>
      <c r="F249" s="51" t="s">
        <v>50</v>
      </c>
      <c r="G249" s="51" t="s">
        <v>50</v>
      </c>
      <c r="H249" s="52" t="s">
        <v>50</v>
      </c>
    </row>
    <row r="250" customFormat="false" ht="12.75" hidden="false" customHeight="false" outlineLevel="0" collapsed="false">
      <c r="C250" s="37"/>
      <c r="D250" s="53" t="s">
        <v>51</v>
      </c>
      <c r="E250" s="54" t="n">
        <v>0</v>
      </c>
      <c r="F250" s="54" t="n">
        <v>0</v>
      </c>
      <c r="G250" s="54" t="n">
        <v>0</v>
      </c>
      <c r="H250" s="55" t="n">
        <v>0</v>
      </c>
    </row>
    <row r="251" customFormat="false" ht="12.75" hidden="false" customHeight="false" outlineLevel="0" collapsed="false">
      <c r="C251" s="37"/>
      <c r="D251" s="53" t="s">
        <v>52</v>
      </c>
      <c r="E251" s="56" t="n">
        <v>0</v>
      </c>
      <c r="F251" s="56" t="n">
        <v>0</v>
      </c>
      <c r="G251" s="56" t="n">
        <v>0</v>
      </c>
      <c r="H251" s="57" t="n">
        <v>0</v>
      </c>
    </row>
    <row r="252" customFormat="false" ht="12.75" hidden="false" customHeight="false" outlineLevel="0" collapsed="false">
      <c r="C252" s="37"/>
      <c r="D252" s="53" t="s">
        <v>53</v>
      </c>
      <c r="E252" s="58" t="n">
        <v>0</v>
      </c>
      <c r="F252" s="58" t="n">
        <v>0</v>
      </c>
      <c r="G252" s="58" t="n">
        <v>0</v>
      </c>
      <c r="H252" s="59" t="n">
        <v>0</v>
      </c>
    </row>
    <row r="253" customFormat="false" ht="12.75" hidden="false" customHeight="false" outlineLevel="0" collapsed="false">
      <c r="C253" s="37"/>
      <c r="D253" s="53" t="s">
        <v>54</v>
      </c>
      <c r="E253" s="56" t="n">
        <v>0</v>
      </c>
      <c r="F253" s="56" t="n">
        <v>0</v>
      </c>
      <c r="G253" s="56" t="n">
        <v>0</v>
      </c>
      <c r="H253" s="57" t="n">
        <v>0</v>
      </c>
    </row>
    <row r="254" customFormat="false" ht="12.75" hidden="false" customHeight="false" outlineLevel="0" collapsed="false">
      <c r="C254" s="37"/>
      <c r="D254" s="60" t="s">
        <v>55</v>
      </c>
      <c r="E254" s="61" t="n">
        <v>0</v>
      </c>
      <c r="F254" s="62" t="n">
        <v>0</v>
      </c>
      <c r="G254" s="63" t="n">
        <v>0</v>
      </c>
      <c r="H254" s="64" t="n">
        <v>0</v>
      </c>
    </row>
    <row r="255" customFormat="false" ht="12.75" hidden="false" customHeight="false" outlineLevel="0" collapsed="false">
      <c r="C255" s="37"/>
      <c r="D255" s="65" t="s">
        <v>56</v>
      </c>
      <c r="E255" s="66" t="n">
        <v>0</v>
      </c>
      <c r="F255" s="67" t="n">
        <v>0</v>
      </c>
      <c r="G255" s="68" t="n">
        <v>0</v>
      </c>
      <c r="H255" s="69" t="n">
        <v>0</v>
      </c>
    </row>
    <row r="256" customFormat="false" ht="13.5" hidden="false" customHeight="false" outlineLevel="0" collapsed="false">
      <c r="C256" s="37"/>
      <c r="D256" s="60" t="s">
        <v>57</v>
      </c>
      <c r="E256" s="61" t="n">
        <v>0</v>
      </c>
      <c r="F256" s="62" t="n">
        <v>0</v>
      </c>
      <c r="G256" s="62" t="n">
        <v>0</v>
      </c>
      <c r="H256" s="70" t="n">
        <v>0</v>
      </c>
    </row>
    <row r="257" customFormat="false" ht="12.75" hidden="false" customHeight="false" outlineLevel="0" collapsed="false">
      <c r="C257" s="37"/>
      <c r="D257" s="71" t="s">
        <v>58</v>
      </c>
      <c r="E257" s="72"/>
      <c r="F257" s="73" t="s">
        <v>60</v>
      </c>
      <c r="G257" s="74"/>
      <c r="H257" s="75" t="s">
        <v>62</v>
      </c>
    </row>
    <row r="258" customFormat="false" ht="15.75" hidden="false" customHeight="false" outlineLevel="0" collapsed="false">
      <c r="C258" s="37"/>
      <c r="D258" s="76" t="s">
        <v>63</v>
      </c>
      <c r="E258" s="77"/>
      <c r="F258" s="78" t="s">
        <v>65</v>
      </c>
      <c r="G258" s="79"/>
      <c r="H258" s="80"/>
    </row>
    <row r="259" customFormat="false" ht="13.5" hidden="false" customHeight="false" outlineLevel="0" collapsed="false">
      <c r="C259" s="37"/>
      <c r="D259" s="81" t="s">
        <v>68</v>
      </c>
      <c r="E259" s="82"/>
      <c r="F259" s="83" t="s">
        <v>70</v>
      </c>
      <c r="G259" s="84"/>
      <c r="H259" s="75" t="s">
        <v>72</v>
      </c>
    </row>
    <row r="260" customFormat="false" ht="13.5" hidden="false" customHeight="false" outlineLevel="0" collapsed="false">
      <c r="C260" s="37"/>
      <c r="D260" s="85" t="s">
        <v>73</v>
      </c>
      <c r="E260" s="86"/>
      <c r="F260" s="87" t="e">
        <f aca="false">GetCorrelName1($E260)</f>
        <v>#VALUE!</v>
      </c>
      <c r="G260" s="88" t="e">
        <f aca="false">GetCorrelName2($E260)</f>
        <v>#VALUE!</v>
      </c>
      <c r="H260" s="89" t="s">
        <v>74</v>
      </c>
    </row>
    <row r="261" customFormat="false" ht="12.75" hidden="false" customHeight="false" outlineLevel="0" collapsed="false">
      <c r="C261" s="37"/>
      <c r="D261" s="90" t="s">
        <v>75</v>
      </c>
      <c r="E261" s="92"/>
      <c r="F261" s="92"/>
      <c r="G261" s="92"/>
      <c r="H261" s="92"/>
    </row>
    <row r="262" customFormat="false" ht="13.5" hidden="false" customHeight="false" outlineLevel="0" collapsed="false">
      <c r="C262" s="37"/>
      <c r="D262" s="90"/>
      <c r="E262" s="92"/>
      <c r="F262" s="92"/>
      <c r="G262" s="92"/>
      <c r="H262" s="92"/>
    </row>
    <row r="263" customFormat="false" ht="17.25" hidden="false" customHeight="false" outlineLevel="0" collapsed="false">
      <c r="C263" s="37"/>
      <c r="D263" s="38" t="s">
        <v>34</v>
      </c>
      <c r="E263" s="38"/>
      <c r="F263" s="38"/>
      <c r="G263" s="38"/>
      <c r="H263" s="38"/>
    </row>
    <row r="264" customFormat="false" ht="15.75" hidden="false" customHeight="false" outlineLevel="0" collapsed="false">
      <c r="C264" s="37"/>
      <c r="D264" s="39"/>
      <c r="E264" s="40" t="s">
        <v>36</v>
      </c>
      <c r="F264" s="40" t="s">
        <v>37</v>
      </c>
      <c r="G264" s="40" t="s">
        <v>38</v>
      </c>
      <c r="H264" s="41" t="s">
        <v>39</v>
      </c>
    </row>
    <row r="265" customFormat="false" ht="13.5" hidden="false" customHeight="false" outlineLevel="0" collapsed="false">
      <c r="C265" s="37"/>
      <c r="D265" s="42" t="s">
        <v>40</v>
      </c>
      <c r="E265" s="43"/>
      <c r="F265" s="43"/>
      <c r="G265" s="44"/>
      <c r="H265" s="45"/>
    </row>
    <row r="266" customFormat="false" ht="15.75" hidden="false" customHeight="false" outlineLevel="0" collapsed="false">
      <c r="C266" s="37"/>
      <c r="D266" s="46"/>
      <c r="E266" s="47" t="s">
        <v>43</v>
      </c>
      <c r="F266" s="48" t="s">
        <v>44</v>
      </c>
      <c r="G266" s="48" t="s">
        <v>45</v>
      </c>
      <c r="H266" s="49" t="s">
        <v>46</v>
      </c>
    </row>
    <row r="267" customFormat="false" ht="12.75" hidden="false" customHeight="false" outlineLevel="0" collapsed="false">
      <c r="C267" s="37"/>
      <c r="D267" s="50" t="s">
        <v>47</v>
      </c>
      <c r="E267" s="51" t="s">
        <v>80</v>
      </c>
      <c r="F267" s="51" t="s">
        <v>50</v>
      </c>
      <c r="G267" s="51" t="s">
        <v>50</v>
      </c>
      <c r="H267" s="52" t="s">
        <v>50</v>
      </c>
    </row>
    <row r="268" customFormat="false" ht="12.75" hidden="false" customHeight="false" outlineLevel="0" collapsed="false">
      <c r="C268" s="37"/>
      <c r="D268" s="53" t="s">
        <v>51</v>
      </c>
      <c r="E268" s="54" t="n">
        <v>0</v>
      </c>
      <c r="F268" s="54" t="n">
        <v>0</v>
      </c>
      <c r="G268" s="54" t="n">
        <v>0</v>
      </c>
      <c r="H268" s="55" t="n">
        <v>0</v>
      </c>
    </row>
    <row r="269" customFormat="false" ht="12.75" hidden="false" customHeight="false" outlineLevel="0" collapsed="false">
      <c r="C269" s="37"/>
      <c r="D269" s="53" t="s">
        <v>52</v>
      </c>
      <c r="E269" s="56" t="n">
        <v>0</v>
      </c>
      <c r="F269" s="56" t="n">
        <v>0</v>
      </c>
      <c r="G269" s="56" t="n">
        <v>0</v>
      </c>
      <c r="H269" s="57" t="n">
        <v>0</v>
      </c>
    </row>
    <row r="270" customFormat="false" ht="12.75" hidden="false" customHeight="false" outlineLevel="0" collapsed="false">
      <c r="C270" s="37"/>
      <c r="D270" s="53" t="s">
        <v>53</v>
      </c>
      <c r="E270" s="58" t="n">
        <v>0</v>
      </c>
      <c r="F270" s="58" t="n">
        <v>0</v>
      </c>
      <c r="G270" s="58" t="n">
        <v>0</v>
      </c>
      <c r="H270" s="59" t="n">
        <v>0</v>
      </c>
    </row>
    <row r="271" customFormat="false" ht="12.75" hidden="false" customHeight="false" outlineLevel="0" collapsed="false">
      <c r="C271" s="37"/>
      <c r="D271" s="53" t="s">
        <v>54</v>
      </c>
      <c r="E271" s="56" t="n">
        <v>0</v>
      </c>
      <c r="F271" s="56" t="n">
        <v>0</v>
      </c>
      <c r="G271" s="56" t="n">
        <v>0</v>
      </c>
      <c r="H271" s="57" t="n">
        <v>0</v>
      </c>
    </row>
    <row r="272" customFormat="false" ht="12.75" hidden="false" customHeight="false" outlineLevel="0" collapsed="false">
      <c r="C272" s="37"/>
      <c r="D272" s="60" t="s">
        <v>55</v>
      </c>
      <c r="E272" s="61" t="n">
        <v>0</v>
      </c>
      <c r="F272" s="62" t="n">
        <v>0</v>
      </c>
      <c r="G272" s="63" t="n">
        <v>0</v>
      </c>
      <c r="H272" s="64" t="n">
        <v>0</v>
      </c>
    </row>
    <row r="273" customFormat="false" ht="12.75" hidden="false" customHeight="false" outlineLevel="0" collapsed="false">
      <c r="C273" s="37"/>
      <c r="D273" s="65" t="s">
        <v>56</v>
      </c>
      <c r="E273" s="66" t="n">
        <v>0</v>
      </c>
      <c r="F273" s="67" t="n">
        <v>0</v>
      </c>
      <c r="G273" s="68" t="n">
        <v>0</v>
      </c>
      <c r="H273" s="69" t="n">
        <v>0</v>
      </c>
    </row>
    <row r="274" customFormat="false" ht="13.5" hidden="false" customHeight="false" outlineLevel="0" collapsed="false">
      <c r="C274" s="37"/>
      <c r="D274" s="60" t="s">
        <v>57</v>
      </c>
      <c r="E274" s="61" t="n">
        <v>0</v>
      </c>
      <c r="F274" s="62" t="n">
        <v>0</v>
      </c>
      <c r="G274" s="62" t="n">
        <v>0</v>
      </c>
      <c r="H274" s="70" t="n">
        <v>0</v>
      </c>
    </row>
    <row r="275" customFormat="false" ht="12.75" hidden="false" customHeight="false" outlineLevel="0" collapsed="false">
      <c r="C275" s="37"/>
      <c r="D275" s="71" t="s">
        <v>58</v>
      </c>
      <c r="E275" s="72"/>
      <c r="F275" s="73" t="s">
        <v>60</v>
      </c>
      <c r="G275" s="74"/>
      <c r="H275" s="75" t="s">
        <v>62</v>
      </c>
    </row>
    <row r="276" customFormat="false" ht="15.75" hidden="false" customHeight="false" outlineLevel="0" collapsed="false">
      <c r="C276" s="37"/>
      <c r="D276" s="76" t="s">
        <v>63</v>
      </c>
      <c r="E276" s="77"/>
      <c r="F276" s="78" t="s">
        <v>65</v>
      </c>
      <c r="G276" s="79"/>
      <c r="H276" s="80"/>
    </row>
    <row r="277" customFormat="false" ht="13.5" hidden="false" customHeight="false" outlineLevel="0" collapsed="false">
      <c r="C277" s="37"/>
      <c r="D277" s="81" t="s">
        <v>68</v>
      </c>
      <c r="E277" s="82"/>
      <c r="F277" s="83" t="s">
        <v>70</v>
      </c>
      <c r="G277" s="84"/>
      <c r="H277" s="75" t="s">
        <v>72</v>
      </c>
    </row>
    <row r="278" customFormat="false" ht="13.5" hidden="false" customHeight="false" outlineLevel="0" collapsed="false">
      <c r="C278" s="37"/>
      <c r="D278" s="85" t="s">
        <v>73</v>
      </c>
      <c r="E278" s="86"/>
      <c r="F278" s="87" t="e">
        <f aca="false">GetCorrelName1($E278)</f>
        <v>#VALUE!</v>
      </c>
      <c r="G278" s="88" t="e">
        <f aca="false">GetCorrelName2($E278)</f>
        <v>#VALUE!</v>
      </c>
      <c r="H278" s="89" t="s">
        <v>74</v>
      </c>
    </row>
    <row r="279" customFormat="false" ht="12.75" hidden="false" customHeight="false" outlineLevel="0" collapsed="false">
      <c r="C279" s="37"/>
      <c r="D279" s="90" t="s">
        <v>75</v>
      </c>
      <c r="E279" s="92"/>
      <c r="F279" s="92"/>
      <c r="G279" s="92"/>
      <c r="H279" s="92"/>
    </row>
    <row r="280" customFormat="false" ht="13.5" hidden="false" customHeight="false" outlineLevel="0" collapsed="false">
      <c r="C280" s="37"/>
      <c r="D280" s="90"/>
      <c r="E280" s="92"/>
      <c r="F280" s="92"/>
      <c r="G280" s="92"/>
      <c r="H280" s="92"/>
    </row>
    <row r="281" customFormat="false" ht="17.25" hidden="false" customHeight="false" outlineLevel="0" collapsed="false">
      <c r="C281" s="37"/>
      <c r="D281" s="38" t="s">
        <v>34</v>
      </c>
      <c r="E281" s="38"/>
      <c r="F281" s="38"/>
      <c r="G281" s="38"/>
      <c r="H281" s="38"/>
    </row>
    <row r="282" customFormat="false" ht="15.75" hidden="false" customHeight="false" outlineLevel="0" collapsed="false">
      <c r="C282" s="37"/>
      <c r="D282" s="39"/>
      <c r="E282" s="40" t="s">
        <v>36</v>
      </c>
      <c r="F282" s="40" t="s">
        <v>37</v>
      </c>
      <c r="G282" s="40" t="s">
        <v>38</v>
      </c>
      <c r="H282" s="41" t="s">
        <v>39</v>
      </c>
    </row>
    <row r="283" customFormat="false" ht="13.5" hidden="false" customHeight="false" outlineLevel="0" collapsed="false">
      <c r="C283" s="37"/>
      <c r="D283" s="42" t="s">
        <v>40</v>
      </c>
      <c r="E283" s="43"/>
      <c r="F283" s="43"/>
      <c r="G283" s="44"/>
      <c r="H283" s="45"/>
    </row>
    <row r="284" customFormat="false" ht="15.75" hidden="false" customHeight="false" outlineLevel="0" collapsed="false">
      <c r="C284" s="37"/>
      <c r="D284" s="46"/>
      <c r="E284" s="47" t="s">
        <v>43</v>
      </c>
      <c r="F284" s="48" t="s">
        <v>44</v>
      </c>
      <c r="G284" s="48" t="s">
        <v>45</v>
      </c>
      <c r="H284" s="49" t="s">
        <v>46</v>
      </c>
    </row>
    <row r="285" customFormat="false" ht="12.75" hidden="false" customHeight="false" outlineLevel="0" collapsed="false">
      <c r="C285" s="37"/>
      <c r="D285" s="50" t="s">
        <v>47</v>
      </c>
      <c r="E285" s="51" t="s">
        <v>80</v>
      </c>
      <c r="F285" s="51" t="s">
        <v>50</v>
      </c>
      <c r="G285" s="51" t="s">
        <v>50</v>
      </c>
      <c r="H285" s="52" t="s">
        <v>50</v>
      </c>
    </row>
    <row r="286" customFormat="false" ht="12.75" hidden="false" customHeight="false" outlineLevel="0" collapsed="false">
      <c r="C286" s="37"/>
      <c r="D286" s="53" t="s">
        <v>51</v>
      </c>
      <c r="E286" s="54" t="n">
        <v>0</v>
      </c>
      <c r="F286" s="54" t="n">
        <v>0</v>
      </c>
      <c r="G286" s="54" t="n">
        <v>0</v>
      </c>
      <c r="H286" s="55" t="n">
        <v>0</v>
      </c>
    </row>
    <row r="287" customFormat="false" ht="12.75" hidden="false" customHeight="false" outlineLevel="0" collapsed="false">
      <c r="C287" s="37"/>
      <c r="D287" s="53" t="s">
        <v>52</v>
      </c>
      <c r="E287" s="56" t="n">
        <v>0</v>
      </c>
      <c r="F287" s="56" t="n">
        <v>0</v>
      </c>
      <c r="G287" s="56" t="n">
        <v>0</v>
      </c>
      <c r="H287" s="57" t="n">
        <v>0</v>
      </c>
    </row>
    <row r="288" customFormat="false" ht="12.75" hidden="false" customHeight="false" outlineLevel="0" collapsed="false">
      <c r="C288" s="37"/>
      <c r="D288" s="53" t="s">
        <v>53</v>
      </c>
      <c r="E288" s="58" t="n">
        <v>0</v>
      </c>
      <c r="F288" s="58" t="n">
        <v>0</v>
      </c>
      <c r="G288" s="58" t="n">
        <v>0</v>
      </c>
      <c r="H288" s="59" t="n">
        <v>0</v>
      </c>
    </row>
    <row r="289" customFormat="false" ht="12.75" hidden="false" customHeight="false" outlineLevel="0" collapsed="false">
      <c r="C289" s="37"/>
      <c r="D289" s="53" t="s">
        <v>54</v>
      </c>
      <c r="E289" s="56" t="n">
        <v>0</v>
      </c>
      <c r="F289" s="56" t="n">
        <v>0</v>
      </c>
      <c r="G289" s="56" t="n">
        <v>0</v>
      </c>
      <c r="H289" s="57" t="n">
        <v>0</v>
      </c>
    </row>
    <row r="290" customFormat="false" ht="12.75" hidden="false" customHeight="false" outlineLevel="0" collapsed="false">
      <c r="C290" s="37"/>
      <c r="D290" s="60" t="s">
        <v>55</v>
      </c>
      <c r="E290" s="61" t="n">
        <v>0</v>
      </c>
      <c r="F290" s="62" t="n">
        <v>0</v>
      </c>
      <c r="G290" s="63" t="n">
        <v>0</v>
      </c>
      <c r="H290" s="64" t="n">
        <v>0</v>
      </c>
    </row>
    <row r="291" customFormat="false" ht="12.75" hidden="false" customHeight="false" outlineLevel="0" collapsed="false">
      <c r="C291" s="37"/>
      <c r="D291" s="65" t="s">
        <v>56</v>
      </c>
      <c r="E291" s="66" t="n">
        <v>0</v>
      </c>
      <c r="F291" s="67" t="n">
        <v>0</v>
      </c>
      <c r="G291" s="68" t="n">
        <v>0</v>
      </c>
      <c r="H291" s="69" t="n">
        <v>0</v>
      </c>
    </row>
    <row r="292" customFormat="false" ht="13.5" hidden="false" customHeight="false" outlineLevel="0" collapsed="false">
      <c r="C292" s="37"/>
      <c r="D292" s="60" t="s">
        <v>57</v>
      </c>
      <c r="E292" s="61" t="n">
        <v>0</v>
      </c>
      <c r="F292" s="62" t="n">
        <v>0</v>
      </c>
      <c r="G292" s="62" t="n">
        <v>0</v>
      </c>
      <c r="H292" s="70" t="n">
        <v>0</v>
      </c>
    </row>
    <row r="293" customFormat="false" ht="12.75" hidden="false" customHeight="false" outlineLevel="0" collapsed="false">
      <c r="C293" s="37"/>
      <c r="D293" s="71" t="s">
        <v>58</v>
      </c>
      <c r="E293" s="72"/>
      <c r="F293" s="73" t="s">
        <v>60</v>
      </c>
      <c r="G293" s="74"/>
      <c r="H293" s="75" t="s">
        <v>62</v>
      </c>
    </row>
    <row r="294" customFormat="false" ht="15.75" hidden="false" customHeight="false" outlineLevel="0" collapsed="false">
      <c r="C294" s="37"/>
      <c r="D294" s="76" t="s">
        <v>63</v>
      </c>
      <c r="E294" s="77"/>
      <c r="F294" s="78" t="s">
        <v>65</v>
      </c>
      <c r="G294" s="79"/>
      <c r="H294" s="80"/>
    </row>
    <row r="295" customFormat="false" ht="13.5" hidden="false" customHeight="false" outlineLevel="0" collapsed="false">
      <c r="C295" s="37"/>
      <c r="D295" s="81" t="s">
        <v>68</v>
      </c>
      <c r="E295" s="82"/>
      <c r="F295" s="83" t="s">
        <v>70</v>
      </c>
      <c r="G295" s="84"/>
      <c r="H295" s="75" t="s">
        <v>72</v>
      </c>
    </row>
    <row r="296" customFormat="false" ht="13.5" hidden="false" customHeight="false" outlineLevel="0" collapsed="false">
      <c r="C296" s="37"/>
      <c r="D296" s="85" t="s">
        <v>73</v>
      </c>
      <c r="E296" s="86"/>
      <c r="F296" s="87" t="e">
        <f aca="false">GetCorrelName1($E296)</f>
        <v>#VALUE!</v>
      </c>
      <c r="G296" s="88" t="e">
        <f aca="false">GetCorrelName2($E296)</f>
        <v>#VALUE!</v>
      </c>
      <c r="H296" s="89" t="s">
        <v>74</v>
      </c>
    </row>
    <row r="297" customFormat="false" ht="12.75" hidden="false" customHeight="false" outlineLevel="0" collapsed="false">
      <c r="C297" s="37"/>
      <c r="D297" s="90" t="s">
        <v>75</v>
      </c>
      <c r="E297" s="92"/>
      <c r="F297" s="92"/>
      <c r="G297" s="92"/>
      <c r="H297" s="92"/>
    </row>
    <row r="298" customFormat="false" ht="13.5" hidden="false" customHeight="false" outlineLevel="0" collapsed="false">
      <c r="C298" s="37"/>
      <c r="D298" s="90"/>
      <c r="E298" s="92"/>
      <c r="F298" s="92"/>
      <c r="G298" s="92"/>
      <c r="H298" s="92"/>
    </row>
    <row r="299" customFormat="false" ht="17.25" hidden="false" customHeight="true" outlineLevel="0" collapsed="false"/>
    <row r="300" customFormat="false" ht="15.75" hidden="false" customHeight="true" outlineLevel="0" collapsed="false"/>
    <row r="301" customFormat="false" ht="13.5" hidden="false" customHeight="true" outlineLevel="0" collapsed="false"/>
    <row r="302" customFormat="false" ht="15.75" hidden="false" customHeight="true" outlineLevel="0" collapsed="false"/>
    <row r="303" customFormat="false" ht="12.75" hidden="false" customHeight="true" outlineLevel="0" collapsed="false"/>
    <row r="304" customFormat="false" ht="12.75" hidden="false" customHeight="true" outlineLevel="0" collapsed="false"/>
    <row r="305" customFormat="false" ht="12.75" hidden="false" customHeight="true" outlineLevel="0" collapsed="false"/>
    <row r="306" customFormat="false" ht="12.75" hidden="false" customHeight="true" outlineLevel="0" collapsed="false"/>
    <row r="307" customFormat="false" ht="12.75" hidden="false" customHeight="true" outlineLevel="0" collapsed="false"/>
    <row r="308" customFormat="false" ht="12.75" hidden="false" customHeight="true" outlineLevel="0" collapsed="false"/>
    <row r="309" customFormat="false" ht="12.75" hidden="false" customHeight="true" outlineLevel="0" collapsed="false"/>
    <row r="310" customFormat="false" ht="13.5" hidden="false" customHeight="true" outlineLevel="0" collapsed="false"/>
    <row r="311" customFormat="false" ht="13.5" hidden="false" customHeight="true" outlineLevel="0" collapsed="false"/>
    <row r="312" customFormat="false" ht="15.75" hidden="false" customHeight="true" outlineLevel="0" collapsed="false"/>
    <row r="313" customFormat="false" ht="13.5" hidden="false" customHeight="true" outlineLevel="0" collapsed="false"/>
    <row r="314" customFormat="false" ht="13.5" hidden="false" customHeight="true" outlineLevel="0" collapsed="false"/>
    <row r="315" customFormat="false" ht="12.75" hidden="false" customHeight="true" outlineLevel="0" collapsed="false"/>
    <row r="316" customFormat="false" ht="13.5" hidden="false" customHeight="true" outlineLevel="0" collapsed="false"/>
    <row r="317" customFormat="false" ht="17.25" hidden="false" customHeight="true" outlineLevel="0" collapsed="false"/>
    <row r="318" customFormat="false" ht="15.75" hidden="false" customHeight="true" outlineLevel="0" collapsed="false"/>
    <row r="319" customFormat="false" ht="13.5" hidden="false" customHeight="true" outlineLevel="0" collapsed="false"/>
    <row r="320" customFormat="false" ht="15.75" hidden="false" customHeight="true" outlineLevel="0" collapsed="false"/>
    <row r="321" customFormat="false" ht="12.75" hidden="false" customHeight="true" outlineLevel="0" collapsed="false"/>
    <row r="322" customFormat="false" ht="12.75" hidden="false" customHeight="true" outlineLevel="0" collapsed="false"/>
    <row r="323" customFormat="false" ht="12.75" hidden="false" customHeight="true" outlineLevel="0" collapsed="false"/>
    <row r="324" customFormat="false" ht="12.75" hidden="false" customHeight="true" outlineLevel="0" collapsed="false"/>
    <row r="325" customFormat="false" ht="12.75" hidden="false" customHeight="true" outlineLevel="0" collapsed="false"/>
    <row r="326" customFormat="false" ht="12.75" hidden="false" customHeight="true" outlineLevel="0" collapsed="false"/>
    <row r="327" customFormat="false" ht="12.75" hidden="false" customHeight="true" outlineLevel="0" collapsed="false"/>
    <row r="328" customFormat="false" ht="13.5" hidden="false" customHeight="true" outlineLevel="0" collapsed="false"/>
    <row r="329" customFormat="false" ht="13.5" hidden="false" customHeight="true" outlineLevel="0" collapsed="false"/>
    <row r="330" customFormat="false" ht="15.75" hidden="false" customHeight="true" outlineLevel="0" collapsed="false"/>
    <row r="331" customFormat="false" ht="13.5" hidden="false" customHeight="true" outlineLevel="0" collapsed="false"/>
    <row r="332" customFormat="false" ht="13.5" hidden="false" customHeight="true" outlineLevel="0" collapsed="false"/>
    <row r="333" customFormat="false" ht="12.75" hidden="false" customHeight="true" outlineLevel="0" collapsed="false"/>
    <row r="334" customFormat="false" ht="13.5" hidden="false" customHeight="true" outlineLevel="0" collapsed="false"/>
    <row r="335" customFormat="false" ht="17.25" hidden="false" customHeight="true" outlineLevel="0" collapsed="false"/>
    <row r="336" customFormat="false" ht="15.75" hidden="false" customHeight="true" outlineLevel="0" collapsed="false"/>
    <row r="337" customFormat="false" ht="13.5" hidden="false" customHeight="true" outlineLevel="0" collapsed="false"/>
    <row r="338" customFormat="false" ht="15.75" hidden="false" customHeight="true" outlineLevel="0" collapsed="false"/>
    <row r="339" customFormat="false" ht="12.75" hidden="false" customHeight="true" outlineLevel="0" collapsed="false"/>
    <row r="340" customFormat="false" ht="12.75" hidden="false" customHeight="true" outlineLevel="0" collapsed="false"/>
    <row r="341" customFormat="false" ht="12.75" hidden="false" customHeight="true" outlineLevel="0" collapsed="false"/>
    <row r="342" customFormat="false" ht="12.75" hidden="false" customHeight="true" outlineLevel="0" collapsed="false"/>
    <row r="343" customFormat="false" ht="12.75" hidden="false" customHeight="true" outlineLevel="0" collapsed="false"/>
    <row r="344" customFormat="false" ht="12.75" hidden="false" customHeight="true" outlineLevel="0" collapsed="false"/>
    <row r="345" customFormat="false" ht="12.75" hidden="false" customHeight="true" outlineLevel="0" collapsed="false"/>
    <row r="346" customFormat="false" ht="13.5" hidden="false" customHeight="true" outlineLevel="0" collapsed="false"/>
    <row r="347" customFormat="false" ht="13.5" hidden="false" customHeight="true" outlineLevel="0" collapsed="false"/>
    <row r="348" customFormat="false" ht="15.75" hidden="false" customHeight="true" outlineLevel="0" collapsed="false"/>
    <row r="349" customFormat="false" ht="13.5" hidden="false" customHeight="true" outlineLevel="0" collapsed="false"/>
    <row r="350" customFormat="false" ht="13.5" hidden="false" customHeight="true" outlineLevel="0" collapsed="false"/>
    <row r="351" customFormat="false" ht="12.75" hidden="false" customHeight="true" outlineLevel="0" collapsed="false"/>
    <row r="352" customFormat="false" ht="13.5" hidden="false" customHeight="true" outlineLevel="0" collapsed="false"/>
  </sheetData>
  <mergeCells count="66">
    <mergeCell ref="C3:H3"/>
    <mergeCell ref="D9:H9"/>
    <mergeCell ref="C11:C28"/>
    <mergeCell ref="D11:H11"/>
    <mergeCell ref="D27:D28"/>
    <mergeCell ref="E27:H28"/>
    <mergeCell ref="C29:C46"/>
    <mergeCell ref="D29:H29"/>
    <mergeCell ref="D45:D46"/>
    <mergeCell ref="E45:H46"/>
    <mergeCell ref="C47:C64"/>
    <mergeCell ref="D47:H47"/>
    <mergeCell ref="D63:D64"/>
    <mergeCell ref="E63:H64"/>
    <mergeCell ref="C65:C82"/>
    <mergeCell ref="D65:H65"/>
    <mergeCell ref="D81:D82"/>
    <mergeCell ref="E81:H82"/>
    <mergeCell ref="C83:C100"/>
    <mergeCell ref="D83:H83"/>
    <mergeCell ref="D99:D100"/>
    <mergeCell ref="E99:H100"/>
    <mergeCell ref="C101:C118"/>
    <mergeCell ref="D101:H101"/>
    <mergeCell ref="D117:D118"/>
    <mergeCell ref="E117:H118"/>
    <mergeCell ref="C119:C136"/>
    <mergeCell ref="D119:H119"/>
    <mergeCell ref="D135:D136"/>
    <mergeCell ref="E135:H136"/>
    <mergeCell ref="C137:C154"/>
    <mergeCell ref="D137:H137"/>
    <mergeCell ref="D153:D154"/>
    <mergeCell ref="E153:H154"/>
    <mergeCell ref="C155:C172"/>
    <mergeCell ref="D155:H155"/>
    <mergeCell ref="D171:D172"/>
    <mergeCell ref="E171:H172"/>
    <mergeCell ref="C173:C190"/>
    <mergeCell ref="D173:H173"/>
    <mergeCell ref="D189:D190"/>
    <mergeCell ref="E189:H190"/>
    <mergeCell ref="C191:C208"/>
    <mergeCell ref="D191:H191"/>
    <mergeCell ref="D207:D208"/>
    <mergeCell ref="E207:H208"/>
    <mergeCell ref="C209:C226"/>
    <mergeCell ref="D209:H209"/>
    <mergeCell ref="D225:D226"/>
    <mergeCell ref="E225:H226"/>
    <mergeCell ref="C227:C244"/>
    <mergeCell ref="D227:H227"/>
    <mergeCell ref="D243:D244"/>
    <mergeCell ref="E243:H244"/>
    <mergeCell ref="C245:C262"/>
    <mergeCell ref="D245:H245"/>
    <mergeCell ref="D261:D262"/>
    <mergeCell ref="E261:H262"/>
    <mergeCell ref="C263:C280"/>
    <mergeCell ref="D263:H263"/>
    <mergeCell ref="D279:D280"/>
    <mergeCell ref="E279:H280"/>
    <mergeCell ref="C281:C298"/>
    <mergeCell ref="D281:H281"/>
    <mergeCell ref="D297:D298"/>
    <mergeCell ref="E297:H298"/>
  </mergeCells>
  <printOptions headings="false" gridLines="false" gridLinesSet="true" horizontalCentered="false" verticalCentered="false"/>
  <pageMargins left="0.747916666666667" right="0.747916666666667" top="0.5" bottom="0.5" header="0.511811023622047" footer="0.511811023622047"/>
  <pageSetup paperSize="5" scale="55"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
              <controlPr defaultSize="0" print="false" autoFill="0" autoPict="0" macro="Module3.Button11_click">
                <anchor moveWithCells="true" sizeWithCells="false">
                  <from>
                    <xdr:col>4</xdr:col>
                    <xdr:colOff>1006200</xdr:colOff>
                    <xdr:row>3</xdr:row>
                    <xdr:rowOff>104760</xdr:rowOff>
                  </from>
                  <to>
                    <xdr:col>5</xdr:col>
                    <xdr:colOff>435240</xdr:colOff>
                    <xdr:row>5</xdr:row>
                    <xdr:rowOff>162000</xdr:rowOff>
                  </to>
                </anchor>
              </controlPr>
            </control>
          </mc:Choice>
        </mc:AlternateContent>
        <mc:AlternateContent xmlns:mc="http://schemas.openxmlformats.org/markup-compatibility/2006">
          <mc:Choice Requires="x14">
            <control shapeId="1002" r:id="rId4" name="Button 2">
              <controlPr defaultSize="0" print="false" autoFill="0" autoPict="0" macro="Module3.Button10_Click">
                <anchor moveWithCells="true" sizeWithCells="false">
                  <from>
                    <xdr:col>2</xdr:col>
                    <xdr:colOff>130320</xdr:colOff>
                    <xdr:row>3</xdr:row>
                    <xdr:rowOff>104760</xdr:rowOff>
                  </from>
                  <to>
                    <xdr:col>3</xdr:col>
                    <xdr:colOff>966960</xdr:colOff>
                    <xdr:row>5</xdr:row>
                    <xdr:rowOff>162000</xdr:rowOff>
                  </to>
                </anchor>
              </controlPr>
            </control>
          </mc:Choice>
        </mc:AlternateContent>
        <mc:AlternateContent xmlns:mc="http://schemas.openxmlformats.org/markup-compatibility/2006">
          <mc:Choice Requires="x14">
            <control shapeId="1003" r:id="rId5" name="Button 3">
              <controlPr defaultSize="0" print="false" autoFill="0" autoPict="0" macro="Module4.Button18_Click">
                <anchor moveWithCells="true" sizeWithCells="false">
                  <from>
                    <xdr:col>5</xdr:col>
                    <xdr:colOff>1802520</xdr:colOff>
                    <xdr:row>3</xdr:row>
                    <xdr:rowOff>104760</xdr:rowOff>
                  </from>
                  <to>
                    <xdr:col>6</xdr:col>
                    <xdr:colOff>1230120</xdr:colOff>
                    <xdr:row>5</xdr:row>
                    <xdr:rowOff>162000</xdr:rowOff>
                  </to>
                </anchor>
              </controlPr>
            </control>
          </mc:Choice>
        </mc:AlternateContent>
        <mc:AlternateContent xmlns:mc="http://schemas.openxmlformats.org/markup-compatibility/2006">
          <mc:Choice Requires="x14">
            <control shapeId="1004" r:id="rId6" name="Button 4">
              <controlPr defaultSize="0" print="false" autoFill="0" autoPict="0">
                <anchor moveWithCells="true" sizeWithCells="false">
                  <from>
                    <xdr:col>7</xdr:col>
                    <xdr:colOff>433440</xdr:colOff>
                    <xdr:row>3</xdr:row>
                    <xdr:rowOff>104760</xdr:rowOff>
                  </from>
                  <to>
                    <xdr:col>8</xdr:col>
                    <xdr:colOff>-139680</xdr:colOff>
                    <xdr:row>5</xdr:row>
                    <xdr:rowOff>162000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7"/>
  <sheetViews>
    <sheetView showFormulas="false" showGridLines="true" showRowColHeaders="true" showZeros="true" rightToLeft="false" tabSelected="false" showOutlineSymbols="true" defaultGridColor="true" view="normal" topLeftCell="F1" colorId="64" zoomScale="80" zoomScaleNormal="80" zoomScalePageLayoutView="100" workbookViewId="0">
      <selection pane="topLeft" activeCell="I20" activeCellId="0" sqref="I20:I21"/>
    </sheetView>
  </sheetViews>
  <sheetFormatPr defaultColWidth="9.13671875" defaultRowHeight="12.75" customHeight="true" zeroHeight="false" outlineLevelRow="0" outlineLevelCol="0"/>
  <cols>
    <col collapsed="false" customWidth="true" hidden="false" outlineLevel="0" max="2" min="1" style="93" width="3.7"/>
    <col collapsed="false" customWidth="false" hidden="false" outlineLevel="0" max="3" min="3" style="93" width="9.14"/>
    <col collapsed="false" customWidth="true" hidden="false" outlineLevel="0" max="4" min="4" style="93" width="3.7"/>
    <col collapsed="false" customWidth="true" hidden="false" outlineLevel="0" max="5" min="5" style="93" width="9.28"/>
    <col collapsed="false" customWidth="true" hidden="false" outlineLevel="0" max="6" min="6" style="94" width="32.7"/>
    <col collapsed="false" customWidth="true" hidden="false" outlineLevel="0" max="7" min="7" style="95" width="30.7"/>
    <col collapsed="false" customWidth="true" hidden="false" outlineLevel="0" max="12" min="8" style="96" width="13.7"/>
    <col collapsed="false" customWidth="true" hidden="false" outlineLevel="0" max="13" min="13" style="96" width="3.7"/>
    <col collapsed="false" customWidth="true" hidden="false" outlineLevel="0" max="15" min="14" style="96" width="13.7"/>
    <col collapsed="false" customWidth="true" hidden="false" outlineLevel="0" max="16" min="16" style="96" width="3.7"/>
    <col collapsed="false" customWidth="true" hidden="false" outlineLevel="0" max="19" min="17" style="96" width="13.7"/>
    <col collapsed="false" customWidth="true" hidden="false" outlineLevel="0" max="20" min="20" style="96" width="3.7"/>
    <col collapsed="false" customWidth="true" hidden="false" outlineLevel="0" max="21" min="21" style="97" width="13.7"/>
    <col collapsed="false" customWidth="true" hidden="false" outlineLevel="0" max="22" min="22" style="93" width="13.7"/>
    <col collapsed="false" customWidth="true" hidden="false" outlineLevel="0" max="23" min="23" style="93" width="3.7"/>
    <col collapsed="false" customWidth="true" hidden="false" outlineLevel="0" max="24" min="24" style="93" width="13.7"/>
    <col collapsed="false" customWidth="true" hidden="false" outlineLevel="0" max="26" min="25" style="93" width="11.7"/>
    <col collapsed="false" customWidth="true" hidden="false" outlineLevel="0" max="27" min="27" style="93" width="12.7"/>
    <col collapsed="false" customWidth="true" hidden="false" outlineLevel="0" max="29" min="28" style="93" width="11.7"/>
    <col collapsed="false" customWidth="false" hidden="false" outlineLevel="0" max="257" min="30" style="93" width="9.14"/>
  </cols>
  <sheetData>
    <row r="1" customFormat="false" ht="12.75" hidden="false" customHeight="false" outlineLevel="0" collapsed="false">
      <c r="A1" s="26" t="s">
        <v>96</v>
      </c>
    </row>
    <row r="2" customFormat="false" ht="12.75" hidden="false" customHeight="false" outlineLevel="0" collapsed="false">
      <c r="A2" s="26" t="str">
        <f aca="false">ADDRESS(ROW($F$3),COLUMN($F$3))</f>
        <v>$F$3</v>
      </c>
      <c r="F2" s="93"/>
    </row>
    <row r="3" customFormat="false" ht="12.75" hidden="false" customHeight="false" outlineLevel="0" collapsed="false">
      <c r="A3" s="26" t="str">
        <f aca="false">ADDRESS(ROW($C$7),COLUMN($C$7))</f>
        <v>$C$7</v>
      </c>
      <c r="E3" s="98" t="s">
        <v>97</v>
      </c>
      <c r="F3" s="99" t="s">
        <v>98</v>
      </c>
    </row>
    <row r="4" customFormat="false" ht="12.75" hidden="false" customHeight="false" outlineLevel="0" collapsed="false">
      <c r="A4" s="26" t="str">
        <f aca="false">ADDRESS(ROW($F$4),COLUMN($F$4))</f>
        <v>$F$4</v>
      </c>
      <c r="E4" s="98" t="s">
        <v>99</v>
      </c>
      <c r="F4" s="99" t="n">
        <v>1</v>
      </c>
    </row>
    <row r="7" customFormat="false" ht="18.75" hidden="false" customHeight="false" outlineLevel="0" collapsed="false">
      <c r="E7" s="100" t="s">
        <v>100</v>
      </c>
      <c r="U7" s="96"/>
      <c r="V7" s="96"/>
      <c r="W7" s="96"/>
      <c r="X7" s="96"/>
      <c r="Y7" s="96"/>
      <c r="Z7" s="96"/>
      <c r="AA7" s="96"/>
      <c r="AB7" s="96"/>
      <c r="AC7" s="96"/>
      <c r="AD7" s="96"/>
      <c r="AE7" s="97"/>
    </row>
    <row r="8" customFormat="false" ht="12.75" hidden="false" customHeight="true" outlineLevel="0" collapsed="false">
      <c r="A8" s="101"/>
      <c r="B8" s="101"/>
      <c r="C8" s="102" t="s">
        <v>101</v>
      </c>
      <c r="E8" s="103"/>
      <c r="F8" s="104"/>
      <c r="G8" s="105" t="s">
        <v>102</v>
      </c>
      <c r="H8" s="106" t="s">
        <v>103</v>
      </c>
      <c r="I8" s="107" t="s">
        <v>104</v>
      </c>
      <c r="J8" s="107" t="s">
        <v>105</v>
      </c>
      <c r="K8" s="107" t="s">
        <v>106</v>
      </c>
      <c r="L8" s="108" t="s">
        <v>107</v>
      </c>
      <c r="N8" s="106" t="s">
        <v>108</v>
      </c>
      <c r="O8" s="109" t="s">
        <v>109</v>
      </c>
      <c r="Q8" s="106" t="s">
        <v>110</v>
      </c>
      <c r="R8" s="107" t="s">
        <v>111</v>
      </c>
      <c r="S8" s="109" t="s">
        <v>112</v>
      </c>
      <c r="U8" s="106" t="s">
        <v>113</v>
      </c>
      <c r="V8" s="109" t="s">
        <v>114</v>
      </c>
      <c r="W8" s="96"/>
      <c r="X8" s="106" t="s">
        <v>115</v>
      </c>
      <c r="Y8" s="107" t="s">
        <v>116</v>
      </c>
      <c r="Z8" s="107" t="s">
        <v>117</v>
      </c>
      <c r="AA8" s="107" t="s">
        <v>118</v>
      </c>
      <c r="AB8" s="107" t="s">
        <v>119</v>
      </c>
      <c r="AC8" s="108" t="s">
        <v>120</v>
      </c>
      <c r="AD8" s="96"/>
      <c r="AE8" s="96"/>
      <c r="AF8" s="96"/>
      <c r="AG8" s="10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c r="BF8" s="101"/>
      <c r="BG8" s="101"/>
      <c r="BH8" s="101"/>
      <c r="BI8" s="101"/>
      <c r="BJ8" s="101"/>
      <c r="BK8" s="101"/>
      <c r="BL8" s="101"/>
      <c r="BM8" s="101"/>
      <c r="BN8" s="101"/>
      <c r="BO8" s="101"/>
      <c r="BP8" s="101"/>
      <c r="BQ8" s="101"/>
      <c r="BR8" s="101"/>
      <c r="BS8" s="101"/>
      <c r="BT8" s="101"/>
      <c r="BU8" s="101"/>
      <c r="BV8" s="101"/>
      <c r="BW8" s="101"/>
      <c r="BX8" s="101"/>
      <c r="BY8" s="101"/>
      <c r="BZ8" s="101"/>
      <c r="CA8" s="101"/>
      <c r="CB8" s="101"/>
      <c r="CC8" s="101"/>
      <c r="CD8" s="101"/>
      <c r="CE8" s="101"/>
      <c r="CF8" s="101"/>
      <c r="CG8" s="101"/>
      <c r="CH8" s="101"/>
      <c r="CI8" s="101"/>
      <c r="CJ8" s="101"/>
      <c r="CK8" s="101"/>
      <c r="CL8" s="101"/>
      <c r="CM8" s="101"/>
      <c r="CN8" s="101"/>
      <c r="CO8" s="101"/>
      <c r="CP8" s="101"/>
      <c r="CQ8" s="101"/>
      <c r="CR8" s="101"/>
      <c r="CS8" s="101"/>
      <c r="CT8" s="101"/>
      <c r="CU8" s="101"/>
      <c r="CV8" s="101"/>
      <c r="CW8" s="101"/>
      <c r="CX8" s="101"/>
      <c r="CY8" s="101"/>
      <c r="CZ8" s="101"/>
      <c r="DA8" s="101"/>
      <c r="DB8" s="101"/>
      <c r="DC8" s="101"/>
      <c r="DD8" s="101"/>
      <c r="DE8" s="101"/>
      <c r="DF8" s="101"/>
      <c r="DG8" s="101"/>
      <c r="DH8" s="101"/>
      <c r="DI8" s="101"/>
      <c r="DJ8" s="101"/>
      <c r="DK8" s="101"/>
      <c r="DL8" s="101"/>
      <c r="DM8" s="101"/>
      <c r="DN8" s="101"/>
      <c r="DO8" s="101"/>
      <c r="DP8" s="101"/>
      <c r="DQ8" s="101"/>
      <c r="DR8" s="101"/>
      <c r="DS8" s="101"/>
      <c r="DT8" s="101"/>
      <c r="DU8" s="101"/>
      <c r="DV8" s="101"/>
      <c r="DW8" s="101"/>
      <c r="DX8" s="101"/>
      <c r="DY8" s="101"/>
      <c r="DZ8" s="101"/>
      <c r="EA8" s="101"/>
      <c r="EB8" s="101"/>
      <c r="EC8" s="101"/>
      <c r="ED8" s="101"/>
      <c r="EE8" s="101"/>
      <c r="EF8" s="101"/>
      <c r="EG8" s="101"/>
      <c r="EH8" s="101"/>
      <c r="EI8" s="101"/>
      <c r="EJ8" s="101"/>
      <c r="EK8" s="101"/>
      <c r="EL8" s="101"/>
      <c r="EM8" s="101"/>
      <c r="EN8" s="101"/>
      <c r="EO8" s="101"/>
      <c r="EP8" s="101"/>
      <c r="EQ8" s="101"/>
      <c r="ER8" s="101"/>
      <c r="ES8" s="101"/>
      <c r="ET8" s="101"/>
      <c r="EU8" s="101"/>
      <c r="EV8" s="101"/>
      <c r="EW8" s="101"/>
      <c r="EX8" s="101"/>
      <c r="EY8" s="101"/>
      <c r="EZ8" s="101"/>
      <c r="FA8" s="101"/>
      <c r="FB8" s="101"/>
      <c r="FC8" s="101"/>
      <c r="FD8" s="101"/>
      <c r="FE8" s="101"/>
      <c r="FF8" s="101"/>
      <c r="FG8" s="101"/>
      <c r="FH8" s="101"/>
      <c r="FI8" s="101"/>
      <c r="FJ8" s="101"/>
      <c r="FK8" s="101"/>
      <c r="FL8" s="101"/>
      <c r="FM8" s="101"/>
      <c r="FN8" s="101"/>
      <c r="FO8" s="101"/>
      <c r="FP8" s="101"/>
      <c r="FQ8" s="101"/>
      <c r="FR8" s="101"/>
      <c r="FS8" s="101"/>
      <c r="FT8" s="101"/>
      <c r="FU8" s="101"/>
      <c r="FV8" s="101"/>
      <c r="FW8" s="101"/>
      <c r="FX8" s="101"/>
      <c r="FY8" s="101"/>
      <c r="FZ8" s="101"/>
      <c r="GA8" s="101"/>
      <c r="GB8" s="101"/>
      <c r="GC8" s="101"/>
      <c r="GD8" s="101"/>
      <c r="GE8" s="101"/>
      <c r="GF8" s="101"/>
      <c r="GG8" s="101"/>
      <c r="GH8" s="101"/>
      <c r="GI8" s="101"/>
      <c r="GJ8" s="101"/>
      <c r="GK8" s="101"/>
      <c r="GL8" s="101"/>
      <c r="GM8" s="101"/>
      <c r="GN8" s="101"/>
      <c r="GO8" s="101"/>
      <c r="GP8" s="101"/>
      <c r="GQ8" s="101"/>
      <c r="GR8" s="101"/>
      <c r="GS8" s="101"/>
      <c r="GT8" s="101"/>
      <c r="GU8" s="101"/>
      <c r="GV8" s="101"/>
      <c r="GW8" s="101"/>
      <c r="GX8" s="101"/>
      <c r="GY8" s="101"/>
      <c r="GZ8" s="101"/>
      <c r="HA8" s="101"/>
      <c r="HB8" s="101"/>
      <c r="HC8" s="101"/>
      <c r="HD8" s="101"/>
      <c r="HE8" s="101"/>
      <c r="HF8" s="101"/>
      <c r="HG8" s="101"/>
      <c r="HH8" s="101"/>
      <c r="HI8" s="101"/>
      <c r="HJ8" s="101"/>
      <c r="HK8" s="101"/>
      <c r="HL8" s="101"/>
      <c r="HM8" s="101"/>
      <c r="HN8" s="101"/>
      <c r="HO8" s="101"/>
      <c r="HP8" s="101"/>
      <c r="HQ8" s="101"/>
      <c r="HR8" s="101"/>
      <c r="HS8" s="101"/>
      <c r="HT8" s="101"/>
      <c r="HU8" s="101"/>
      <c r="HV8" s="101"/>
      <c r="HW8" s="101"/>
      <c r="HX8" s="101"/>
      <c r="HY8" s="101"/>
      <c r="HZ8" s="101"/>
      <c r="IA8" s="101"/>
      <c r="IB8" s="101"/>
      <c r="IC8" s="101"/>
      <c r="ID8" s="101"/>
      <c r="IE8" s="101"/>
      <c r="IF8" s="101"/>
      <c r="IG8" s="101"/>
      <c r="IH8" s="101"/>
      <c r="II8" s="101"/>
      <c r="IJ8" s="101"/>
      <c r="IK8" s="101"/>
      <c r="IL8" s="101"/>
      <c r="IM8" s="101"/>
      <c r="IN8" s="101"/>
      <c r="IO8" s="101"/>
      <c r="IP8" s="101"/>
      <c r="IQ8" s="101"/>
      <c r="IR8" s="101"/>
      <c r="IS8" s="101"/>
      <c r="IT8" s="101"/>
      <c r="IU8" s="101"/>
      <c r="IV8" s="101"/>
      <c r="IW8" s="101"/>
    </row>
    <row r="9" customFormat="false" ht="12.75" hidden="false" customHeight="true" outlineLevel="0" collapsed="false">
      <c r="A9" s="101"/>
      <c r="B9" s="101"/>
      <c r="C9" s="102"/>
      <c r="E9" s="110" t="s">
        <v>34</v>
      </c>
      <c r="F9" s="111" t="s">
        <v>121</v>
      </c>
      <c r="G9" s="112" t="s">
        <v>122</v>
      </c>
      <c r="H9" s="106"/>
      <c r="I9" s="107" t="s">
        <v>104</v>
      </c>
      <c r="J9" s="107"/>
      <c r="K9" s="107"/>
      <c r="L9" s="108"/>
      <c r="N9" s="106"/>
      <c r="O9" s="109"/>
      <c r="Q9" s="106"/>
      <c r="R9" s="107"/>
      <c r="S9" s="109"/>
      <c r="U9" s="106"/>
      <c r="V9" s="109"/>
      <c r="W9" s="96"/>
      <c r="X9" s="106"/>
      <c r="Y9" s="107"/>
      <c r="Z9" s="107"/>
      <c r="AA9" s="107"/>
      <c r="AB9" s="107"/>
      <c r="AC9" s="108"/>
      <c r="AD9" s="96"/>
      <c r="AE9" s="96"/>
      <c r="AF9" s="96"/>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01"/>
      <c r="CP9" s="101"/>
      <c r="CQ9" s="101"/>
      <c r="CR9" s="101"/>
      <c r="CS9" s="101"/>
      <c r="CT9" s="101"/>
      <c r="CU9" s="101"/>
      <c r="CV9" s="101"/>
      <c r="CW9" s="101"/>
      <c r="CX9" s="101"/>
      <c r="CY9" s="101"/>
      <c r="CZ9" s="101"/>
      <c r="DA9" s="101"/>
      <c r="DB9" s="101"/>
      <c r="DC9" s="101"/>
      <c r="DD9" s="101"/>
      <c r="DE9" s="101"/>
      <c r="DF9" s="101"/>
      <c r="DG9" s="101"/>
      <c r="DH9" s="101"/>
      <c r="DI9" s="101"/>
      <c r="DJ9" s="101"/>
      <c r="DK9" s="101"/>
      <c r="DL9" s="101"/>
      <c r="DM9" s="101"/>
      <c r="DN9" s="101"/>
      <c r="DO9" s="101"/>
      <c r="DP9" s="101"/>
      <c r="DQ9" s="101"/>
      <c r="DR9" s="101"/>
      <c r="DS9" s="101"/>
      <c r="DT9" s="101"/>
      <c r="DU9" s="101"/>
      <c r="DV9" s="101"/>
      <c r="DW9" s="101"/>
      <c r="DX9" s="101"/>
      <c r="DY9" s="101"/>
      <c r="DZ9" s="101"/>
      <c r="EA9" s="101"/>
      <c r="EB9" s="101"/>
      <c r="EC9" s="101"/>
      <c r="ED9" s="101"/>
      <c r="EE9" s="101"/>
      <c r="EF9" s="101"/>
      <c r="EG9" s="101"/>
      <c r="EH9" s="101"/>
      <c r="EI9" s="101"/>
      <c r="EJ9" s="101"/>
      <c r="EK9" s="101"/>
      <c r="EL9" s="101"/>
      <c r="EM9" s="101"/>
      <c r="EN9" s="101"/>
      <c r="EO9" s="101"/>
      <c r="EP9" s="101"/>
      <c r="EQ9" s="101"/>
      <c r="ER9" s="101"/>
      <c r="ES9" s="101"/>
      <c r="ET9" s="101"/>
      <c r="EU9" s="101"/>
      <c r="EV9" s="101"/>
      <c r="EW9" s="101"/>
      <c r="EX9" s="101"/>
      <c r="EY9" s="101"/>
      <c r="EZ9" s="101"/>
      <c r="FA9" s="101"/>
      <c r="FB9" s="101"/>
      <c r="FC9" s="101"/>
      <c r="FD9" s="101"/>
      <c r="FE9" s="101"/>
      <c r="FF9" s="101"/>
      <c r="FG9" s="101"/>
      <c r="FH9" s="101"/>
      <c r="FI9" s="101"/>
      <c r="FJ9" s="101"/>
      <c r="FK9" s="101"/>
      <c r="FL9" s="101"/>
      <c r="FM9" s="101"/>
      <c r="FN9" s="101"/>
      <c r="FO9" s="101"/>
      <c r="FP9" s="101"/>
      <c r="FQ9" s="101"/>
      <c r="FR9" s="101"/>
      <c r="FS9" s="101"/>
      <c r="FT9" s="101"/>
      <c r="FU9" s="101"/>
      <c r="FV9" s="101"/>
      <c r="FW9" s="101"/>
      <c r="FX9" s="101"/>
      <c r="FY9" s="101"/>
      <c r="FZ9" s="101"/>
      <c r="GA9" s="101"/>
      <c r="GB9" s="101"/>
      <c r="GC9" s="101"/>
      <c r="GD9" s="101"/>
      <c r="GE9" s="101"/>
      <c r="GF9" s="101"/>
      <c r="GG9" s="101"/>
      <c r="GH9" s="101"/>
      <c r="GI9" s="101"/>
      <c r="GJ9" s="101"/>
      <c r="GK9" s="101"/>
      <c r="GL9" s="101"/>
      <c r="GM9" s="101"/>
      <c r="GN9" s="101"/>
      <c r="GO9" s="101"/>
      <c r="GP9" s="101"/>
      <c r="GQ9" s="101"/>
      <c r="GR9" s="101"/>
      <c r="GS9" s="101"/>
      <c r="GT9" s="101"/>
      <c r="GU9" s="101"/>
      <c r="GV9" s="101"/>
      <c r="GW9" s="101"/>
      <c r="GX9" s="101"/>
      <c r="GY9" s="101"/>
      <c r="GZ9" s="101"/>
      <c r="HA9" s="101"/>
      <c r="HB9" s="101"/>
      <c r="HC9" s="101"/>
      <c r="HD9" s="101"/>
      <c r="HE9" s="101"/>
      <c r="HF9" s="101"/>
      <c r="HG9" s="101"/>
      <c r="HH9" s="101"/>
      <c r="HI9" s="101"/>
      <c r="HJ9" s="101"/>
      <c r="HK9" s="101"/>
      <c r="HL9" s="101"/>
      <c r="HM9" s="101"/>
      <c r="HN9" s="101"/>
      <c r="HO9" s="101"/>
      <c r="HP9" s="101"/>
      <c r="HQ9" s="101"/>
      <c r="HR9" s="101"/>
      <c r="HS9" s="101"/>
      <c r="HT9" s="101"/>
      <c r="HU9" s="101"/>
      <c r="HV9" s="101"/>
      <c r="HW9" s="101"/>
      <c r="HX9" s="101"/>
      <c r="HY9" s="101"/>
      <c r="HZ9" s="101"/>
      <c r="IA9" s="101"/>
      <c r="IB9" s="101"/>
      <c r="IC9" s="101"/>
      <c r="ID9" s="101"/>
      <c r="IE9" s="101"/>
      <c r="IF9" s="101"/>
      <c r="IG9" s="101"/>
      <c r="IH9" s="101"/>
      <c r="II9" s="101"/>
      <c r="IJ9" s="101"/>
      <c r="IK9" s="101"/>
      <c r="IL9" s="101"/>
      <c r="IM9" s="101"/>
      <c r="IN9" s="101"/>
      <c r="IO9" s="101"/>
      <c r="IP9" s="101"/>
      <c r="IQ9" s="101"/>
      <c r="IR9" s="101"/>
      <c r="IS9" s="101"/>
      <c r="IT9" s="101"/>
      <c r="IU9" s="101"/>
      <c r="IV9" s="101"/>
      <c r="IW9" s="101"/>
    </row>
    <row r="10" customFormat="false" ht="12.75" hidden="false" customHeight="false" outlineLevel="0" collapsed="false">
      <c r="C10" s="113" t="n">
        <v>1</v>
      </c>
      <c r="E10" s="114" t="e">
        <f aca="false">GetPipeName($AH10,$AL10)</f>
        <v>#VALUE!</v>
      </c>
      <c r="F10" s="115" t="e">
        <f aca="false">CONCATENATE(GetRcptPoint($AH10,$AL10)," to ",GetDelPoint($AH10,$AL10))</f>
        <v>#VALUE!</v>
      </c>
      <c r="G10" s="116" t="e">
        <f aca="false">GetRcptBasis($AH10,$AL10)</f>
        <v>#VALUE!</v>
      </c>
      <c r="H10" s="117" t="e">
        <f aca="false">GetTodayAsset($AI10)</f>
        <v>#VALUE!</v>
      </c>
      <c r="I10" s="118" t="e">
        <f aca="false">GetTodayDemand($AI10)</f>
        <v>#VALUE!</v>
      </c>
      <c r="J10" s="118" t="e">
        <f aca="false">H10-I10</f>
        <v>#VALUE!</v>
      </c>
      <c r="K10" s="118" t="e">
        <f aca="false">GetYesterdayPL($AI10)</f>
        <v>#VALUE!</v>
      </c>
      <c r="L10" s="119" t="e">
        <f aca="false">J10-K10</f>
        <v>#VALUE!</v>
      </c>
      <c r="N10" s="117" t="e">
        <f aca="false">GetTodayIntrinsic($AI10)</f>
        <v>#VALUE!</v>
      </c>
      <c r="O10" s="119" t="e">
        <f aca="false">GetTodayExtrinsic($AI10)</f>
        <v>#VALUE!</v>
      </c>
      <c r="Q10" s="117" t="e">
        <f aca="false">GetPriceChange($AI10)</f>
        <v>#VALUE!</v>
      </c>
      <c r="R10" s="118" t="e">
        <f aca="false">GetBasisChange($AI10)</f>
        <v>#VALUE!</v>
      </c>
      <c r="S10" s="119" t="e">
        <f aca="false">GetIndexChange($AI10)</f>
        <v>#VALUE!</v>
      </c>
      <c r="T10" s="120"/>
      <c r="U10" s="117" t="e">
        <f aca="false">GetFuelChange($AI10)</f>
        <v>#VALUE!</v>
      </c>
      <c r="V10" s="121" t="e">
        <f aca="false">GetVarChrgChange($AI10)</f>
        <v>#VALUE!</v>
      </c>
      <c r="W10" s="96"/>
      <c r="X10" s="117" t="e">
        <f aca="false">GetDelta($AI10)</f>
        <v>#VALUE!</v>
      </c>
      <c r="Y10" s="118" t="e">
        <f aca="false">GetGamma($AI10)</f>
        <v>#VALUE!</v>
      </c>
      <c r="Z10" s="118" t="e">
        <f aca="false">GetTheta($AI10)</f>
        <v>#VALUE!</v>
      </c>
      <c r="AA10" s="118" t="e">
        <f aca="false">GetVega($AI10)</f>
        <v>#VALUE!</v>
      </c>
      <c r="AB10" s="118" t="e">
        <f aca="false">GetRho($AI10)</f>
        <v>#VALUE!</v>
      </c>
      <c r="AC10" s="119" t="e">
        <f aca="false">GetDrift($AI10)</f>
        <v>#VALUE!</v>
      </c>
      <c r="AD10" s="96"/>
      <c r="AE10" s="96"/>
      <c r="AF10" s="96"/>
      <c r="AH10" s="122" t="e">
        <f aca="false">GetDBPage($C10)</f>
        <v>#VALUE!</v>
      </c>
      <c r="AI10" s="123" t="e">
        <f aca="false">GetWorkSheet($C10)</f>
        <v>#VALUE!</v>
      </c>
      <c r="AJ10" s="123" t="e">
        <f aca="false">IF(NOT($AI10="#VALUE#"),CONCATENATE($AI10,"!",GetDateStart($AI10),":",GetDateEnd($AI10)),"")</f>
        <v>#VALUE!</v>
      </c>
      <c r="AK10" s="123" t="e">
        <f aca="false">IF(NOT($AI10="#VALUE#"),CONCATENATE($AI10,"!",GetReceiptStart($AI10),":",GetReceiptEnd($AI10)),"")</f>
        <v>#VALUE!</v>
      </c>
      <c r="AL10" s="123" t="e">
        <f aca="false">GetRecNdx($AH10,$C10)</f>
        <v>#VALUE!</v>
      </c>
    </row>
    <row r="11" customFormat="false" ht="12.75" hidden="false" customHeight="false" outlineLevel="0" collapsed="false">
      <c r="C11" s="113"/>
      <c r="E11" s="114"/>
      <c r="F11" s="115"/>
      <c r="G11" s="124" t="e">
        <f aca="false">GetDelBasis($AH10,$AL11)</f>
        <v>#VALUE!</v>
      </c>
      <c r="H11" s="117"/>
      <c r="I11" s="118"/>
      <c r="J11" s="118"/>
      <c r="K11" s="118"/>
      <c r="L11" s="119"/>
      <c r="M11" s="125"/>
      <c r="N11" s="117"/>
      <c r="O11" s="119"/>
      <c r="P11" s="125"/>
      <c r="Q11" s="117"/>
      <c r="R11" s="118"/>
      <c r="S11" s="119"/>
      <c r="T11" s="120"/>
      <c r="U11" s="117"/>
      <c r="V11" s="121"/>
      <c r="W11" s="96"/>
      <c r="X11" s="117"/>
      <c r="Y11" s="118"/>
      <c r="Z11" s="118"/>
      <c r="AA11" s="118"/>
      <c r="AB11" s="118"/>
      <c r="AC11" s="119"/>
      <c r="AD11" s="96"/>
      <c r="AE11" s="96"/>
      <c r="AF11" s="96"/>
      <c r="AI11" s="123" t="e">
        <f aca="false">GetWorkSheet($C10)</f>
        <v>#VALUE!</v>
      </c>
      <c r="AJ11" s="123" t="e">
        <f aca="false">IF(NOT($AI11="#VALUE#"),CONCATENATE($AI11,"!",GetDateStart($AI11),":",GetDateEnd($AI11)),"")</f>
        <v>#VALUE!</v>
      </c>
      <c r="AK11" s="123" t="e">
        <f aca="false">IF(NOT($AI11="#VALUE#"),CONCATENATE($AI11,"!",GetDeliveryStart($AI11),":",GetDeliveryEnd($AI11)),"")</f>
        <v>#VALUE!</v>
      </c>
      <c r="AL11" s="123" t="e">
        <f aca="false">GetRecNdx($AH10,$C10)</f>
        <v>#VALUE!</v>
      </c>
    </row>
    <row r="12" customFormat="false" ht="12.75" hidden="false" customHeight="false" outlineLevel="0" collapsed="false">
      <c r="C12" s="113" t="n">
        <v>2</v>
      </c>
      <c r="E12" s="114" t="e">
        <f aca="false">GetPipeName($AH12,$AL12)</f>
        <v>#VALUE!</v>
      </c>
      <c r="F12" s="115" t="e">
        <f aca="false">CONCATENATE(GetRcptPoint($AH12,$AL12)," to ",GetDelPoint($AH12,$AL12))</f>
        <v>#VALUE!</v>
      </c>
      <c r="G12" s="116" t="e">
        <f aca="false">GetRcptBasis($AH12,$AL12)</f>
        <v>#VALUE!</v>
      </c>
      <c r="H12" s="117" t="e">
        <f aca="false">GetTodayAsset($AI12)</f>
        <v>#VALUE!</v>
      </c>
      <c r="I12" s="118" t="e">
        <f aca="false">GetTodayDemand($AI12)</f>
        <v>#VALUE!</v>
      </c>
      <c r="J12" s="118" t="e">
        <f aca="false">H12-I12</f>
        <v>#VALUE!</v>
      </c>
      <c r="K12" s="118" t="e">
        <f aca="false">GetYesterdayPL($AI12)</f>
        <v>#VALUE!</v>
      </c>
      <c r="L12" s="119" t="e">
        <f aca="false">J12-K12</f>
        <v>#VALUE!</v>
      </c>
      <c r="N12" s="117" t="e">
        <f aca="false">GetTodayIntrinsic($AI12)</f>
        <v>#VALUE!</v>
      </c>
      <c r="O12" s="119" t="e">
        <f aca="false">GetTodayExtrinsic($AI12)</f>
        <v>#VALUE!</v>
      </c>
      <c r="Q12" s="117" t="e">
        <f aca="false">GetPriceChange($AI12)</f>
        <v>#VALUE!</v>
      </c>
      <c r="R12" s="118" t="e">
        <f aca="false">GetBasisChange($AI12)</f>
        <v>#VALUE!</v>
      </c>
      <c r="S12" s="119" t="e">
        <f aca="false">GetIndexChange($AI12)</f>
        <v>#VALUE!</v>
      </c>
      <c r="T12" s="120"/>
      <c r="U12" s="117" t="e">
        <f aca="false">GetFuelChange($AI12)</f>
        <v>#VALUE!</v>
      </c>
      <c r="V12" s="121" t="e">
        <f aca="false">GetVarChrgChange($AI12)</f>
        <v>#VALUE!</v>
      </c>
      <c r="W12" s="96"/>
      <c r="X12" s="117" t="e">
        <f aca="false">GetDelta($AI12)</f>
        <v>#VALUE!</v>
      </c>
      <c r="Y12" s="118" t="e">
        <f aca="false">GetGamma($AI12)</f>
        <v>#VALUE!</v>
      </c>
      <c r="Z12" s="118" t="e">
        <f aca="false">GetTheta($AI12)</f>
        <v>#VALUE!</v>
      </c>
      <c r="AA12" s="118" t="e">
        <f aca="false">GetVega($AI12)</f>
        <v>#VALUE!</v>
      </c>
      <c r="AB12" s="118" t="e">
        <f aca="false">GetRho($AI12)</f>
        <v>#VALUE!</v>
      </c>
      <c r="AC12" s="119" t="e">
        <f aca="false">GetDrift($AI12)</f>
        <v>#VALUE!</v>
      </c>
      <c r="AD12" s="96"/>
      <c r="AE12" s="96"/>
      <c r="AF12" s="96"/>
      <c r="AH12" s="122" t="e">
        <f aca="false">GetDBPage($C12)</f>
        <v>#VALUE!</v>
      </c>
      <c r="AI12" s="123" t="e">
        <f aca="false">GetWorkSheet($C12)</f>
        <v>#VALUE!</v>
      </c>
      <c r="AJ12" s="123" t="e">
        <f aca="false">IF(NOT($AI12="#VALUE#"),CONCATENATE($AI12,"!",GetDateStart($AI12),":",GetDateEnd($AI12)),"")</f>
        <v>#VALUE!</v>
      </c>
      <c r="AK12" s="123" t="e">
        <f aca="false">IF(NOT($AI12="#VALUE#"),CONCATENATE($AI12,"!",GetReceiptStart($AI12),":",GetReceiptEnd($AI12)),"")</f>
        <v>#VALUE!</v>
      </c>
      <c r="AL12" s="123" t="e">
        <f aca="false">GetRecNdx($AH12,$C12)</f>
        <v>#VALUE!</v>
      </c>
    </row>
    <row r="13" customFormat="false" ht="12.75" hidden="false" customHeight="false" outlineLevel="0" collapsed="false">
      <c r="C13" s="113"/>
      <c r="E13" s="114"/>
      <c r="F13" s="115"/>
      <c r="G13" s="124" t="e">
        <f aca="false">GetDelBasis($AH12,$AL13)</f>
        <v>#VALUE!</v>
      </c>
      <c r="H13" s="117"/>
      <c r="I13" s="118"/>
      <c r="J13" s="118"/>
      <c r="K13" s="118"/>
      <c r="L13" s="119"/>
      <c r="M13" s="125"/>
      <c r="N13" s="117"/>
      <c r="O13" s="119"/>
      <c r="P13" s="125"/>
      <c r="Q13" s="117"/>
      <c r="R13" s="118"/>
      <c r="S13" s="119"/>
      <c r="T13" s="120"/>
      <c r="U13" s="117"/>
      <c r="V13" s="121"/>
      <c r="W13" s="96"/>
      <c r="X13" s="117"/>
      <c r="Y13" s="118"/>
      <c r="Z13" s="118"/>
      <c r="AA13" s="118"/>
      <c r="AB13" s="118"/>
      <c r="AC13" s="119"/>
      <c r="AD13" s="96"/>
      <c r="AE13" s="96"/>
      <c r="AF13" s="96"/>
      <c r="AI13" s="123" t="e">
        <f aca="false">GetWorkSheet($C12)</f>
        <v>#VALUE!</v>
      </c>
      <c r="AJ13" s="123" t="e">
        <f aca="false">IF(NOT($AI13="#VALUE#"),CONCATENATE($AI13,"!",GetDateStart($AI13),":",GetDateEnd($AI13)),"")</f>
        <v>#VALUE!</v>
      </c>
      <c r="AK13" s="123" t="e">
        <f aca="false">IF(NOT($AI13="#VALUE#"),CONCATENATE($AI13,"!",GetDeliveryStart($AI13),":",GetDeliveryEnd($AI13)),"")</f>
        <v>#VALUE!</v>
      </c>
      <c r="AL13" s="123" t="e">
        <f aca="false">GetRecNdx($AH12,$C12)</f>
        <v>#VALUE!</v>
      </c>
    </row>
    <row r="14" customFormat="false" ht="12.75" hidden="false" customHeight="false" outlineLevel="0" collapsed="false">
      <c r="C14" s="113" t="n">
        <v>3</v>
      </c>
      <c r="E14" s="114" t="e">
        <f aca="false">GetPipeName($AH14,$AL14)</f>
        <v>#VALUE!</v>
      </c>
      <c r="F14" s="115" t="e">
        <f aca="false">CONCATENATE(GetRcptPoint($AH14,$AL14)," to ",GetDelPoint($AH14,$AL14))</f>
        <v>#VALUE!</v>
      </c>
      <c r="G14" s="116" t="e">
        <f aca="false">GetRcptBasis($AH14,$AL14)</f>
        <v>#VALUE!</v>
      </c>
      <c r="H14" s="117" t="e">
        <f aca="false">GetTodayAsset($AI14)</f>
        <v>#VALUE!</v>
      </c>
      <c r="I14" s="118" t="e">
        <f aca="false">GetTodayDemand($AI14)</f>
        <v>#VALUE!</v>
      </c>
      <c r="J14" s="118" t="e">
        <f aca="false">H14-I14</f>
        <v>#VALUE!</v>
      </c>
      <c r="K14" s="118" t="e">
        <f aca="false">GetYesterdayPL($AI14)</f>
        <v>#VALUE!</v>
      </c>
      <c r="L14" s="119" t="e">
        <f aca="false">J14-K14</f>
        <v>#VALUE!</v>
      </c>
      <c r="N14" s="117" t="e">
        <f aca="false">GetTodayIntrinsic($AI14)</f>
        <v>#VALUE!</v>
      </c>
      <c r="O14" s="119" t="e">
        <f aca="false">GetTodayExtrinsic($AI14)</f>
        <v>#VALUE!</v>
      </c>
      <c r="Q14" s="117" t="e">
        <f aca="false">GetPriceChange($AI14)</f>
        <v>#VALUE!</v>
      </c>
      <c r="R14" s="118" t="e">
        <f aca="false">GetBasisChange($AI14)</f>
        <v>#VALUE!</v>
      </c>
      <c r="S14" s="119" t="e">
        <f aca="false">GetIndexChange($AI14)</f>
        <v>#VALUE!</v>
      </c>
      <c r="T14" s="120"/>
      <c r="U14" s="117" t="e">
        <f aca="false">GetFuelChange($AI14)</f>
        <v>#VALUE!</v>
      </c>
      <c r="V14" s="121" t="e">
        <f aca="false">GetVarChrgChange($AI14)</f>
        <v>#VALUE!</v>
      </c>
      <c r="W14" s="96"/>
      <c r="X14" s="117" t="e">
        <f aca="false">GetDelta($AI14)</f>
        <v>#VALUE!</v>
      </c>
      <c r="Y14" s="118" t="e">
        <f aca="false">GetGamma($AI14)</f>
        <v>#VALUE!</v>
      </c>
      <c r="Z14" s="118" t="e">
        <f aca="false">GetTheta($AI14)</f>
        <v>#VALUE!</v>
      </c>
      <c r="AA14" s="118" t="e">
        <f aca="false">GetVega($AI14)</f>
        <v>#VALUE!</v>
      </c>
      <c r="AB14" s="118" t="e">
        <f aca="false">GetRho($AI14)</f>
        <v>#VALUE!</v>
      </c>
      <c r="AC14" s="119" t="e">
        <f aca="false">GetDrift($AI14)</f>
        <v>#VALUE!</v>
      </c>
      <c r="AD14" s="96"/>
      <c r="AE14" s="96"/>
      <c r="AF14" s="96"/>
      <c r="AH14" s="122" t="e">
        <f aca="false">GetDBPage($C14)</f>
        <v>#VALUE!</v>
      </c>
      <c r="AI14" s="123" t="e">
        <f aca="false">GetWorkSheet($C14)</f>
        <v>#VALUE!</v>
      </c>
      <c r="AJ14" s="123" t="e">
        <f aca="false">IF(NOT($AI14="#VALUE#"),CONCATENATE($AI14,"!",GetDateStart($AI14),":",GetDateEnd($AI14)),"")</f>
        <v>#VALUE!</v>
      </c>
      <c r="AK14" s="123" t="e">
        <f aca="false">IF(NOT($AI14="#VALUE#"),CONCATENATE($AI14,"!",GetReceiptStart($AI14),":",GetReceiptEnd($AI14)),"")</f>
        <v>#VALUE!</v>
      </c>
      <c r="AL14" s="123" t="e">
        <f aca="false">GetRecNdx($AH14,$C14)</f>
        <v>#VALUE!</v>
      </c>
    </row>
    <row r="15" customFormat="false" ht="12.75" hidden="false" customHeight="false" outlineLevel="0" collapsed="false">
      <c r="C15" s="113"/>
      <c r="E15" s="114"/>
      <c r="F15" s="115"/>
      <c r="G15" s="124" t="e">
        <f aca="false">GetDelBasis($AH14,$AL15)</f>
        <v>#VALUE!</v>
      </c>
      <c r="H15" s="117"/>
      <c r="I15" s="118"/>
      <c r="J15" s="118"/>
      <c r="K15" s="118"/>
      <c r="L15" s="119"/>
      <c r="M15" s="125"/>
      <c r="N15" s="117"/>
      <c r="O15" s="119"/>
      <c r="P15" s="125"/>
      <c r="Q15" s="117"/>
      <c r="R15" s="118"/>
      <c r="S15" s="119"/>
      <c r="T15" s="120"/>
      <c r="U15" s="117"/>
      <c r="V15" s="121"/>
      <c r="W15" s="96"/>
      <c r="X15" s="117"/>
      <c r="Y15" s="118"/>
      <c r="Z15" s="118"/>
      <c r="AA15" s="118"/>
      <c r="AB15" s="118"/>
      <c r="AC15" s="119"/>
      <c r="AD15" s="96"/>
      <c r="AE15" s="96"/>
      <c r="AF15" s="96"/>
      <c r="AI15" s="123" t="e">
        <f aca="false">GetWorkSheet($C14)</f>
        <v>#VALUE!</v>
      </c>
      <c r="AJ15" s="123" t="e">
        <f aca="false">IF(NOT($AI15="#VALUE#"),CONCATENATE($AI15,"!",GetDateStart($AI15),":",GetDateEnd($AI15)),"")</f>
        <v>#VALUE!</v>
      </c>
      <c r="AK15" s="123" t="e">
        <f aca="false">IF(NOT($AI15="#VALUE#"),CONCATENATE($AI15,"!",GetDeliveryStart($AI15),":",GetDeliveryEnd($AI15)),"")</f>
        <v>#VALUE!</v>
      </c>
      <c r="AL15" s="123" t="e">
        <f aca="false">GetRecNdx($AH14,$C14)</f>
        <v>#VALUE!</v>
      </c>
    </row>
    <row r="16" customFormat="false" ht="12.75" hidden="false" customHeight="false" outlineLevel="0" collapsed="false">
      <c r="C16" s="113" t="n">
        <v>4</v>
      </c>
      <c r="E16" s="114" t="e">
        <f aca="false">GetPipeName($AH16,$AL16)</f>
        <v>#VALUE!</v>
      </c>
      <c r="F16" s="115" t="e">
        <f aca="false">CONCATENATE(GetRcptPoint($AH16,$AL16)," to ",GetDelPoint($AH16,$AL16))</f>
        <v>#VALUE!</v>
      </c>
      <c r="G16" s="116" t="e">
        <f aca="false">GetRcptBasis($AH16,$AL16)</f>
        <v>#VALUE!</v>
      </c>
      <c r="H16" s="117" t="e">
        <f aca="false">GetTodayAsset($AI16)</f>
        <v>#VALUE!</v>
      </c>
      <c r="I16" s="118" t="e">
        <f aca="false">GetTodayDemand($AI16)</f>
        <v>#VALUE!</v>
      </c>
      <c r="J16" s="118" t="e">
        <f aca="false">H16-I16</f>
        <v>#VALUE!</v>
      </c>
      <c r="K16" s="118" t="e">
        <f aca="false">GetYesterdayPL($AI16)</f>
        <v>#VALUE!</v>
      </c>
      <c r="L16" s="119" t="e">
        <f aca="false">J16-K16</f>
        <v>#VALUE!</v>
      </c>
      <c r="N16" s="117" t="e">
        <f aca="false">GetTodayIntrinsic($AI16)</f>
        <v>#VALUE!</v>
      </c>
      <c r="O16" s="119" t="e">
        <f aca="false">GetTodayExtrinsic($AI16)</f>
        <v>#VALUE!</v>
      </c>
      <c r="Q16" s="117" t="e">
        <f aca="false">GetPriceChange($AI16)</f>
        <v>#VALUE!</v>
      </c>
      <c r="R16" s="118" t="e">
        <f aca="false">GetBasisChange($AI16)</f>
        <v>#VALUE!</v>
      </c>
      <c r="S16" s="119" t="e">
        <f aca="false">GetIndexChange($AI16)</f>
        <v>#VALUE!</v>
      </c>
      <c r="T16" s="120"/>
      <c r="U16" s="117" t="e">
        <f aca="false">GetFuelChange($AI16)</f>
        <v>#VALUE!</v>
      </c>
      <c r="V16" s="121" t="e">
        <f aca="false">GetVarChrgChange($AI16)</f>
        <v>#VALUE!</v>
      </c>
      <c r="W16" s="96"/>
      <c r="X16" s="117" t="e">
        <f aca="false">GetDelta($AI16)</f>
        <v>#VALUE!</v>
      </c>
      <c r="Y16" s="118" t="e">
        <f aca="false">GetGamma($AI16)</f>
        <v>#VALUE!</v>
      </c>
      <c r="Z16" s="118" t="e">
        <f aca="false">GetTheta($AI16)</f>
        <v>#VALUE!</v>
      </c>
      <c r="AA16" s="118" t="e">
        <f aca="false">GetVega($AI16)</f>
        <v>#VALUE!</v>
      </c>
      <c r="AB16" s="118" t="e">
        <f aca="false">GetRho($AI16)</f>
        <v>#VALUE!</v>
      </c>
      <c r="AC16" s="119" t="e">
        <f aca="false">GetDrift($AI16)</f>
        <v>#VALUE!</v>
      </c>
      <c r="AD16" s="96"/>
      <c r="AE16" s="96"/>
      <c r="AF16" s="96"/>
      <c r="AH16" s="122" t="e">
        <f aca="false">GetDBPage($C16)</f>
        <v>#VALUE!</v>
      </c>
      <c r="AI16" s="123" t="e">
        <f aca="false">GetWorkSheet($C16)</f>
        <v>#VALUE!</v>
      </c>
      <c r="AJ16" s="123" t="e">
        <f aca="false">IF(NOT($AI16="#VALUE#"),CONCATENATE($AI16,"!",GetDateStart($AI16),":",GetDateEnd($AI16)),"")</f>
        <v>#VALUE!</v>
      </c>
      <c r="AK16" s="123" t="e">
        <f aca="false">IF(NOT($AI16="#VALUE#"),CONCATENATE($AI16,"!",GetReceiptStart($AI16),":",GetReceiptEnd($AI16)),"")</f>
        <v>#VALUE!</v>
      </c>
      <c r="AL16" s="123" t="e">
        <f aca="false">GetRecNdx($AH16,$C16)</f>
        <v>#VALUE!</v>
      </c>
    </row>
    <row r="17" customFormat="false" ht="12.75" hidden="false" customHeight="false" outlineLevel="0" collapsed="false">
      <c r="C17" s="113"/>
      <c r="E17" s="114"/>
      <c r="F17" s="115"/>
      <c r="G17" s="124" t="e">
        <f aca="false">GetDelBasis($AH16,$AL17)</f>
        <v>#VALUE!</v>
      </c>
      <c r="H17" s="117"/>
      <c r="I17" s="118"/>
      <c r="J17" s="118"/>
      <c r="K17" s="118"/>
      <c r="L17" s="119"/>
      <c r="M17" s="125"/>
      <c r="N17" s="117"/>
      <c r="O17" s="119"/>
      <c r="P17" s="125"/>
      <c r="Q17" s="117"/>
      <c r="R17" s="118"/>
      <c r="S17" s="119"/>
      <c r="T17" s="120"/>
      <c r="U17" s="117"/>
      <c r="V17" s="121"/>
      <c r="W17" s="96"/>
      <c r="X17" s="117"/>
      <c r="Y17" s="118"/>
      <c r="Z17" s="118"/>
      <c r="AA17" s="118"/>
      <c r="AB17" s="118"/>
      <c r="AC17" s="119"/>
      <c r="AD17" s="96"/>
      <c r="AE17" s="96"/>
      <c r="AF17" s="96"/>
      <c r="AI17" s="123" t="e">
        <f aca="false">GetWorkSheet($C16)</f>
        <v>#VALUE!</v>
      </c>
      <c r="AJ17" s="123" t="e">
        <f aca="false">IF(NOT($AI17="#VALUE#"),CONCATENATE($AI17,"!",GetDateStart($AI17),":",GetDateEnd($AI17)),"")</f>
        <v>#VALUE!</v>
      </c>
      <c r="AK17" s="123" t="e">
        <f aca="false">IF(NOT($AI17="#VALUE#"),CONCATENATE($AI17,"!",GetDeliveryStart($AI17),":",GetDeliveryEnd($AI17)),"")</f>
        <v>#VALUE!</v>
      </c>
      <c r="AL17" s="123" t="e">
        <f aca="false">GetRecNdx($AH16,$C16)</f>
        <v>#VALUE!</v>
      </c>
    </row>
    <row r="18" customFormat="false" ht="12.75" hidden="false" customHeight="false" outlineLevel="0" collapsed="false">
      <c r="C18" s="113" t="n">
        <v>5</v>
      </c>
      <c r="E18" s="114" t="e">
        <f aca="false">GetPipeName($AH18,$AL18)</f>
        <v>#VALUE!</v>
      </c>
      <c r="F18" s="115" t="e">
        <f aca="false">CONCATENATE(GetRcptPoint($AH18,$AL18)," to ",GetDelPoint($AH18,$AL18))</f>
        <v>#VALUE!</v>
      </c>
      <c r="G18" s="116" t="e">
        <f aca="false">GetRcptBasis($AH18,$AL18)</f>
        <v>#VALUE!</v>
      </c>
      <c r="H18" s="117" t="e">
        <f aca="false">GetTodayAsset($AI18)</f>
        <v>#VALUE!</v>
      </c>
      <c r="I18" s="118" t="e">
        <f aca="false">GetTodayDemand($AI18)</f>
        <v>#VALUE!</v>
      </c>
      <c r="J18" s="118" t="e">
        <f aca="false">H18-I18</f>
        <v>#VALUE!</v>
      </c>
      <c r="K18" s="118" t="e">
        <f aca="false">GetYesterdayPL($AI18)</f>
        <v>#VALUE!</v>
      </c>
      <c r="L18" s="119" t="e">
        <f aca="false">J18-K18</f>
        <v>#VALUE!</v>
      </c>
      <c r="N18" s="117" t="e">
        <f aca="false">GetTodayIntrinsic($AI18)</f>
        <v>#VALUE!</v>
      </c>
      <c r="O18" s="119" t="e">
        <f aca="false">GetTodayExtrinsic($AI18)</f>
        <v>#VALUE!</v>
      </c>
      <c r="Q18" s="117" t="e">
        <f aca="false">GetPriceChange($AI18)</f>
        <v>#VALUE!</v>
      </c>
      <c r="R18" s="118" t="e">
        <f aca="false">GetBasisChange($AI18)</f>
        <v>#VALUE!</v>
      </c>
      <c r="S18" s="119" t="e">
        <f aca="false">GetIndexChange($AI18)</f>
        <v>#VALUE!</v>
      </c>
      <c r="T18" s="120"/>
      <c r="U18" s="117" t="e">
        <f aca="false">GetFuelChange($AI18)</f>
        <v>#VALUE!</v>
      </c>
      <c r="V18" s="121" t="e">
        <f aca="false">GetVarChrgChange($AI18)</f>
        <v>#VALUE!</v>
      </c>
      <c r="W18" s="96"/>
      <c r="X18" s="117" t="e">
        <f aca="false">GetDelta($AI18)</f>
        <v>#VALUE!</v>
      </c>
      <c r="Y18" s="118" t="e">
        <f aca="false">GetGamma($AI18)</f>
        <v>#VALUE!</v>
      </c>
      <c r="Z18" s="118" t="e">
        <f aca="false">GetTheta($AI18)</f>
        <v>#VALUE!</v>
      </c>
      <c r="AA18" s="118" t="e">
        <f aca="false">GetVega($AI18)</f>
        <v>#VALUE!</v>
      </c>
      <c r="AB18" s="118" t="e">
        <f aca="false">GetRho($AI18)</f>
        <v>#VALUE!</v>
      </c>
      <c r="AC18" s="119" t="e">
        <f aca="false">GetDrift($AI18)</f>
        <v>#VALUE!</v>
      </c>
      <c r="AD18" s="96"/>
      <c r="AE18" s="96"/>
      <c r="AF18" s="96"/>
      <c r="AH18" s="122" t="e">
        <f aca="false">GetDBPage($C18)</f>
        <v>#VALUE!</v>
      </c>
      <c r="AI18" s="123" t="e">
        <f aca="false">GetWorkSheet($C18)</f>
        <v>#VALUE!</v>
      </c>
      <c r="AJ18" s="123" t="e">
        <f aca="false">IF(NOT($AI18="#VALUE#"),CONCATENATE($AI18,"!",GetDateStart($AI18),":",GetDateEnd($AI18)),"")</f>
        <v>#VALUE!</v>
      </c>
      <c r="AK18" s="123" t="e">
        <f aca="false">IF(NOT($AI18="#VALUE#"),CONCATENATE($AI18,"!",GetReceiptStart($AI18),":",GetReceiptEnd($AI18)),"")</f>
        <v>#VALUE!</v>
      </c>
      <c r="AL18" s="123" t="e">
        <f aca="false">GetRecNdx($AH18,$C18)</f>
        <v>#VALUE!</v>
      </c>
    </row>
    <row r="19" customFormat="false" ht="12.75" hidden="false" customHeight="false" outlineLevel="0" collapsed="false">
      <c r="C19" s="113"/>
      <c r="E19" s="114"/>
      <c r="F19" s="115"/>
      <c r="G19" s="124" t="e">
        <f aca="false">GetDelBasis($AH18,$AL19)</f>
        <v>#VALUE!</v>
      </c>
      <c r="H19" s="117"/>
      <c r="I19" s="118"/>
      <c r="J19" s="118"/>
      <c r="K19" s="118"/>
      <c r="L19" s="119"/>
      <c r="M19" s="125"/>
      <c r="N19" s="117"/>
      <c r="O19" s="119"/>
      <c r="P19" s="125"/>
      <c r="Q19" s="117"/>
      <c r="R19" s="118"/>
      <c r="S19" s="119"/>
      <c r="T19" s="120"/>
      <c r="U19" s="117"/>
      <c r="V19" s="121"/>
      <c r="W19" s="96"/>
      <c r="X19" s="117"/>
      <c r="Y19" s="118"/>
      <c r="Z19" s="118"/>
      <c r="AA19" s="118"/>
      <c r="AB19" s="118"/>
      <c r="AC19" s="119"/>
      <c r="AD19" s="96"/>
      <c r="AE19" s="96"/>
      <c r="AF19" s="96"/>
      <c r="AI19" s="123" t="e">
        <f aca="false">GetWorkSheet($C18)</f>
        <v>#VALUE!</v>
      </c>
      <c r="AJ19" s="123" t="e">
        <f aca="false">IF(NOT($AI19="#VALUE#"),CONCATENATE($AI19,"!",GetDateStart($AI19),":",GetDateEnd($AI19)),"")</f>
        <v>#VALUE!</v>
      </c>
      <c r="AK19" s="123" t="e">
        <f aca="false">IF(NOT($AI19="#VALUE#"),CONCATENATE($AI19,"!",GetDeliveryStart($AI19),":",GetDeliveryEnd($AI19)),"")</f>
        <v>#VALUE!</v>
      </c>
      <c r="AL19" s="123" t="e">
        <f aca="false">GetRecNdx($AH18,$C18)</f>
        <v>#VALUE!</v>
      </c>
    </row>
    <row r="20" customFormat="false" ht="12.75" hidden="false" customHeight="false" outlineLevel="0" collapsed="false">
      <c r="C20" s="113" t="n">
        <v>6</v>
      </c>
      <c r="E20" s="114" t="e">
        <f aca="false">GetPipeName($AH20,$AL20)</f>
        <v>#VALUE!</v>
      </c>
      <c r="F20" s="115" t="e">
        <f aca="false">CONCATENATE(GetRcptPoint($AH20,$AL20)," to ",GetDelPoint($AH20,$AL20))</f>
        <v>#VALUE!</v>
      </c>
      <c r="G20" s="116" t="e">
        <f aca="false">GetRcptBasis($AH20,$AL20)</f>
        <v>#VALUE!</v>
      </c>
      <c r="H20" s="117" t="e">
        <f aca="false">GetTodayAsset($AI20)</f>
        <v>#VALUE!</v>
      </c>
      <c r="I20" s="118" t="e">
        <f aca="false">GetTodayDemand($AI20)</f>
        <v>#VALUE!</v>
      </c>
      <c r="J20" s="118" t="e">
        <f aca="false">H20-I20</f>
        <v>#VALUE!</v>
      </c>
      <c r="K20" s="118" t="e">
        <f aca="false">GetYesterdayPL($AI20)</f>
        <v>#VALUE!</v>
      </c>
      <c r="L20" s="119" t="e">
        <f aca="false">J20-K20</f>
        <v>#VALUE!</v>
      </c>
      <c r="N20" s="117" t="e">
        <f aca="false">GetTodayIntrinsic($AI20)</f>
        <v>#VALUE!</v>
      </c>
      <c r="O20" s="119" t="e">
        <f aca="false">GetTodayExtrinsic($AI20)</f>
        <v>#VALUE!</v>
      </c>
      <c r="Q20" s="117" t="e">
        <f aca="false">GetPriceChange($AI20)</f>
        <v>#VALUE!</v>
      </c>
      <c r="R20" s="118" t="e">
        <f aca="false">GetBasisChange($AI20)</f>
        <v>#VALUE!</v>
      </c>
      <c r="S20" s="119" t="e">
        <f aca="false">GetIndexChange($AI20)</f>
        <v>#VALUE!</v>
      </c>
      <c r="T20" s="120"/>
      <c r="U20" s="117" t="e">
        <f aca="false">GetFuelChange($AI20)</f>
        <v>#VALUE!</v>
      </c>
      <c r="V20" s="121" t="e">
        <f aca="false">GetVarChrgChange($AI20)</f>
        <v>#VALUE!</v>
      </c>
      <c r="W20" s="96"/>
      <c r="X20" s="117" t="e">
        <f aca="false">GetDelta($AI20)</f>
        <v>#VALUE!</v>
      </c>
      <c r="Y20" s="118" t="e">
        <f aca="false">GetGamma($AI20)</f>
        <v>#VALUE!</v>
      </c>
      <c r="Z20" s="118" t="e">
        <f aca="false">GetTheta($AI20)</f>
        <v>#VALUE!</v>
      </c>
      <c r="AA20" s="118" t="e">
        <f aca="false">GetVega($AI20)</f>
        <v>#VALUE!</v>
      </c>
      <c r="AB20" s="118" t="e">
        <f aca="false">GetRho($AI20)</f>
        <v>#VALUE!</v>
      </c>
      <c r="AC20" s="119" t="e">
        <f aca="false">GetDrift($AI20)</f>
        <v>#VALUE!</v>
      </c>
      <c r="AD20" s="96"/>
      <c r="AE20" s="96"/>
      <c r="AF20" s="96"/>
      <c r="AH20" s="122" t="e">
        <f aca="false">GetDBPage($C20)</f>
        <v>#VALUE!</v>
      </c>
      <c r="AI20" s="123" t="e">
        <f aca="false">GetWorkSheet($C20)</f>
        <v>#VALUE!</v>
      </c>
      <c r="AJ20" s="123" t="e">
        <f aca="false">IF(NOT($AI20="#VALUE#"),CONCATENATE($AI20,"!",GetDateStart($AI20),":",GetDateEnd($AI20)),"")</f>
        <v>#VALUE!</v>
      </c>
      <c r="AK20" s="123" t="e">
        <f aca="false">IF(NOT($AI20="#VALUE#"),CONCATENATE($AI20,"!",GetReceiptStart($AI20),":",GetReceiptEnd($AI20)),"")</f>
        <v>#VALUE!</v>
      </c>
      <c r="AL20" s="123" t="e">
        <f aca="false">GetRecNdx($AH20,$C20)</f>
        <v>#VALUE!</v>
      </c>
    </row>
    <row r="21" customFormat="false" ht="12.75" hidden="false" customHeight="false" outlineLevel="0" collapsed="false">
      <c r="C21" s="113"/>
      <c r="E21" s="114"/>
      <c r="F21" s="115"/>
      <c r="G21" s="124" t="e">
        <f aca="false">GetDelBasis($AH20,$AL21)</f>
        <v>#VALUE!</v>
      </c>
      <c r="H21" s="117"/>
      <c r="I21" s="118"/>
      <c r="J21" s="118"/>
      <c r="K21" s="118"/>
      <c r="L21" s="119"/>
      <c r="M21" s="125"/>
      <c r="N21" s="117"/>
      <c r="O21" s="119"/>
      <c r="P21" s="125"/>
      <c r="Q21" s="117"/>
      <c r="R21" s="118"/>
      <c r="S21" s="119"/>
      <c r="T21" s="120"/>
      <c r="U21" s="117"/>
      <c r="V21" s="121"/>
      <c r="W21" s="96"/>
      <c r="X21" s="117"/>
      <c r="Y21" s="118"/>
      <c r="Z21" s="118"/>
      <c r="AA21" s="118"/>
      <c r="AB21" s="118"/>
      <c r="AC21" s="119"/>
      <c r="AD21" s="96"/>
      <c r="AE21" s="96"/>
      <c r="AF21" s="96"/>
      <c r="AI21" s="123" t="e">
        <f aca="false">GetWorkSheet($C20)</f>
        <v>#VALUE!</v>
      </c>
      <c r="AJ21" s="123" t="e">
        <f aca="false">IF(NOT($AI21="#VALUE#"),CONCATENATE($AI21,"!",GetDateStart($AI21),":",GetDateEnd($AI21)),"")</f>
        <v>#VALUE!</v>
      </c>
      <c r="AK21" s="123" t="e">
        <f aca="false">IF(NOT($AI21="#VALUE#"),CONCATENATE($AI21,"!",GetDeliveryStart($AI21),":",GetDeliveryEnd($AI21)),"")</f>
        <v>#VALUE!</v>
      </c>
      <c r="AL21" s="123" t="e">
        <f aca="false">GetRecNdx($AH20,$C20)</f>
        <v>#VALUE!</v>
      </c>
    </row>
    <row r="22" customFormat="false" ht="12.75" hidden="false" customHeight="false" outlineLevel="0" collapsed="false">
      <c r="G22" s="126" t="s">
        <v>123</v>
      </c>
      <c r="H22" s="127" t="e">
        <f aca="true">SUM(INDIRECT(CONCATENATE(ADDRESS($AI22,COLUMN()),":",ADDRESS($AJ22,COLUMN()))))</f>
        <v>#VALUE!</v>
      </c>
      <c r="I22" s="127" t="e">
        <f aca="true">SUM(INDIRECT(CONCATENATE(ADDRESS($AI22,COLUMN()),":",ADDRESS($AJ22,COLUMN()))))</f>
        <v>#VALUE!</v>
      </c>
      <c r="J22" s="127" t="e">
        <f aca="true">SUM(INDIRECT(CONCATENATE(ADDRESS($AI22,COLUMN()),":",ADDRESS($AJ22,COLUMN()))))</f>
        <v>#VALUE!</v>
      </c>
      <c r="K22" s="127" t="e">
        <f aca="true">SUM(INDIRECT(CONCATENATE(ADDRESS($AI22,COLUMN()),":",ADDRESS($AJ22,COLUMN()))))</f>
        <v>#VALUE!</v>
      </c>
      <c r="L22" s="128" t="e">
        <f aca="true">SUM(INDIRECT(CONCATENATE(ADDRESS($AI22,COLUMN()),":",ADDRESS($AJ22,COLUMN()))))</f>
        <v>#VALUE!</v>
      </c>
      <c r="M22" s="129"/>
      <c r="N22" s="130" t="e">
        <f aca="true">SUM(INDIRECT(CONCATENATE(ADDRESS($AI22,COLUMN()),":",ADDRESS($AJ22,COLUMN()))))</f>
        <v>#VALUE!</v>
      </c>
      <c r="O22" s="131" t="e">
        <f aca="true">SUM(INDIRECT(CONCATENATE(ADDRESS($AI22,COLUMN()),":",ADDRESS($AJ22,COLUMN()))))</f>
        <v>#VALUE!</v>
      </c>
      <c r="P22" s="129"/>
      <c r="Q22" s="130" t="e">
        <f aca="true">SUM(INDIRECT(CONCATENATE(ADDRESS($AI22,COLUMN()),":",ADDRESS($AJ22,COLUMN()))))</f>
        <v>#VALUE!</v>
      </c>
      <c r="R22" s="127" t="e">
        <f aca="true">SUM(INDIRECT(CONCATENATE(ADDRESS($AI22,COLUMN()),":",ADDRESS($AJ22,COLUMN()))))</f>
        <v>#VALUE!</v>
      </c>
      <c r="S22" s="131" t="e">
        <f aca="true">SUM(INDIRECT(CONCATENATE(ADDRESS($AI22,COLUMN()),":",ADDRESS($AJ22,COLUMN()))))</f>
        <v>#VALUE!</v>
      </c>
      <c r="T22" s="129"/>
      <c r="U22" s="130" t="e">
        <f aca="true">SUM(INDIRECT(CONCATENATE(ADDRESS($AI22,COLUMN()),":",ADDRESS($AJ22,COLUMN()))))</f>
        <v>#VALUE!</v>
      </c>
      <c r="V22" s="131" t="e">
        <f aca="true">SUM(INDIRECT(CONCATENATE(ADDRESS($AI22,COLUMN()),":",ADDRESS($AJ22,COLUMN()))))</f>
        <v>#VALUE!</v>
      </c>
      <c r="W22" s="96"/>
      <c r="X22" s="130" t="e">
        <f aca="true">SUM(INDIRECT(CONCATENATE(ADDRESS($AI22,COLUMN()),":",ADDRESS($AJ22,COLUMN()))))</f>
        <v>#VALUE!</v>
      </c>
      <c r="Y22" s="127" t="e">
        <f aca="true">SUM(INDIRECT(CONCATENATE(ADDRESS($AI22,COLUMN()),":",ADDRESS($AJ22,COLUMN()))))</f>
        <v>#VALUE!</v>
      </c>
      <c r="Z22" s="127" t="e">
        <f aca="true">SUM(INDIRECT(CONCATENATE(ADDRESS($AI22,COLUMN()),":",ADDRESS($AJ22,COLUMN()))))</f>
        <v>#VALUE!</v>
      </c>
      <c r="AA22" s="127" t="e">
        <f aca="true">SUM(INDIRECT(CONCATENATE(ADDRESS($AI22,COLUMN()),":",ADDRESS($AJ22,COLUMN()))))</f>
        <v>#VALUE!</v>
      </c>
      <c r="AB22" s="127" t="e">
        <f aca="true">SUM(INDIRECT(CONCATENATE(ADDRESS($AI22,COLUMN()),":",ADDRESS($AJ22,COLUMN()))))</f>
        <v>#VALUE!</v>
      </c>
      <c r="AC22" s="128" t="e">
        <f aca="true">SUM(INDIRECT(CONCATENATE(ADDRESS($AI22,COLUMN()),":",ADDRESS($AJ22,COLUMN()))))</f>
        <v>#VALUE!</v>
      </c>
      <c r="AD22" s="96"/>
      <c r="AE22" s="97"/>
      <c r="AI22" s="132" t="e">
        <f aca="false">GetStartRow($AI21)</f>
        <v>#VALUE!</v>
      </c>
      <c r="AJ22" s="132" t="n">
        <f aca="false">ROW($AI21)</f>
        <v>21</v>
      </c>
    </row>
    <row r="25" customFormat="false" ht="18.75" hidden="false" customHeight="false" outlineLevel="0" collapsed="false">
      <c r="E25" s="100" t="s">
        <v>124</v>
      </c>
      <c r="U25" s="96"/>
      <c r="V25" s="96"/>
      <c r="W25" s="96"/>
      <c r="X25" s="96"/>
      <c r="Y25" s="96"/>
      <c r="Z25" s="96"/>
      <c r="AA25" s="96"/>
      <c r="AB25" s="96"/>
      <c r="AC25" s="96"/>
      <c r="AD25" s="96"/>
      <c r="AE25" s="97"/>
    </row>
    <row r="26" customFormat="false" ht="12.75" hidden="false" customHeight="true" outlineLevel="0" collapsed="false">
      <c r="A26" s="101"/>
      <c r="B26" s="101"/>
      <c r="C26" s="102" t="s">
        <v>101</v>
      </c>
      <c r="E26" s="103"/>
      <c r="F26" s="104"/>
      <c r="G26" s="105" t="s">
        <v>102</v>
      </c>
      <c r="H26" s="106" t="s">
        <v>103</v>
      </c>
      <c r="I26" s="107" t="s">
        <v>104</v>
      </c>
      <c r="J26" s="107" t="s">
        <v>105</v>
      </c>
      <c r="K26" s="107" t="s">
        <v>106</v>
      </c>
      <c r="L26" s="108" t="s">
        <v>107</v>
      </c>
      <c r="N26" s="106" t="s">
        <v>108</v>
      </c>
      <c r="O26" s="109" t="s">
        <v>109</v>
      </c>
      <c r="Q26" s="106" t="s">
        <v>110</v>
      </c>
      <c r="R26" s="107" t="s">
        <v>111</v>
      </c>
      <c r="S26" s="109" t="s">
        <v>112</v>
      </c>
      <c r="U26" s="106" t="s">
        <v>113</v>
      </c>
      <c r="V26" s="109" t="s">
        <v>114</v>
      </c>
      <c r="W26" s="96"/>
      <c r="X26" s="106" t="s">
        <v>115</v>
      </c>
      <c r="Y26" s="107" t="s">
        <v>116</v>
      </c>
      <c r="Z26" s="107" t="s">
        <v>117</v>
      </c>
      <c r="AA26" s="107" t="s">
        <v>118</v>
      </c>
      <c r="AB26" s="107" t="s">
        <v>119</v>
      </c>
      <c r="AC26" s="108" t="s">
        <v>120</v>
      </c>
      <c r="AD26" s="96"/>
      <c r="AE26" s="96"/>
      <c r="AF26" s="96"/>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c r="BM26" s="101"/>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1"/>
      <c r="DF26" s="101"/>
      <c r="DG26" s="101"/>
      <c r="DH26" s="101"/>
      <c r="DI26" s="101"/>
      <c r="DJ26" s="101"/>
      <c r="DK26" s="101"/>
      <c r="DL26" s="101"/>
      <c r="DM26" s="101"/>
      <c r="DN26" s="101"/>
      <c r="DO26" s="101"/>
      <c r="DP26" s="101"/>
      <c r="DQ26" s="101"/>
      <c r="DR26" s="101"/>
      <c r="DS26" s="101"/>
      <c r="DT26" s="101"/>
      <c r="DU26" s="101"/>
      <c r="DV26" s="101"/>
      <c r="DW26" s="101"/>
      <c r="DX26" s="101"/>
      <c r="DY26" s="101"/>
      <c r="DZ26" s="101"/>
      <c r="EA26" s="101"/>
      <c r="EB26" s="101"/>
      <c r="EC26" s="101"/>
      <c r="ED26" s="101"/>
      <c r="EE26" s="101"/>
      <c r="EF26" s="101"/>
      <c r="EG26" s="101"/>
      <c r="EH26" s="101"/>
      <c r="EI26" s="101"/>
      <c r="EJ26" s="101"/>
      <c r="EK26" s="101"/>
      <c r="EL26" s="101"/>
      <c r="EM26" s="101"/>
      <c r="EN26" s="101"/>
      <c r="EO26" s="101"/>
      <c r="EP26" s="101"/>
      <c r="EQ26" s="101"/>
      <c r="ER26" s="101"/>
      <c r="ES26" s="101"/>
      <c r="ET26" s="101"/>
      <c r="EU26" s="101"/>
      <c r="EV26" s="101"/>
      <c r="EW26" s="101"/>
      <c r="EX26" s="101"/>
      <c r="EY26" s="101"/>
      <c r="EZ26" s="101"/>
      <c r="FA26" s="101"/>
      <c r="FB26" s="101"/>
      <c r="FC26" s="101"/>
      <c r="FD26" s="101"/>
      <c r="FE26" s="101"/>
      <c r="FF26" s="101"/>
      <c r="FG26" s="101"/>
      <c r="FH26" s="101"/>
      <c r="FI26" s="101"/>
      <c r="FJ26" s="101"/>
      <c r="FK26" s="101"/>
      <c r="FL26" s="101"/>
      <c r="FM26" s="101"/>
      <c r="FN26" s="101"/>
      <c r="FO26" s="101"/>
      <c r="FP26" s="101"/>
      <c r="FQ26" s="101"/>
      <c r="FR26" s="101"/>
      <c r="FS26" s="101"/>
      <c r="FT26" s="101"/>
      <c r="FU26" s="101"/>
      <c r="FV26" s="101"/>
      <c r="FW26" s="101"/>
      <c r="FX26" s="101"/>
      <c r="FY26" s="101"/>
      <c r="FZ26" s="101"/>
      <c r="GA26" s="101"/>
      <c r="GB26" s="101"/>
      <c r="GC26" s="101"/>
      <c r="GD26" s="101"/>
      <c r="GE26" s="101"/>
      <c r="GF26" s="101"/>
      <c r="GG26" s="101"/>
      <c r="GH26" s="101"/>
      <c r="GI26" s="101"/>
      <c r="GJ26" s="101"/>
      <c r="GK26" s="101"/>
      <c r="GL26" s="101"/>
      <c r="GM26" s="101"/>
      <c r="GN26" s="101"/>
      <c r="GO26" s="101"/>
      <c r="GP26" s="101"/>
      <c r="GQ26" s="101"/>
      <c r="GR26" s="101"/>
      <c r="GS26" s="101"/>
      <c r="GT26" s="101"/>
      <c r="GU26" s="101"/>
      <c r="GV26" s="101"/>
      <c r="GW26" s="101"/>
      <c r="GX26" s="101"/>
      <c r="GY26" s="101"/>
      <c r="GZ26" s="101"/>
      <c r="HA26" s="101"/>
      <c r="HB26" s="101"/>
      <c r="HC26" s="101"/>
      <c r="HD26" s="101"/>
      <c r="HE26" s="101"/>
      <c r="HF26" s="101"/>
      <c r="HG26" s="101"/>
      <c r="HH26" s="101"/>
      <c r="HI26" s="101"/>
      <c r="HJ26" s="101"/>
      <c r="HK26" s="101"/>
      <c r="HL26" s="101"/>
      <c r="HM26" s="101"/>
      <c r="HN26" s="101"/>
      <c r="HO26" s="101"/>
      <c r="HP26" s="101"/>
      <c r="HQ26" s="101"/>
      <c r="HR26" s="101"/>
      <c r="HS26" s="101"/>
      <c r="HT26" s="101"/>
      <c r="HU26" s="101"/>
      <c r="HV26" s="101"/>
      <c r="HW26" s="101"/>
      <c r="HX26" s="101"/>
      <c r="HY26" s="101"/>
      <c r="HZ26" s="101"/>
      <c r="IA26" s="101"/>
      <c r="IB26" s="101"/>
      <c r="IC26" s="101"/>
      <c r="ID26" s="101"/>
      <c r="IE26" s="101"/>
      <c r="IF26" s="101"/>
      <c r="IG26" s="101"/>
      <c r="IH26" s="101"/>
      <c r="II26" s="101"/>
      <c r="IJ26" s="101"/>
      <c r="IK26" s="101"/>
      <c r="IL26" s="101"/>
      <c r="IM26" s="101"/>
      <c r="IN26" s="101"/>
      <c r="IO26" s="101"/>
      <c r="IP26" s="101"/>
      <c r="IQ26" s="101"/>
      <c r="IR26" s="101"/>
      <c r="IS26" s="101"/>
      <c r="IT26" s="101"/>
      <c r="IU26" s="101"/>
      <c r="IV26" s="101"/>
      <c r="IW26" s="101"/>
    </row>
    <row r="27" customFormat="false" ht="12.75" hidden="false" customHeight="true" outlineLevel="0" collapsed="false">
      <c r="A27" s="101"/>
      <c r="B27" s="101"/>
      <c r="C27" s="102"/>
      <c r="E27" s="110" t="s">
        <v>34</v>
      </c>
      <c r="F27" s="111" t="s">
        <v>121</v>
      </c>
      <c r="G27" s="112" t="s">
        <v>122</v>
      </c>
      <c r="H27" s="106"/>
      <c r="I27" s="107" t="s">
        <v>104</v>
      </c>
      <c r="J27" s="107"/>
      <c r="K27" s="107"/>
      <c r="L27" s="108"/>
      <c r="N27" s="106"/>
      <c r="O27" s="109"/>
      <c r="Q27" s="106"/>
      <c r="R27" s="107"/>
      <c r="S27" s="109"/>
      <c r="U27" s="106"/>
      <c r="V27" s="109"/>
      <c r="W27" s="96"/>
      <c r="X27" s="106"/>
      <c r="Y27" s="107"/>
      <c r="Z27" s="107"/>
      <c r="AA27" s="107"/>
      <c r="AB27" s="107"/>
      <c r="AC27" s="108"/>
      <c r="AD27" s="96"/>
      <c r="AE27" s="96"/>
      <c r="AF27" s="96"/>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1"/>
      <c r="DF27" s="101"/>
      <c r="DG27" s="101"/>
      <c r="DH27" s="101"/>
      <c r="DI27" s="101"/>
      <c r="DJ27" s="101"/>
      <c r="DK27" s="101"/>
      <c r="DL27" s="101"/>
      <c r="DM27" s="101"/>
      <c r="DN27" s="101"/>
      <c r="DO27" s="101"/>
      <c r="DP27" s="101"/>
      <c r="DQ27" s="101"/>
      <c r="DR27" s="101"/>
      <c r="DS27" s="101"/>
      <c r="DT27" s="101"/>
      <c r="DU27" s="101"/>
      <c r="DV27" s="101"/>
      <c r="DW27" s="101"/>
      <c r="DX27" s="101"/>
      <c r="DY27" s="101"/>
      <c r="DZ27" s="101"/>
      <c r="EA27" s="101"/>
      <c r="EB27" s="101"/>
      <c r="EC27" s="101"/>
      <c r="ED27" s="101"/>
      <c r="EE27" s="101"/>
      <c r="EF27" s="101"/>
      <c r="EG27" s="101"/>
      <c r="EH27" s="101"/>
      <c r="EI27" s="101"/>
      <c r="EJ27" s="101"/>
      <c r="EK27" s="101"/>
      <c r="EL27" s="101"/>
      <c r="EM27" s="101"/>
      <c r="EN27" s="101"/>
      <c r="EO27" s="101"/>
      <c r="EP27" s="101"/>
      <c r="EQ27" s="101"/>
      <c r="ER27" s="101"/>
      <c r="ES27" s="101"/>
      <c r="ET27" s="101"/>
      <c r="EU27" s="101"/>
      <c r="EV27" s="101"/>
      <c r="EW27" s="101"/>
      <c r="EX27" s="101"/>
      <c r="EY27" s="101"/>
      <c r="EZ27" s="101"/>
      <c r="FA27" s="101"/>
      <c r="FB27" s="101"/>
      <c r="FC27" s="101"/>
      <c r="FD27" s="101"/>
      <c r="FE27" s="101"/>
      <c r="FF27" s="101"/>
      <c r="FG27" s="101"/>
      <c r="FH27" s="101"/>
      <c r="FI27" s="101"/>
      <c r="FJ27" s="101"/>
      <c r="FK27" s="101"/>
      <c r="FL27" s="101"/>
      <c r="FM27" s="101"/>
      <c r="FN27" s="101"/>
      <c r="FO27" s="101"/>
      <c r="FP27" s="101"/>
      <c r="FQ27" s="101"/>
      <c r="FR27" s="101"/>
      <c r="FS27" s="101"/>
      <c r="FT27" s="101"/>
      <c r="FU27" s="101"/>
      <c r="FV27" s="101"/>
      <c r="FW27" s="101"/>
      <c r="FX27" s="101"/>
      <c r="FY27" s="101"/>
      <c r="FZ27" s="101"/>
      <c r="GA27" s="101"/>
      <c r="GB27" s="101"/>
      <c r="GC27" s="101"/>
      <c r="GD27" s="101"/>
      <c r="GE27" s="101"/>
      <c r="GF27" s="101"/>
      <c r="GG27" s="101"/>
      <c r="GH27" s="101"/>
      <c r="GI27" s="101"/>
      <c r="GJ27" s="101"/>
      <c r="GK27" s="101"/>
      <c r="GL27" s="101"/>
      <c r="GM27" s="101"/>
      <c r="GN27" s="101"/>
      <c r="GO27" s="101"/>
      <c r="GP27" s="101"/>
      <c r="GQ27" s="101"/>
      <c r="GR27" s="101"/>
      <c r="GS27" s="101"/>
      <c r="GT27" s="101"/>
      <c r="GU27" s="101"/>
      <c r="GV27" s="101"/>
      <c r="GW27" s="101"/>
      <c r="GX27" s="101"/>
      <c r="GY27" s="101"/>
      <c r="GZ27" s="101"/>
      <c r="HA27" s="101"/>
      <c r="HB27" s="101"/>
      <c r="HC27" s="101"/>
      <c r="HD27" s="101"/>
      <c r="HE27" s="101"/>
      <c r="HF27" s="101"/>
      <c r="HG27" s="101"/>
      <c r="HH27" s="101"/>
      <c r="HI27" s="101"/>
      <c r="HJ27" s="101"/>
      <c r="HK27" s="101"/>
      <c r="HL27" s="101"/>
      <c r="HM27" s="101"/>
      <c r="HN27" s="101"/>
      <c r="HO27" s="101"/>
      <c r="HP27" s="101"/>
      <c r="HQ27" s="101"/>
      <c r="HR27" s="101"/>
      <c r="HS27" s="101"/>
      <c r="HT27" s="101"/>
      <c r="HU27" s="101"/>
      <c r="HV27" s="101"/>
      <c r="HW27" s="101"/>
      <c r="HX27" s="101"/>
      <c r="HY27" s="101"/>
      <c r="HZ27" s="101"/>
      <c r="IA27" s="101"/>
      <c r="IB27" s="101"/>
      <c r="IC27" s="101"/>
      <c r="ID27" s="101"/>
      <c r="IE27" s="101"/>
      <c r="IF27" s="101"/>
      <c r="IG27" s="101"/>
      <c r="IH27" s="101"/>
      <c r="II27" s="101"/>
      <c r="IJ27" s="101"/>
      <c r="IK27" s="101"/>
      <c r="IL27" s="101"/>
      <c r="IM27" s="101"/>
      <c r="IN27" s="101"/>
      <c r="IO27" s="101"/>
      <c r="IP27" s="101"/>
      <c r="IQ27" s="101"/>
      <c r="IR27" s="101"/>
      <c r="IS27" s="101"/>
      <c r="IT27" s="101"/>
      <c r="IU27" s="101"/>
      <c r="IV27" s="101"/>
      <c r="IW27" s="101"/>
    </row>
    <row r="29" customFormat="false" ht="12.75" hidden="false" customHeight="false" outlineLevel="0" collapsed="false">
      <c r="G29" s="126" t="s">
        <v>123</v>
      </c>
      <c r="H29" s="127" t="e">
        <f aca="true">SUM(INDIRECT(CONCATENATE(ADDRESS($AI29,COLUMN()),":",ADDRESS($AJ29,COLUMN()))))</f>
        <v>#VALUE!</v>
      </c>
      <c r="I29" s="127" t="e">
        <f aca="true">SUM(INDIRECT(CONCATENATE(ADDRESS($AI29,COLUMN()),":",ADDRESS($AJ29,COLUMN()))))</f>
        <v>#VALUE!</v>
      </c>
      <c r="J29" s="127" t="e">
        <f aca="true">SUM(INDIRECT(CONCATENATE(ADDRESS($AI29,COLUMN()),":",ADDRESS($AJ29,COLUMN()))))</f>
        <v>#VALUE!</v>
      </c>
      <c r="K29" s="127" t="e">
        <f aca="true">SUM(INDIRECT(CONCATENATE(ADDRESS($AI29,COLUMN()),":",ADDRESS($AJ29,COLUMN()))))</f>
        <v>#VALUE!</v>
      </c>
      <c r="L29" s="128" t="e">
        <f aca="true">SUM(INDIRECT(CONCATENATE(ADDRESS($AI29,COLUMN()),":",ADDRESS($AJ29,COLUMN()))))</f>
        <v>#VALUE!</v>
      </c>
      <c r="M29" s="129"/>
      <c r="N29" s="130" t="e">
        <f aca="true">SUM(INDIRECT(CONCATENATE(ADDRESS($AI29,COLUMN()),":",ADDRESS($AJ29,COLUMN()))))</f>
        <v>#VALUE!</v>
      </c>
      <c r="O29" s="131" t="e">
        <f aca="true">SUM(INDIRECT(CONCATENATE(ADDRESS($AI29,COLUMN()),":",ADDRESS($AJ29,COLUMN()))))</f>
        <v>#VALUE!</v>
      </c>
      <c r="P29" s="129"/>
      <c r="Q29" s="130" t="e">
        <f aca="true">SUM(INDIRECT(CONCATENATE(ADDRESS($AI29,COLUMN()),":",ADDRESS($AJ29,COLUMN()))))</f>
        <v>#VALUE!</v>
      </c>
      <c r="R29" s="127" t="e">
        <f aca="true">SUM(INDIRECT(CONCATENATE(ADDRESS($AI29,COLUMN()),":",ADDRESS($AJ29,COLUMN()))))</f>
        <v>#VALUE!</v>
      </c>
      <c r="S29" s="131" t="e">
        <f aca="true">SUM(INDIRECT(CONCATENATE(ADDRESS($AI29,COLUMN()),":",ADDRESS($AJ29,COLUMN()))))</f>
        <v>#VALUE!</v>
      </c>
      <c r="T29" s="129"/>
      <c r="U29" s="130" t="e">
        <f aca="true">SUM(INDIRECT(CONCATENATE(ADDRESS($AI29,COLUMN()),":",ADDRESS($AJ29,COLUMN()))))</f>
        <v>#VALUE!</v>
      </c>
      <c r="V29" s="131" t="e">
        <f aca="true">SUM(INDIRECT(CONCATENATE(ADDRESS($AI29,COLUMN()),":",ADDRESS($AJ29,COLUMN()))))</f>
        <v>#VALUE!</v>
      </c>
      <c r="W29" s="96"/>
      <c r="X29" s="130" t="e">
        <f aca="true">SUM(INDIRECT(CONCATENATE(ADDRESS($AI29,COLUMN()),":",ADDRESS($AJ29,COLUMN()))))</f>
        <v>#VALUE!</v>
      </c>
      <c r="Y29" s="127" t="e">
        <f aca="true">SUM(INDIRECT(CONCATENATE(ADDRESS($AI29,COLUMN()),":",ADDRESS($AJ29,COLUMN()))))</f>
        <v>#VALUE!</v>
      </c>
      <c r="Z29" s="127" t="e">
        <f aca="true">SUM(INDIRECT(CONCATENATE(ADDRESS($AI29,COLUMN()),":",ADDRESS($AJ29,COLUMN()))))</f>
        <v>#VALUE!</v>
      </c>
      <c r="AA29" s="127" t="e">
        <f aca="true">SUM(INDIRECT(CONCATENATE(ADDRESS($AI29,COLUMN()),":",ADDRESS($AJ29,COLUMN()))))</f>
        <v>#VALUE!</v>
      </c>
      <c r="AB29" s="127" t="e">
        <f aca="true">SUM(INDIRECT(CONCATENATE(ADDRESS($AI29,COLUMN()),":",ADDRESS($AJ29,COLUMN()))))</f>
        <v>#VALUE!</v>
      </c>
      <c r="AC29" s="128" t="e">
        <f aca="true">SUM(INDIRECT(CONCATENATE(ADDRESS($AI29,COLUMN()),":",ADDRESS($AJ29,COLUMN()))))</f>
        <v>#VALUE!</v>
      </c>
      <c r="AD29" s="96"/>
      <c r="AE29" s="97"/>
      <c r="AI29" s="132" t="e">
        <f aca="false">GetStartRow($AI28)</f>
        <v>#VALUE!</v>
      </c>
      <c r="AJ29" s="132" t="n">
        <f aca="false">ROW($AI28)</f>
        <v>28</v>
      </c>
    </row>
    <row r="32" customFormat="false" ht="18.75" hidden="false" customHeight="false" outlineLevel="0" collapsed="false">
      <c r="E32" s="100" t="s">
        <v>125</v>
      </c>
      <c r="U32" s="96"/>
      <c r="V32" s="96"/>
      <c r="W32" s="96"/>
      <c r="X32" s="96"/>
      <c r="Y32" s="96"/>
      <c r="Z32" s="96"/>
      <c r="AA32" s="96"/>
      <c r="AB32" s="96"/>
      <c r="AC32" s="96"/>
      <c r="AD32" s="96"/>
      <c r="AE32" s="97"/>
    </row>
    <row r="33" customFormat="false" ht="12.75" hidden="false" customHeight="true" outlineLevel="0" collapsed="false">
      <c r="A33" s="101"/>
      <c r="B33" s="101"/>
      <c r="C33" s="102" t="s">
        <v>101</v>
      </c>
      <c r="E33" s="103"/>
      <c r="F33" s="104"/>
      <c r="G33" s="105" t="s">
        <v>102</v>
      </c>
      <c r="H33" s="106" t="s">
        <v>103</v>
      </c>
      <c r="I33" s="107" t="s">
        <v>104</v>
      </c>
      <c r="J33" s="107" t="s">
        <v>105</v>
      </c>
      <c r="K33" s="107" t="s">
        <v>106</v>
      </c>
      <c r="L33" s="108" t="s">
        <v>107</v>
      </c>
      <c r="N33" s="106" t="s">
        <v>108</v>
      </c>
      <c r="O33" s="109" t="s">
        <v>109</v>
      </c>
      <c r="Q33" s="106" t="s">
        <v>110</v>
      </c>
      <c r="R33" s="107" t="s">
        <v>111</v>
      </c>
      <c r="S33" s="109" t="s">
        <v>112</v>
      </c>
      <c r="U33" s="106" t="s">
        <v>113</v>
      </c>
      <c r="V33" s="109" t="s">
        <v>114</v>
      </c>
      <c r="W33" s="96"/>
      <c r="X33" s="106" t="s">
        <v>115</v>
      </c>
      <c r="Y33" s="107" t="s">
        <v>116</v>
      </c>
      <c r="Z33" s="107" t="s">
        <v>117</v>
      </c>
      <c r="AA33" s="107" t="s">
        <v>118</v>
      </c>
      <c r="AB33" s="107" t="s">
        <v>119</v>
      </c>
      <c r="AC33" s="108" t="s">
        <v>120</v>
      </c>
      <c r="AD33" s="96"/>
      <c r="AE33" s="96"/>
      <c r="AF33" s="96"/>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c r="BZ33" s="101"/>
      <c r="CA33" s="101"/>
      <c r="CB33" s="101"/>
      <c r="CC33" s="101"/>
      <c r="CD33" s="101"/>
      <c r="CE33" s="101"/>
      <c r="CF33" s="101"/>
      <c r="CG33" s="101"/>
      <c r="CH33" s="101"/>
      <c r="CI33" s="101"/>
      <c r="CJ33" s="101"/>
      <c r="CK33" s="101"/>
      <c r="CL33" s="101"/>
      <c r="CM33" s="101"/>
      <c r="CN33" s="101"/>
      <c r="CO33" s="101"/>
      <c r="CP33" s="101"/>
      <c r="CQ33" s="101"/>
      <c r="CR33" s="101"/>
      <c r="CS33" s="101"/>
      <c r="CT33" s="101"/>
      <c r="CU33" s="101"/>
      <c r="CV33" s="101"/>
      <c r="CW33" s="101"/>
      <c r="CX33" s="101"/>
      <c r="CY33" s="101"/>
      <c r="CZ33" s="101"/>
      <c r="DA33" s="101"/>
      <c r="DB33" s="101"/>
      <c r="DC33" s="101"/>
      <c r="DD33" s="101"/>
      <c r="DE33" s="101"/>
      <c r="DF33" s="101"/>
      <c r="DG33" s="101"/>
      <c r="DH33" s="101"/>
      <c r="DI33" s="101"/>
      <c r="DJ33" s="101"/>
      <c r="DK33" s="101"/>
      <c r="DL33" s="101"/>
      <c r="DM33" s="101"/>
      <c r="DN33" s="101"/>
      <c r="DO33" s="101"/>
      <c r="DP33" s="101"/>
      <c r="DQ33" s="101"/>
      <c r="DR33" s="101"/>
      <c r="DS33" s="101"/>
      <c r="DT33" s="101"/>
      <c r="DU33" s="101"/>
      <c r="DV33" s="101"/>
      <c r="DW33" s="101"/>
      <c r="DX33" s="101"/>
      <c r="DY33" s="101"/>
      <c r="DZ33" s="101"/>
      <c r="EA33" s="101"/>
      <c r="EB33" s="101"/>
      <c r="EC33" s="101"/>
      <c r="ED33" s="101"/>
      <c r="EE33" s="101"/>
      <c r="EF33" s="101"/>
      <c r="EG33" s="101"/>
      <c r="EH33" s="101"/>
      <c r="EI33" s="101"/>
      <c r="EJ33" s="101"/>
      <c r="EK33" s="101"/>
      <c r="EL33" s="101"/>
      <c r="EM33" s="101"/>
      <c r="EN33" s="101"/>
      <c r="EO33" s="101"/>
      <c r="EP33" s="101"/>
      <c r="EQ33" s="101"/>
      <c r="ER33" s="101"/>
      <c r="ES33" s="101"/>
      <c r="ET33" s="101"/>
      <c r="EU33" s="101"/>
      <c r="EV33" s="101"/>
      <c r="EW33" s="101"/>
      <c r="EX33" s="101"/>
      <c r="EY33" s="101"/>
      <c r="EZ33" s="101"/>
      <c r="FA33" s="101"/>
      <c r="FB33" s="101"/>
      <c r="FC33" s="101"/>
      <c r="FD33" s="101"/>
      <c r="FE33" s="101"/>
      <c r="FF33" s="101"/>
      <c r="FG33" s="101"/>
      <c r="FH33" s="101"/>
      <c r="FI33" s="101"/>
      <c r="FJ33" s="101"/>
      <c r="FK33" s="101"/>
      <c r="FL33" s="101"/>
      <c r="FM33" s="101"/>
      <c r="FN33" s="101"/>
      <c r="FO33" s="101"/>
      <c r="FP33" s="101"/>
      <c r="FQ33" s="101"/>
      <c r="FR33" s="101"/>
      <c r="FS33" s="101"/>
      <c r="FT33" s="101"/>
      <c r="FU33" s="101"/>
      <c r="FV33" s="101"/>
      <c r="FW33" s="101"/>
      <c r="FX33" s="101"/>
      <c r="FY33" s="101"/>
      <c r="FZ33" s="101"/>
      <c r="GA33" s="101"/>
      <c r="GB33" s="101"/>
      <c r="GC33" s="101"/>
      <c r="GD33" s="101"/>
      <c r="GE33" s="101"/>
      <c r="GF33" s="101"/>
      <c r="GG33" s="101"/>
      <c r="GH33" s="101"/>
      <c r="GI33" s="101"/>
      <c r="GJ33" s="101"/>
      <c r="GK33" s="101"/>
      <c r="GL33" s="101"/>
      <c r="GM33" s="101"/>
      <c r="GN33" s="101"/>
      <c r="GO33" s="101"/>
      <c r="GP33" s="101"/>
      <c r="GQ33" s="101"/>
      <c r="GR33" s="101"/>
      <c r="GS33" s="101"/>
      <c r="GT33" s="101"/>
      <c r="GU33" s="101"/>
      <c r="GV33" s="101"/>
      <c r="GW33" s="101"/>
      <c r="GX33" s="101"/>
      <c r="GY33" s="101"/>
      <c r="GZ33" s="101"/>
      <c r="HA33" s="101"/>
      <c r="HB33" s="101"/>
      <c r="HC33" s="101"/>
      <c r="HD33" s="101"/>
      <c r="HE33" s="101"/>
      <c r="HF33" s="101"/>
      <c r="HG33" s="101"/>
      <c r="HH33" s="101"/>
      <c r="HI33" s="101"/>
      <c r="HJ33" s="101"/>
      <c r="HK33" s="101"/>
      <c r="HL33" s="101"/>
      <c r="HM33" s="101"/>
      <c r="HN33" s="101"/>
      <c r="HO33" s="101"/>
      <c r="HP33" s="101"/>
      <c r="HQ33" s="101"/>
      <c r="HR33" s="101"/>
      <c r="HS33" s="101"/>
      <c r="HT33" s="101"/>
      <c r="HU33" s="101"/>
      <c r="HV33" s="101"/>
      <c r="HW33" s="101"/>
      <c r="HX33" s="101"/>
      <c r="HY33" s="101"/>
      <c r="HZ33" s="101"/>
      <c r="IA33" s="101"/>
      <c r="IB33" s="101"/>
      <c r="IC33" s="101"/>
      <c r="ID33" s="101"/>
      <c r="IE33" s="101"/>
      <c r="IF33" s="101"/>
      <c r="IG33" s="101"/>
      <c r="IH33" s="101"/>
      <c r="II33" s="101"/>
      <c r="IJ33" s="101"/>
      <c r="IK33" s="101"/>
      <c r="IL33" s="101"/>
      <c r="IM33" s="101"/>
      <c r="IN33" s="101"/>
      <c r="IO33" s="101"/>
      <c r="IP33" s="101"/>
      <c r="IQ33" s="101"/>
      <c r="IR33" s="101"/>
      <c r="IS33" s="101"/>
      <c r="IT33" s="101"/>
      <c r="IU33" s="101"/>
      <c r="IV33" s="101"/>
      <c r="IW33" s="101"/>
    </row>
    <row r="34" customFormat="false" ht="12.75" hidden="false" customHeight="true" outlineLevel="0" collapsed="false">
      <c r="A34" s="101"/>
      <c r="B34" s="101"/>
      <c r="C34" s="102"/>
      <c r="E34" s="110" t="s">
        <v>34</v>
      </c>
      <c r="F34" s="111" t="s">
        <v>121</v>
      </c>
      <c r="G34" s="112" t="s">
        <v>122</v>
      </c>
      <c r="H34" s="106"/>
      <c r="I34" s="107" t="s">
        <v>104</v>
      </c>
      <c r="J34" s="107"/>
      <c r="K34" s="107"/>
      <c r="L34" s="108"/>
      <c r="N34" s="106"/>
      <c r="O34" s="109"/>
      <c r="Q34" s="106"/>
      <c r="R34" s="107"/>
      <c r="S34" s="109"/>
      <c r="U34" s="106"/>
      <c r="V34" s="109"/>
      <c r="W34" s="96"/>
      <c r="X34" s="106"/>
      <c r="Y34" s="107"/>
      <c r="Z34" s="107"/>
      <c r="AA34" s="107"/>
      <c r="AB34" s="107"/>
      <c r="AC34" s="108"/>
      <c r="AD34" s="96"/>
      <c r="AE34" s="96"/>
      <c r="AF34" s="96"/>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1"/>
      <c r="BM34" s="101"/>
      <c r="BN34" s="101"/>
      <c r="BO34" s="101"/>
      <c r="BP34" s="101"/>
      <c r="BQ34" s="101"/>
      <c r="BR34" s="101"/>
      <c r="BS34" s="101"/>
      <c r="BT34" s="101"/>
      <c r="BU34" s="101"/>
      <c r="BV34" s="101"/>
      <c r="BW34" s="101"/>
      <c r="BX34" s="101"/>
      <c r="BY34" s="101"/>
      <c r="BZ34" s="101"/>
      <c r="CA34" s="101"/>
      <c r="CB34" s="101"/>
      <c r="CC34" s="101"/>
      <c r="CD34" s="101"/>
      <c r="CE34" s="101"/>
      <c r="CF34" s="101"/>
      <c r="CG34" s="101"/>
      <c r="CH34" s="101"/>
      <c r="CI34" s="101"/>
      <c r="CJ34" s="101"/>
      <c r="CK34" s="101"/>
      <c r="CL34" s="101"/>
      <c r="CM34" s="101"/>
      <c r="CN34" s="101"/>
      <c r="CO34" s="101"/>
      <c r="CP34" s="101"/>
      <c r="CQ34" s="101"/>
      <c r="CR34" s="101"/>
      <c r="CS34" s="101"/>
      <c r="CT34" s="101"/>
      <c r="CU34" s="101"/>
      <c r="CV34" s="101"/>
      <c r="CW34" s="101"/>
      <c r="CX34" s="101"/>
      <c r="CY34" s="101"/>
      <c r="CZ34" s="101"/>
      <c r="DA34" s="101"/>
      <c r="DB34" s="101"/>
      <c r="DC34" s="101"/>
      <c r="DD34" s="101"/>
      <c r="DE34" s="101"/>
      <c r="DF34" s="101"/>
      <c r="DG34" s="101"/>
      <c r="DH34" s="101"/>
      <c r="DI34" s="101"/>
      <c r="DJ34" s="101"/>
      <c r="DK34" s="101"/>
      <c r="DL34" s="101"/>
      <c r="DM34" s="101"/>
      <c r="DN34" s="101"/>
      <c r="DO34" s="101"/>
      <c r="DP34" s="101"/>
      <c r="DQ34" s="101"/>
      <c r="DR34" s="101"/>
      <c r="DS34" s="101"/>
      <c r="DT34" s="101"/>
      <c r="DU34" s="101"/>
      <c r="DV34" s="101"/>
      <c r="DW34" s="101"/>
      <c r="DX34" s="101"/>
      <c r="DY34" s="101"/>
      <c r="DZ34" s="101"/>
      <c r="EA34" s="101"/>
      <c r="EB34" s="101"/>
      <c r="EC34" s="101"/>
      <c r="ED34" s="101"/>
      <c r="EE34" s="101"/>
      <c r="EF34" s="101"/>
      <c r="EG34" s="101"/>
      <c r="EH34" s="101"/>
      <c r="EI34" s="101"/>
      <c r="EJ34" s="101"/>
      <c r="EK34" s="101"/>
      <c r="EL34" s="101"/>
      <c r="EM34" s="101"/>
      <c r="EN34" s="101"/>
      <c r="EO34" s="101"/>
      <c r="EP34" s="101"/>
      <c r="EQ34" s="101"/>
      <c r="ER34" s="101"/>
      <c r="ES34" s="101"/>
      <c r="ET34" s="101"/>
      <c r="EU34" s="101"/>
      <c r="EV34" s="101"/>
      <c r="EW34" s="101"/>
      <c r="EX34" s="101"/>
      <c r="EY34" s="101"/>
      <c r="EZ34" s="101"/>
      <c r="FA34" s="101"/>
      <c r="FB34" s="101"/>
      <c r="FC34" s="101"/>
      <c r="FD34" s="101"/>
      <c r="FE34" s="101"/>
      <c r="FF34" s="101"/>
      <c r="FG34" s="101"/>
      <c r="FH34" s="101"/>
      <c r="FI34" s="101"/>
      <c r="FJ34" s="101"/>
      <c r="FK34" s="101"/>
      <c r="FL34" s="101"/>
      <c r="FM34" s="101"/>
      <c r="FN34" s="101"/>
      <c r="FO34" s="101"/>
      <c r="FP34" s="101"/>
      <c r="FQ34" s="101"/>
      <c r="FR34" s="101"/>
      <c r="FS34" s="101"/>
      <c r="FT34" s="101"/>
      <c r="FU34" s="101"/>
      <c r="FV34" s="101"/>
      <c r="FW34" s="101"/>
      <c r="FX34" s="101"/>
      <c r="FY34" s="101"/>
      <c r="FZ34" s="101"/>
      <c r="GA34" s="101"/>
      <c r="GB34" s="101"/>
      <c r="GC34" s="101"/>
      <c r="GD34" s="101"/>
      <c r="GE34" s="101"/>
      <c r="GF34" s="101"/>
      <c r="GG34" s="101"/>
      <c r="GH34" s="101"/>
      <c r="GI34" s="101"/>
      <c r="GJ34" s="101"/>
      <c r="GK34" s="101"/>
      <c r="GL34" s="101"/>
      <c r="GM34" s="101"/>
      <c r="GN34" s="101"/>
      <c r="GO34" s="101"/>
      <c r="GP34" s="101"/>
      <c r="GQ34" s="101"/>
      <c r="GR34" s="101"/>
      <c r="GS34" s="101"/>
      <c r="GT34" s="101"/>
      <c r="GU34" s="101"/>
      <c r="GV34" s="101"/>
      <c r="GW34" s="101"/>
      <c r="GX34" s="101"/>
      <c r="GY34" s="101"/>
      <c r="GZ34" s="101"/>
      <c r="HA34" s="101"/>
      <c r="HB34" s="101"/>
      <c r="HC34" s="101"/>
      <c r="HD34" s="101"/>
      <c r="HE34" s="101"/>
      <c r="HF34" s="101"/>
      <c r="HG34" s="101"/>
      <c r="HH34" s="101"/>
      <c r="HI34" s="101"/>
      <c r="HJ34" s="101"/>
      <c r="HK34" s="101"/>
      <c r="HL34" s="101"/>
      <c r="HM34" s="101"/>
      <c r="HN34" s="101"/>
      <c r="HO34" s="101"/>
      <c r="HP34" s="101"/>
      <c r="HQ34" s="101"/>
      <c r="HR34" s="101"/>
      <c r="HS34" s="101"/>
      <c r="HT34" s="101"/>
      <c r="HU34" s="101"/>
      <c r="HV34" s="101"/>
      <c r="HW34" s="101"/>
      <c r="HX34" s="101"/>
      <c r="HY34" s="101"/>
      <c r="HZ34" s="101"/>
      <c r="IA34" s="101"/>
      <c r="IB34" s="101"/>
      <c r="IC34" s="101"/>
      <c r="ID34" s="101"/>
      <c r="IE34" s="101"/>
      <c r="IF34" s="101"/>
      <c r="IG34" s="101"/>
      <c r="IH34" s="101"/>
      <c r="II34" s="101"/>
      <c r="IJ34" s="101"/>
      <c r="IK34" s="101"/>
      <c r="IL34" s="101"/>
      <c r="IM34" s="101"/>
      <c r="IN34" s="101"/>
      <c r="IO34" s="101"/>
      <c r="IP34" s="101"/>
      <c r="IQ34" s="101"/>
      <c r="IR34" s="101"/>
      <c r="IS34" s="101"/>
      <c r="IT34" s="101"/>
      <c r="IU34" s="101"/>
      <c r="IV34" s="101"/>
      <c r="IW34" s="101"/>
    </row>
    <row r="36" customFormat="false" ht="12.75" hidden="false" customHeight="false" outlineLevel="0" collapsed="false">
      <c r="G36" s="126" t="s">
        <v>123</v>
      </c>
      <c r="H36" s="127" t="e">
        <f aca="true">SUM(INDIRECT(CONCATENATE(ADDRESS($AI36,COLUMN()),":",ADDRESS($AJ36,COLUMN()))))</f>
        <v>#VALUE!</v>
      </c>
      <c r="I36" s="127" t="e">
        <f aca="true">SUM(INDIRECT(CONCATENATE(ADDRESS($AI36,COLUMN()),":",ADDRESS($AJ36,COLUMN()))))</f>
        <v>#VALUE!</v>
      </c>
      <c r="J36" s="127" t="e">
        <f aca="true">SUM(INDIRECT(CONCATENATE(ADDRESS($AI36,COLUMN()),":",ADDRESS($AJ36,COLUMN()))))</f>
        <v>#VALUE!</v>
      </c>
      <c r="K36" s="127" t="e">
        <f aca="true">SUM(INDIRECT(CONCATENATE(ADDRESS($AI36,COLUMN()),":",ADDRESS($AJ36,COLUMN()))))</f>
        <v>#VALUE!</v>
      </c>
      <c r="L36" s="128" t="e">
        <f aca="true">SUM(INDIRECT(CONCATENATE(ADDRESS($AI36,COLUMN()),":",ADDRESS($AJ36,COLUMN()))))</f>
        <v>#VALUE!</v>
      </c>
      <c r="M36" s="129"/>
      <c r="N36" s="130" t="e">
        <f aca="true">SUM(INDIRECT(CONCATENATE(ADDRESS($AI36,COLUMN()),":",ADDRESS($AJ36,COLUMN()))))</f>
        <v>#VALUE!</v>
      </c>
      <c r="O36" s="131" t="e">
        <f aca="true">SUM(INDIRECT(CONCATENATE(ADDRESS($AI36,COLUMN()),":",ADDRESS($AJ36,COLUMN()))))</f>
        <v>#VALUE!</v>
      </c>
      <c r="P36" s="129"/>
      <c r="Q36" s="130" t="e">
        <f aca="true">SUM(INDIRECT(CONCATENATE(ADDRESS($AI36,COLUMN()),":",ADDRESS($AJ36,COLUMN()))))</f>
        <v>#VALUE!</v>
      </c>
      <c r="R36" s="127" t="e">
        <f aca="true">SUM(INDIRECT(CONCATENATE(ADDRESS($AI36,COLUMN()),":",ADDRESS($AJ36,COLUMN()))))</f>
        <v>#VALUE!</v>
      </c>
      <c r="S36" s="131" t="e">
        <f aca="true">SUM(INDIRECT(CONCATENATE(ADDRESS($AI36,COLUMN()),":",ADDRESS($AJ36,COLUMN()))))</f>
        <v>#VALUE!</v>
      </c>
      <c r="T36" s="129"/>
      <c r="U36" s="130" t="e">
        <f aca="true">SUM(INDIRECT(CONCATENATE(ADDRESS($AI36,COLUMN()),":",ADDRESS($AJ36,COLUMN()))))</f>
        <v>#VALUE!</v>
      </c>
      <c r="V36" s="131" t="e">
        <f aca="true">SUM(INDIRECT(CONCATENATE(ADDRESS($AI36,COLUMN()),":",ADDRESS($AJ36,COLUMN()))))</f>
        <v>#VALUE!</v>
      </c>
      <c r="W36" s="96"/>
      <c r="X36" s="130" t="e">
        <f aca="true">SUM(INDIRECT(CONCATENATE(ADDRESS($AI36,COLUMN()),":",ADDRESS($AJ36,COLUMN()))))</f>
        <v>#VALUE!</v>
      </c>
      <c r="Y36" s="127" t="e">
        <f aca="true">SUM(INDIRECT(CONCATENATE(ADDRESS($AI36,COLUMN()),":",ADDRESS($AJ36,COLUMN()))))</f>
        <v>#VALUE!</v>
      </c>
      <c r="Z36" s="127" t="e">
        <f aca="true">SUM(INDIRECT(CONCATENATE(ADDRESS($AI36,COLUMN()),":",ADDRESS($AJ36,COLUMN()))))</f>
        <v>#VALUE!</v>
      </c>
      <c r="AA36" s="127" t="e">
        <f aca="true">SUM(INDIRECT(CONCATENATE(ADDRESS($AI36,COLUMN()),":",ADDRESS($AJ36,COLUMN()))))</f>
        <v>#VALUE!</v>
      </c>
      <c r="AB36" s="127" t="e">
        <f aca="true">SUM(INDIRECT(CONCATENATE(ADDRESS($AI36,COLUMN()),":",ADDRESS($AJ36,COLUMN()))))</f>
        <v>#VALUE!</v>
      </c>
      <c r="AC36" s="128" t="e">
        <f aca="true">SUM(INDIRECT(CONCATENATE(ADDRESS($AI36,COLUMN()),":",ADDRESS($AJ36,COLUMN()))))</f>
        <v>#VALUE!</v>
      </c>
      <c r="AD36" s="96"/>
      <c r="AE36" s="97"/>
      <c r="AI36" s="132" t="e">
        <f aca="false">GetStartRow($AI35)</f>
        <v>#VALUE!</v>
      </c>
      <c r="AJ36" s="132" t="n">
        <f aca="false">ROW($AI35)</f>
        <v>35</v>
      </c>
    </row>
    <row r="39" customFormat="false" ht="18.75" hidden="false" customHeight="false" outlineLevel="0" collapsed="false">
      <c r="E39" s="100" t="s">
        <v>126</v>
      </c>
      <c r="U39" s="96"/>
      <c r="V39" s="96"/>
      <c r="W39" s="96"/>
      <c r="X39" s="96"/>
      <c r="Y39" s="96"/>
      <c r="Z39" s="96"/>
      <c r="AA39" s="96"/>
      <c r="AB39" s="96"/>
      <c r="AC39" s="96"/>
      <c r="AD39" s="96"/>
      <c r="AE39" s="97"/>
    </row>
    <row r="40" customFormat="false" ht="12.75" hidden="false" customHeight="true" outlineLevel="0" collapsed="false">
      <c r="A40" s="101"/>
      <c r="B40" s="101"/>
      <c r="C40" s="102" t="s">
        <v>101</v>
      </c>
      <c r="E40" s="103"/>
      <c r="F40" s="104"/>
      <c r="G40" s="105" t="s">
        <v>102</v>
      </c>
      <c r="H40" s="106" t="s">
        <v>103</v>
      </c>
      <c r="I40" s="107" t="s">
        <v>104</v>
      </c>
      <c r="J40" s="107" t="s">
        <v>105</v>
      </c>
      <c r="K40" s="107" t="s">
        <v>106</v>
      </c>
      <c r="L40" s="108" t="s">
        <v>107</v>
      </c>
      <c r="N40" s="106" t="s">
        <v>108</v>
      </c>
      <c r="O40" s="109" t="s">
        <v>109</v>
      </c>
      <c r="Q40" s="106" t="s">
        <v>110</v>
      </c>
      <c r="R40" s="107" t="s">
        <v>111</v>
      </c>
      <c r="S40" s="109" t="s">
        <v>112</v>
      </c>
      <c r="U40" s="106" t="s">
        <v>113</v>
      </c>
      <c r="V40" s="109" t="s">
        <v>114</v>
      </c>
      <c r="W40" s="96"/>
      <c r="X40" s="106" t="s">
        <v>115</v>
      </c>
      <c r="Y40" s="107" t="s">
        <v>116</v>
      </c>
      <c r="Z40" s="107" t="s">
        <v>117</v>
      </c>
      <c r="AA40" s="107" t="s">
        <v>118</v>
      </c>
      <c r="AB40" s="107" t="s">
        <v>119</v>
      </c>
      <c r="AC40" s="108" t="s">
        <v>120</v>
      </c>
      <c r="AD40" s="96"/>
      <c r="AE40" s="96"/>
      <c r="AF40" s="96"/>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c r="BZ40" s="101"/>
      <c r="CA40" s="101"/>
      <c r="CB40" s="101"/>
      <c r="CC40" s="101"/>
      <c r="CD40" s="101"/>
      <c r="CE40" s="101"/>
      <c r="CF40" s="101"/>
      <c r="CG40" s="101"/>
      <c r="CH40" s="101"/>
      <c r="CI40" s="101"/>
      <c r="CJ40" s="101"/>
      <c r="CK40" s="101"/>
      <c r="CL40" s="101"/>
      <c r="CM40" s="101"/>
      <c r="CN40" s="101"/>
      <c r="CO40" s="101"/>
      <c r="CP40" s="101"/>
      <c r="CQ40" s="101"/>
      <c r="CR40" s="101"/>
      <c r="CS40" s="101"/>
      <c r="CT40" s="101"/>
      <c r="CU40" s="101"/>
      <c r="CV40" s="101"/>
      <c r="CW40" s="101"/>
      <c r="CX40" s="101"/>
      <c r="CY40" s="101"/>
      <c r="CZ40" s="101"/>
      <c r="DA40" s="101"/>
      <c r="DB40" s="101"/>
      <c r="DC40" s="101"/>
      <c r="DD40" s="101"/>
      <c r="DE40" s="101"/>
      <c r="DF40" s="101"/>
      <c r="DG40" s="101"/>
      <c r="DH40" s="101"/>
      <c r="DI40" s="101"/>
      <c r="DJ40" s="101"/>
      <c r="DK40" s="101"/>
      <c r="DL40" s="101"/>
      <c r="DM40" s="101"/>
      <c r="DN40" s="101"/>
      <c r="DO40" s="101"/>
      <c r="DP40" s="101"/>
      <c r="DQ40" s="101"/>
      <c r="DR40" s="101"/>
      <c r="DS40" s="101"/>
      <c r="DT40" s="101"/>
      <c r="DU40" s="101"/>
      <c r="DV40" s="101"/>
      <c r="DW40" s="101"/>
      <c r="DX40" s="101"/>
      <c r="DY40" s="101"/>
      <c r="DZ40" s="101"/>
      <c r="EA40" s="101"/>
      <c r="EB40" s="101"/>
      <c r="EC40" s="101"/>
      <c r="ED40" s="101"/>
      <c r="EE40" s="101"/>
      <c r="EF40" s="101"/>
      <c r="EG40" s="101"/>
      <c r="EH40" s="101"/>
      <c r="EI40" s="101"/>
      <c r="EJ40" s="101"/>
      <c r="EK40" s="101"/>
      <c r="EL40" s="101"/>
      <c r="EM40" s="101"/>
      <c r="EN40" s="101"/>
      <c r="EO40" s="101"/>
      <c r="EP40" s="101"/>
      <c r="EQ40" s="101"/>
      <c r="ER40" s="101"/>
      <c r="ES40" s="101"/>
      <c r="ET40" s="101"/>
      <c r="EU40" s="101"/>
      <c r="EV40" s="101"/>
      <c r="EW40" s="101"/>
      <c r="EX40" s="101"/>
      <c r="EY40" s="101"/>
      <c r="EZ40" s="101"/>
      <c r="FA40" s="101"/>
      <c r="FB40" s="101"/>
      <c r="FC40" s="101"/>
      <c r="FD40" s="101"/>
      <c r="FE40" s="101"/>
      <c r="FF40" s="101"/>
      <c r="FG40" s="101"/>
      <c r="FH40" s="101"/>
      <c r="FI40" s="101"/>
      <c r="FJ40" s="101"/>
      <c r="FK40" s="101"/>
      <c r="FL40" s="101"/>
      <c r="FM40" s="101"/>
      <c r="FN40" s="101"/>
      <c r="FO40" s="101"/>
      <c r="FP40" s="101"/>
      <c r="FQ40" s="101"/>
      <c r="FR40" s="101"/>
      <c r="FS40" s="101"/>
      <c r="FT40" s="101"/>
      <c r="FU40" s="101"/>
      <c r="FV40" s="101"/>
      <c r="FW40" s="101"/>
      <c r="FX40" s="101"/>
      <c r="FY40" s="101"/>
      <c r="FZ40" s="101"/>
      <c r="GA40" s="101"/>
      <c r="GB40" s="101"/>
      <c r="GC40" s="101"/>
      <c r="GD40" s="101"/>
      <c r="GE40" s="101"/>
      <c r="GF40" s="101"/>
      <c r="GG40" s="101"/>
      <c r="GH40" s="101"/>
      <c r="GI40" s="101"/>
      <c r="GJ40" s="101"/>
      <c r="GK40" s="101"/>
      <c r="GL40" s="101"/>
      <c r="GM40" s="101"/>
      <c r="GN40" s="101"/>
      <c r="GO40" s="101"/>
      <c r="GP40" s="101"/>
      <c r="GQ40" s="101"/>
      <c r="GR40" s="101"/>
      <c r="GS40" s="101"/>
      <c r="GT40" s="101"/>
      <c r="GU40" s="101"/>
      <c r="GV40" s="101"/>
      <c r="GW40" s="101"/>
      <c r="GX40" s="101"/>
      <c r="GY40" s="101"/>
      <c r="GZ40" s="101"/>
      <c r="HA40" s="101"/>
      <c r="HB40" s="101"/>
      <c r="HC40" s="101"/>
      <c r="HD40" s="101"/>
      <c r="HE40" s="101"/>
      <c r="HF40" s="101"/>
      <c r="HG40" s="101"/>
      <c r="HH40" s="101"/>
      <c r="HI40" s="101"/>
      <c r="HJ40" s="101"/>
      <c r="HK40" s="101"/>
      <c r="HL40" s="101"/>
      <c r="HM40" s="101"/>
      <c r="HN40" s="101"/>
      <c r="HO40" s="101"/>
      <c r="HP40" s="101"/>
      <c r="HQ40" s="101"/>
      <c r="HR40" s="101"/>
      <c r="HS40" s="101"/>
      <c r="HT40" s="101"/>
      <c r="HU40" s="101"/>
      <c r="HV40" s="101"/>
      <c r="HW40" s="101"/>
      <c r="HX40" s="101"/>
      <c r="HY40" s="101"/>
      <c r="HZ40" s="101"/>
      <c r="IA40" s="101"/>
      <c r="IB40" s="101"/>
      <c r="IC40" s="101"/>
      <c r="ID40" s="101"/>
      <c r="IE40" s="101"/>
      <c r="IF40" s="101"/>
      <c r="IG40" s="101"/>
      <c r="IH40" s="101"/>
      <c r="II40" s="101"/>
      <c r="IJ40" s="101"/>
      <c r="IK40" s="101"/>
      <c r="IL40" s="101"/>
      <c r="IM40" s="101"/>
      <c r="IN40" s="101"/>
      <c r="IO40" s="101"/>
      <c r="IP40" s="101"/>
      <c r="IQ40" s="101"/>
      <c r="IR40" s="101"/>
      <c r="IS40" s="101"/>
      <c r="IT40" s="101"/>
      <c r="IU40" s="101"/>
      <c r="IV40" s="101"/>
      <c r="IW40" s="101"/>
    </row>
    <row r="41" customFormat="false" ht="12.75" hidden="false" customHeight="true" outlineLevel="0" collapsed="false">
      <c r="A41" s="101"/>
      <c r="B41" s="101"/>
      <c r="C41" s="102"/>
      <c r="E41" s="110" t="s">
        <v>34</v>
      </c>
      <c r="F41" s="111" t="s">
        <v>121</v>
      </c>
      <c r="G41" s="112" t="s">
        <v>122</v>
      </c>
      <c r="H41" s="106"/>
      <c r="I41" s="107" t="s">
        <v>104</v>
      </c>
      <c r="J41" s="107"/>
      <c r="K41" s="107"/>
      <c r="L41" s="108"/>
      <c r="N41" s="106"/>
      <c r="O41" s="109"/>
      <c r="Q41" s="106"/>
      <c r="R41" s="107"/>
      <c r="S41" s="109"/>
      <c r="U41" s="106"/>
      <c r="V41" s="109"/>
      <c r="W41" s="96"/>
      <c r="X41" s="106"/>
      <c r="Y41" s="107"/>
      <c r="Z41" s="107"/>
      <c r="AA41" s="107"/>
      <c r="AB41" s="107"/>
      <c r="AC41" s="108"/>
      <c r="AD41" s="96"/>
      <c r="AE41" s="96"/>
      <c r="AF41" s="96"/>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1"/>
      <c r="BC41" s="101"/>
      <c r="BD41" s="101"/>
      <c r="BE41" s="101"/>
      <c r="BF41" s="101"/>
      <c r="BG41" s="101"/>
      <c r="BH41" s="101"/>
      <c r="BI41" s="101"/>
      <c r="BJ41" s="101"/>
      <c r="BK41" s="101"/>
      <c r="BL41" s="101"/>
      <c r="BM41" s="101"/>
      <c r="BN41" s="101"/>
      <c r="BO41" s="101"/>
      <c r="BP41" s="101"/>
      <c r="BQ41" s="101"/>
      <c r="BR41" s="101"/>
      <c r="BS41" s="101"/>
      <c r="BT41" s="101"/>
      <c r="BU41" s="101"/>
      <c r="BV41" s="101"/>
      <c r="BW41" s="101"/>
      <c r="BX41" s="101"/>
      <c r="BY41" s="101"/>
      <c r="BZ41" s="101"/>
      <c r="CA41" s="101"/>
      <c r="CB41" s="101"/>
      <c r="CC41" s="101"/>
      <c r="CD41" s="101"/>
      <c r="CE41" s="101"/>
      <c r="CF41" s="101"/>
      <c r="CG41" s="101"/>
      <c r="CH41" s="101"/>
      <c r="CI41" s="101"/>
      <c r="CJ41" s="101"/>
      <c r="CK41" s="101"/>
      <c r="CL41" s="101"/>
      <c r="CM41" s="101"/>
      <c r="CN41" s="101"/>
      <c r="CO41" s="101"/>
      <c r="CP41" s="101"/>
      <c r="CQ41" s="101"/>
      <c r="CR41" s="101"/>
      <c r="CS41" s="101"/>
      <c r="CT41" s="101"/>
      <c r="CU41" s="101"/>
      <c r="CV41" s="101"/>
      <c r="CW41" s="101"/>
      <c r="CX41" s="101"/>
      <c r="CY41" s="101"/>
      <c r="CZ41" s="101"/>
      <c r="DA41" s="101"/>
      <c r="DB41" s="101"/>
      <c r="DC41" s="101"/>
      <c r="DD41" s="101"/>
      <c r="DE41" s="101"/>
      <c r="DF41" s="101"/>
      <c r="DG41" s="101"/>
      <c r="DH41" s="101"/>
      <c r="DI41" s="101"/>
      <c r="DJ41" s="101"/>
      <c r="DK41" s="101"/>
      <c r="DL41" s="101"/>
      <c r="DM41" s="101"/>
      <c r="DN41" s="101"/>
      <c r="DO41" s="101"/>
      <c r="DP41" s="101"/>
      <c r="DQ41" s="101"/>
      <c r="DR41" s="101"/>
      <c r="DS41" s="101"/>
      <c r="DT41" s="101"/>
      <c r="DU41" s="101"/>
      <c r="DV41" s="101"/>
      <c r="DW41" s="101"/>
      <c r="DX41" s="101"/>
      <c r="DY41" s="101"/>
      <c r="DZ41" s="101"/>
      <c r="EA41" s="101"/>
      <c r="EB41" s="101"/>
      <c r="EC41" s="101"/>
      <c r="ED41" s="101"/>
      <c r="EE41" s="101"/>
      <c r="EF41" s="101"/>
      <c r="EG41" s="101"/>
      <c r="EH41" s="101"/>
      <c r="EI41" s="101"/>
      <c r="EJ41" s="101"/>
      <c r="EK41" s="101"/>
      <c r="EL41" s="101"/>
      <c r="EM41" s="101"/>
      <c r="EN41" s="101"/>
      <c r="EO41" s="101"/>
      <c r="EP41" s="101"/>
      <c r="EQ41" s="101"/>
      <c r="ER41" s="101"/>
      <c r="ES41" s="101"/>
      <c r="ET41" s="101"/>
      <c r="EU41" s="101"/>
      <c r="EV41" s="101"/>
      <c r="EW41" s="101"/>
      <c r="EX41" s="101"/>
      <c r="EY41" s="101"/>
      <c r="EZ41" s="101"/>
      <c r="FA41" s="101"/>
      <c r="FB41" s="101"/>
      <c r="FC41" s="101"/>
      <c r="FD41" s="101"/>
      <c r="FE41" s="101"/>
      <c r="FF41" s="101"/>
      <c r="FG41" s="101"/>
      <c r="FH41" s="101"/>
      <c r="FI41" s="101"/>
      <c r="FJ41" s="101"/>
      <c r="FK41" s="101"/>
      <c r="FL41" s="101"/>
      <c r="FM41" s="101"/>
      <c r="FN41" s="101"/>
      <c r="FO41" s="101"/>
      <c r="FP41" s="101"/>
      <c r="FQ41" s="101"/>
      <c r="FR41" s="101"/>
      <c r="FS41" s="101"/>
      <c r="FT41" s="101"/>
      <c r="FU41" s="101"/>
      <c r="FV41" s="101"/>
      <c r="FW41" s="101"/>
      <c r="FX41" s="101"/>
      <c r="FY41" s="101"/>
      <c r="FZ41" s="101"/>
      <c r="GA41" s="101"/>
      <c r="GB41" s="101"/>
      <c r="GC41" s="101"/>
      <c r="GD41" s="101"/>
      <c r="GE41" s="101"/>
      <c r="GF41" s="101"/>
      <c r="GG41" s="101"/>
      <c r="GH41" s="101"/>
      <c r="GI41" s="101"/>
      <c r="GJ41" s="101"/>
      <c r="GK41" s="101"/>
      <c r="GL41" s="101"/>
      <c r="GM41" s="101"/>
      <c r="GN41" s="101"/>
      <c r="GO41" s="101"/>
      <c r="GP41" s="101"/>
      <c r="GQ41" s="101"/>
      <c r="GR41" s="101"/>
      <c r="GS41" s="101"/>
      <c r="GT41" s="101"/>
      <c r="GU41" s="101"/>
      <c r="GV41" s="101"/>
      <c r="GW41" s="101"/>
      <c r="GX41" s="101"/>
      <c r="GY41" s="101"/>
      <c r="GZ41" s="101"/>
      <c r="HA41" s="101"/>
      <c r="HB41" s="101"/>
      <c r="HC41" s="101"/>
      <c r="HD41" s="101"/>
      <c r="HE41" s="101"/>
      <c r="HF41" s="101"/>
      <c r="HG41" s="101"/>
      <c r="HH41" s="101"/>
      <c r="HI41" s="101"/>
      <c r="HJ41" s="101"/>
      <c r="HK41" s="101"/>
      <c r="HL41" s="101"/>
      <c r="HM41" s="101"/>
      <c r="HN41" s="101"/>
      <c r="HO41" s="101"/>
      <c r="HP41" s="101"/>
      <c r="HQ41" s="101"/>
      <c r="HR41" s="101"/>
      <c r="HS41" s="101"/>
      <c r="HT41" s="101"/>
      <c r="HU41" s="101"/>
      <c r="HV41" s="101"/>
      <c r="HW41" s="101"/>
      <c r="HX41" s="101"/>
      <c r="HY41" s="101"/>
      <c r="HZ41" s="101"/>
      <c r="IA41" s="101"/>
      <c r="IB41" s="101"/>
      <c r="IC41" s="101"/>
      <c r="ID41" s="101"/>
      <c r="IE41" s="101"/>
      <c r="IF41" s="101"/>
      <c r="IG41" s="101"/>
      <c r="IH41" s="101"/>
      <c r="II41" s="101"/>
      <c r="IJ41" s="101"/>
      <c r="IK41" s="101"/>
      <c r="IL41" s="101"/>
      <c r="IM41" s="101"/>
      <c r="IN41" s="101"/>
      <c r="IO41" s="101"/>
      <c r="IP41" s="101"/>
      <c r="IQ41" s="101"/>
      <c r="IR41" s="101"/>
      <c r="IS41" s="101"/>
      <c r="IT41" s="101"/>
      <c r="IU41" s="101"/>
      <c r="IV41" s="101"/>
      <c r="IW41" s="101"/>
    </row>
    <row r="43" customFormat="false" ht="12.75" hidden="false" customHeight="false" outlineLevel="0" collapsed="false">
      <c r="G43" s="126" t="s">
        <v>123</v>
      </c>
      <c r="H43" s="127" t="e">
        <f aca="true">SUM(INDIRECT(CONCATENATE(ADDRESS($AI43,COLUMN()),":",ADDRESS($AJ43,COLUMN()))))</f>
        <v>#VALUE!</v>
      </c>
      <c r="I43" s="127" t="e">
        <f aca="true">SUM(INDIRECT(CONCATENATE(ADDRESS($AI43,COLUMN()),":",ADDRESS($AJ43,COLUMN()))))</f>
        <v>#VALUE!</v>
      </c>
      <c r="J43" s="127" t="e">
        <f aca="true">SUM(INDIRECT(CONCATENATE(ADDRESS($AI43,COLUMN()),":",ADDRESS($AJ43,COLUMN()))))</f>
        <v>#VALUE!</v>
      </c>
      <c r="K43" s="127" t="e">
        <f aca="true">SUM(INDIRECT(CONCATENATE(ADDRESS($AI43,COLUMN()),":",ADDRESS($AJ43,COLUMN()))))</f>
        <v>#VALUE!</v>
      </c>
      <c r="L43" s="128" t="e">
        <f aca="true">SUM(INDIRECT(CONCATENATE(ADDRESS($AI43,COLUMN()),":",ADDRESS($AJ43,COLUMN()))))</f>
        <v>#VALUE!</v>
      </c>
      <c r="M43" s="129"/>
      <c r="N43" s="130" t="e">
        <f aca="true">SUM(INDIRECT(CONCATENATE(ADDRESS($AI43,COLUMN()),":",ADDRESS($AJ43,COLUMN()))))</f>
        <v>#VALUE!</v>
      </c>
      <c r="O43" s="131" t="e">
        <f aca="true">SUM(INDIRECT(CONCATENATE(ADDRESS($AI43,COLUMN()),":",ADDRESS($AJ43,COLUMN()))))</f>
        <v>#VALUE!</v>
      </c>
      <c r="P43" s="129"/>
      <c r="Q43" s="130" t="e">
        <f aca="true">SUM(INDIRECT(CONCATENATE(ADDRESS($AI43,COLUMN()),":",ADDRESS($AJ43,COLUMN()))))</f>
        <v>#VALUE!</v>
      </c>
      <c r="R43" s="127" t="e">
        <f aca="true">SUM(INDIRECT(CONCATENATE(ADDRESS($AI43,COLUMN()),":",ADDRESS($AJ43,COLUMN()))))</f>
        <v>#VALUE!</v>
      </c>
      <c r="S43" s="131" t="e">
        <f aca="true">SUM(INDIRECT(CONCATENATE(ADDRESS($AI43,COLUMN()),":",ADDRESS($AJ43,COLUMN()))))</f>
        <v>#VALUE!</v>
      </c>
      <c r="T43" s="129"/>
      <c r="U43" s="130" t="e">
        <f aca="true">SUM(INDIRECT(CONCATENATE(ADDRESS($AI43,COLUMN()),":",ADDRESS($AJ43,COLUMN()))))</f>
        <v>#VALUE!</v>
      </c>
      <c r="V43" s="131" t="e">
        <f aca="true">SUM(INDIRECT(CONCATENATE(ADDRESS($AI43,COLUMN()),":",ADDRESS($AJ43,COLUMN()))))</f>
        <v>#VALUE!</v>
      </c>
      <c r="W43" s="96"/>
      <c r="X43" s="130" t="e">
        <f aca="true">SUM(INDIRECT(CONCATENATE(ADDRESS($AI43,COLUMN()),":",ADDRESS($AJ43,COLUMN()))))</f>
        <v>#VALUE!</v>
      </c>
      <c r="Y43" s="127" t="e">
        <f aca="true">SUM(INDIRECT(CONCATENATE(ADDRESS($AI43,COLUMN()),":",ADDRESS($AJ43,COLUMN()))))</f>
        <v>#VALUE!</v>
      </c>
      <c r="Z43" s="127" t="e">
        <f aca="true">SUM(INDIRECT(CONCATENATE(ADDRESS($AI43,COLUMN()),":",ADDRESS($AJ43,COLUMN()))))</f>
        <v>#VALUE!</v>
      </c>
      <c r="AA43" s="127" t="e">
        <f aca="true">SUM(INDIRECT(CONCATENATE(ADDRESS($AI43,COLUMN()),":",ADDRESS($AJ43,COLUMN()))))</f>
        <v>#VALUE!</v>
      </c>
      <c r="AB43" s="127" t="e">
        <f aca="true">SUM(INDIRECT(CONCATENATE(ADDRESS($AI43,COLUMN()),":",ADDRESS($AJ43,COLUMN()))))</f>
        <v>#VALUE!</v>
      </c>
      <c r="AC43" s="128" t="e">
        <f aca="true">SUM(INDIRECT(CONCATENATE(ADDRESS($AI43,COLUMN()),":",ADDRESS($AJ43,COLUMN()))))</f>
        <v>#VALUE!</v>
      </c>
      <c r="AD43" s="96"/>
      <c r="AE43" s="97"/>
      <c r="AI43" s="132" t="e">
        <f aca="false">GetStartRow($AI42)</f>
        <v>#VALUE!</v>
      </c>
      <c r="AJ43" s="132" t="n">
        <f aca="false">ROW($AI42)</f>
        <v>42</v>
      </c>
    </row>
    <row r="46" customFormat="false" ht="18.75" hidden="false" customHeight="false" outlineLevel="0" collapsed="false">
      <c r="E46" s="100" t="s">
        <v>127</v>
      </c>
      <c r="U46" s="96"/>
      <c r="V46" s="96"/>
      <c r="W46" s="96"/>
      <c r="X46" s="96"/>
      <c r="Y46" s="96"/>
      <c r="Z46" s="96"/>
      <c r="AA46" s="96"/>
      <c r="AB46" s="96"/>
      <c r="AC46" s="96"/>
      <c r="AD46" s="96"/>
      <c r="AE46" s="97"/>
    </row>
    <row r="47" customFormat="false" ht="12.75" hidden="false" customHeight="true" outlineLevel="0" collapsed="false">
      <c r="A47" s="101"/>
      <c r="B47" s="101"/>
      <c r="C47" s="102" t="s">
        <v>101</v>
      </c>
      <c r="E47" s="103"/>
      <c r="F47" s="104"/>
      <c r="G47" s="105" t="s">
        <v>102</v>
      </c>
      <c r="H47" s="106" t="s">
        <v>103</v>
      </c>
      <c r="I47" s="107" t="s">
        <v>104</v>
      </c>
      <c r="J47" s="107" t="s">
        <v>105</v>
      </c>
      <c r="K47" s="107" t="s">
        <v>106</v>
      </c>
      <c r="L47" s="108" t="s">
        <v>107</v>
      </c>
      <c r="N47" s="106" t="s">
        <v>108</v>
      </c>
      <c r="O47" s="109" t="s">
        <v>109</v>
      </c>
      <c r="Q47" s="106" t="s">
        <v>110</v>
      </c>
      <c r="R47" s="107" t="s">
        <v>111</v>
      </c>
      <c r="S47" s="109" t="s">
        <v>112</v>
      </c>
      <c r="U47" s="106" t="s">
        <v>113</v>
      </c>
      <c r="V47" s="109" t="s">
        <v>114</v>
      </c>
      <c r="W47" s="96"/>
      <c r="X47" s="106" t="s">
        <v>115</v>
      </c>
      <c r="Y47" s="107" t="s">
        <v>116</v>
      </c>
      <c r="Z47" s="107" t="s">
        <v>117</v>
      </c>
      <c r="AA47" s="107" t="s">
        <v>118</v>
      </c>
      <c r="AB47" s="107" t="s">
        <v>119</v>
      </c>
      <c r="AC47" s="108" t="s">
        <v>120</v>
      </c>
      <c r="AD47" s="96"/>
      <c r="AE47" s="96"/>
      <c r="AF47" s="96"/>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1"/>
      <c r="BC47" s="101"/>
      <c r="BD47" s="101"/>
      <c r="BE47" s="101"/>
      <c r="BF47" s="101"/>
      <c r="BG47" s="101"/>
      <c r="BH47" s="101"/>
      <c r="BI47" s="101"/>
      <c r="BJ47" s="101"/>
      <c r="BK47" s="101"/>
      <c r="BL47" s="101"/>
      <c r="BM47" s="101"/>
      <c r="BN47" s="101"/>
      <c r="BO47" s="101"/>
      <c r="BP47" s="101"/>
      <c r="BQ47" s="101"/>
      <c r="BR47" s="101"/>
      <c r="BS47" s="101"/>
      <c r="BT47" s="101"/>
      <c r="BU47" s="101"/>
      <c r="BV47" s="101"/>
      <c r="BW47" s="101"/>
      <c r="BX47" s="101"/>
      <c r="BY47" s="101"/>
      <c r="BZ47" s="101"/>
      <c r="CA47" s="101"/>
      <c r="CB47" s="101"/>
      <c r="CC47" s="101"/>
      <c r="CD47" s="101"/>
      <c r="CE47" s="101"/>
      <c r="CF47" s="101"/>
      <c r="CG47" s="101"/>
      <c r="CH47" s="101"/>
      <c r="CI47" s="101"/>
      <c r="CJ47" s="101"/>
      <c r="CK47" s="101"/>
      <c r="CL47" s="101"/>
      <c r="CM47" s="101"/>
      <c r="CN47" s="101"/>
      <c r="CO47" s="101"/>
      <c r="CP47" s="101"/>
      <c r="CQ47" s="101"/>
      <c r="CR47" s="101"/>
      <c r="CS47" s="101"/>
      <c r="CT47" s="101"/>
      <c r="CU47" s="101"/>
      <c r="CV47" s="101"/>
      <c r="CW47" s="101"/>
      <c r="CX47" s="101"/>
      <c r="CY47" s="101"/>
      <c r="CZ47" s="101"/>
      <c r="DA47" s="101"/>
      <c r="DB47" s="101"/>
      <c r="DC47" s="101"/>
      <c r="DD47" s="101"/>
      <c r="DE47" s="101"/>
      <c r="DF47" s="101"/>
      <c r="DG47" s="101"/>
      <c r="DH47" s="101"/>
      <c r="DI47" s="101"/>
      <c r="DJ47" s="101"/>
      <c r="DK47" s="101"/>
      <c r="DL47" s="101"/>
      <c r="DM47" s="101"/>
      <c r="DN47" s="101"/>
      <c r="DO47" s="101"/>
      <c r="DP47" s="101"/>
      <c r="DQ47" s="101"/>
      <c r="DR47" s="101"/>
      <c r="DS47" s="101"/>
      <c r="DT47" s="101"/>
      <c r="DU47" s="101"/>
      <c r="DV47" s="101"/>
      <c r="DW47" s="101"/>
      <c r="DX47" s="101"/>
      <c r="DY47" s="101"/>
      <c r="DZ47" s="101"/>
      <c r="EA47" s="101"/>
      <c r="EB47" s="101"/>
      <c r="EC47" s="101"/>
      <c r="ED47" s="101"/>
      <c r="EE47" s="101"/>
      <c r="EF47" s="101"/>
      <c r="EG47" s="101"/>
      <c r="EH47" s="101"/>
      <c r="EI47" s="101"/>
      <c r="EJ47" s="101"/>
      <c r="EK47" s="101"/>
      <c r="EL47" s="101"/>
      <c r="EM47" s="101"/>
      <c r="EN47" s="101"/>
      <c r="EO47" s="101"/>
      <c r="EP47" s="101"/>
      <c r="EQ47" s="101"/>
      <c r="ER47" s="101"/>
      <c r="ES47" s="101"/>
      <c r="ET47" s="101"/>
      <c r="EU47" s="101"/>
      <c r="EV47" s="101"/>
      <c r="EW47" s="101"/>
      <c r="EX47" s="101"/>
      <c r="EY47" s="101"/>
      <c r="EZ47" s="101"/>
      <c r="FA47" s="101"/>
      <c r="FB47" s="101"/>
      <c r="FC47" s="101"/>
      <c r="FD47" s="101"/>
      <c r="FE47" s="101"/>
      <c r="FF47" s="101"/>
      <c r="FG47" s="101"/>
      <c r="FH47" s="101"/>
      <c r="FI47" s="101"/>
      <c r="FJ47" s="101"/>
      <c r="FK47" s="101"/>
      <c r="FL47" s="101"/>
      <c r="FM47" s="101"/>
      <c r="FN47" s="101"/>
      <c r="FO47" s="101"/>
      <c r="FP47" s="101"/>
      <c r="FQ47" s="101"/>
      <c r="FR47" s="101"/>
      <c r="FS47" s="101"/>
      <c r="FT47" s="101"/>
      <c r="FU47" s="101"/>
      <c r="FV47" s="101"/>
      <c r="FW47" s="101"/>
      <c r="FX47" s="101"/>
      <c r="FY47" s="101"/>
      <c r="FZ47" s="101"/>
      <c r="GA47" s="101"/>
      <c r="GB47" s="101"/>
      <c r="GC47" s="101"/>
      <c r="GD47" s="101"/>
      <c r="GE47" s="101"/>
      <c r="GF47" s="101"/>
      <c r="GG47" s="101"/>
      <c r="GH47" s="101"/>
      <c r="GI47" s="101"/>
      <c r="GJ47" s="101"/>
      <c r="GK47" s="101"/>
      <c r="GL47" s="101"/>
      <c r="GM47" s="101"/>
      <c r="GN47" s="101"/>
      <c r="GO47" s="101"/>
      <c r="GP47" s="101"/>
      <c r="GQ47" s="101"/>
      <c r="GR47" s="101"/>
      <c r="GS47" s="101"/>
      <c r="GT47" s="101"/>
      <c r="GU47" s="101"/>
      <c r="GV47" s="101"/>
      <c r="GW47" s="101"/>
      <c r="GX47" s="101"/>
      <c r="GY47" s="101"/>
      <c r="GZ47" s="101"/>
      <c r="HA47" s="101"/>
      <c r="HB47" s="101"/>
      <c r="HC47" s="101"/>
      <c r="HD47" s="101"/>
      <c r="HE47" s="101"/>
      <c r="HF47" s="101"/>
      <c r="HG47" s="101"/>
      <c r="HH47" s="101"/>
      <c r="HI47" s="101"/>
      <c r="HJ47" s="101"/>
      <c r="HK47" s="101"/>
      <c r="HL47" s="101"/>
      <c r="HM47" s="101"/>
      <c r="HN47" s="101"/>
      <c r="HO47" s="101"/>
      <c r="HP47" s="101"/>
      <c r="HQ47" s="101"/>
      <c r="HR47" s="101"/>
      <c r="HS47" s="101"/>
      <c r="HT47" s="101"/>
      <c r="HU47" s="101"/>
      <c r="HV47" s="101"/>
      <c r="HW47" s="101"/>
      <c r="HX47" s="101"/>
      <c r="HY47" s="101"/>
      <c r="HZ47" s="101"/>
      <c r="IA47" s="101"/>
      <c r="IB47" s="101"/>
      <c r="IC47" s="101"/>
      <c r="ID47" s="101"/>
      <c r="IE47" s="101"/>
      <c r="IF47" s="101"/>
      <c r="IG47" s="101"/>
      <c r="IH47" s="101"/>
      <c r="II47" s="101"/>
      <c r="IJ47" s="101"/>
      <c r="IK47" s="101"/>
      <c r="IL47" s="101"/>
      <c r="IM47" s="101"/>
      <c r="IN47" s="101"/>
      <c r="IO47" s="101"/>
      <c r="IP47" s="101"/>
      <c r="IQ47" s="101"/>
      <c r="IR47" s="101"/>
      <c r="IS47" s="101"/>
      <c r="IT47" s="101"/>
      <c r="IU47" s="101"/>
      <c r="IV47" s="101"/>
      <c r="IW47" s="101"/>
    </row>
    <row r="48" customFormat="false" ht="12.75" hidden="false" customHeight="true" outlineLevel="0" collapsed="false">
      <c r="A48" s="101"/>
      <c r="B48" s="101"/>
      <c r="C48" s="102"/>
      <c r="E48" s="110" t="s">
        <v>34</v>
      </c>
      <c r="F48" s="111" t="s">
        <v>121</v>
      </c>
      <c r="G48" s="112" t="s">
        <v>122</v>
      </c>
      <c r="H48" s="106"/>
      <c r="I48" s="107" t="s">
        <v>104</v>
      </c>
      <c r="J48" s="107"/>
      <c r="K48" s="107"/>
      <c r="L48" s="108"/>
      <c r="N48" s="106"/>
      <c r="O48" s="109"/>
      <c r="Q48" s="106"/>
      <c r="R48" s="107"/>
      <c r="S48" s="109"/>
      <c r="U48" s="106"/>
      <c r="V48" s="109"/>
      <c r="W48" s="96"/>
      <c r="X48" s="106"/>
      <c r="Y48" s="107"/>
      <c r="Z48" s="107"/>
      <c r="AA48" s="107"/>
      <c r="AB48" s="107"/>
      <c r="AC48" s="108"/>
      <c r="AD48" s="96"/>
      <c r="AE48" s="96"/>
      <c r="AF48" s="96"/>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1"/>
      <c r="BC48" s="101"/>
      <c r="BD48" s="101"/>
      <c r="BE48" s="101"/>
      <c r="BF48" s="101"/>
      <c r="BG48" s="101"/>
      <c r="BH48" s="101"/>
      <c r="BI48" s="101"/>
      <c r="BJ48" s="101"/>
      <c r="BK48" s="101"/>
      <c r="BL48" s="101"/>
      <c r="BM48" s="101"/>
      <c r="BN48" s="101"/>
      <c r="BO48" s="101"/>
      <c r="BP48" s="101"/>
      <c r="BQ48" s="101"/>
      <c r="BR48" s="101"/>
      <c r="BS48" s="101"/>
      <c r="BT48" s="101"/>
      <c r="BU48" s="101"/>
      <c r="BV48" s="101"/>
      <c r="BW48" s="101"/>
      <c r="BX48" s="101"/>
      <c r="BY48" s="101"/>
      <c r="BZ48" s="101"/>
      <c r="CA48" s="101"/>
      <c r="CB48" s="101"/>
      <c r="CC48" s="101"/>
      <c r="CD48" s="101"/>
      <c r="CE48" s="101"/>
      <c r="CF48" s="101"/>
      <c r="CG48" s="101"/>
      <c r="CH48" s="101"/>
      <c r="CI48" s="101"/>
      <c r="CJ48" s="101"/>
      <c r="CK48" s="101"/>
      <c r="CL48" s="101"/>
      <c r="CM48" s="101"/>
      <c r="CN48" s="101"/>
      <c r="CO48" s="101"/>
      <c r="CP48" s="101"/>
      <c r="CQ48" s="101"/>
      <c r="CR48" s="101"/>
      <c r="CS48" s="101"/>
      <c r="CT48" s="101"/>
      <c r="CU48" s="101"/>
      <c r="CV48" s="101"/>
      <c r="CW48" s="101"/>
      <c r="CX48" s="101"/>
      <c r="CY48" s="101"/>
      <c r="CZ48" s="101"/>
      <c r="DA48" s="101"/>
      <c r="DB48" s="101"/>
      <c r="DC48" s="101"/>
      <c r="DD48" s="101"/>
      <c r="DE48" s="101"/>
      <c r="DF48" s="101"/>
      <c r="DG48" s="101"/>
      <c r="DH48" s="101"/>
      <c r="DI48" s="101"/>
      <c r="DJ48" s="101"/>
      <c r="DK48" s="101"/>
      <c r="DL48" s="101"/>
      <c r="DM48" s="101"/>
      <c r="DN48" s="101"/>
      <c r="DO48" s="101"/>
      <c r="DP48" s="101"/>
      <c r="DQ48" s="101"/>
      <c r="DR48" s="101"/>
      <c r="DS48" s="101"/>
      <c r="DT48" s="101"/>
      <c r="DU48" s="101"/>
      <c r="DV48" s="101"/>
      <c r="DW48" s="101"/>
      <c r="DX48" s="101"/>
      <c r="DY48" s="101"/>
      <c r="DZ48" s="101"/>
      <c r="EA48" s="101"/>
      <c r="EB48" s="101"/>
      <c r="EC48" s="101"/>
      <c r="ED48" s="101"/>
      <c r="EE48" s="101"/>
      <c r="EF48" s="101"/>
      <c r="EG48" s="101"/>
      <c r="EH48" s="101"/>
      <c r="EI48" s="101"/>
      <c r="EJ48" s="101"/>
      <c r="EK48" s="101"/>
      <c r="EL48" s="101"/>
      <c r="EM48" s="101"/>
      <c r="EN48" s="101"/>
      <c r="EO48" s="101"/>
      <c r="EP48" s="101"/>
      <c r="EQ48" s="101"/>
      <c r="ER48" s="101"/>
      <c r="ES48" s="101"/>
      <c r="ET48" s="101"/>
      <c r="EU48" s="101"/>
      <c r="EV48" s="101"/>
      <c r="EW48" s="101"/>
      <c r="EX48" s="101"/>
      <c r="EY48" s="101"/>
      <c r="EZ48" s="101"/>
      <c r="FA48" s="101"/>
      <c r="FB48" s="101"/>
      <c r="FC48" s="101"/>
      <c r="FD48" s="101"/>
      <c r="FE48" s="101"/>
      <c r="FF48" s="101"/>
      <c r="FG48" s="101"/>
      <c r="FH48" s="101"/>
      <c r="FI48" s="101"/>
      <c r="FJ48" s="101"/>
      <c r="FK48" s="101"/>
      <c r="FL48" s="101"/>
      <c r="FM48" s="101"/>
      <c r="FN48" s="101"/>
      <c r="FO48" s="101"/>
      <c r="FP48" s="101"/>
      <c r="FQ48" s="101"/>
      <c r="FR48" s="101"/>
      <c r="FS48" s="101"/>
      <c r="FT48" s="101"/>
      <c r="FU48" s="101"/>
      <c r="FV48" s="101"/>
      <c r="FW48" s="101"/>
      <c r="FX48" s="101"/>
      <c r="FY48" s="101"/>
      <c r="FZ48" s="101"/>
      <c r="GA48" s="101"/>
      <c r="GB48" s="101"/>
      <c r="GC48" s="101"/>
      <c r="GD48" s="101"/>
      <c r="GE48" s="101"/>
      <c r="GF48" s="101"/>
      <c r="GG48" s="101"/>
      <c r="GH48" s="101"/>
      <c r="GI48" s="101"/>
      <c r="GJ48" s="101"/>
      <c r="GK48" s="101"/>
      <c r="GL48" s="101"/>
      <c r="GM48" s="101"/>
      <c r="GN48" s="101"/>
      <c r="GO48" s="101"/>
      <c r="GP48" s="101"/>
      <c r="GQ48" s="101"/>
      <c r="GR48" s="101"/>
      <c r="GS48" s="101"/>
      <c r="GT48" s="101"/>
      <c r="GU48" s="101"/>
      <c r="GV48" s="101"/>
      <c r="GW48" s="101"/>
      <c r="GX48" s="101"/>
      <c r="GY48" s="101"/>
      <c r="GZ48" s="101"/>
      <c r="HA48" s="101"/>
      <c r="HB48" s="101"/>
      <c r="HC48" s="101"/>
      <c r="HD48" s="101"/>
      <c r="HE48" s="101"/>
      <c r="HF48" s="101"/>
      <c r="HG48" s="101"/>
      <c r="HH48" s="101"/>
      <c r="HI48" s="101"/>
      <c r="HJ48" s="101"/>
      <c r="HK48" s="101"/>
      <c r="HL48" s="101"/>
      <c r="HM48" s="101"/>
      <c r="HN48" s="101"/>
      <c r="HO48" s="101"/>
      <c r="HP48" s="101"/>
      <c r="HQ48" s="101"/>
      <c r="HR48" s="101"/>
      <c r="HS48" s="101"/>
      <c r="HT48" s="101"/>
      <c r="HU48" s="101"/>
      <c r="HV48" s="101"/>
      <c r="HW48" s="101"/>
      <c r="HX48" s="101"/>
      <c r="HY48" s="101"/>
      <c r="HZ48" s="101"/>
      <c r="IA48" s="101"/>
      <c r="IB48" s="101"/>
      <c r="IC48" s="101"/>
      <c r="ID48" s="101"/>
      <c r="IE48" s="101"/>
      <c r="IF48" s="101"/>
      <c r="IG48" s="101"/>
      <c r="IH48" s="101"/>
      <c r="II48" s="101"/>
      <c r="IJ48" s="101"/>
      <c r="IK48" s="101"/>
      <c r="IL48" s="101"/>
      <c r="IM48" s="101"/>
      <c r="IN48" s="101"/>
      <c r="IO48" s="101"/>
      <c r="IP48" s="101"/>
      <c r="IQ48" s="101"/>
      <c r="IR48" s="101"/>
      <c r="IS48" s="101"/>
      <c r="IT48" s="101"/>
      <c r="IU48" s="101"/>
      <c r="IV48" s="101"/>
      <c r="IW48" s="101"/>
    </row>
    <row r="50" customFormat="false" ht="12.75" hidden="false" customHeight="false" outlineLevel="0" collapsed="false">
      <c r="G50" s="126" t="s">
        <v>123</v>
      </c>
      <c r="H50" s="127" t="e">
        <f aca="true">SUM(INDIRECT(CONCATENATE(ADDRESS($AI50,COLUMN()),":",ADDRESS($AJ50,COLUMN()))))</f>
        <v>#VALUE!</v>
      </c>
      <c r="I50" s="127" t="e">
        <f aca="true">SUM(INDIRECT(CONCATENATE(ADDRESS($AI50,COLUMN()),":",ADDRESS($AJ50,COLUMN()))))</f>
        <v>#VALUE!</v>
      </c>
      <c r="J50" s="127" t="e">
        <f aca="true">SUM(INDIRECT(CONCATENATE(ADDRESS($AI50,COLUMN()),":",ADDRESS($AJ50,COLUMN()))))</f>
        <v>#VALUE!</v>
      </c>
      <c r="K50" s="127" t="e">
        <f aca="true">SUM(INDIRECT(CONCATENATE(ADDRESS($AI50,COLUMN()),":",ADDRESS($AJ50,COLUMN()))))</f>
        <v>#VALUE!</v>
      </c>
      <c r="L50" s="128" t="e">
        <f aca="true">SUM(INDIRECT(CONCATENATE(ADDRESS($AI50,COLUMN()),":",ADDRESS($AJ50,COLUMN()))))</f>
        <v>#VALUE!</v>
      </c>
      <c r="M50" s="129"/>
      <c r="N50" s="130" t="e">
        <f aca="true">SUM(INDIRECT(CONCATENATE(ADDRESS($AI50,COLUMN()),":",ADDRESS($AJ50,COLUMN()))))</f>
        <v>#VALUE!</v>
      </c>
      <c r="O50" s="131" t="e">
        <f aca="true">SUM(INDIRECT(CONCATENATE(ADDRESS($AI50,COLUMN()),":",ADDRESS($AJ50,COLUMN()))))</f>
        <v>#VALUE!</v>
      </c>
      <c r="P50" s="129"/>
      <c r="Q50" s="130" t="e">
        <f aca="true">SUM(INDIRECT(CONCATENATE(ADDRESS($AI50,COLUMN()),":",ADDRESS($AJ50,COLUMN()))))</f>
        <v>#VALUE!</v>
      </c>
      <c r="R50" s="127" t="e">
        <f aca="true">SUM(INDIRECT(CONCATENATE(ADDRESS($AI50,COLUMN()),":",ADDRESS($AJ50,COLUMN()))))</f>
        <v>#VALUE!</v>
      </c>
      <c r="S50" s="131" t="e">
        <f aca="true">SUM(INDIRECT(CONCATENATE(ADDRESS($AI50,COLUMN()),":",ADDRESS($AJ50,COLUMN()))))</f>
        <v>#VALUE!</v>
      </c>
      <c r="T50" s="129"/>
      <c r="U50" s="130" t="e">
        <f aca="true">SUM(INDIRECT(CONCATENATE(ADDRESS($AI50,COLUMN()),":",ADDRESS($AJ50,COLUMN()))))</f>
        <v>#VALUE!</v>
      </c>
      <c r="V50" s="131" t="e">
        <f aca="true">SUM(INDIRECT(CONCATENATE(ADDRESS($AI50,COLUMN()),":",ADDRESS($AJ50,COLUMN()))))</f>
        <v>#VALUE!</v>
      </c>
      <c r="W50" s="96"/>
      <c r="X50" s="130" t="e">
        <f aca="true">SUM(INDIRECT(CONCATENATE(ADDRESS($AI50,COLUMN()),":",ADDRESS($AJ50,COLUMN()))))</f>
        <v>#VALUE!</v>
      </c>
      <c r="Y50" s="127" t="e">
        <f aca="true">SUM(INDIRECT(CONCATENATE(ADDRESS($AI50,COLUMN()),":",ADDRESS($AJ50,COLUMN()))))</f>
        <v>#VALUE!</v>
      </c>
      <c r="Z50" s="127" t="e">
        <f aca="true">SUM(INDIRECT(CONCATENATE(ADDRESS($AI50,COLUMN()),":",ADDRESS($AJ50,COLUMN()))))</f>
        <v>#VALUE!</v>
      </c>
      <c r="AA50" s="127" t="e">
        <f aca="true">SUM(INDIRECT(CONCATENATE(ADDRESS($AI50,COLUMN()),":",ADDRESS($AJ50,COLUMN()))))</f>
        <v>#VALUE!</v>
      </c>
      <c r="AB50" s="127" t="e">
        <f aca="true">SUM(INDIRECT(CONCATENATE(ADDRESS($AI50,COLUMN()),":",ADDRESS($AJ50,COLUMN()))))</f>
        <v>#VALUE!</v>
      </c>
      <c r="AC50" s="128" t="e">
        <f aca="true">SUM(INDIRECT(CONCATENATE(ADDRESS($AI50,COLUMN()),":",ADDRESS($AJ50,COLUMN()))))</f>
        <v>#VALUE!</v>
      </c>
      <c r="AD50" s="96"/>
      <c r="AE50" s="97"/>
      <c r="AI50" s="132" t="e">
        <f aca="false">GetStartRow($AI49)</f>
        <v>#VALUE!</v>
      </c>
      <c r="AJ50" s="132" t="n">
        <f aca="false">ROW($AI49)</f>
        <v>49</v>
      </c>
    </row>
    <row r="53" customFormat="false" ht="18.75" hidden="false" customHeight="false" outlineLevel="0" collapsed="false">
      <c r="E53" s="100" t="s">
        <v>128</v>
      </c>
      <c r="U53" s="96"/>
      <c r="V53" s="96"/>
      <c r="W53" s="96"/>
      <c r="X53" s="96"/>
      <c r="Y53" s="96"/>
      <c r="Z53" s="96"/>
      <c r="AA53" s="96"/>
      <c r="AB53" s="96"/>
      <c r="AC53" s="96"/>
      <c r="AD53" s="96"/>
      <c r="AE53" s="97"/>
    </row>
    <row r="54" customFormat="false" ht="12.75" hidden="false" customHeight="true" outlineLevel="0" collapsed="false">
      <c r="A54" s="101"/>
      <c r="B54" s="101"/>
      <c r="C54" s="102" t="s">
        <v>101</v>
      </c>
      <c r="E54" s="103"/>
      <c r="F54" s="104"/>
      <c r="G54" s="105" t="s">
        <v>102</v>
      </c>
      <c r="H54" s="106" t="s">
        <v>103</v>
      </c>
      <c r="I54" s="107" t="s">
        <v>104</v>
      </c>
      <c r="J54" s="107" t="s">
        <v>105</v>
      </c>
      <c r="K54" s="107" t="s">
        <v>106</v>
      </c>
      <c r="L54" s="108" t="s">
        <v>107</v>
      </c>
      <c r="N54" s="106" t="s">
        <v>108</v>
      </c>
      <c r="O54" s="109" t="s">
        <v>109</v>
      </c>
      <c r="Q54" s="106" t="s">
        <v>110</v>
      </c>
      <c r="R54" s="107" t="s">
        <v>111</v>
      </c>
      <c r="S54" s="109" t="s">
        <v>112</v>
      </c>
      <c r="U54" s="106" t="s">
        <v>113</v>
      </c>
      <c r="V54" s="109" t="s">
        <v>114</v>
      </c>
      <c r="W54" s="96"/>
      <c r="X54" s="106" t="s">
        <v>115</v>
      </c>
      <c r="Y54" s="107" t="s">
        <v>116</v>
      </c>
      <c r="Z54" s="107" t="s">
        <v>117</v>
      </c>
      <c r="AA54" s="107" t="s">
        <v>118</v>
      </c>
      <c r="AB54" s="107" t="s">
        <v>119</v>
      </c>
      <c r="AC54" s="108" t="s">
        <v>120</v>
      </c>
      <c r="AD54" s="96"/>
      <c r="AE54" s="96"/>
      <c r="AF54" s="96"/>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c r="BM54" s="101"/>
      <c r="BN54" s="101"/>
      <c r="BO54" s="101"/>
      <c r="BP54" s="101"/>
      <c r="BQ54" s="101"/>
      <c r="BR54" s="101"/>
      <c r="BS54" s="101"/>
      <c r="BT54" s="101"/>
      <c r="BU54" s="101"/>
      <c r="BV54" s="101"/>
      <c r="BW54" s="101"/>
      <c r="BX54" s="101"/>
      <c r="BY54" s="101"/>
      <c r="BZ54" s="101"/>
      <c r="CA54" s="101"/>
      <c r="CB54" s="101"/>
      <c r="CC54" s="101"/>
      <c r="CD54" s="101"/>
      <c r="CE54" s="101"/>
      <c r="CF54" s="101"/>
      <c r="CG54" s="101"/>
      <c r="CH54" s="101"/>
      <c r="CI54" s="101"/>
      <c r="CJ54" s="101"/>
      <c r="CK54" s="101"/>
      <c r="CL54" s="101"/>
      <c r="CM54" s="101"/>
      <c r="CN54" s="101"/>
      <c r="CO54" s="101"/>
      <c r="CP54" s="101"/>
      <c r="CQ54" s="101"/>
      <c r="CR54" s="101"/>
      <c r="CS54" s="101"/>
      <c r="CT54" s="101"/>
      <c r="CU54" s="101"/>
      <c r="CV54" s="101"/>
      <c r="CW54" s="101"/>
      <c r="CX54" s="101"/>
      <c r="CY54" s="101"/>
      <c r="CZ54" s="101"/>
      <c r="DA54" s="101"/>
      <c r="DB54" s="101"/>
      <c r="DC54" s="101"/>
      <c r="DD54" s="101"/>
      <c r="DE54" s="101"/>
      <c r="DF54" s="101"/>
      <c r="DG54" s="101"/>
      <c r="DH54" s="101"/>
      <c r="DI54" s="101"/>
      <c r="DJ54" s="101"/>
      <c r="DK54" s="101"/>
      <c r="DL54" s="101"/>
      <c r="DM54" s="101"/>
      <c r="DN54" s="101"/>
      <c r="DO54" s="101"/>
      <c r="DP54" s="101"/>
      <c r="DQ54" s="101"/>
      <c r="DR54" s="101"/>
      <c r="DS54" s="101"/>
      <c r="DT54" s="101"/>
      <c r="DU54" s="101"/>
      <c r="DV54" s="101"/>
      <c r="DW54" s="101"/>
      <c r="DX54" s="101"/>
      <c r="DY54" s="101"/>
      <c r="DZ54" s="101"/>
      <c r="EA54" s="101"/>
      <c r="EB54" s="101"/>
      <c r="EC54" s="101"/>
      <c r="ED54" s="101"/>
      <c r="EE54" s="101"/>
      <c r="EF54" s="101"/>
      <c r="EG54" s="101"/>
      <c r="EH54" s="101"/>
      <c r="EI54" s="101"/>
      <c r="EJ54" s="101"/>
      <c r="EK54" s="101"/>
      <c r="EL54" s="101"/>
      <c r="EM54" s="101"/>
      <c r="EN54" s="101"/>
      <c r="EO54" s="101"/>
      <c r="EP54" s="101"/>
      <c r="EQ54" s="101"/>
      <c r="ER54" s="101"/>
      <c r="ES54" s="101"/>
      <c r="ET54" s="101"/>
      <c r="EU54" s="101"/>
      <c r="EV54" s="101"/>
      <c r="EW54" s="101"/>
      <c r="EX54" s="101"/>
      <c r="EY54" s="101"/>
      <c r="EZ54" s="101"/>
      <c r="FA54" s="101"/>
      <c r="FB54" s="101"/>
      <c r="FC54" s="101"/>
      <c r="FD54" s="101"/>
      <c r="FE54" s="101"/>
      <c r="FF54" s="101"/>
      <c r="FG54" s="101"/>
      <c r="FH54" s="101"/>
      <c r="FI54" s="101"/>
      <c r="FJ54" s="101"/>
      <c r="FK54" s="101"/>
      <c r="FL54" s="101"/>
      <c r="FM54" s="101"/>
      <c r="FN54" s="101"/>
      <c r="FO54" s="101"/>
      <c r="FP54" s="101"/>
      <c r="FQ54" s="101"/>
      <c r="FR54" s="101"/>
      <c r="FS54" s="101"/>
      <c r="FT54" s="101"/>
      <c r="FU54" s="101"/>
      <c r="FV54" s="101"/>
      <c r="FW54" s="101"/>
      <c r="FX54" s="101"/>
      <c r="FY54" s="101"/>
      <c r="FZ54" s="101"/>
      <c r="GA54" s="101"/>
      <c r="GB54" s="101"/>
      <c r="GC54" s="101"/>
      <c r="GD54" s="101"/>
      <c r="GE54" s="101"/>
      <c r="GF54" s="101"/>
      <c r="GG54" s="101"/>
      <c r="GH54" s="101"/>
      <c r="GI54" s="101"/>
      <c r="GJ54" s="101"/>
      <c r="GK54" s="101"/>
      <c r="GL54" s="101"/>
      <c r="GM54" s="101"/>
      <c r="GN54" s="101"/>
      <c r="GO54" s="101"/>
      <c r="GP54" s="101"/>
      <c r="GQ54" s="101"/>
      <c r="GR54" s="101"/>
      <c r="GS54" s="101"/>
      <c r="GT54" s="101"/>
      <c r="GU54" s="101"/>
      <c r="GV54" s="101"/>
      <c r="GW54" s="101"/>
      <c r="GX54" s="101"/>
      <c r="GY54" s="101"/>
      <c r="GZ54" s="101"/>
      <c r="HA54" s="101"/>
      <c r="HB54" s="101"/>
      <c r="HC54" s="101"/>
      <c r="HD54" s="101"/>
      <c r="HE54" s="101"/>
      <c r="HF54" s="101"/>
      <c r="HG54" s="101"/>
      <c r="HH54" s="101"/>
      <c r="HI54" s="101"/>
      <c r="HJ54" s="101"/>
      <c r="HK54" s="101"/>
      <c r="HL54" s="101"/>
      <c r="HM54" s="101"/>
      <c r="HN54" s="101"/>
      <c r="HO54" s="101"/>
      <c r="HP54" s="101"/>
      <c r="HQ54" s="101"/>
      <c r="HR54" s="101"/>
      <c r="HS54" s="101"/>
      <c r="HT54" s="101"/>
      <c r="HU54" s="101"/>
      <c r="HV54" s="101"/>
      <c r="HW54" s="101"/>
      <c r="HX54" s="101"/>
      <c r="HY54" s="101"/>
      <c r="HZ54" s="101"/>
      <c r="IA54" s="101"/>
      <c r="IB54" s="101"/>
      <c r="IC54" s="101"/>
      <c r="ID54" s="101"/>
      <c r="IE54" s="101"/>
      <c r="IF54" s="101"/>
      <c r="IG54" s="101"/>
      <c r="IH54" s="101"/>
      <c r="II54" s="101"/>
      <c r="IJ54" s="101"/>
      <c r="IK54" s="101"/>
      <c r="IL54" s="101"/>
      <c r="IM54" s="101"/>
      <c r="IN54" s="101"/>
      <c r="IO54" s="101"/>
      <c r="IP54" s="101"/>
      <c r="IQ54" s="101"/>
      <c r="IR54" s="101"/>
      <c r="IS54" s="101"/>
      <c r="IT54" s="101"/>
      <c r="IU54" s="101"/>
      <c r="IV54" s="101"/>
      <c r="IW54" s="101"/>
    </row>
    <row r="55" customFormat="false" ht="12.75" hidden="false" customHeight="true" outlineLevel="0" collapsed="false">
      <c r="A55" s="101"/>
      <c r="B55" s="101"/>
      <c r="C55" s="102"/>
      <c r="E55" s="110" t="s">
        <v>34</v>
      </c>
      <c r="F55" s="111" t="s">
        <v>121</v>
      </c>
      <c r="G55" s="112" t="s">
        <v>122</v>
      </c>
      <c r="H55" s="106"/>
      <c r="I55" s="107" t="s">
        <v>104</v>
      </c>
      <c r="J55" s="107"/>
      <c r="K55" s="107"/>
      <c r="L55" s="108"/>
      <c r="N55" s="106"/>
      <c r="O55" s="109"/>
      <c r="Q55" s="106"/>
      <c r="R55" s="107"/>
      <c r="S55" s="109"/>
      <c r="U55" s="106"/>
      <c r="V55" s="109"/>
      <c r="W55" s="96"/>
      <c r="X55" s="106"/>
      <c r="Y55" s="107"/>
      <c r="Z55" s="107"/>
      <c r="AA55" s="107"/>
      <c r="AB55" s="107"/>
      <c r="AC55" s="108"/>
      <c r="AD55" s="96"/>
      <c r="AE55" s="96"/>
      <c r="AF55" s="96"/>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c r="BM55" s="101"/>
      <c r="BN55" s="101"/>
      <c r="BO55" s="101"/>
      <c r="BP55" s="101"/>
      <c r="BQ55" s="101"/>
      <c r="BR55" s="101"/>
      <c r="BS55" s="101"/>
      <c r="BT55" s="101"/>
      <c r="BU55" s="101"/>
      <c r="BV55" s="101"/>
      <c r="BW55" s="101"/>
      <c r="BX55" s="101"/>
      <c r="BY55" s="101"/>
      <c r="BZ55" s="101"/>
      <c r="CA55" s="101"/>
      <c r="CB55" s="101"/>
      <c r="CC55" s="101"/>
      <c r="CD55" s="101"/>
      <c r="CE55" s="101"/>
      <c r="CF55" s="101"/>
      <c r="CG55" s="101"/>
      <c r="CH55" s="101"/>
      <c r="CI55" s="101"/>
      <c r="CJ55" s="101"/>
      <c r="CK55" s="101"/>
      <c r="CL55" s="101"/>
      <c r="CM55" s="101"/>
      <c r="CN55" s="101"/>
      <c r="CO55" s="101"/>
      <c r="CP55" s="101"/>
      <c r="CQ55" s="101"/>
      <c r="CR55" s="101"/>
      <c r="CS55" s="101"/>
      <c r="CT55" s="101"/>
      <c r="CU55" s="101"/>
      <c r="CV55" s="101"/>
      <c r="CW55" s="101"/>
      <c r="CX55" s="101"/>
      <c r="CY55" s="101"/>
      <c r="CZ55" s="101"/>
      <c r="DA55" s="101"/>
      <c r="DB55" s="101"/>
      <c r="DC55" s="101"/>
      <c r="DD55" s="101"/>
      <c r="DE55" s="101"/>
      <c r="DF55" s="101"/>
      <c r="DG55" s="101"/>
      <c r="DH55" s="101"/>
      <c r="DI55" s="101"/>
      <c r="DJ55" s="101"/>
      <c r="DK55" s="101"/>
      <c r="DL55" s="101"/>
      <c r="DM55" s="101"/>
      <c r="DN55" s="101"/>
      <c r="DO55" s="101"/>
      <c r="DP55" s="101"/>
      <c r="DQ55" s="101"/>
      <c r="DR55" s="101"/>
      <c r="DS55" s="101"/>
      <c r="DT55" s="101"/>
      <c r="DU55" s="101"/>
      <c r="DV55" s="101"/>
      <c r="DW55" s="101"/>
      <c r="DX55" s="101"/>
      <c r="DY55" s="101"/>
      <c r="DZ55" s="101"/>
      <c r="EA55" s="101"/>
      <c r="EB55" s="101"/>
      <c r="EC55" s="101"/>
      <c r="ED55" s="101"/>
      <c r="EE55" s="101"/>
      <c r="EF55" s="101"/>
      <c r="EG55" s="101"/>
      <c r="EH55" s="101"/>
      <c r="EI55" s="101"/>
      <c r="EJ55" s="101"/>
      <c r="EK55" s="101"/>
      <c r="EL55" s="101"/>
      <c r="EM55" s="101"/>
      <c r="EN55" s="101"/>
      <c r="EO55" s="101"/>
      <c r="EP55" s="101"/>
      <c r="EQ55" s="101"/>
      <c r="ER55" s="101"/>
      <c r="ES55" s="101"/>
      <c r="ET55" s="101"/>
      <c r="EU55" s="101"/>
      <c r="EV55" s="101"/>
      <c r="EW55" s="101"/>
      <c r="EX55" s="101"/>
      <c r="EY55" s="101"/>
      <c r="EZ55" s="101"/>
      <c r="FA55" s="101"/>
      <c r="FB55" s="101"/>
      <c r="FC55" s="101"/>
      <c r="FD55" s="101"/>
      <c r="FE55" s="101"/>
      <c r="FF55" s="101"/>
      <c r="FG55" s="101"/>
      <c r="FH55" s="101"/>
      <c r="FI55" s="101"/>
      <c r="FJ55" s="101"/>
      <c r="FK55" s="101"/>
      <c r="FL55" s="101"/>
      <c r="FM55" s="101"/>
      <c r="FN55" s="101"/>
      <c r="FO55" s="101"/>
      <c r="FP55" s="101"/>
      <c r="FQ55" s="101"/>
      <c r="FR55" s="101"/>
      <c r="FS55" s="101"/>
      <c r="FT55" s="101"/>
      <c r="FU55" s="101"/>
      <c r="FV55" s="101"/>
      <c r="FW55" s="101"/>
      <c r="FX55" s="101"/>
      <c r="FY55" s="101"/>
      <c r="FZ55" s="101"/>
      <c r="GA55" s="101"/>
      <c r="GB55" s="101"/>
      <c r="GC55" s="101"/>
      <c r="GD55" s="101"/>
      <c r="GE55" s="101"/>
      <c r="GF55" s="101"/>
      <c r="GG55" s="101"/>
      <c r="GH55" s="101"/>
      <c r="GI55" s="101"/>
      <c r="GJ55" s="101"/>
      <c r="GK55" s="101"/>
      <c r="GL55" s="101"/>
      <c r="GM55" s="101"/>
      <c r="GN55" s="101"/>
      <c r="GO55" s="101"/>
      <c r="GP55" s="101"/>
      <c r="GQ55" s="101"/>
      <c r="GR55" s="101"/>
      <c r="GS55" s="101"/>
      <c r="GT55" s="101"/>
      <c r="GU55" s="101"/>
      <c r="GV55" s="101"/>
      <c r="GW55" s="101"/>
      <c r="GX55" s="101"/>
      <c r="GY55" s="101"/>
      <c r="GZ55" s="101"/>
      <c r="HA55" s="101"/>
      <c r="HB55" s="101"/>
      <c r="HC55" s="101"/>
      <c r="HD55" s="101"/>
      <c r="HE55" s="101"/>
      <c r="HF55" s="101"/>
      <c r="HG55" s="101"/>
      <c r="HH55" s="101"/>
      <c r="HI55" s="101"/>
      <c r="HJ55" s="101"/>
      <c r="HK55" s="101"/>
      <c r="HL55" s="101"/>
      <c r="HM55" s="101"/>
      <c r="HN55" s="101"/>
      <c r="HO55" s="101"/>
      <c r="HP55" s="101"/>
      <c r="HQ55" s="101"/>
      <c r="HR55" s="101"/>
      <c r="HS55" s="101"/>
      <c r="HT55" s="101"/>
      <c r="HU55" s="101"/>
      <c r="HV55" s="101"/>
      <c r="HW55" s="101"/>
      <c r="HX55" s="101"/>
      <c r="HY55" s="101"/>
      <c r="HZ55" s="101"/>
      <c r="IA55" s="101"/>
      <c r="IB55" s="101"/>
      <c r="IC55" s="101"/>
      <c r="ID55" s="101"/>
      <c r="IE55" s="101"/>
      <c r="IF55" s="101"/>
      <c r="IG55" s="101"/>
      <c r="IH55" s="101"/>
      <c r="II55" s="101"/>
      <c r="IJ55" s="101"/>
      <c r="IK55" s="101"/>
      <c r="IL55" s="101"/>
      <c r="IM55" s="101"/>
      <c r="IN55" s="101"/>
      <c r="IO55" s="101"/>
      <c r="IP55" s="101"/>
      <c r="IQ55" s="101"/>
      <c r="IR55" s="101"/>
      <c r="IS55" s="101"/>
      <c r="IT55" s="101"/>
      <c r="IU55" s="101"/>
      <c r="IV55" s="101"/>
      <c r="IW55" s="101"/>
    </row>
    <row r="57" customFormat="false" ht="12.75" hidden="false" customHeight="false" outlineLevel="0" collapsed="false">
      <c r="G57" s="126" t="s">
        <v>123</v>
      </c>
      <c r="H57" s="127" t="e">
        <f aca="true">SUM(INDIRECT(CONCATENATE(ADDRESS($AI57,COLUMN()),":",ADDRESS($AJ57,COLUMN()))))</f>
        <v>#VALUE!</v>
      </c>
      <c r="I57" s="127" t="e">
        <f aca="true">SUM(INDIRECT(CONCATENATE(ADDRESS($AI57,COLUMN()),":",ADDRESS($AJ57,COLUMN()))))</f>
        <v>#VALUE!</v>
      </c>
      <c r="J57" s="127" t="e">
        <f aca="true">SUM(INDIRECT(CONCATENATE(ADDRESS($AI57,COLUMN()),":",ADDRESS($AJ57,COLUMN()))))</f>
        <v>#VALUE!</v>
      </c>
      <c r="K57" s="127" t="e">
        <f aca="true">SUM(INDIRECT(CONCATENATE(ADDRESS($AI57,COLUMN()),":",ADDRESS($AJ57,COLUMN()))))</f>
        <v>#VALUE!</v>
      </c>
      <c r="L57" s="128" t="e">
        <f aca="true">SUM(INDIRECT(CONCATENATE(ADDRESS($AI57,COLUMN()),":",ADDRESS($AJ57,COLUMN()))))</f>
        <v>#VALUE!</v>
      </c>
      <c r="M57" s="129"/>
      <c r="N57" s="130" t="e">
        <f aca="true">SUM(INDIRECT(CONCATENATE(ADDRESS($AI57,COLUMN()),":",ADDRESS($AJ57,COLUMN()))))</f>
        <v>#VALUE!</v>
      </c>
      <c r="O57" s="131" t="e">
        <f aca="true">SUM(INDIRECT(CONCATENATE(ADDRESS($AI57,COLUMN()),":",ADDRESS($AJ57,COLUMN()))))</f>
        <v>#VALUE!</v>
      </c>
      <c r="P57" s="129"/>
      <c r="Q57" s="130" t="e">
        <f aca="true">SUM(INDIRECT(CONCATENATE(ADDRESS($AI57,COLUMN()),":",ADDRESS($AJ57,COLUMN()))))</f>
        <v>#VALUE!</v>
      </c>
      <c r="R57" s="127" t="e">
        <f aca="true">SUM(INDIRECT(CONCATENATE(ADDRESS($AI57,COLUMN()),":",ADDRESS($AJ57,COLUMN()))))</f>
        <v>#VALUE!</v>
      </c>
      <c r="S57" s="131" t="e">
        <f aca="true">SUM(INDIRECT(CONCATENATE(ADDRESS($AI57,COLUMN()),":",ADDRESS($AJ57,COLUMN()))))</f>
        <v>#VALUE!</v>
      </c>
      <c r="T57" s="129"/>
      <c r="U57" s="130" t="e">
        <f aca="true">SUM(INDIRECT(CONCATENATE(ADDRESS($AI57,COLUMN()),":",ADDRESS($AJ57,COLUMN()))))</f>
        <v>#VALUE!</v>
      </c>
      <c r="V57" s="131" t="e">
        <f aca="true">SUM(INDIRECT(CONCATENATE(ADDRESS($AI57,COLUMN()),":",ADDRESS($AJ57,COLUMN()))))</f>
        <v>#VALUE!</v>
      </c>
      <c r="W57" s="96"/>
      <c r="X57" s="130" t="e">
        <f aca="true">SUM(INDIRECT(CONCATENATE(ADDRESS($AI57,COLUMN()),":",ADDRESS($AJ57,COLUMN()))))</f>
        <v>#VALUE!</v>
      </c>
      <c r="Y57" s="127" t="e">
        <f aca="true">SUM(INDIRECT(CONCATENATE(ADDRESS($AI57,COLUMN()),":",ADDRESS($AJ57,COLUMN()))))</f>
        <v>#VALUE!</v>
      </c>
      <c r="Z57" s="127" t="e">
        <f aca="true">SUM(INDIRECT(CONCATENATE(ADDRESS($AI57,COLUMN()),":",ADDRESS($AJ57,COLUMN()))))</f>
        <v>#VALUE!</v>
      </c>
      <c r="AA57" s="127" t="e">
        <f aca="true">SUM(INDIRECT(CONCATENATE(ADDRESS($AI57,COLUMN()),":",ADDRESS($AJ57,COLUMN()))))</f>
        <v>#VALUE!</v>
      </c>
      <c r="AB57" s="127" t="e">
        <f aca="true">SUM(INDIRECT(CONCATENATE(ADDRESS($AI57,COLUMN()),":",ADDRESS($AJ57,COLUMN()))))</f>
        <v>#VALUE!</v>
      </c>
      <c r="AC57" s="128" t="e">
        <f aca="true">SUM(INDIRECT(CONCATENATE(ADDRESS($AI57,COLUMN()),":",ADDRESS($AJ57,COLUMN()))))</f>
        <v>#VALUE!</v>
      </c>
      <c r="AD57" s="96"/>
      <c r="AE57" s="97"/>
      <c r="AI57" s="132" t="e">
        <f aca="false">GetStartRow($AI56)</f>
        <v>#VALUE!</v>
      </c>
      <c r="AJ57" s="132" t="n">
        <f aca="false">ROW($AI56)</f>
        <v>56</v>
      </c>
    </row>
  </sheetData>
  <mergeCells count="240">
    <mergeCell ref="C8:C9"/>
    <mergeCell ref="H8:H9"/>
    <mergeCell ref="I8:I9"/>
    <mergeCell ref="J8:J9"/>
    <mergeCell ref="K8:K9"/>
    <mergeCell ref="L8:L9"/>
    <mergeCell ref="N8:N9"/>
    <mergeCell ref="O8:O9"/>
    <mergeCell ref="Q8:Q9"/>
    <mergeCell ref="R8:R9"/>
    <mergeCell ref="S8:S9"/>
    <mergeCell ref="U8:U9"/>
    <mergeCell ref="V8:V9"/>
    <mergeCell ref="X8:X9"/>
    <mergeCell ref="Y8:Y9"/>
    <mergeCell ref="Z8:Z9"/>
    <mergeCell ref="AA8:AA9"/>
    <mergeCell ref="AB8:AB9"/>
    <mergeCell ref="AC8:AC9"/>
    <mergeCell ref="C10:C11"/>
    <mergeCell ref="E10:E11"/>
    <mergeCell ref="F10:F11"/>
    <mergeCell ref="H10:H11"/>
    <mergeCell ref="I10:I11"/>
    <mergeCell ref="J10:J11"/>
    <mergeCell ref="K10:K11"/>
    <mergeCell ref="L10:L11"/>
    <mergeCell ref="N10:N11"/>
    <mergeCell ref="O10:O11"/>
    <mergeCell ref="Q10:Q11"/>
    <mergeCell ref="R10:R11"/>
    <mergeCell ref="S10:S11"/>
    <mergeCell ref="U10:U11"/>
    <mergeCell ref="V10:V11"/>
    <mergeCell ref="X10:X11"/>
    <mergeCell ref="Y10:Y11"/>
    <mergeCell ref="Z10:Z11"/>
    <mergeCell ref="AA10:AA11"/>
    <mergeCell ref="AB10:AB11"/>
    <mergeCell ref="AC10:AC11"/>
    <mergeCell ref="C12:C13"/>
    <mergeCell ref="E12:E13"/>
    <mergeCell ref="F12:F13"/>
    <mergeCell ref="H12:H13"/>
    <mergeCell ref="I12:I13"/>
    <mergeCell ref="J12:J13"/>
    <mergeCell ref="K12:K13"/>
    <mergeCell ref="L12:L13"/>
    <mergeCell ref="N12:N13"/>
    <mergeCell ref="O12:O13"/>
    <mergeCell ref="Q12:Q13"/>
    <mergeCell ref="R12:R13"/>
    <mergeCell ref="S12:S13"/>
    <mergeCell ref="U12:U13"/>
    <mergeCell ref="V12:V13"/>
    <mergeCell ref="X12:X13"/>
    <mergeCell ref="Y12:Y13"/>
    <mergeCell ref="Z12:Z13"/>
    <mergeCell ref="AA12:AA13"/>
    <mergeCell ref="AB12:AB13"/>
    <mergeCell ref="AC12:AC13"/>
    <mergeCell ref="C14:C15"/>
    <mergeCell ref="E14:E15"/>
    <mergeCell ref="F14:F15"/>
    <mergeCell ref="H14:H15"/>
    <mergeCell ref="I14:I15"/>
    <mergeCell ref="J14:J15"/>
    <mergeCell ref="K14:K15"/>
    <mergeCell ref="L14:L15"/>
    <mergeCell ref="N14:N15"/>
    <mergeCell ref="O14:O15"/>
    <mergeCell ref="Q14:Q15"/>
    <mergeCell ref="R14:R15"/>
    <mergeCell ref="S14:S15"/>
    <mergeCell ref="U14:U15"/>
    <mergeCell ref="V14:V15"/>
    <mergeCell ref="X14:X15"/>
    <mergeCell ref="Y14:Y15"/>
    <mergeCell ref="Z14:Z15"/>
    <mergeCell ref="AA14:AA15"/>
    <mergeCell ref="AB14:AB15"/>
    <mergeCell ref="AC14:AC15"/>
    <mergeCell ref="C16:C17"/>
    <mergeCell ref="E16:E17"/>
    <mergeCell ref="F16:F17"/>
    <mergeCell ref="H16:H17"/>
    <mergeCell ref="I16:I17"/>
    <mergeCell ref="J16:J17"/>
    <mergeCell ref="K16:K17"/>
    <mergeCell ref="L16:L17"/>
    <mergeCell ref="N16:N17"/>
    <mergeCell ref="O16:O17"/>
    <mergeCell ref="Q16:Q17"/>
    <mergeCell ref="R16:R17"/>
    <mergeCell ref="S16:S17"/>
    <mergeCell ref="U16:U17"/>
    <mergeCell ref="V16:V17"/>
    <mergeCell ref="X16:X17"/>
    <mergeCell ref="Y16:Y17"/>
    <mergeCell ref="Z16:Z17"/>
    <mergeCell ref="AA16:AA17"/>
    <mergeCell ref="AB16:AB17"/>
    <mergeCell ref="AC16:AC17"/>
    <mergeCell ref="C18:C19"/>
    <mergeCell ref="E18:E19"/>
    <mergeCell ref="F18:F19"/>
    <mergeCell ref="H18:H19"/>
    <mergeCell ref="I18:I19"/>
    <mergeCell ref="J18:J19"/>
    <mergeCell ref="K18:K19"/>
    <mergeCell ref="L18:L19"/>
    <mergeCell ref="N18:N19"/>
    <mergeCell ref="O18:O19"/>
    <mergeCell ref="Q18:Q19"/>
    <mergeCell ref="R18:R19"/>
    <mergeCell ref="S18:S19"/>
    <mergeCell ref="U18:U19"/>
    <mergeCell ref="V18:V19"/>
    <mergeCell ref="X18:X19"/>
    <mergeCell ref="Y18:Y19"/>
    <mergeCell ref="Z18:Z19"/>
    <mergeCell ref="AA18:AA19"/>
    <mergeCell ref="AB18:AB19"/>
    <mergeCell ref="AC18:AC19"/>
    <mergeCell ref="C20:C21"/>
    <mergeCell ref="E20:E21"/>
    <mergeCell ref="F20:F21"/>
    <mergeCell ref="H20:H21"/>
    <mergeCell ref="I20:I21"/>
    <mergeCell ref="J20:J21"/>
    <mergeCell ref="K20:K21"/>
    <mergeCell ref="L20:L21"/>
    <mergeCell ref="N20:N21"/>
    <mergeCell ref="O20:O21"/>
    <mergeCell ref="Q20:Q21"/>
    <mergeCell ref="R20:R21"/>
    <mergeCell ref="S20:S21"/>
    <mergeCell ref="U20:U21"/>
    <mergeCell ref="V20:V21"/>
    <mergeCell ref="X20:X21"/>
    <mergeCell ref="Y20:Y21"/>
    <mergeCell ref="Z20:Z21"/>
    <mergeCell ref="AA20:AA21"/>
    <mergeCell ref="AB20:AB21"/>
    <mergeCell ref="AC20:AC21"/>
    <mergeCell ref="C26:C27"/>
    <mergeCell ref="H26:H27"/>
    <mergeCell ref="I26:I27"/>
    <mergeCell ref="J26:J27"/>
    <mergeCell ref="K26:K27"/>
    <mergeCell ref="L26:L27"/>
    <mergeCell ref="N26:N27"/>
    <mergeCell ref="O26:O27"/>
    <mergeCell ref="Q26:Q27"/>
    <mergeCell ref="R26:R27"/>
    <mergeCell ref="S26:S27"/>
    <mergeCell ref="U26:U27"/>
    <mergeCell ref="V26:V27"/>
    <mergeCell ref="X26:X27"/>
    <mergeCell ref="Y26:Y27"/>
    <mergeCell ref="Z26:Z27"/>
    <mergeCell ref="AA26:AA27"/>
    <mergeCell ref="AB26:AB27"/>
    <mergeCell ref="AC26:AC27"/>
    <mergeCell ref="C33:C34"/>
    <mergeCell ref="H33:H34"/>
    <mergeCell ref="I33:I34"/>
    <mergeCell ref="J33:J34"/>
    <mergeCell ref="K33:K34"/>
    <mergeCell ref="L33:L34"/>
    <mergeCell ref="N33:N34"/>
    <mergeCell ref="O33:O34"/>
    <mergeCell ref="Q33:Q34"/>
    <mergeCell ref="R33:R34"/>
    <mergeCell ref="S33:S34"/>
    <mergeCell ref="U33:U34"/>
    <mergeCell ref="V33:V34"/>
    <mergeCell ref="X33:X34"/>
    <mergeCell ref="Y33:Y34"/>
    <mergeCell ref="Z33:Z34"/>
    <mergeCell ref="AA33:AA34"/>
    <mergeCell ref="AB33:AB34"/>
    <mergeCell ref="AC33:AC34"/>
    <mergeCell ref="C40:C41"/>
    <mergeCell ref="H40:H41"/>
    <mergeCell ref="I40:I41"/>
    <mergeCell ref="J40:J41"/>
    <mergeCell ref="K40:K41"/>
    <mergeCell ref="L40:L41"/>
    <mergeCell ref="N40:N41"/>
    <mergeCell ref="O40:O41"/>
    <mergeCell ref="Q40:Q41"/>
    <mergeCell ref="R40:R41"/>
    <mergeCell ref="S40:S41"/>
    <mergeCell ref="U40:U41"/>
    <mergeCell ref="V40:V41"/>
    <mergeCell ref="X40:X41"/>
    <mergeCell ref="Y40:Y41"/>
    <mergeCell ref="Z40:Z41"/>
    <mergeCell ref="AA40:AA41"/>
    <mergeCell ref="AB40:AB41"/>
    <mergeCell ref="AC40:AC41"/>
    <mergeCell ref="C47:C48"/>
    <mergeCell ref="H47:H48"/>
    <mergeCell ref="I47:I48"/>
    <mergeCell ref="J47:J48"/>
    <mergeCell ref="K47:K48"/>
    <mergeCell ref="L47:L48"/>
    <mergeCell ref="N47:N48"/>
    <mergeCell ref="O47:O48"/>
    <mergeCell ref="Q47:Q48"/>
    <mergeCell ref="R47:R48"/>
    <mergeCell ref="S47:S48"/>
    <mergeCell ref="U47:U48"/>
    <mergeCell ref="V47:V48"/>
    <mergeCell ref="X47:X48"/>
    <mergeCell ref="Y47:Y48"/>
    <mergeCell ref="Z47:Z48"/>
    <mergeCell ref="AA47:AA48"/>
    <mergeCell ref="AB47:AB48"/>
    <mergeCell ref="AC47:AC48"/>
    <mergeCell ref="C54:C55"/>
    <mergeCell ref="H54:H55"/>
    <mergeCell ref="I54:I55"/>
    <mergeCell ref="J54:J55"/>
    <mergeCell ref="K54:K55"/>
    <mergeCell ref="L54:L55"/>
    <mergeCell ref="N54:N55"/>
    <mergeCell ref="O54:O55"/>
    <mergeCell ref="Q54:Q55"/>
    <mergeCell ref="R54:R55"/>
    <mergeCell ref="S54:S55"/>
    <mergeCell ref="U54:U55"/>
    <mergeCell ref="V54:V55"/>
    <mergeCell ref="X54:X55"/>
    <mergeCell ref="Y54:Y55"/>
    <mergeCell ref="Z54:Z55"/>
    <mergeCell ref="AA54:AA55"/>
    <mergeCell ref="AB54:AB55"/>
    <mergeCell ref="AC54:AC55"/>
  </mergeCells>
  <printOptions headings="false" gridLines="false" gridLinesSet="true" horizontalCentered="false" verticalCentered="false"/>
  <pageMargins left="0.5" right="0.5" top="0.5" bottom="0.5" header="0.511811023622047" footer="0.511811023622047"/>
  <pageSetup paperSize="5" scale="100" fitToWidth="1" fitToHeight="2"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2">
              <controlPr defaultSize="0" print="false" autoFill="0" autoPict="0" macro="Report_Routines.PLReport_Button2_Click">
                <anchor moveWithCells="true" sizeWithCells="false">
                  <from>
                    <xdr:col>1</xdr:col>
                    <xdr:colOff>190800</xdr:colOff>
                    <xdr:row>1</xdr:row>
                    <xdr:rowOff>75960</xdr:rowOff>
                  </from>
                  <to>
                    <xdr:col>3</xdr:col>
                    <xdr:colOff>50400</xdr:colOff>
                    <xdr:row>4</xdr:row>
                    <xdr:rowOff>66600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U654"/>
  <sheetViews>
    <sheetView showFormulas="false" showGridLines="true" showRowColHeaders="true" showZeros="true" rightToLeft="false" tabSelected="false" showOutlineSymbols="true" defaultGridColor="true" view="normal" topLeftCell="S1" colorId="64" zoomScale="80" zoomScaleNormal="80" zoomScalePageLayoutView="100" workbookViewId="0">
      <selection pane="topLeft" activeCell="S17" activeCellId="0" sqref="S17"/>
    </sheetView>
  </sheetViews>
  <sheetFormatPr defaultColWidth="9.0546875" defaultRowHeight="12.75" customHeight="true" zeroHeight="false" outlineLevelRow="0" outlineLevelCol="0"/>
  <cols>
    <col collapsed="false" customWidth="true" hidden="false" outlineLevel="0" max="2" min="1" style="1" width="3.7"/>
    <col collapsed="false" customWidth="true" hidden="false" outlineLevel="0" max="3" min="3" style="1" width="17.7"/>
    <col collapsed="false" customWidth="true" hidden="false" outlineLevel="0" max="4" min="4" style="133" width="13.7"/>
    <col collapsed="false" customWidth="true" hidden="false" outlineLevel="0" max="5" min="5" style="134" width="3.7"/>
    <col collapsed="false" customWidth="true" hidden="false" outlineLevel="0" max="9" min="6" style="134" width="13.7"/>
    <col collapsed="false" customWidth="true" hidden="false" outlineLevel="0" max="25" min="10" style="1" width="13.7"/>
    <col collapsed="false" customWidth="true" hidden="false" outlineLevel="0" max="26" min="26" style="1" width="14.41"/>
    <col collapsed="false" customWidth="true" hidden="false" outlineLevel="0" max="55" min="27" style="1" width="13.7"/>
    <col collapsed="false" customWidth="true" hidden="false" outlineLevel="0" max="59" min="56" style="1" width="16.42"/>
    <col collapsed="false" customWidth="true" hidden="false" outlineLevel="0" max="61" min="60" style="1" width="13.7"/>
    <col collapsed="false" customWidth="true" hidden="false" outlineLevel="0" max="63" min="62" style="1" width="10.56"/>
    <col collapsed="false" customWidth="true" hidden="false" outlineLevel="0" max="65" min="64" style="1" width="11.42"/>
    <col collapsed="false" customWidth="true" hidden="false" outlineLevel="0" max="67" min="66" style="1" width="11.7"/>
    <col collapsed="false" customWidth="true" hidden="false" outlineLevel="0" max="68" min="68" style="1" width="16.7"/>
    <col collapsed="false" customWidth="true" hidden="false" outlineLevel="0" max="69" min="69" style="1" width="17.14"/>
    <col collapsed="false" customWidth="true" hidden="false" outlineLevel="0" max="70" min="70" style="1" width="13.14"/>
    <col collapsed="false" customWidth="true" hidden="false" outlineLevel="0" max="71" min="71" style="1" width="11.42"/>
    <col collapsed="false" customWidth="true" hidden="false" outlineLevel="0" max="73" min="72" style="1" width="14.28"/>
    <col collapsed="false" customWidth="true" hidden="false" outlineLevel="0" max="77" min="74" style="1" width="11.42"/>
    <col collapsed="false" customWidth="true" hidden="false" outlineLevel="0" max="78" min="78" style="1" width="15.99"/>
    <col collapsed="false" customWidth="true" hidden="false" outlineLevel="0" max="79" min="79" style="1" width="15.41"/>
    <col collapsed="false" customWidth="true" hidden="false" outlineLevel="0" max="80" min="80" style="1" width="13.99"/>
    <col collapsed="false" customWidth="true" hidden="false" outlineLevel="0" max="81" min="81" style="1" width="14.28"/>
    <col collapsed="false" customWidth="true" hidden="false" outlineLevel="0" max="83" min="82" style="1" width="14.99"/>
    <col collapsed="false" customWidth="true" hidden="false" outlineLevel="0" max="85" min="84" style="1" width="10.56"/>
    <col collapsed="false" customWidth="true" hidden="false" outlineLevel="0" max="86" min="86" style="1" width="12.85"/>
    <col collapsed="false" customWidth="true" hidden="false" outlineLevel="0" max="101" min="87" style="1" width="12.99"/>
    <col collapsed="false" customWidth="true" hidden="false" outlineLevel="0" max="102" min="102" style="1" width="14.99"/>
    <col collapsed="false" customWidth="true" hidden="false" outlineLevel="0" max="103" min="103" style="1" width="15.7"/>
    <col collapsed="false" customWidth="true" hidden="false" outlineLevel="0" max="104" min="104" style="1" width="11.28"/>
    <col collapsed="false" customWidth="true" hidden="false" outlineLevel="0" max="107" min="105" style="1" width="11.42"/>
    <col collapsed="false" customWidth="true" hidden="false" outlineLevel="0" max="109" min="108" style="1" width="11.28"/>
    <col collapsed="false" customWidth="true" hidden="false" outlineLevel="0" max="113" min="110" style="1" width="10.13"/>
    <col collapsed="false" customWidth="true" hidden="false" outlineLevel="0" max="114" min="114" style="1" width="13.7"/>
    <col collapsed="false" customWidth="true" hidden="false" outlineLevel="0" max="115" min="115" style="1" width="10.13"/>
    <col collapsed="false" customWidth="true" hidden="false" outlineLevel="0" max="117" min="116" style="1" width="10.56"/>
    <col collapsed="false" customWidth="true" hidden="false" outlineLevel="0" max="119" min="118" style="1" width="10.71"/>
    <col collapsed="false" customWidth="true" hidden="false" outlineLevel="0" max="121" min="120" style="1" width="15.99"/>
    <col collapsed="false" customWidth="true" hidden="false" outlineLevel="0" max="125" min="122" style="1" width="10.99"/>
  </cols>
  <sheetData>
    <row r="1" customFormat="false" ht="12.75" hidden="false" customHeight="false" outlineLevel="0" collapsed="false">
      <c r="A1" s="135"/>
    </row>
    <row r="3" customFormat="false" ht="12.75" hidden="false" customHeight="false" outlineLevel="0" collapsed="false">
      <c r="B3" s="136" t="s">
        <v>129</v>
      </c>
      <c r="C3" s="137"/>
      <c r="D3" s="138"/>
      <c r="E3" s="139"/>
      <c r="G3" s="140" t="s">
        <v>130</v>
      </c>
      <c r="H3" s="139"/>
      <c r="I3" s="139"/>
    </row>
    <row r="4" customFormat="false" ht="12.75" hidden="false" customHeight="false" outlineLevel="0" collapsed="false">
      <c r="B4" s="141"/>
      <c r="C4" s="141"/>
      <c r="D4" s="142"/>
      <c r="E4" s="143"/>
      <c r="G4" s="143"/>
      <c r="H4" s="143"/>
      <c r="I4" s="143"/>
    </row>
    <row r="5" customFormat="false" ht="12.75" hidden="false" customHeight="false" outlineLevel="0" collapsed="false">
      <c r="B5" s="141"/>
      <c r="C5" s="141" t="s">
        <v>131</v>
      </c>
      <c r="D5" s="144" t="s">
        <v>132</v>
      </c>
      <c r="E5" s="143"/>
      <c r="G5" s="145" t="s">
        <v>133</v>
      </c>
      <c r="H5" s="146" t="n">
        <f aca="false">'Daily Operation'!D7</f>
        <v>37210</v>
      </c>
      <c r="I5" s="143"/>
      <c r="K5" s="7"/>
    </row>
    <row r="6" customFormat="false" ht="12.75" hidden="false" customHeight="false" outlineLevel="0" collapsed="false">
      <c r="B6" s="141"/>
      <c r="C6" s="141" t="s">
        <v>134</v>
      </c>
      <c r="D6" s="144" t="s">
        <v>135</v>
      </c>
      <c r="E6" s="143"/>
      <c r="G6" s="145" t="s">
        <v>136</v>
      </c>
      <c r="H6" s="146" t="n">
        <f aca="false">EOMONTH(FetchDate,-1)+1</f>
        <v>37196</v>
      </c>
      <c r="I6" s="143"/>
      <c r="K6" s="7"/>
    </row>
    <row r="7" customFormat="false" ht="12.75" hidden="false" customHeight="false" outlineLevel="0" collapsed="false">
      <c r="B7" s="141"/>
      <c r="C7" s="141" t="s">
        <v>137</v>
      </c>
      <c r="D7" s="144" t="s">
        <v>135</v>
      </c>
      <c r="E7" s="143"/>
      <c r="G7" s="145" t="s">
        <v>138</v>
      </c>
      <c r="H7" s="146" t="n">
        <f aca="false">Configuration!I3</f>
        <v>46022</v>
      </c>
      <c r="I7" s="143"/>
    </row>
    <row r="8" customFormat="false" ht="12.75" hidden="false" customHeight="false" outlineLevel="0" collapsed="false">
      <c r="B8" s="141"/>
      <c r="C8" s="141"/>
      <c r="D8" s="142"/>
      <c r="E8" s="143"/>
      <c r="G8" s="143"/>
      <c r="H8" s="143"/>
      <c r="I8" s="143"/>
    </row>
    <row r="11" customFormat="false" ht="12.75" hidden="false" customHeight="false" outlineLevel="0" collapsed="false">
      <c r="A11" s="147"/>
      <c r="B11" s="147"/>
      <c r="C11" s="147"/>
      <c r="D11" s="148" t="s">
        <v>139</v>
      </c>
      <c r="E11" s="149"/>
      <c r="F11" s="149" t="s">
        <v>140</v>
      </c>
      <c r="G11" s="150" t="s">
        <v>140</v>
      </c>
      <c r="H11" s="149" t="s">
        <v>140</v>
      </c>
      <c r="I11" s="151" t="s">
        <v>140</v>
      </c>
      <c r="J11" s="151" t="s">
        <v>140</v>
      </c>
      <c r="K11" s="150" t="s">
        <v>140</v>
      </c>
      <c r="L11" s="150" t="s">
        <v>140</v>
      </c>
      <c r="M11" s="150" t="s">
        <v>140</v>
      </c>
      <c r="N11" s="150" t="s">
        <v>140</v>
      </c>
      <c r="O11" s="150" t="s">
        <v>140</v>
      </c>
      <c r="P11" s="150" t="s">
        <v>140</v>
      </c>
      <c r="Q11" s="150" t="s">
        <v>140</v>
      </c>
      <c r="R11" s="150" t="s">
        <v>140</v>
      </c>
      <c r="S11" s="150" t="s">
        <v>140</v>
      </c>
      <c r="T11" s="150" t="s">
        <v>140</v>
      </c>
      <c r="U11" s="150" t="s">
        <v>140</v>
      </c>
      <c r="V11" s="150" t="s">
        <v>140</v>
      </c>
      <c r="W11" s="150" t="s">
        <v>140</v>
      </c>
      <c r="X11" s="149" t="s">
        <v>140</v>
      </c>
      <c r="Y11" s="150" t="s">
        <v>140</v>
      </c>
      <c r="Z11" s="149" t="s">
        <v>140</v>
      </c>
      <c r="AA11" s="151" t="s">
        <v>140</v>
      </c>
      <c r="AB11" s="149" t="s">
        <v>140</v>
      </c>
      <c r="AC11" s="150" t="s">
        <v>140</v>
      </c>
      <c r="AD11" s="149" t="s">
        <v>140</v>
      </c>
      <c r="AE11" s="151" t="s">
        <v>140</v>
      </c>
      <c r="AF11" s="151" t="s">
        <v>140</v>
      </c>
      <c r="AG11" s="151" t="s">
        <v>140</v>
      </c>
      <c r="AH11" s="151" t="s">
        <v>140</v>
      </c>
      <c r="AI11" s="151" t="s">
        <v>140</v>
      </c>
      <c r="AJ11" s="151" t="s">
        <v>140</v>
      </c>
      <c r="AK11" s="151" t="s">
        <v>140</v>
      </c>
      <c r="AL11" s="151" t="s">
        <v>140</v>
      </c>
      <c r="AM11" s="151" t="s">
        <v>140</v>
      </c>
      <c r="AN11" s="151" t="s">
        <v>140</v>
      </c>
      <c r="AO11" s="150" t="s">
        <v>140</v>
      </c>
      <c r="AP11" s="150" t="s">
        <v>140</v>
      </c>
      <c r="AQ11" s="150" t="s">
        <v>140</v>
      </c>
      <c r="AR11" s="150" t="s">
        <v>140</v>
      </c>
      <c r="AS11" s="150" t="s">
        <v>140</v>
      </c>
      <c r="AT11" s="150" t="s">
        <v>140</v>
      </c>
      <c r="AU11" s="150" t="s">
        <v>140</v>
      </c>
      <c r="AV11" s="150" t="s">
        <v>140</v>
      </c>
      <c r="AW11" s="150" t="s">
        <v>140</v>
      </c>
      <c r="AX11" s="150" t="s">
        <v>140</v>
      </c>
      <c r="AY11" s="150" t="s">
        <v>140</v>
      </c>
      <c r="AZ11" s="150" t="s">
        <v>140</v>
      </c>
      <c r="BA11" s="150" t="s">
        <v>140</v>
      </c>
      <c r="BB11" s="149" t="s">
        <v>140</v>
      </c>
      <c r="BC11" s="150" t="s">
        <v>140</v>
      </c>
      <c r="BD11" s="149" t="s">
        <v>140</v>
      </c>
      <c r="BE11" s="150" t="s">
        <v>140</v>
      </c>
      <c r="BF11" s="150" t="s">
        <v>140</v>
      </c>
      <c r="BG11" s="150" t="s">
        <v>140</v>
      </c>
      <c r="BH11" s="149" t="s">
        <v>140</v>
      </c>
      <c r="BI11" s="151" t="s">
        <v>140</v>
      </c>
      <c r="BJ11" s="151" t="s">
        <v>140</v>
      </c>
      <c r="BK11" s="150" t="s">
        <v>140</v>
      </c>
      <c r="BL11" s="150" t="s">
        <v>140</v>
      </c>
      <c r="BM11" s="150" t="s">
        <v>140</v>
      </c>
      <c r="BN11" s="150" t="s">
        <v>140</v>
      </c>
      <c r="BO11" s="150" t="s">
        <v>140</v>
      </c>
      <c r="BP11" s="150" t="s">
        <v>140</v>
      </c>
      <c r="BQ11" s="150" t="s">
        <v>140</v>
      </c>
      <c r="BR11" s="150" t="s">
        <v>140</v>
      </c>
      <c r="BS11" s="150" t="s">
        <v>140</v>
      </c>
      <c r="BT11" s="150" t="s">
        <v>140</v>
      </c>
      <c r="BU11" s="150" t="s">
        <v>140</v>
      </c>
      <c r="BV11" s="150" t="s">
        <v>140</v>
      </c>
      <c r="BW11" s="150" t="s">
        <v>140</v>
      </c>
      <c r="BX11" s="150" t="s">
        <v>140</v>
      </c>
      <c r="BY11" s="150" t="s">
        <v>140</v>
      </c>
      <c r="BZ11" s="150" t="s">
        <v>140</v>
      </c>
      <c r="CA11" s="150" t="s">
        <v>140</v>
      </c>
      <c r="CB11" s="150" t="s">
        <v>140</v>
      </c>
      <c r="CC11" s="150" t="s">
        <v>140</v>
      </c>
      <c r="CD11" s="150" t="s">
        <v>140</v>
      </c>
      <c r="CE11" s="150" t="s">
        <v>140</v>
      </c>
      <c r="CF11" s="149" t="s">
        <v>140</v>
      </c>
      <c r="CG11" s="150" t="s">
        <v>140</v>
      </c>
      <c r="CH11" s="150" t="s">
        <v>140</v>
      </c>
      <c r="CI11" s="150" t="s">
        <v>140</v>
      </c>
      <c r="CJ11" s="150" t="s">
        <v>140</v>
      </c>
      <c r="CK11" s="150" t="s">
        <v>140</v>
      </c>
      <c r="CL11" s="150" t="s">
        <v>140</v>
      </c>
      <c r="CM11" s="150" t="s">
        <v>140</v>
      </c>
      <c r="CN11" s="150" t="s">
        <v>140</v>
      </c>
      <c r="CO11" s="150" t="s">
        <v>140</v>
      </c>
      <c r="CP11" s="150" t="s">
        <v>140</v>
      </c>
      <c r="CQ11" s="150" t="s">
        <v>140</v>
      </c>
      <c r="CR11" s="150" t="s">
        <v>140</v>
      </c>
      <c r="CS11" s="150" t="s">
        <v>140</v>
      </c>
      <c r="CT11" s="150" t="s">
        <v>140</v>
      </c>
      <c r="CU11" s="150" t="s">
        <v>140</v>
      </c>
      <c r="CV11" s="150" t="s">
        <v>140</v>
      </c>
      <c r="CW11" s="150" t="s">
        <v>140</v>
      </c>
      <c r="CX11" s="150" t="s">
        <v>140</v>
      </c>
      <c r="CY11" s="150" t="s">
        <v>140</v>
      </c>
      <c r="CZ11" s="149" t="s">
        <v>140</v>
      </c>
      <c r="DA11" s="150" t="s">
        <v>140</v>
      </c>
      <c r="DB11" s="150" t="s">
        <v>140</v>
      </c>
      <c r="DC11" s="150" t="s">
        <v>140</v>
      </c>
      <c r="DD11" s="150" t="s">
        <v>140</v>
      </c>
      <c r="DE11" s="150" t="s">
        <v>140</v>
      </c>
      <c r="DF11" s="150" t="s">
        <v>140</v>
      </c>
      <c r="DG11" s="150" t="s">
        <v>140</v>
      </c>
      <c r="DH11" s="150" t="s">
        <v>140</v>
      </c>
      <c r="DI11" s="150" t="s">
        <v>140</v>
      </c>
      <c r="DJ11" s="150" t="s">
        <v>140</v>
      </c>
      <c r="DK11" s="150" t="s">
        <v>140</v>
      </c>
      <c r="DL11" s="150" t="s">
        <v>140</v>
      </c>
      <c r="DM11" s="150" t="s">
        <v>140</v>
      </c>
      <c r="DN11" s="150" t="s">
        <v>140</v>
      </c>
      <c r="DO11" s="150" t="s">
        <v>140</v>
      </c>
      <c r="DP11" s="150" t="s">
        <v>140</v>
      </c>
      <c r="DQ11" s="150" t="s">
        <v>140</v>
      </c>
      <c r="DR11" s="150" t="s">
        <v>140</v>
      </c>
      <c r="DS11" s="150" t="s">
        <v>140</v>
      </c>
      <c r="DT11" s="150" t="s">
        <v>140</v>
      </c>
      <c r="DU11" s="150" t="s">
        <v>140</v>
      </c>
    </row>
    <row r="12" customFormat="false" ht="12.75" hidden="false" customHeight="false" outlineLevel="0" collapsed="false">
      <c r="A12" s="152"/>
      <c r="B12" s="152"/>
      <c r="C12" s="152"/>
      <c r="D12" s="153" t="s">
        <v>141</v>
      </c>
      <c r="E12" s="154"/>
      <c r="F12" s="155" t="n">
        <v>37210</v>
      </c>
      <c r="G12" s="155" t="n">
        <v>37210</v>
      </c>
      <c r="H12" s="155" t="n">
        <v>37210</v>
      </c>
      <c r="I12" s="155" t="n">
        <v>37210</v>
      </c>
      <c r="J12" s="155" t="n">
        <v>37210</v>
      </c>
      <c r="K12" s="155" t="n">
        <v>37210</v>
      </c>
      <c r="L12" s="155" t="n">
        <v>37210</v>
      </c>
      <c r="M12" s="155" t="n">
        <v>37210</v>
      </c>
      <c r="N12" s="155" t="n">
        <v>37210</v>
      </c>
      <c r="O12" s="155" t="n">
        <v>37210</v>
      </c>
      <c r="P12" s="155" t="n">
        <v>37210</v>
      </c>
      <c r="Q12" s="155" t="n">
        <v>37210</v>
      </c>
      <c r="R12" s="155" t="n">
        <v>37210</v>
      </c>
      <c r="S12" s="155" t="n">
        <v>37210</v>
      </c>
      <c r="T12" s="155" t="n">
        <v>37210</v>
      </c>
      <c r="U12" s="155" t="n">
        <v>37210</v>
      </c>
      <c r="V12" s="155" t="n">
        <v>37210</v>
      </c>
      <c r="W12" s="155" t="n">
        <v>37210</v>
      </c>
      <c r="X12" s="155" t="n">
        <v>37210</v>
      </c>
      <c r="Y12" s="155" t="n">
        <v>37210</v>
      </c>
      <c r="Z12" s="155" t="n">
        <v>37210</v>
      </c>
      <c r="AA12" s="155" t="n">
        <v>37210</v>
      </c>
      <c r="AB12" s="155" t="n">
        <v>37210</v>
      </c>
      <c r="AC12" s="155" t="n">
        <v>37210</v>
      </c>
      <c r="AD12" s="155" t="n">
        <v>37210</v>
      </c>
      <c r="AE12" s="155" t="n">
        <v>37210</v>
      </c>
      <c r="AF12" s="155" t="n">
        <v>37210</v>
      </c>
      <c r="AG12" s="155" t="n">
        <v>37210</v>
      </c>
      <c r="AH12" s="155" t="n">
        <v>37210</v>
      </c>
      <c r="AI12" s="155" t="n">
        <v>37210</v>
      </c>
      <c r="AJ12" s="155" t="n">
        <v>37210</v>
      </c>
      <c r="AK12" s="155" t="n">
        <v>37210</v>
      </c>
      <c r="AL12" s="155" t="n">
        <v>37210</v>
      </c>
      <c r="AM12" s="155" t="n">
        <v>37210</v>
      </c>
      <c r="AN12" s="155" t="n">
        <v>37210</v>
      </c>
      <c r="AO12" s="155" t="n">
        <v>37210</v>
      </c>
      <c r="AP12" s="155" t="n">
        <v>37210</v>
      </c>
      <c r="AQ12" s="155" t="n">
        <v>37210</v>
      </c>
      <c r="AR12" s="155" t="n">
        <v>37210</v>
      </c>
      <c r="AS12" s="155" t="n">
        <v>37210</v>
      </c>
      <c r="AT12" s="155" t="n">
        <v>37210</v>
      </c>
      <c r="AU12" s="155" t="n">
        <v>37210</v>
      </c>
      <c r="AV12" s="155" t="n">
        <v>37210</v>
      </c>
      <c r="AW12" s="155" t="n">
        <v>37210</v>
      </c>
      <c r="AX12" s="155" t="n">
        <v>37210</v>
      </c>
      <c r="AY12" s="155" t="n">
        <v>37210</v>
      </c>
      <c r="AZ12" s="155" t="n">
        <v>37210</v>
      </c>
      <c r="BA12" s="155" t="n">
        <v>37210</v>
      </c>
      <c r="BB12" s="155" t="n">
        <v>37210</v>
      </c>
      <c r="BC12" s="155" t="n">
        <v>37210</v>
      </c>
      <c r="BD12" s="155" t="n">
        <v>37210</v>
      </c>
      <c r="BE12" s="155" t="n">
        <v>37210</v>
      </c>
      <c r="BF12" s="155" t="n">
        <v>37210</v>
      </c>
      <c r="BG12" s="155" t="n">
        <v>37210</v>
      </c>
      <c r="BH12" s="155" t="n">
        <v>37210</v>
      </c>
      <c r="BI12" s="155" t="n">
        <v>37210</v>
      </c>
      <c r="BJ12" s="155" t="n">
        <v>37210</v>
      </c>
      <c r="BK12" s="155" t="n">
        <v>37210</v>
      </c>
      <c r="BL12" s="155" t="n">
        <v>37210</v>
      </c>
      <c r="BM12" s="155" t="n">
        <v>37210</v>
      </c>
      <c r="BN12" s="155" t="n">
        <v>37210</v>
      </c>
      <c r="BO12" s="155" t="n">
        <v>37210</v>
      </c>
      <c r="BP12" s="155" t="n">
        <v>37210</v>
      </c>
      <c r="BQ12" s="155" t="n">
        <v>37210</v>
      </c>
      <c r="BR12" s="155" t="n">
        <v>37210</v>
      </c>
      <c r="BS12" s="155" t="n">
        <v>37210</v>
      </c>
      <c r="BT12" s="155" t="n">
        <v>37210</v>
      </c>
      <c r="BU12" s="155" t="n">
        <v>37210</v>
      </c>
      <c r="BV12" s="155" t="n">
        <v>37210</v>
      </c>
      <c r="BW12" s="155" t="n">
        <v>37210</v>
      </c>
      <c r="BX12" s="155" t="n">
        <v>37210</v>
      </c>
      <c r="BY12" s="155" t="n">
        <v>37210</v>
      </c>
      <c r="BZ12" s="155" t="n">
        <v>37210</v>
      </c>
      <c r="CA12" s="155" t="n">
        <v>37210</v>
      </c>
      <c r="CB12" s="155" t="n">
        <v>37210</v>
      </c>
      <c r="CC12" s="155" t="n">
        <v>37210</v>
      </c>
      <c r="CD12" s="155" t="n">
        <v>37210</v>
      </c>
      <c r="CE12" s="155" t="n">
        <v>37210</v>
      </c>
      <c r="CF12" s="155" t="n">
        <v>37210</v>
      </c>
      <c r="CG12" s="155" t="n">
        <v>37210</v>
      </c>
      <c r="CH12" s="155" t="n">
        <v>37210</v>
      </c>
      <c r="CI12" s="155" t="n">
        <v>37210</v>
      </c>
      <c r="CJ12" s="155" t="n">
        <v>37210</v>
      </c>
      <c r="CK12" s="155" t="n">
        <v>37210</v>
      </c>
      <c r="CL12" s="155" t="n">
        <v>37210</v>
      </c>
      <c r="CM12" s="155" t="n">
        <v>37210</v>
      </c>
      <c r="CN12" s="155" t="n">
        <v>37210</v>
      </c>
      <c r="CO12" s="155" t="n">
        <v>37210</v>
      </c>
      <c r="CP12" s="155" t="n">
        <v>37210</v>
      </c>
      <c r="CQ12" s="155" t="n">
        <v>37210</v>
      </c>
      <c r="CR12" s="155" t="n">
        <v>37210</v>
      </c>
      <c r="CS12" s="155" t="n">
        <v>37210</v>
      </c>
      <c r="CT12" s="155" t="n">
        <v>37210</v>
      </c>
      <c r="CU12" s="155" t="n">
        <v>37210</v>
      </c>
      <c r="CV12" s="155" t="n">
        <v>37210</v>
      </c>
      <c r="CW12" s="155" t="n">
        <v>37210</v>
      </c>
      <c r="CX12" s="155" t="n">
        <v>37210</v>
      </c>
      <c r="CY12" s="155" t="n">
        <v>37210</v>
      </c>
      <c r="CZ12" s="155" t="n">
        <v>37210</v>
      </c>
      <c r="DA12" s="155" t="n">
        <v>37210</v>
      </c>
      <c r="DB12" s="155" t="n">
        <v>37210</v>
      </c>
      <c r="DC12" s="155" t="n">
        <v>37210</v>
      </c>
      <c r="DD12" s="155" t="n">
        <v>37210</v>
      </c>
      <c r="DE12" s="156" t="n">
        <v>36831</v>
      </c>
      <c r="DF12" s="155" t="n">
        <v>37210</v>
      </c>
      <c r="DG12" s="155" t="n">
        <v>37210</v>
      </c>
      <c r="DH12" s="155" t="n">
        <v>37210</v>
      </c>
      <c r="DI12" s="155" t="n">
        <v>37210</v>
      </c>
      <c r="DJ12" s="155" t="n">
        <v>37210</v>
      </c>
      <c r="DK12" s="155" t="n">
        <v>37210</v>
      </c>
      <c r="DL12" s="155" t="n">
        <v>37210</v>
      </c>
      <c r="DM12" s="156" t="n">
        <v>37210</v>
      </c>
      <c r="DN12" s="156" t="n">
        <v>37210</v>
      </c>
      <c r="DO12" s="156" t="n">
        <v>37210</v>
      </c>
      <c r="DP12" s="156" t="n">
        <v>37210</v>
      </c>
      <c r="DQ12" s="156" t="n">
        <v>37210</v>
      </c>
      <c r="DR12" s="156" t="n">
        <v>37210</v>
      </c>
      <c r="DS12" s="156" t="n">
        <v>37210</v>
      </c>
      <c r="DT12" s="156" t="n">
        <v>37210</v>
      </c>
      <c r="DU12" s="156" t="n">
        <v>37210</v>
      </c>
    </row>
    <row r="13" customFormat="false" ht="12.75" hidden="false" customHeight="false" outlineLevel="0" collapsed="false">
      <c r="A13" s="152"/>
      <c r="B13" s="152"/>
      <c r="C13" s="152"/>
      <c r="D13" s="153" t="s">
        <v>142</v>
      </c>
      <c r="E13" s="154"/>
      <c r="F13" s="155" t="n">
        <v>37210</v>
      </c>
      <c r="G13" s="155" t="n">
        <v>37210</v>
      </c>
      <c r="H13" s="155" t="n">
        <v>37210</v>
      </c>
      <c r="I13" s="155" t="n">
        <v>37210</v>
      </c>
      <c r="J13" s="155" t="n">
        <v>37210</v>
      </c>
      <c r="K13" s="155" t="n">
        <v>37210</v>
      </c>
      <c r="L13" s="155" t="n">
        <v>37210</v>
      </c>
      <c r="M13" s="155" t="n">
        <v>37210</v>
      </c>
      <c r="N13" s="155" t="n">
        <v>37210</v>
      </c>
      <c r="O13" s="155" t="n">
        <v>37210</v>
      </c>
      <c r="P13" s="155" t="n">
        <v>37210</v>
      </c>
      <c r="Q13" s="155" t="n">
        <v>37210</v>
      </c>
      <c r="R13" s="155" t="n">
        <v>37210</v>
      </c>
      <c r="S13" s="155" t="n">
        <v>37210</v>
      </c>
      <c r="T13" s="155" t="n">
        <v>37210</v>
      </c>
      <c r="U13" s="155" t="n">
        <v>37210</v>
      </c>
      <c r="V13" s="155" t="n">
        <v>37210</v>
      </c>
      <c r="W13" s="155" t="n">
        <v>37210</v>
      </c>
      <c r="X13" s="155" t="n">
        <v>37210</v>
      </c>
      <c r="Y13" s="155" t="n">
        <v>37210</v>
      </c>
      <c r="Z13" s="155" t="n">
        <v>37210</v>
      </c>
      <c r="AA13" s="155" t="n">
        <v>37210</v>
      </c>
      <c r="AB13" s="155" t="n">
        <v>37210</v>
      </c>
      <c r="AC13" s="155" t="n">
        <v>37210</v>
      </c>
      <c r="AD13" s="155" t="n">
        <v>37210</v>
      </c>
      <c r="AE13" s="155" t="n">
        <v>37210</v>
      </c>
      <c r="AF13" s="155" t="n">
        <v>37210</v>
      </c>
      <c r="AG13" s="155" t="n">
        <v>37210</v>
      </c>
      <c r="AH13" s="155" t="n">
        <v>37210</v>
      </c>
      <c r="AI13" s="155" t="n">
        <v>37210</v>
      </c>
      <c r="AJ13" s="155" t="n">
        <v>37210</v>
      </c>
      <c r="AK13" s="155" t="n">
        <v>37210</v>
      </c>
      <c r="AL13" s="155" t="n">
        <v>37210</v>
      </c>
      <c r="AM13" s="155" t="n">
        <v>37210</v>
      </c>
      <c r="AN13" s="155" t="n">
        <v>37210</v>
      </c>
      <c r="AO13" s="155" t="n">
        <v>37210</v>
      </c>
      <c r="AP13" s="155" t="n">
        <v>37210</v>
      </c>
      <c r="AQ13" s="155" t="n">
        <v>37210</v>
      </c>
      <c r="AR13" s="155" t="n">
        <v>37210</v>
      </c>
      <c r="AS13" s="155" t="n">
        <v>37210</v>
      </c>
      <c r="AT13" s="155" t="n">
        <v>37210</v>
      </c>
      <c r="AU13" s="155" t="n">
        <v>37210</v>
      </c>
      <c r="AV13" s="155" t="n">
        <v>37210</v>
      </c>
      <c r="AW13" s="155" t="n">
        <v>37210</v>
      </c>
      <c r="AX13" s="155" t="n">
        <v>37210</v>
      </c>
      <c r="AY13" s="155" t="n">
        <v>37210</v>
      </c>
      <c r="AZ13" s="155" t="n">
        <v>37210</v>
      </c>
      <c r="BA13" s="155" t="n">
        <v>37210</v>
      </c>
      <c r="BB13" s="155" t="n">
        <v>37210</v>
      </c>
      <c r="BC13" s="155" t="n">
        <v>37210</v>
      </c>
      <c r="BD13" s="155" t="n">
        <v>37210</v>
      </c>
      <c r="BE13" s="155" t="n">
        <v>37210</v>
      </c>
      <c r="BF13" s="155" t="n">
        <v>37210</v>
      </c>
      <c r="BG13" s="155" t="n">
        <v>37210</v>
      </c>
      <c r="BH13" s="155" t="n">
        <v>37210</v>
      </c>
      <c r="BI13" s="155" t="n">
        <v>37210</v>
      </c>
      <c r="BJ13" s="155" t="n">
        <v>37210</v>
      </c>
      <c r="BK13" s="155" t="n">
        <v>37210</v>
      </c>
      <c r="BL13" s="155" t="n">
        <v>37210</v>
      </c>
      <c r="BM13" s="155" t="n">
        <v>37210</v>
      </c>
      <c r="BN13" s="155" t="n">
        <v>37210</v>
      </c>
      <c r="BO13" s="155" t="n">
        <v>37210</v>
      </c>
      <c r="BP13" s="155" t="n">
        <v>37210</v>
      </c>
      <c r="BQ13" s="155" t="n">
        <v>37210</v>
      </c>
      <c r="BR13" s="155" t="n">
        <v>37210</v>
      </c>
      <c r="BS13" s="155" t="n">
        <v>37210</v>
      </c>
      <c r="BT13" s="155" t="n">
        <v>37210</v>
      </c>
      <c r="BU13" s="155" t="n">
        <v>37210</v>
      </c>
      <c r="BV13" s="155" t="n">
        <v>37210</v>
      </c>
      <c r="BW13" s="155" t="n">
        <v>37210</v>
      </c>
      <c r="BX13" s="155" t="n">
        <v>37210</v>
      </c>
      <c r="BY13" s="155" t="n">
        <v>37210</v>
      </c>
      <c r="BZ13" s="155" t="n">
        <v>37210</v>
      </c>
      <c r="CA13" s="155" t="n">
        <v>37210</v>
      </c>
      <c r="CB13" s="155" t="n">
        <v>37210</v>
      </c>
      <c r="CC13" s="155" t="n">
        <v>37210</v>
      </c>
      <c r="CD13" s="155" t="n">
        <v>37210</v>
      </c>
      <c r="CE13" s="155" t="n">
        <v>37210</v>
      </c>
      <c r="CF13" s="155" t="n">
        <v>37210</v>
      </c>
      <c r="CG13" s="155" t="n">
        <v>37210</v>
      </c>
      <c r="CH13" s="155" t="n">
        <v>37210</v>
      </c>
      <c r="CI13" s="155" t="n">
        <v>37210</v>
      </c>
      <c r="CJ13" s="155" t="n">
        <v>37210</v>
      </c>
      <c r="CK13" s="155" t="n">
        <v>37210</v>
      </c>
      <c r="CL13" s="155" t="n">
        <v>37210</v>
      </c>
      <c r="CM13" s="155" t="n">
        <v>37210</v>
      </c>
      <c r="CN13" s="155" t="n">
        <v>37210</v>
      </c>
      <c r="CO13" s="155" t="n">
        <v>37210</v>
      </c>
      <c r="CP13" s="155" t="n">
        <v>37210</v>
      </c>
      <c r="CQ13" s="155" t="n">
        <v>37210</v>
      </c>
      <c r="CR13" s="155" t="n">
        <v>37210</v>
      </c>
      <c r="CS13" s="155" t="n">
        <v>37210</v>
      </c>
      <c r="CT13" s="155" t="n">
        <v>37210</v>
      </c>
      <c r="CU13" s="155" t="n">
        <v>37210</v>
      </c>
      <c r="CV13" s="155" t="n">
        <v>37210</v>
      </c>
      <c r="CW13" s="155" t="n">
        <v>37210</v>
      </c>
      <c r="CX13" s="155" t="n">
        <v>37210</v>
      </c>
      <c r="CY13" s="155" t="n">
        <v>37210</v>
      </c>
      <c r="CZ13" s="155" t="n">
        <v>37210</v>
      </c>
      <c r="DA13" s="155" t="n">
        <v>37210</v>
      </c>
      <c r="DB13" s="155" t="n">
        <v>37210</v>
      </c>
      <c r="DC13" s="155" t="n">
        <v>37210</v>
      </c>
      <c r="DD13" s="155" t="n">
        <v>37210</v>
      </c>
      <c r="DE13" s="156" t="n">
        <v>36831</v>
      </c>
      <c r="DF13" s="155" t="n">
        <v>37210</v>
      </c>
      <c r="DG13" s="155" t="n">
        <v>37210</v>
      </c>
      <c r="DH13" s="155" t="n">
        <v>37210</v>
      </c>
      <c r="DI13" s="155" t="n">
        <v>37210</v>
      </c>
      <c r="DJ13" s="155" t="n">
        <v>37210</v>
      </c>
      <c r="DK13" s="155" t="n">
        <v>37210</v>
      </c>
      <c r="DL13" s="155" t="n">
        <v>37210</v>
      </c>
      <c r="DM13" s="156" t="n">
        <v>37210</v>
      </c>
      <c r="DN13" s="156" t="n">
        <v>37210</v>
      </c>
      <c r="DO13" s="156" t="n">
        <v>37210</v>
      </c>
      <c r="DP13" s="156" t="n">
        <v>37210</v>
      </c>
      <c r="DQ13" s="156" t="n">
        <v>37210</v>
      </c>
      <c r="DR13" s="156" t="n">
        <v>37210</v>
      </c>
      <c r="DS13" s="156" t="n">
        <v>37210</v>
      </c>
      <c r="DT13" s="156" t="n">
        <v>37210</v>
      </c>
      <c r="DU13" s="156" t="n">
        <v>37210</v>
      </c>
    </row>
    <row r="14" customFormat="false" ht="38.25" hidden="false" customHeight="false" outlineLevel="0" collapsed="false">
      <c r="A14" s="157"/>
      <c r="B14" s="158"/>
      <c r="C14" s="158"/>
      <c r="D14" s="159" t="s">
        <v>143</v>
      </c>
      <c r="E14" s="160"/>
      <c r="F14" s="160" t="s">
        <v>144</v>
      </c>
      <c r="G14" s="161" t="s">
        <v>145</v>
      </c>
      <c r="H14" s="160" t="s">
        <v>144</v>
      </c>
      <c r="I14" s="160" t="s">
        <v>79</v>
      </c>
      <c r="J14" s="160" t="s">
        <v>146</v>
      </c>
      <c r="K14" s="160" t="s">
        <v>69</v>
      </c>
      <c r="L14" s="160" t="s">
        <v>147</v>
      </c>
      <c r="M14" s="160" t="s">
        <v>148</v>
      </c>
      <c r="N14" s="160" t="s">
        <v>149</v>
      </c>
      <c r="O14" s="160" t="s">
        <v>150</v>
      </c>
      <c r="P14" s="160" t="s">
        <v>151</v>
      </c>
      <c r="Q14" s="160" t="s">
        <v>152</v>
      </c>
      <c r="R14" s="160" t="s">
        <v>153</v>
      </c>
      <c r="S14" s="160" t="s">
        <v>154</v>
      </c>
      <c r="T14" s="160" t="s">
        <v>155</v>
      </c>
      <c r="U14" s="160" t="s">
        <v>156</v>
      </c>
      <c r="V14" s="160" t="s">
        <v>71</v>
      </c>
      <c r="W14" s="160" t="s">
        <v>157</v>
      </c>
      <c r="X14" s="160" t="s">
        <v>158</v>
      </c>
      <c r="Y14" s="161" t="s">
        <v>158</v>
      </c>
      <c r="Z14" s="160" t="s">
        <v>159</v>
      </c>
      <c r="AA14" s="160" t="s">
        <v>159</v>
      </c>
      <c r="AB14" s="160" t="s">
        <v>160</v>
      </c>
      <c r="AC14" s="160" t="s">
        <v>160</v>
      </c>
      <c r="AD14" s="160" t="s">
        <v>161</v>
      </c>
      <c r="AE14" s="160" t="s">
        <v>161</v>
      </c>
      <c r="AF14" s="160" t="s">
        <v>162</v>
      </c>
      <c r="AG14" s="160" t="s">
        <v>162</v>
      </c>
      <c r="AH14" s="160" t="s">
        <v>163</v>
      </c>
      <c r="AI14" s="160" t="s">
        <v>163</v>
      </c>
      <c r="AJ14" s="160" t="s">
        <v>164</v>
      </c>
      <c r="AK14" s="160" t="s">
        <v>164</v>
      </c>
      <c r="AL14" s="160" t="s">
        <v>165</v>
      </c>
      <c r="AM14" s="160" t="s">
        <v>165</v>
      </c>
      <c r="AN14" s="160" t="s">
        <v>166</v>
      </c>
      <c r="AO14" s="160" t="s">
        <v>166</v>
      </c>
      <c r="AP14" s="160" t="s">
        <v>167</v>
      </c>
      <c r="AQ14" s="160" t="s">
        <v>167</v>
      </c>
      <c r="AR14" s="160" t="s">
        <v>168</v>
      </c>
      <c r="AS14" s="160" t="s">
        <v>168</v>
      </c>
      <c r="AT14" s="160" t="s">
        <v>169</v>
      </c>
      <c r="AU14" s="160" t="s">
        <v>169</v>
      </c>
      <c r="AV14" s="160" t="s">
        <v>170</v>
      </c>
      <c r="AW14" s="160" t="s">
        <v>170</v>
      </c>
      <c r="AX14" s="160" t="s">
        <v>171</v>
      </c>
      <c r="AY14" s="160" t="s">
        <v>171</v>
      </c>
      <c r="AZ14" s="160" t="s">
        <v>172</v>
      </c>
      <c r="BA14" s="160" t="s">
        <v>172</v>
      </c>
      <c r="BB14" s="160" t="s">
        <v>173</v>
      </c>
      <c r="BC14" s="161" t="s">
        <v>173</v>
      </c>
      <c r="BD14" s="161" t="s">
        <v>174</v>
      </c>
      <c r="BE14" s="161" t="s">
        <v>174</v>
      </c>
      <c r="BF14" s="161" t="s">
        <v>175</v>
      </c>
      <c r="BG14" s="161" t="s">
        <v>175</v>
      </c>
      <c r="BH14" s="160" t="s">
        <v>176</v>
      </c>
      <c r="BI14" s="160" t="s">
        <v>176</v>
      </c>
      <c r="BJ14" s="160" t="s">
        <v>177</v>
      </c>
      <c r="BK14" s="160" t="s">
        <v>177</v>
      </c>
      <c r="BL14" s="160" t="s">
        <v>178</v>
      </c>
      <c r="BM14" s="160" t="s">
        <v>178</v>
      </c>
      <c r="BN14" s="160" t="s">
        <v>179</v>
      </c>
      <c r="BO14" s="160" t="s">
        <v>179</v>
      </c>
      <c r="BP14" s="160" t="s">
        <v>180</v>
      </c>
      <c r="BQ14" s="160" t="s">
        <v>180</v>
      </c>
      <c r="BR14" s="160" t="s">
        <v>181</v>
      </c>
      <c r="BS14" s="160" t="s">
        <v>181</v>
      </c>
      <c r="BT14" s="160" t="s">
        <v>174</v>
      </c>
      <c r="BU14" s="160" t="s">
        <v>174</v>
      </c>
      <c r="BV14" s="160" t="s">
        <v>182</v>
      </c>
      <c r="BW14" s="160" t="s">
        <v>182</v>
      </c>
      <c r="BX14" s="160" t="s">
        <v>183</v>
      </c>
      <c r="BY14" s="160" t="s">
        <v>183</v>
      </c>
      <c r="BZ14" s="160" t="s">
        <v>184</v>
      </c>
      <c r="CA14" s="160" t="s">
        <v>184</v>
      </c>
      <c r="CB14" s="160" t="s">
        <v>185</v>
      </c>
      <c r="CC14" s="160" t="s">
        <v>185</v>
      </c>
      <c r="CD14" s="160" t="s">
        <v>186</v>
      </c>
      <c r="CE14" s="160" t="s">
        <v>186</v>
      </c>
      <c r="CF14" s="160" t="s">
        <v>187</v>
      </c>
      <c r="CG14" s="161" t="s">
        <v>187</v>
      </c>
      <c r="CH14" s="160" t="s">
        <v>186</v>
      </c>
      <c r="CI14" s="160" t="s">
        <v>186</v>
      </c>
      <c r="CJ14" s="160" t="s">
        <v>188</v>
      </c>
      <c r="CK14" s="160" t="s">
        <v>188</v>
      </c>
      <c r="CL14" s="160" t="s">
        <v>189</v>
      </c>
      <c r="CM14" s="160" t="s">
        <v>189</v>
      </c>
      <c r="CN14" s="160" t="s">
        <v>190</v>
      </c>
      <c r="CO14" s="160" t="s">
        <v>190</v>
      </c>
      <c r="CP14" s="160" t="s">
        <v>191</v>
      </c>
      <c r="CQ14" s="160" t="s">
        <v>191</v>
      </c>
      <c r="CR14" s="160" t="s">
        <v>192</v>
      </c>
      <c r="CS14" s="160" t="s">
        <v>192</v>
      </c>
      <c r="CT14" s="160" t="s">
        <v>193</v>
      </c>
      <c r="CU14" s="160" t="s">
        <v>193</v>
      </c>
      <c r="CV14" s="160" t="s">
        <v>194</v>
      </c>
      <c r="CW14" s="160" t="s">
        <v>194</v>
      </c>
      <c r="CX14" s="160" t="s">
        <v>185</v>
      </c>
      <c r="CY14" s="160" t="s">
        <v>185</v>
      </c>
      <c r="CZ14" s="160" t="s">
        <v>195</v>
      </c>
      <c r="DA14" s="160" t="s">
        <v>195</v>
      </c>
      <c r="DB14" s="161" t="s">
        <v>196</v>
      </c>
      <c r="DC14" s="161" t="s">
        <v>196</v>
      </c>
      <c r="DD14" s="160" t="s">
        <v>197</v>
      </c>
      <c r="DE14" s="160" t="s">
        <v>197</v>
      </c>
      <c r="DF14" s="160" t="s">
        <v>198</v>
      </c>
      <c r="DG14" s="160" t="s">
        <v>198</v>
      </c>
      <c r="DH14" s="160" t="s">
        <v>199</v>
      </c>
      <c r="DI14" s="160" t="s">
        <v>199</v>
      </c>
      <c r="DJ14" s="160" t="s">
        <v>200</v>
      </c>
      <c r="DK14" s="160" t="s">
        <v>200</v>
      </c>
      <c r="DL14" s="161" t="s">
        <v>201</v>
      </c>
      <c r="DM14" s="161" t="s">
        <v>201</v>
      </c>
      <c r="DN14" s="161" t="s">
        <v>42</v>
      </c>
      <c r="DO14" s="161" t="s">
        <v>42</v>
      </c>
      <c r="DP14" s="161" t="s">
        <v>202</v>
      </c>
      <c r="DQ14" s="161" t="s">
        <v>202</v>
      </c>
      <c r="DR14" s="161" t="s">
        <v>203</v>
      </c>
      <c r="DS14" s="161" t="s">
        <v>203</v>
      </c>
      <c r="DT14" s="161" t="s">
        <v>204</v>
      </c>
      <c r="DU14" s="161" t="s">
        <v>204</v>
      </c>
    </row>
    <row r="15" customFormat="false" ht="12.75" hidden="false" customHeight="false" outlineLevel="0" collapsed="false">
      <c r="A15" s="135"/>
      <c r="B15" s="135"/>
      <c r="C15" s="135"/>
      <c r="D15" s="159" t="s">
        <v>205</v>
      </c>
      <c r="E15" s="162"/>
      <c r="F15" s="162" t="s">
        <v>206</v>
      </c>
      <c r="G15" s="163" t="s">
        <v>207</v>
      </c>
      <c r="H15" s="162" t="s">
        <v>208</v>
      </c>
      <c r="I15" s="164" t="s">
        <v>208</v>
      </c>
      <c r="J15" s="164" t="s">
        <v>208</v>
      </c>
      <c r="K15" s="164" t="s">
        <v>208</v>
      </c>
      <c r="L15" s="164" t="s">
        <v>208</v>
      </c>
      <c r="M15" s="164" t="s">
        <v>208</v>
      </c>
      <c r="N15" s="164" t="s">
        <v>208</v>
      </c>
      <c r="O15" s="164" t="s">
        <v>208</v>
      </c>
      <c r="P15" s="164" t="s">
        <v>208</v>
      </c>
      <c r="Q15" s="164" t="s">
        <v>208</v>
      </c>
      <c r="R15" s="164" t="s">
        <v>208</v>
      </c>
      <c r="S15" s="164" t="s">
        <v>208</v>
      </c>
      <c r="T15" s="164" t="s">
        <v>208</v>
      </c>
      <c r="U15" s="164" t="s">
        <v>208</v>
      </c>
      <c r="V15" s="164" t="s">
        <v>208</v>
      </c>
      <c r="W15" s="164" t="s">
        <v>208</v>
      </c>
      <c r="X15" s="162" t="s">
        <v>206</v>
      </c>
      <c r="Y15" s="163" t="s">
        <v>206</v>
      </c>
      <c r="Z15" s="162" t="s">
        <v>206</v>
      </c>
      <c r="AA15" s="164" t="s">
        <v>206</v>
      </c>
      <c r="AB15" s="162" t="s">
        <v>206</v>
      </c>
      <c r="AC15" s="163" t="s">
        <v>206</v>
      </c>
      <c r="AD15" s="162" t="s">
        <v>206</v>
      </c>
      <c r="AE15" s="164" t="s">
        <v>206</v>
      </c>
      <c r="AF15" s="162" t="s">
        <v>206</v>
      </c>
      <c r="AG15" s="164" t="s">
        <v>206</v>
      </c>
      <c r="AH15" s="162" t="s">
        <v>206</v>
      </c>
      <c r="AI15" s="164" t="s">
        <v>206</v>
      </c>
      <c r="AJ15" s="162" t="s">
        <v>206</v>
      </c>
      <c r="AK15" s="164" t="s">
        <v>206</v>
      </c>
      <c r="AL15" s="162" t="s">
        <v>206</v>
      </c>
      <c r="AM15" s="164" t="s">
        <v>206</v>
      </c>
      <c r="AN15" s="164" t="s">
        <v>206</v>
      </c>
      <c r="AO15" s="164" t="s">
        <v>206</v>
      </c>
      <c r="AP15" s="164" t="s">
        <v>206</v>
      </c>
      <c r="AQ15" s="164" t="s">
        <v>206</v>
      </c>
      <c r="AR15" s="164" t="s">
        <v>206</v>
      </c>
      <c r="AS15" s="164" t="s">
        <v>206</v>
      </c>
      <c r="AT15" s="164" t="s">
        <v>206</v>
      </c>
      <c r="AU15" s="164" t="s">
        <v>206</v>
      </c>
      <c r="AV15" s="164" t="s">
        <v>206</v>
      </c>
      <c r="AW15" s="164" t="s">
        <v>206</v>
      </c>
      <c r="AX15" s="164" t="s">
        <v>206</v>
      </c>
      <c r="AY15" s="164" t="s">
        <v>206</v>
      </c>
      <c r="AZ15" s="164" t="s">
        <v>206</v>
      </c>
      <c r="BA15" s="164" t="s">
        <v>206</v>
      </c>
      <c r="BB15" s="162" t="s">
        <v>206</v>
      </c>
      <c r="BC15" s="163" t="s">
        <v>206</v>
      </c>
      <c r="BD15" s="162" t="s">
        <v>206</v>
      </c>
      <c r="BE15" s="163" t="s">
        <v>206</v>
      </c>
      <c r="BF15" s="163" t="s">
        <v>206</v>
      </c>
      <c r="BG15" s="163" t="s">
        <v>206</v>
      </c>
      <c r="BH15" s="162" t="s">
        <v>206</v>
      </c>
      <c r="BI15" s="164" t="s">
        <v>206</v>
      </c>
      <c r="BJ15" s="164" t="s">
        <v>206</v>
      </c>
      <c r="BK15" s="164" t="s">
        <v>206</v>
      </c>
      <c r="BL15" s="164" t="s">
        <v>206</v>
      </c>
      <c r="BM15" s="164" t="s">
        <v>206</v>
      </c>
      <c r="BN15" s="164" t="s">
        <v>206</v>
      </c>
      <c r="BO15" s="164" t="s">
        <v>206</v>
      </c>
      <c r="BP15" s="164" t="s">
        <v>206</v>
      </c>
      <c r="BQ15" s="164" t="s">
        <v>206</v>
      </c>
      <c r="BR15" s="164" t="s">
        <v>206</v>
      </c>
      <c r="BS15" s="164" t="s">
        <v>206</v>
      </c>
      <c r="BT15" s="164" t="s">
        <v>206</v>
      </c>
      <c r="BU15" s="164" t="s">
        <v>206</v>
      </c>
      <c r="BV15" s="164" t="s">
        <v>206</v>
      </c>
      <c r="BW15" s="164" t="s">
        <v>206</v>
      </c>
      <c r="BX15" s="164" t="s">
        <v>206</v>
      </c>
      <c r="BY15" s="164" t="s">
        <v>206</v>
      </c>
      <c r="BZ15" s="164" t="s">
        <v>206</v>
      </c>
      <c r="CA15" s="164" t="s">
        <v>206</v>
      </c>
      <c r="CB15" s="164" t="s">
        <v>206</v>
      </c>
      <c r="CC15" s="164" t="s">
        <v>206</v>
      </c>
      <c r="CD15" s="164" t="s">
        <v>206</v>
      </c>
      <c r="CE15" s="164" t="s">
        <v>206</v>
      </c>
      <c r="CF15" s="162" t="s">
        <v>206</v>
      </c>
      <c r="CG15" s="163" t="s">
        <v>206</v>
      </c>
      <c r="CH15" s="164" t="s">
        <v>206</v>
      </c>
      <c r="CI15" s="164" t="s">
        <v>206</v>
      </c>
      <c r="CJ15" s="164" t="s">
        <v>206</v>
      </c>
      <c r="CK15" s="164" t="s">
        <v>206</v>
      </c>
      <c r="CL15" s="164" t="s">
        <v>206</v>
      </c>
      <c r="CM15" s="164" t="s">
        <v>206</v>
      </c>
      <c r="CN15" s="164" t="s">
        <v>206</v>
      </c>
      <c r="CO15" s="164" t="s">
        <v>206</v>
      </c>
      <c r="CP15" s="164" t="s">
        <v>206</v>
      </c>
      <c r="CQ15" s="164" t="s">
        <v>206</v>
      </c>
      <c r="CR15" s="164" t="s">
        <v>206</v>
      </c>
      <c r="CS15" s="164" t="s">
        <v>206</v>
      </c>
      <c r="CT15" s="164" t="s">
        <v>206</v>
      </c>
      <c r="CU15" s="164" t="s">
        <v>206</v>
      </c>
      <c r="CV15" s="164" t="s">
        <v>206</v>
      </c>
      <c r="CW15" s="164" t="s">
        <v>206</v>
      </c>
      <c r="CX15" s="164" t="s">
        <v>206</v>
      </c>
      <c r="CY15" s="164" t="s">
        <v>206</v>
      </c>
      <c r="CZ15" s="162" t="s">
        <v>206</v>
      </c>
      <c r="DA15" s="163" t="s">
        <v>206</v>
      </c>
      <c r="DB15" s="162" t="s">
        <v>206</v>
      </c>
      <c r="DC15" s="163" t="s">
        <v>206</v>
      </c>
      <c r="DD15" s="162" t="s">
        <v>206</v>
      </c>
      <c r="DE15" s="163" t="s">
        <v>206</v>
      </c>
      <c r="DF15" s="162" t="s">
        <v>206</v>
      </c>
      <c r="DG15" s="163" t="s">
        <v>206</v>
      </c>
      <c r="DH15" s="162" t="s">
        <v>206</v>
      </c>
      <c r="DI15" s="163" t="s">
        <v>206</v>
      </c>
      <c r="DJ15" s="162" t="s">
        <v>206</v>
      </c>
      <c r="DK15" s="163" t="s">
        <v>206</v>
      </c>
      <c r="DL15" s="163" t="s">
        <v>206</v>
      </c>
      <c r="DM15" s="163" t="s">
        <v>206</v>
      </c>
      <c r="DN15" s="163" t="s">
        <v>206</v>
      </c>
      <c r="DO15" s="163" t="s">
        <v>206</v>
      </c>
      <c r="DP15" s="163" t="s">
        <v>206</v>
      </c>
      <c r="DQ15" s="163" t="s">
        <v>206</v>
      </c>
      <c r="DR15" s="163" t="s">
        <v>206</v>
      </c>
      <c r="DS15" s="163" t="s">
        <v>206</v>
      </c>
      <c r="DT15" s="163" t="s">
        <v>206</v>
      </c>
      <c r="DU15" s="163" t="s">
        <v>206</v>
      </c>
    </row>
    <row r="16" customFormat="false" ht="12.75" hidden="false" customHeight="false" outlineLevel="0" collapsed="false">
      <c r="A16" s="165"/>
      <c r="B16" s="135"/>
      <c r="C16" s="135"/>
      <c r="D16" s="159" t="s">
        <v>209</v>
      </c>
      <c r="E16" s="162"/>
      <c r="F16" s="162" t="s">
        <v>210</v>
      </c>
      <c r="G16" s="166" t="s">
        <v>211</v>
      </c>
      <c r="H16" s="162" t="s">
        <v>210</v>
      </c>
      <c r="I16" s="162" t="s">
        <v>210</v>
      </c>
      <c r="J16" s="162" t="s">
        <v>210</v>
      </c>
      <c r="K16" s="162" t="s">
        <v>210</v>
      </c>
      <c r="L16" s="162" t="s">
        <v>210</v>
      </c>
      <c r="M16" s="162" t="s">
        <v>210</v>
      </c>
      <c r="N16" s="162" t="s">
        <v>210</v>
      </c>
      <c r="O16" s="162" t="s">
        <v>210</v>
      </c>
      <c r="P16" s="162" t="s">
        <v>210</v>
      </c>
      <c r="Q16" s="162" t="s">
        <v>210</v>
      </c>
      <c r="R16" s="162" t="s">
        <v>210</v>
      </c>
      <c r="S16" s="162" t="s">
        <v>210</v>
      </c>
      <c r="T16" s="162" t="s">
        <v>210</v>
      </c>
      <c r="U16" s="162" t="s">
        <v>210</v>
      </c>
      <c r="V16" s="162" t="s">
        <v>210</v>
      </c>
      <c r="W16" s="162" t="s">
        <v>210</v>
      </c>
      <c r="X16" s="162" t="s">
        <v>212</v>
      </c>
      <c r="Y16" s="166" t="s">
        <v>213</v>
      </c>
      <c r="Z16" s="162" t="s">
        <v>212</v>
      </c>
      <c r="AA16" s="162" t="s">
        <v>213</v>
      </c>
      <c r="AB16" s="162" t="s">
        <v>212</v>
      </c>
      <c r="AC16" s="166" t="s">
        <v>213</v>
      </c>
      <c r="AD16" s="162" t="s">
        <v>212</v>
      </c>
      <c r="AE16" s="162" t="s">
        <v>213</v>
      </c>
      <c r="AF16" s="162" t="s">
        <v>212</v>
      </c>
      <c r="AG16" s="162" t="s">
        <v>213</v>
      </c>
      <c r="AH16" s="162" t="s">
        <v>212</v>
      </c>
      <c r="AI16" s="162" t="s">
        <v>213</v>
      </c>
      <c r="AJ16" s="162" t="s">
        <v>212</v>
      </c>
      <c r="AK16" s="162" t="s">
        <v>213</v>
      </c>
      <c r="AL16" s="162" t="s">
        <v>212</v>
      </c>
      <c r="AM16" s="162" t="s">
        <v>213</v>
      </c>
      <c r="AN16" s="162" t="s">
        <v>212</v>
      </c>
      <c r="AO16" s="162" t="s">
        <v>213</v>
      </c>
      <c r="AP16" s="162" t="s">
        <v>212</v>
      </c>
      <c r="AQ16" s="162" t="s">
        <v>213</v>
      </c>
      <c r="AR16" s="162" t="s">
        <v>212</v>
      </c>
      <c r="AS16" s="162" t="s">
        <v>213</v>
      </c>
      <c r="AT16" s="162" t="s">
        <v>212</v>
      </c>
      <c r="AU16" s="162" t="s">
        <v>213</v>
      </c>
      <c r="AV16" s="162" t="s">
        <v>212</v>
      </c>
      <c r="AW16" s="162" t="s">
        <v>213</v>
      </c>
      <c r="AX16" s="162" t="s">
        <v>212</v>
      </c>
      <c r="AY16" s="162" t="s">
        <v>213</v>
      </c>
      <c r="AZ16" s="162" t="s">
        <v>212</v>
      </c>
      <c r="BA16" s="162" t="s">
        <v>213</v>
      </c>
      <c r="BB16" s="162" t="s">
        <v>212</v>
      </c>
      <c r="BC16" s="166" t="s">
        <v>213</v>
      </c>
      <c r="BD16" s="162" t="s">
        <v>212</v>
      </c>
      <c r="BE16" s="166" t="s">
        <v>213</v>
      </c>
      <c r="BF16" s="166" t="s">
        <v>212</v>
      </c>
      <c r="BG16" s="166" t="s">
        <v>213</v>
      </c>
      <c r="BH16" s="162" t="s">
        <v>212</v>
      </c>
      <c r="BI16" s="162" t="s">
        <v>213</v>
      </c>
      <c r="BJ16" s="162" t="s">
        <v>212</v>
      </c>
      <c r="BK16" s="162" t="s">
        <v>213</v>
      </c>
      <c r="BL16" s="162" t="s">
        <v>212</v>
      </c>
      <c r="BM16" s="162" t="s">
        <v>213</v>
      </c>
      <c r="BN16" s="162" t="s">
        <v>212</v>
      </c>
      <c r="BO16" s="162" t="s">
        <v>213</v>
      </c>
      <c r="BP16" s="162" t="s">
        <v>212</v>
      </c>
      <c r="BQ16" s="162" t="s">
        <v>213</v>
      </c>
      <c r="BR16" s="162" t="s">
        <v>212</v>
      </c>
      <c r="BS16" s="162" t="s">
        <v>213</v>
      </c>
      <c r="BT16" s="162" t="s">
        <v>212</v>
      </c>
      <c r="BU16" s="162" t="s">
        <v>213</v>
      </c>
      <c r="BV16" s="162" t="s">
        <v>212</v>
      </c>
      <c r="BW16" s="162" t="s">
        <v>213</v>
      </c>
      <c r="BX16" s="162" t="s">
        <v>212</v>
      </c>
      <c r="BY16" s="162" t="s">
        <v>213</v>
      </c>
      <c r="BZ16" s="162" t="s">
        <v>212</v>
      </c>
      <c r="CA16" s="162" t="s">
        <v>213</v>
      </c>
      <c r="CB16" s="162" t="s">
        <v>212</v>
      </c>
      <c r="CC16" s="162" t="s">
        <v>213</v>
      </c>
      <c r="CD16" s="162" t="s">
        <v>212</v>
      </c>
      <c r="CE16" s="162" t="s">
        <v>213</v>
      </c>
      <c r="CF16" s="162" t="s">
        <v>212</v>
      </c>
      <c r="CG16" s="166" t="s">
        <v>213</v>
      </c>
      <c r="CH16" s="162" t="s">
        <v>212</v>
      </c>
      <c r="CI16" s="162" t="s">
        <v>213</v>
      </c>
      <c r="CJ16" s="162" t="s">
        <v>212</v>
      </c>
      <c r="CK16" s="162" t="s">
        <v>213</v>
      </c>
      <c r="CL16" s="162" t="s">
        <v>212</v>
      </c>
      <c r="CM16" s="162" t="s">
        <v>213</v>
      </c>
      <c r="CN16" s="162" t="s">
        <v>212</v>
      </c>
      <c r="CO16" s="162" t="s">
        <v>213</v>
      </c>
      <c r="CP16" s="162" t="s">
        <v>212</v>
      </c>
      <c r="CQ16" s="162" t="s">
        <v>213</v>
      </c>
      <c r="CR16" s="162" t="s">
        <v>212</v>
      </c>
      <c r="CS16" s="162" t="s">
        <v>213</v>
      </c>
      <c r="CT16" s="162" t="s">
        <v>212</v>
      </c>
      <c r="CU16" s="162" t="s">
        <v>213</v>
      </c>
      <c r="CV16" s="162" t="s">
        <v>212</v>
      </c>
      <c r="CW16" s="162" t="s">
        <v>213</v>
      </c>
      <c r="CX16" s="162" t="s">
        <v>212</v>
      </c>
      <c r="CY16" s="162" t="s">
        <v>213</v>
      </c>
      <c r="CZ16" s="162" t="s">
        <v>212</v>
      </c>
      <c r="DA16" s="166" t="s">
        <v>213</v>
      </c>
      <c r="DB16" s="162" t="s">
        <v>212</v>
      </c>
      <c r="DC16" s="166" t="s">
        <v>213</v>
      </c>
      <c r="DD16" s="162" t="s">
        <v>212</v>
      </c>
      <c r="DE16" s="166" t="s">
        <v>213</v>
      </c>
      <c r="DF16" s="162" t="s">
        <v>212</v>
      </c>
      <c r="DG16" s="166" t="s">
        <v>213</v>
      </c>
      <c r="DH16" s="162" t="s">
        <v>212</v>
      </c>
      <c r="DI16" s="166" t="s">
        <v>213</v>
      </c>
      <c r="DJ16" s="162" t="s">
        <v>212</v>
      </c>
      <c r="DK16" s="166" t="s">
        <v>213</v>
      </c>
      <c r="DL16" s="166" t="s">
        <v>212</v>
      </c>
      <c r="DM16" s="166" t="s">
        <v>213</v>
      </c>
      <c r="DN16" s="166" t="s">
        <v>212</v>
      </c>
      <c r="DO16" s="166" t="s">
        <v>213</v>
      </c>
      <c r="DP16" s="166" t="s">
        <v>212</v>
      </c>
      <c r="DQ16" s="166" t="s">
        <v>213</v>
      </c>
      <c r="DR16" s="166" t="s">
        <v>212</v>
      </c>
      <c r="DS16" s="166" t="s">
        <v>213</v>
      </c>
      <c r="DT16" s="166" t="s">
        <v>212</v>
      </c>
      <c r="DU16" s="166" t="s">
        <v>213</v>
      </c>
    </row>
    <row r="17" customFormat="false" ht="51" hidden="false" customHeight="false" outlineLevel="0" collapsed="false">
      <c r="A17" s="135"/>
      <c r="B17" s="135"/>
      <c r="C17" s="165"/>
      <c r="D17" s="159" t="s">
        <v>214</v>
      </c>
      <c r="E17" s="162"/>
      <c r="F17" s="162" t="s">
        <v>215</v>
      </c>
      <c r="G17" s="166" t="s">
        <v>216</v>
      </c>
      <c r="H17" s="162" t="s">
        <v>217</v>
      </c>
      <c r="I17" s="162" t="s">
        <v>79</v>
      </c>
      <c r="J17" s="162" t="s">
        <v>146</v>
      </c>
      <c r="K17" s="162" t="s">
        <v>69</v>
      </c>
      <c r="L17" s="162" t="s">
        <v>147</v>
      </c>
      <c r="M17" s="162" t="s">
        <v>148</v>
      </c>
      <c r="N17" s="162" t="s">
        <v>149</v>
      </c>
      <c r="O17" s="162" t="s">
        <v>150</v>
      </c>
      <c r="P17" s="162" t="s">
        <v>151</v>
      </c>
      <c r="Q17" s="162" t="s">
        <v>152</v>
      </c>
      <c r="R17" s="162" t="s">
        <v>153</v>
      </c>
      <c r="S17" s="162" t="s">
        <v>154</v>
      </c>
      <c r="T17" s="162" t="s">
        <v>155</v>
      </c>
      <c r="U17" s="162" t="s">
        <v>156</v>
      </c>
      <c r="V17" s="162" t="s">
        <v>71</v>
      </c>
      <c r="W17" s="162" t="s">
        <v>157</v>
      </c>
      <c r="X17" s="162" t="s">
        <v>218</v>
      </c>
      <c r="Y17" s="166" t="s">
        <v>219</v>
      </c>
      <c r="Z17" s="162" t="s">
        <v>220</v>
      </c>
      <c r="AA17" s="162" t="s">
        <v>221</v>
      </c>
      <c r="AB17" s="160" t="s">
        <v>222</v>
      </c>
      <c r="AC17" s="160" t="s">
        <v>223</v>
      </c>
      <c r="AD17" s="160" t="s">
        <v>224</v>
      </c>
      <c r="AE17" s="160" t="s">
        <v>225</v>
      </c>
      <c r="AF17" s="160" t="s">
        <v>90</v>
      </c>
      <c r="AG17" s="160" t="s">
        <v>92</v>
      </c>
      <c r="AH17" s="160" t="s">
        <v>94</v>
      </c>
      <c r="AI17" s="160" t="s">
        <v>95</v>
      </c>
      <c r="AJ17" s="160" t="s">
        <v>226</v>
      </c>
      <c r="AK17" s="160" t="s">
        <v>227</v>
      </c>
      <c r="AL17" s="160" t="s">
        <v>228</v>
      </c>
      <c r="AM17" s="160" t="s">
        <v>229</v>
      </c>
      <c r="AN17" s="162" t="s">
        <v>230</v>
      </c>
      <c r="AO17" s="162" t="s">
        <v>231</v>
      </c>
      <c r="AP17" s="162" t="s">
        <v>232</v>
      </c>
      <c r="AQ17" s="162" t="s">
        <v>233</v>
      </c>
      <c r="AR17" s="162" t="s">
        <v>234</v>
      </c>
      <c r="AS17" s="162" t="s">
        <v>235</v>
      </c>
      <c r="AT17" s="160" t="s">
        <v>236</v>
      </c>
      <c r="AU17" s="160" t="s">
        <v>237</v>
      </c>
      <c r="AV17" s="162" t="s">
        <v>238</v>
      </c>
      <c r="AW17" s="162" t="s">
        <v>239</v>
      </c>
      <c r="AX17" s="162" t="s">
        <v>85</v>
      </c>
      <c r="AY17" s="162" t="s">
        <v>86</v>
      </c>
      <c r="AZ17" s="162" t="s">
        <v>240</v>
      </c>
      <c r="BA17" s="162" t="s">
        <v>241</v>
      </c>
      <c r="BB17" s="162" t="s">
        <v>242</v>
      </c>
      <c r="BC17" s="166" t="s">
        <v>243</v>
      </c>
      <c r="BD17" s="161" t="s">
        <v>244</v>
      </c>
      <c r="BE17" s="161" t="s">
        <v>245</v>
      </c>
      <c r="BF17" s="161" t="s">
        <v>246</v>
      </c>
      <c r="BG17" s="161" t="s">
        <v>247</v>
      </c>
      <c r="BH17" s="162" t="s">
        <v>248</v>
      </c>
      <c r="BI17" s="162" t="s">
        <v>249</v>
      </c>
      <c r="BJ17" s="162" t="s">
        <v>250</v>
      </c>
      <c r="BK17" s="162" t="s">
        <v>251</v>
      </c>
      <c r="BL17" s="162" t="s">
        <v>252</v>
      </c>
      <c r="BM17" s="162" t="s">
        <v>253</v>
      </c>
      <c r="BN17" s="162" t="s">
        <v>254</v>
      </c>
      <c r="BO17" s="162" t="s">
        <v>255</v>
      </c>
      <c r="BP17" s="162" t="s">
        <v>256</v>
      </c>
      <c r="BQ17" s="162" t="s">
        <v>257</v>
      </c>
      <c r="BR17" s="162" t="s">
        <v>258</v>
      </c>
      <c r="BS17" s="162" t="s">
        <v>259</v>
      </c>
      <c r="BT17" s="160" t="s">
        <v>244</v>
      </c>
      <c r="BU17" s="160" t="s">
        <v>245</v>
      </c>
      <c r="BV17" s="160" t="s">
        <v>260</v>
      </c>
      <c r="BW17" s="160" t="s">
        <v>261</v>
      </c>
      <c r="BX17" s="160" t="s">
        <v>262</v>
      </c>
      <c r="BY17" s="160" t="s">
        <v>263</v>
      </c>
      <c r="BZ17" s="162" t="s">
        <v>264</v>
      </c>
      <c r="CA17" s="162" t="s">
        <v>265</v>
      </c>
      <c r="CB17" s="162" t="s">
        <v>266</v>
      </c>
      <c r="CC17" s="162" t="s">
        <v>267</v>
      </c>
      <c r="CD17" s="162" t="s">
        <v>268</v>
      </c>
      <c r="CE17" s="162" t="s">
        <v>269</v>
      </c>
      <c r="CF17" s="162" t="s">
        <v>270</v>
      </c>
      <c r="CG17" s="166" t="s">
        <v>271</v>
      </c>
      <c r="CH17" s="162" t="s">
        <v>268</v>
      </c>
      <c r="CI17" s="162" t="s">
        <v>269</v>
      </c>
      <c r="CJ17" s="160" t="s">
        <v>272</v>
      </c>
      <c r="CK17" s="160" t="s">
        <v>273</v>
      </c>
      <c r="CL17" s="160" t="s">
        <v>274</v>
      </c>
      <c r="CM17" s="160" t="s">
        <v>275</v>
      </c>
      <c r="CN17" s="160" t="s">
        <v>276</v>
      </c>
      <c r="CO17" s="160" t="s">
        <v>277</v>
      </c>
      <c r="CP17" s="160" t="s">
        <v>278</v>
      </c>
      <c r="CQ17" s="160" t="s">
        <v>279</v>
      </c>
      <c r="CR17" s="160" t="s">
        <v>280</v>
      </c>
      <c r="CS17" s="160" t="s">
        <v>281</v>
      </c>
      <c r="CT17" s="160" t="s">
        <v>282</v>
      </c>
      <c r="CU17" s="160" t="s">
        <v>283</v>
      </c>
      <c r="CV17" s="162" t="s">
        <v>284</v>
      </c>
      <c r="CW17" s="162" t="s">
        <v>285</v>
      </c>
      <c r="CX17" s="162" t="s">
        <v>266</v>
      </c>
      <c r="CY17" s="162" t="s">
        <v>267</v>
      </c>
      <c r="CZ17" s="162" t="s">
        <v>286</v>
      </c>
      <c r="DA17" s="166" t="s">
        <v>287</v>
      </c>
      <c r="DB17" s="162" t="s">
        <v>288</v>
      </c>
      <c r="DC17" s="166" t="s">
        <v>289</v>
      </c>
      <c r="DD17" s="160" t="s">
        <v>290</v>
      </c>
      <c r="DE17" s="160" t="s">
        <v>291</v>
      </c>
      <c r="DF17" s="160" t="s">
        <v>292</v>
      </c>
      <c r="DG17" s="160" t="s">
        <v>293</v>
      </c>
      <c r="DH17" s="160" t="s">
        <v>294</v>
      </c>
      <c r="DI17" s="160" t="s">
        <v>295</v>
      </c>
      <c r="DJ17" s="160" t="s">
        <v>296</v>
      </c>
      <c r="DK17" s="160" t="s">
        <v>297</v>
      </c>
      <c r="DL17" s="166" t="s">
        <v>59</v>
      </c>
      <c r="DM17" s="166" t="s">
        <v>64</v>
      </c>
      <c r="DN17" s="166" t="s">
        <v>61</v>
      </c>
      <c r="DO17" s="166" t="s">
        <v>66</v>
      </c>
      <c r="DP17" s="166" t="s">
        <v>77</v>
      </c>
      <c r="DQ17" s="166" t="s">
        <v>78</v>
      </c>
      <c r="DR17" s="166" t="s">
        <v>81</v>
      </c>
      <c r="DS17" s="166" t="s">
        <v>82</v>
      </c>
      <c r="DT17" s="166" t="s">
        <v>89</v>
      </c>
      <c r="DU17" s="166" t="s">
        <v>91</v>
      </c>
    </row>
    <row r="18" customFormat="false" ht="12.75" hidden="false" customHeight="false" outlineLevel="0" collapsed="false">
      <c r="A18" s="167"/>
      <c r="B18" s="167"/>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67"/>
      <c r="AA18" s="167"/>
      <c r="AB18" s="167"/>
      <c r="AC18" s="167"/>
      <c r="AD18" s="167"/>
      <c r="AE18" s="167"/>
      <c r="AF18" s="167"/>
      <c r="AG18" s="167"/>
      <c r="AH18" s="167"/>
      <c r="AI18" s="167"/>
      <c r="AJ18" s="167"/>
      <c r="AK18" s="167"/>
      <c r="AL18" s="167"/>
      <c r="AM18" s="167"/>
      <c r="AN18" s="167"/>
      <c r="AO18" s="167"/>
      <c r="AP18" s="167"/>
      <c r="AQ18" s="167"/>
      <c r="AR18" s="167"/>
      <c r="AS18" s="167"/>
      <c r="AT18" s="167"/>
      <c r="AU18" s="167"/>
      <c r="AV18" s="167"/>
      <c r="AW18" s="167"/>
      <c r="AX18" s="167"/>
      <c r="AY18" s="167"/>
      <c r="AZ18" s="167"/>
      <c r="BA18" s="167"/>
      <c r="BB18" s="167"/>
      <c r="BC18" s="167"/>
      <c r="BD18" s="167"/>
      <c r="BE18" s="167"/>
      <c r="BF18" s="167"/>
      <c r="BG18" s="167"/>
      <c r="BH18" s="167"/>
      <c r="BI18" s="167"/>
      <c r="BJ18" s="167"/>
      <c r="BK18" s="167"/>
      <c r="BL18" s="167"/>
      <c r="BM18" s="167"/>
      <c r="BN18" s="167"/>
      <c r="BO18" s="167"/>
      <c r="BP18" s="167"/>
      <c r="BQ18" s="167"/>
      <c r="BR18" s="167"/>
      <c r="BS18" s="167"/>
      <c r="BT18" s="167"/>
      <c r="BU18" s="167"/>
      <c r="BV18" s="167"/>
      <c r="BW18" s="167"/>
      <c r="BX18" s="167"/>
      <c r="BY18" s="167"/>
      <c r="BZ18" s="16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7"/>
      <c r="CW18" s="167"/>
      <c r="CX18" s="167"/>
      <c r="CY18" s="167"/>
      <c r="CZ18" s="167"/>
      <c r="DA18" s="167"/>
      <c r="DB18" s="167"/>
      <c r="DC18" s="167"/>
      <c r="DD18" s="167"/>
      <c r="DE18" s="167"/>
      <c r="DF18" s="167"/>
      <c r="DG18" s="167"/>
      <c r="DH18" s="167"/>
      <c r="DI18" s="167"/>
      <c r="DJ18" s="167"/>
      <c r="DK18" s="167"/>
      <c r="DL18" s="167"/>
      <c r="DM18" s="167"/>
      <c r="DN18" s="167"/>
      <c r="DO18" s="167"/>
      <c r="DP18" s="167"/>
      <c r="DQ18" s="167"/>
      <c r="DR18" s="167"/>
      <c r="DS18" s="167"/>
      <c r="DT18" s="167"/>
      <c r="DU18" s="167"/>
    </row>
    <row r="19" customFormat="false" ht="12.75" hidden="false" customHeight="false" outlineLevel="0" collapsed="false">
      <c r="A19" s="158"/>
      <c r="B19" s="158"/>
      <c r="C19" s="158"/>
      <c r="D19" s="168" t="n">
        <v>37196</v>
      </c>
      <c r="E19" s="157"/>
      <c r="F19" s="169" t="n">
        <v>3.202</v>
      </c>
      <c r="G19" s="170" t="n">
        <v>1</v>
      </c>
      <c r="H19" s="169" t="n">
        <v>0.5</v>
      </c>
      <c r="I19" s="169" t="n">
        <v>0.79</v>
      </c>
      <c r="J19" s="169" t="n">
        <v>0.815</v>
      </c>
      <c r="K19" s="169" t="n">
        <v>0.79</v>
      </c>
      <c r="L19" s="169" t="n">
        <v>0.79</v>
      </c>
      <c r="M19" s="169" t="n">
        <v>0.89</v>
      </c>
      <c r="N19" s="169" t="n">
        <v>0.94</v>
      </c>
      <c r="O19" s="169" t="n">
        <v>0.84</v>
      </c>
      <c r="P19" s="169" t="n">
        <v>0.79</v>
      </c>
      <c r="Q19" s="169" t="n">
        <v>0.94</v>
      </c>
      <c r="R19" s="170" t="n">
        <v>0.79</v>
      </c>
      <c r="S19" s="170" t="n">
        <v>0.79</v>
      </c>
      <c r="T19" s="169" t="n">
        <v>0.79</v>
      </c>
      <c r="U19" s="169" t="n">
        <v>1.215</v>
      </c>
      <c r="V19" s="169" t="n">
        <v>0.94</v>
      </c>
      <c r="W19" s="169" t="n">
        <v>1.17</v>
      </c>
      <c r="X19" s="169" t="n">
        <v>-0.132</v>
      </c>
      <c r="Y19" s="169" t="n">
        <v>0.015</v>
      </c>
      <c r="Z19" s="169" t="n">
        <v>0.008</v>
      </c>
      <c r="AA19" s="169" t="n">
        <v>0</v>
      </c>
      <c r="AB19" s="169" t="n">
        <v>0.325</v>
      </c>
      <c r="AC19" s="169" t="n">
        <v>0</v>
      </c>
      <c r="AD19" s="169" t="n">
        <v>0.31</v>
      </c>
      <c r="AE19" s="169" t="n">
        <v>0</v>
      </c>
      <c r="AF19" s="169" t="n">
        <v>0.355</v>
      </c>
      <c r="AG19" s="169" t="n">
        <v>0</v>
      </c>
      <c r="AH19" s="169" t="n">
        <v>0.16</v>
      </c>
      <c r="AI19" s="169" t="n">
        <v>0</v>
      </c>
      <c r="AJ19" s="169" t="n">
        <v>0.134576</v>
      </c>
      <c r="AK19" s="169" t="n">
        <v>0</v>
      </c>
      <c r="AL19" s="169" t="n">
        <v>0.008</v>
      </c>
      <c r="AM19" s="169" t="n">
        <v>0</v>
      </c>
      <c r="AN19" s="169" t="n">
        <v>-0.102</v>
      </c>
      <c r="AO19" s="169" t="n">
        <v>0</v>
      </c>
      <c r="AP19" s="169" t="n">
        <v>-0.4714372</v>
      </c>
      <c r="AQ19" s="169" t="n">
        <v>0.155</v>
      </c>
      <c r="AR19" s="169" t="n">
        <v>-0.092</v>
      </c>
      <c r="AS19" s="169" t="n">
        <v>0.0025</v>
      </c>
      <c r="AT19" s="169" t="n">
        <v>-0.162</v>
      </c>
      <c r="AU19" s="169" t="n">
        <v>-0.005</v>
      </c>
      <c r="AV19" s="169" t="n">
        <v>-0.162</v>
      </c>
      <c r="AW19" s="169" t="n">
        <v>-0.01</v>
      </c>
      <c r="AX19" s="169" t="n">
        <v>-0.122</v>
      </c>
      <c r="AY19" s="169" t="n">
        <v>0</v>
      </c>
      <c r="AZ19" s="170" t="n">
        <v>0.168</v>
      </c>
      <c r="BA19" s="170" t="n">
        <v>0</v>
      </c>
      <c r="BB19" s="170" t="n">
        <v>-0.512</v>
      </c>
      <c r="BC19" s="169" t="n">
        <v>0.12</v>
      </c>
      <c r="BD19" s="169" t="n">
        <v>-0.412</v>
      </c>
      <c r="BE19" s="169" t="n">
        <v>0.11</v>
      </c>
      <c r="BF19" s="169" t="n">
        <v>-0.252</v>
      </c>
      <c r="BG19" s="169" t="n">
        <v>0.14</v>
      </c>
      <c r="BH19" s="169" t="n">
        <v>-0.342</v>
      </c>
      <c r="BI19" s="169" t="n">
        <v>0.045</v>
      </c>
      <c r="BJ19" s="169" t="n">
        <v>-0.292</v>
      </c>
      <c r="BK19" s="157" t="n">
        <v>0.12</v>
      </c>
      <c r="BL19" s="157" t="n">
        <v>-0.252</v>
      </c>
      <c r="BM19" s="157" t="n">
        <v>0.14</v>
      </c>
      <c r="BN19" s="157" t="n">
        <v>-0.372</v>
      </c>
      <c r="BO19" s="157" t="n">
        <v>0</v>
      </c>
      <c r="BP19" s="157" t="n">
        <v>-0.612</v>
      </c>
      <c r="BQ19" s="157" t="n">
        <v>0.1</v>
      </c>
      <c r="BR19" s="157" t="n">
        <v>-0.132</v>
      </c>
      <c r="BS19" s="157" t="n">
        <v>0.12</v>
      </c>
      <c r="BT19" s="157" t="n">
        <v>-0.412</v>
      </c>
      <c r="BU19" s="157" t="n">
        <v>0.11</v>
      </c>
      <c r="BV19" s="157" t="n">
        <v>-0.272</v>
      </c>
      <c r="BW19" s="157" t="n">
        <v>0.1</v>
      </c>
      <c r="BX19" s="157" t="n">
        <v>-0.272</v>
      </c>
      <c r="BY19" s="157" t="n">
        <v>0.14</v>
      </c>
      <c r="BZ19" s="157" t="n">
        <v>-0.052</v>
      </c>
      <c r="CA19" s="157" t="n">
        <v>0.0575</v>
      </c>
      <c r="CB19" s="157" t="n">
        <v>0.168</v>
      </c>
      <c r="CC19" s="157" t="n">
        <v>0.0125</v>
      </c>
      <c r="CD19" s="157" t="n">
        <v>-0.052</v>
      </c>
      <c r="CE19" s="157" t="n">
        <v>0</v>
      </c>
      <c r="CF19" s="157" t="n">
        <v>-0.042</v>
      </c>
      <c r="CG19" s="157" t="n">
        <v>-0.01</v>
      </c>
      <c r="CH19" s="157" t="n">
        <v>-0.052</v>
      </c>
      <c r="CI19" s="157" t="n">
        <v>0</v>
      </c>
      <c r="CJ19" s="157" t="n">
        <v>-0.172</v>
      </c>
      <c r="CK19" s="157" t="n">
        <v>0</v>
      </c>
      <c r="CL19" s="157" t="n">
        <v>0.028</v>
      </c>
      <c r="CM19" s="157" t="n">
        <v>0.005</v>
      </c>
      <c r="CN19" s="157" t="n">
        <v>-0.092</v>
      </c>
      <c r="CO19" s="157" t="n">
        <v>0</v>
      </c>
      <c r="CP19" s="157" t="n">
        <v>-0.062</v>
      </c>
      <c r="CQ19" s="157" t="n">
        <v>-0.01</v>
      </c>
      <c r="CR19" s="157" t="n">
        <v>-0.022</v>
      </c>
      <c r="CS19" s="157" t="n">
        <v>-0.0025</v>
      </c>
      <c r="CT19" s="157" t="n">
        <v>0.448</v>
      </c>
      <c r="CU19" s="157" t="n">
        <v>0.045</v>
      </c>
      <c r="CV19" s="157" t="n">
        <v>-0.372</v>
      </c>
      <c r="CW19" s="157" t="n">
        <v>0.1</v>
      </c>
      <c r="CX19" s="157" t="n">
        <v>0.168</v>
      </c>
      <c r="CY19" s="157" t="n">
        <v>0.0125</v>
      </c>
      <c r="CZ19" s="157" t="n">
        <v>-0.842</v>
      </c>
      <c r="DA19" s="157" t="n">
        <v>0</v>
      </c>
      <c r="DB19" s="157" t="n">
        <v>-0.662</v>
      </c>
      <c r="DC19" s="157" t="n">
        <v>0</v>
      </c>
      <c r="DD19" s="157" t="n">
        <v>0.22</v>
      </c>
      <c r="DE19" s="158"/>
      <c r="DF19" s="157" t="n">
        <v>-0.122</v>
      </c>
      <c r="DG19" s="157" t="n">
        <v>-0.01</v>
      </c>
      <c r="DH19" s="157" t="n">
        <v>-0.062</v>
      </c>
      <c r="DI19" s="157" t="n">
        <v>-0.02</v>
      </c>
      <c r="DJ19" s="157" t="n">
        <v>-0.092</v>
      </c>
      <c r="DK19" s="157" t="n">
        <v>-0.01</v>
      </c>
      <c r="DL19" s="169" t="n">
        <v>-0.162</v>
      </c>
      <c r="DM19" s="157" t="n">
        <v>-0.015</v>
      </c>
      <c r="DN19" s="157" t="n">
        <v>0.213</v>
      </c>
      <c r="DO19" s="157" t="n">
        <v>0</v>
      </c>
      <c r="DP19" s="157" t="n">
        <v>-0.132</v>
      </c>
      <c r="DQ19" s="157" t="n">
        <v>0</v>
      </c>
      <c r="DR19" s="157" t="n">
        <v>-0.152</v>
      </c>
      <c r="DS19" s="157" t="n">
        <v>-0.015</v>
      </c>
      <c r="DT19" s="157" t="n">
        <v>0.17</v>
      </c>
      <c r="DU19" s="157" t="n">
        <v>0</v>
      </c>
    </row>
    <row r="20" customFormat="false" ht="12.75" hidden="false" customHeight="false" outlineLevel="0" collapsed="false">
      <c r="D20" s="168" t="n">
        <v>37226</v>
      </c>
      <c r="F20" s="171" t="n">
        <v>2.551</v>
      </c>
      <c r="G20" s="172" t="n">
        <v>0.0214199260306436</v>
      </c>
      <c r="H20" s="171" t="n">
        <v>0.785</v>
      </c>
      <c r="I20" s="171" t="n">
        <v>0.94</v>
      </c>
      <c r="J20" s="171" t="n">
        <v>0.965</v>
      </c>
      <c r="K20" s="171" t="n">
        <v>0.94</v>
      </c>
      <c r="L20" s="169" t="n">
        <v>0.94</v>
      </c>
      <c r="M20" s="169" t="n">
        <v>1.09</v>
      </c>
      <c r="N20" s="171" t="n">
        <v>1.19</v>
      </c>
      <c r="O20" s="171" t="n">
        <v>0.99</v>
      </c>
      <c r="P20" s="171" t="n">
        <v>0.94</v>
      </c>
      <c r="Q20" s="171" t="n">
        <v>1.29</v>
      </c>
      <c r="R20" s="172" t="n">
        <v>0.94</v>
      </c>
      <c r="S20" s="172" t="n">
        <v>1.04</v>
      </c>
      <c r="T20" s="171" t="n">
        <v>0.94</v>
      </c>
      <c r="U20" s="171" t="n">
        <v>1.865</v>
      </c>
      <c r="V20" s="171" t="n">
        <v>1.09</v>
      </c>
      <c r="W20" s="171" t="n">
        <v>1.32</v>
      </c>
      <c r="X20" s="171" t="n">
        <v>-0.06</v>
      </c>
      <c r="Y20" s="171" t="n">
        <v>0.015</v>
      </c>
      <c r="Z20" s="171" t="n">
        <v>0.06</v>
      </c>
      <c r="AA20" s="171" t="n">
        <v>0.015</v>
      </c>
      <c r="AB20" s="171" t="n">
        <v>0.355</v>
      </c>
      <c r="AC20" s="171" t="n">
        <v>0</v>
      </c>
      <c r="AD20" s="171" t="n">
        <v>0.34</v>
      </c>
      <c r="AE20" s="171" t="n">
        <v>0</v>
      </c>
      <c r="AF20" s="171" t="n">
        <v>0.385</v>
      </c>
      <c r="AG20" s="171" t="n">
        <v>0</v>
      </c>
      <c r="AH20" s="171" t="n">
        <v>0.19</v>
      </c>
      <c r="AI20" s="171" t="n">
        <v>0</v>
      </c>
      <c r="AJ20" s="171" t="n">
        <v>0.112272</v>
      </c>
      <c r="AK20" s="171" t="n">
        <v>0</v>
      </c>
      <c r="AL20" s="171" t="n">
        <v>0.06</v>
      </c>
      <c r="AM20" s="171" t="n">
        <v>0.03</v>
      </c>
      <c r="AN20" s="171" t="n">
        <v>-0.1</v>
      </c>
      <c r="AO20" s="171" t="n">
        <v>0</v>
      </c>
      <c r="AP20" s="171" t="n">
        <v>-0.3690694</v>
      </c>
      <c r="AQ20" s="171" t="n">
        <v>0.155</v>
      </c>
      <c r="AR20" s="171" t="n">
        <v>-0.085</v>
      </c>
      <c r="AS20" s="171" t="n">
        <v>0.0025</v>
      </c>
      <c r="AT20" s="171" t="n">
        <v>-0.1525</v>
      </c>
      <c r="AU20" s="171" t="n">
        <v>-0.005</v>
      </c>
      <c r="AV20" s="171" t="n">
        <v>-0.1125</v>
      </c>
      <c r="AW20" s="171" t="n">
        <v>-0.01</v>
      </c>
      <c r="AX20" s="171" t="n">
        <v>-0.0875</v>
      </c>
      <c r="AY20" s="171" t="n">
        <v>0</v>
      </c>
      <c r="AZ20" s="172" t="n">
        <v>0.115</v>
      </c>
      <c r="BA20" s="172" t="n">
        <v>0</v>
      </c>
      <c r="BB20" s="172" t="n">
        <v>-0.44</v>
      </c>
      <c r="BC20" s="171" t="n">
        <v>-0.01</v>
      </c>
      <c r="BD20" s="171" t="n">
        <v>-0.26</v>
      </c>
      <c r="BE20" s="171" t="n">
        <v>-0.0275</v>
      </c>
      <c r="BF20" s="171" t="n">
        <v>-0.17</v>
      </c>
      <c r="BG20" s="171" t="n">
        <v>-0.01</v>
      </c>
      <c r="BH20" s="171" t="n">
        <v>-0.2</v>
      </c>
      <c r="BI20" s="171" t="n">
        <v>-0.02</v>
      </c>
      <c r="BJ20" s="171" t="n">
        <v>-0.21</v>
      </c>
      <c r="BK20" s="134" t="n">
        <v>0.02</v>
      </c>
      <c r="BL20" s="134" t="n">
        <v>-0.17</v>
      </c>
      <c r="BM20" s="134" t="n">
        <v>-0.01</v>
      </c>
      <c r="BN20" s="134" t="n">
        <v>-0.105</v>
      </c>
      <c r="BO20" s="134" t="n">
        <v>0</v>
      </c>
      <c r="BP20" s="134" t="n">
        <v>-0.55</v>
      </c>
      <c r="BQ20" s="134" t="n">
        <v>0.015</v>
      </c>
      <c r="BR20" s="134" t="n">
        <v>-0.115</v>
      </c>
      <c r="BS20" s="134" t="n">
        <v>0.01</v>
      </c>
      <c r="BT20" s="134" t="n">
        <v>-0.26</v>
      </c>
      <c r="BU20" s="134" t="n">
        <v>-0.0275</v>
      </c>
      <c r="BV20" s="134" t="n">
        <v>-0.185</v>
      </c>
      <c r="BW20" s="134" t="n">
        <v>0</v>
      </c>
      <c r="BX20" s="134" t="n">
        <v>1.35</v>
      </c>
      <c r="BY20" s="134" t="n">
        <v>-0.01</v>
      </c>
      <c r="BZ20" s="134" t="n">
        <v>-0.0275</v>
      </c>
      <c r="CA20" s="134" t="n">
        <v>0.0575</v>
      </c>
      <c r="CB20" s="134" t="n">
        <v>0.1725</v>
      </c>
      <c r="CC20" s="134" t="n">
        <v>0.0125</v>
      </c>
      <c r="CD20" s="134" t="n">
        <v>-0.0275</v>
      </c>
      <c r="CE20" s="134" t="n">
        <v>0.0025</v>
      </c>
      <c r="CF20" s="134" t="n">
        <v>-0.0025</v>
      </c>
      <c r="CG20" s="134" t="n">
        <v>-0.005</v>
      </c>
      <c r="CH20" s="134" t="n">
        <v>-0.0275</v>
      </c>
      <c r="CI20" s="134" t="n">
        <v>0.0025</v>
      </c>
      <c r="CJ20" s="134" t="n">
        <v>-0.1275</v>
      </c>
      <c r="CK20" s="134" t="n">
        <v>0</v>
      </c>
      <c r="CL20" s="134" t="n">
        <v>0.07</v>
      </c>
      <c r="CM20" s="134" t="n">
        <v>0</v>
      </c>
      <c r="CN20" s="134" t="n">
        <v>-0.0875</v>
      </c>
      <c r="CO20" s="134" t="n">
        <v>0.01</v>
      </c>
      <c r="CP20" s="134" t="n">
        <v>-0.0325</v>
      </c>
      <c r="CQ20" s="134" t="n">
        <v>0.01</v>
      </c>
      <c r="CR20" s="134" t="n">
        <v>0.0075</v>
      </c>
      <c r="CS20" s="134" t="n">
        <v>0.0125</v>
      </c>
      <c r="CT20" s="134" t="n">
        <v>0.9</v>
      </c>
      <c r="CU20" s="134" t="n">
        <v>0.15</v>
      </c>
      <c r="CV20" s="134" t="n">
        <v>-0.105</v>
      </c>
      <c r="CW20" s="134" t="n">
        <v>0</v>
      </c>
      <c r="CX20" s="134" t="n">
        <v>0.1725</v>
      </c>
      <c r="CY20" s="134" t="n">
        <v>0.0125</v>
      </c>
      <c r="CZ20" s="134" t="n">
        <v>-0.78</v>
      </c>
      <c r="DA20" s="134" t="n">
        <v>0</v>
      </c>
      <c r="DB20" s="134" t="n">
        <v>-0.6</v>
      </c>
      <c r="DC20" s="134" t="n">
        <v>0</v>
      </c>
      <c r="DD20" s="134" t="n">
        <v>0.2</v>
      </c>
      <c r="DF20" s="134" t="n">
        <v>-0.0675</v>
      </c>
      <c r="DG20" s="134" t="n">
        <v>0.0025</v>
      </c>
      <c r="DH20" s="134" t="n">
        <v>-0.01</v>
      </c>
      <c r="DI20" s="134" t="n">
        <v>-0.005</v>
      </c>
      <c r="DJ20" s="134" t="n">
        <v>-0.05</v>
      </c>
      <c r="DK20" s="134" t="n">
        <v>-0.005</v>
      </c>
      <c r="DL20" s="171" t="n">
        <v>-0.1325</v>
      </c>
      <c r="DM20" s="134" t="n">
        <v>-0.015</v>
      </c>
      <c r="DN20" s="134" t="n">
        <v>0.16</v>
      </c>
      <c r="DO20" s="134" t="n">
        <v>0</v>
      </c>
      <c r="DP20" s="134" t="n">
        <v>-0.09</v>
      </c>
      <c r="DQ20" s="134" t="n">
        <v>0</v>
      </c>
      <c r="DR20" s="134" t="n">
        <v>-0.1225</v>
      </c>
      <c r="DS20" s="134" t="n">
        <v>-0.015</v>
      </c>
      <c r="DT20" s="134" t="n">
        <v>0.2</v>
      </c>
      <c r="DU20" s="134" t="n">
        <v>0</v>
      </c>
    </row>
    <row r="21" customFormat="false" ht="12.75" hidden="false" customHeight="false" outlineLevel="0" collapsed="false">
      <c r="D21" s="168" t="n">
        <v>37257</v>
      </c>
      <c r="F21" s="171" t="n">
        <v>2.767</v>
      </c>
      <c r="G21" s="172" t="n">
        <v>0.0214062528730601</v>
      </c>
      <c r="H21" s="171" t="n">
        <v>0.775</v>
      </c>
      <c r="I21" s="171" t="n">
        <v>0.99</v>
      </c>
      <c r="J21" s="171" t="n">
        <v>1.015</v>
      </c>
      <c r="K21" s="171" t="n">
        <v>0.99</v>
      </c>
      <c r="L21" s="169" t="n">
        <v>0.99</v>
      </c>
      <c r="M21" s="169" t="n">
        <v>1.14</v>
      </c>
      <c r="N21" s="171" t="n">
        <v>1.44</v>
      </c>
      <c r="O21" s="171" t="n">
        <v>1.04</v>
      </c>
      <c r="P21" s="171" t="n">
        <v>0.99</v>
      </c>
      <c r="Q21" s="171" t="n">
        <v>1.34</v>
      </c>
      <c r="R21" s="172" t="n">
        <v>0.99</v>
      </c>
      <c r="S21" s="172" t="n">
        <v>1.09</v>
      </c>
      <c r="T21" s="171" t="n">
        <v>0.99</v>
      </c>
      <c r="U21" s="171" t="n">
        <v>2.865</v>
      </c>
      <c r="V21" s="171" t="n">
        <v>1.14</v>
      </c>
      <c r="W21" s="171" t="n">
        <v>1.12</v>
      </c>
      <c r="X21" s="171" t="n">
        <v>-0.025</v>
      </c>
      <c r="Y21" s="171" t="n">
        <v>0.015</v>
      </c>
      <c r="Z21" s="171" t="n">
        <v>0.135</v>
      </c>
      <c r="AA21" s="171" t="n">
        <v>0.015</v>
      </c>
      <c r="AB21" s="171" t="n">
        <v>0.305</v>
      </c>
      <c r="AC21" s="171" t="n">
        <v>0</v>
      </c>
      <c r="AD21" s="171" t="n">
        <v>0.29</v>
      </c>
      <c r="AE21" s="171" t="n">
        <v>0</v>
      </c>
      <c r="AF21" s="171" t="n">
        <v>0.335</v>
      </c>
      <c r="AG21" s="171" t="n">
        <v>0</v>
      </c>
      <c r="AH21" s="171" t="n">
        <v>0.14</v>
      </c>
      <c r="AI21" s="171" t="n">
        <v>0</v>
      </c>
      <c r="AJ21" s="171" t="n">
        <v>0.119184</v>
      </c>
      <c r="AK21" s="171" t="n">
        <v>0</v>
      </c>
      <c r="AL21" s="171" t="n">
        <v>0.135</v>
      </c>
      <c r="AM21" s="171" t="n">
        <v>0.03</v>
      </c>
      <c r="AN21" s="171" t="n">
        <v>-0.095</v>
      </c>
      <c r="AO21" s="171" t="n">
        <v>0</v>
      </c>
      <c r="AP21" s="171" t="n">
        <v>-0.505</v>
      </c>
      <c r="AQ21" s="171" t="n">
        <v>0.155</v>
      </c>
      <c r="AR21" s="171" t="n">
        <v>-0.085</v>
      </c>
      <c r="AS21" s="171" t="n">
        <v>0.0025</v>
      </c>
      <c r="AT21" s="171" t="n">
        <v>-0.155</v>
      </c>
      <c r="AU21" s="171" t="n">
        <v>-0.005</v>
      </c>
      <c r="AV21" s="171" t="n">
        <v>-0.115</v>
      </c>
      <c r="AW21" s="171" t="n">
        <v>-0.01</v>
      </c>
      <c r="AX21" s="171" t="n">
        <v>-0.0875</v>
      </c>
      <c r="AY21" s="171" t="n">
        <v>0</v>
      </c>
      <c r="AZ21" s="172" t="n">
        <v>0.12</v>
      </c>
      <c r="BA21" s="172" t="n">
        <v>0</v>
      </c>
      <c r="BB21" s="172" t="n">
        <v>-0.37</v>
      </c>
      <c r="BC21" s="171" t="n">
        <v>-0.01</v>
      </c>
      <c r="BD21" s="171" t="n">
        <v>-0.245</v>
      </c>
      <c r="BE21" s="171" t="n">
        <v>-0.0275</v>
      </c>
      <c r="BF21" s="171" t="n">
        <v>-0.145</v>
      </c>
      <c r="BG21" s="171" t="n">
        <v>-0.01</v>
      </c>
      <c r="BH21" s="171" t="n">
        <v>-0.185</v>
      </c>
      <c r="BI21" s="171" t="n">
        <v>-0.02</v>
      </c>
      <c r="BJ21" s="171" t="n">
        <v>-0.18</v>
      </c>
      <c r="BK21" s="134" t="n">
        <v>0.02</v>
      </c>
      <c r="BL21" s="134" t="n">
        <v>-0.145</v>
      </c>
      <c r="BM21" s="134" t="n">
        <v>-0.01</v>
      </c>
      <c r="BN21" s="134" t="n">
        <v>0</v>
      </c>
      <c r="BO21" s="134" t="n">
        <v>0</v>
      </c>
      <c r="BP21" s="134" t="n">
        <v>-0.455</v>
      </c>
      <c r="BQ21" s="134" t="n">
        <v>0.015</v>
      </c>
      <c r="BR21" s="134" t="n">
        <v>-0.105</v>
      </c>
      <c r="BS21" s="134" t="n">
        <v>0.01</v>
      </c>
      <c r="BT21" s="134" t="n">
        <v>-0.245</v>
      </c>
      <c r="BU21" s="134" t="n">
        <v>-0.0275</v>
      </c>
      <c r="BV21" s="134" t="n">
        <v>-0.175</v>
      </c>
      <c r="BW21" s="134" t="n">
        <v>0</v>
      </c>
      <c r="BX21" s="134" t="n">
        <v>1.35</v>
      </c>
      <c r="BY21" s="134" t="n">
        <v>-0.01</v>
      </c>
      <c r="BZ21" s="134" t="n">
        <v>-0.025</v>
      </c>
      <c r="CA21" s="134" t="n">
        <v>0.0575</v>
      </c>
      <c r="CB21" s="134" t="n">
        <v>0.23</v>
      </c>
      <c r="CC21" s="134" t="n">
        <v>0.0125</v>
      </c>
      <c r="CD21" s="134" t="n">
        <v>-0.025</v>
      </c>
      <c r="CE21" s="134" t="n">
        <v>0</v>
      </c>
      <c r="CF21" s="134" t="n">
        <v>0</v>
      </c>
      <c r="CG21" s="134" t="n">
        <v>-0.005</v>
      </c>
      <c r="CH21" s="134" t="n">
        <v>-0.025</v>
      </c>
      <c r="CI21" s="134" t="n">
        <v>0</v>
      </c>
      <c r="CJ21" s="134" t="n">
        <v>-0.1375</v>
      </c>
      <c r="CK21" s="134" t="n">
        <v>0</v>
      </c>
      <c r="CL21" s="134" t="n">
        <v>0.07</v>
      </c>
      <c r="CM21" s="134" t="n">
        <v>0</v>
      </c>
      <c r="CN21" s="134" t="n">
        <v>-0.0825</v>
      </c>
      <c r="CO21" s="134" t="n">
        <v>0.01</v>
      </c>
      <c r="CP21" s="134" t="n">
        <v>-0.0275</v>
      </c>
      <c r="CQ21" s="134" t="n">
        <v>0.01</v>
      </c>
      <c r="CR21" s="134" t="n">
        <v>0.0125</v>
      </c>
      <c r="CS21" s="134" t="n">
        <v>0.0125</v>
      </c>
      <c r="CT21" s="134" t="n">
        <v>1.83</v>
      </c>
      <c r="CU21" s="134" t="n">
        <v>0.65</v>
      </c>
      <c r="CV21" s="134" t="n">
        <v>0</v>
      </c>
      <c r="CW21" s="134" t="n">
        <v>0</v>
      </c>
      <c r="CX21" s="134" t="n">
        <v>0.23</v>
      </c>
      <c r="CY21" s="134" t="n">
        <v>0.0125</v>
      </c>
      <c r="CZ21" s="134" t="n">
        <v>-0.69</v>
      </c>
      <c r="DA21" s="134" t="n">
        <v>0</v>
      </c>
      <c r="DB21" s="134" t="n">
        <v>-0.51</v>
      </c>
      <c r="DC21" s="134" t="n">
        <v>0</v>
      </c>
      <c r="DD21" s="134" t="n">
        <v>0.35</v>
      </c>
      <c r="DF21" s="134" t="n">
        <v>-0.0625</v>
      </c>
      <c r="DG21" s="134" t="n">
        <v>0.0025</v>
      </c>
      <c r="DH21" s="134" t="n">
        <v>-0.005</v>
      </c>
      <c r="DI21" s="134" t="n">
        <v>-0.0025</v>
      </c>
      <c r="DJ21" s="134" t="n">
        <v>-0.045</v>
      </c>
      <c r="DK21" s="134" t="n">
        <v>-0.0025</v>
      </c>
      <c r="DL21" s="171" t="n">
        <v>-0.135</v>
      </c>
      <c r="DM21" s="134" t="n">
        <v>-0.015</v>
      </c>
      <c r="DN21" s="134" t="n">
        <v>0.165</v>
      </c>
      <c r="DO21" s="134" t="n">
        <v>0</v>
      </c>
      <c r="DP21" s="134" t="n">
        <v>-0.09</v>
      </c>
      <c r="DQ21" s="134" t="n">
        <v>0</v>
      </c>
      <c r="DR21" s="134" t="n">
        <v>-0.125</v>
      </c>
      <c r="DS21" s="134" t="n">
        <v>-0.015</v>
      </c>
      <c r="DT21" s="134" t="n">
        <v>0.15</v>
      </c>
      <c r="DU21" s="134" t="n">
        <v>0</v>
      </c>
    </row>
    <row r="22" customFormat="false" ht="12.75" hidden="false" customHeight="false" outlineLevel="0" collapsed="false">
      <c r="D22" s="168" t="n">
        <v>37288</v>
      </c>
      <c r="F22" s="171" t="n">
        <v>2.825</v>
      </c>
      <c r="G22" s="172" t="n">
        <v>0.0213821546608988</v>
      </c>
      <c r="H22" s="171" t="n">
        <v>0.7225</v>
      </c>
      <c r="I22" s="171" t="n">
        <v>0.99</v>
      </c>
      <c r="J22" s="171" t="n">
        <v>1.015</v>
      </c>
      <c r="K22" s="171" t="n">
        <v>0.99</v>
      </c>
      <c r="L22" s="169" t="n">
        <v>0.99</v>
      </c>
      <c r="M22" s="169" t="n">
        <v>1.14</v>
      </c>
      <c r="N22" s="171" t="n">
        <v>1.44</v>
      </c>
      <c r="O22" s="171" t="n">
        <v>1.04</v>
      </c>
      <c r="P22" s="171" t="n">
        <v>0.99</v>
      </c>
      <c r="Q22" s="171" t="n">
        <v>1.34</v>
      </c>
      <c r="R22" s="172" t="n">
        <v>0.99</v>
      </c>
      <c r="S22" s="172" t="n">
        <v>1.09</v>
      </c>
      <c r="T22" s="171" t="n">
        <v>0.99</v>
      </c>
      <c r="U22" s="171" t="n">
        <v>2.865</v>
      </c>
      <c r="V22" s="171" t="n">
        <v>1.14</v>
      </c>
      <c r="W22" s="171" t="n">
        <v>1.12</v>
      </c>
      <c r="X22" s="171" t="n">
        <v>-0.035</v>
      </c>
      <c r="Y22" s="171" t="n">
        <v>0.015</v>
      </c>
      <c r="Z22" s="171" t="n">
        <v>0.125</v>
      </c>
      <c r="AA22" s="171" t="n">
        <v>0.015</v>
      </c>
      <c r="AB22" s="171" t="n">
        <v>0.315</v>
      </c>
      <c r="AC22" s="171" t="n">
        <v>0</v>
      </c>
      <c r="AD22" s="171" t="n">
        <v>0.3</v>
      </c>
      <c r="AE22" s="171" t="n">
        <v>0</v>
      </c>
      <c r="AF22" s="171" t="n">
        <v>0.345</v>
      </c>
      <c r="AG22" s="171" t="n">
        <v>0</v>
      </c>
      <c r="AH22" s="171" t="n">
        <v>0.15</v>
      </c>
      <c r="AI22" s="171" t="n">
        <v>0</v>
      </c>
      <c r="AJ22" s="171" t="n">
        <v>0.12104</v>
      </c>
      <c r="AK22" s="171" t="n">
        <v>0</v>
      </c>
      <c r="AL22" s="171" t="n">
        <v>0.125</v>
      </c>
      <c r="AM22" s="171" t="n">
        <v>0.03</v>
      </c>
      <c r="AN22" s="171" t="n">
        <v>-0.095</v>
      </c>
      <c r="AO22" s="171" t="n">
        <v>0</v>
      </c>
      <c r="AP22" s="171" t="n">
        <v>-0.51</v>
      </c>
      <c r="AQ22" s="171" t="n">
        <v>0.155</v>
      </c>
      <c r="AR22" s="171" t="n">
        <v>-0.085</v>
      </c>
      <c r="AS22" s="171" t="n">
        <v>0.0025</v>
      </c>
      <c r="AT22" s="171" t="n">
        <v>-0.1475</v>
      </c>
      <c r="AU22" s="171" t="n">
        <v>-0.005</v>
      </c>
      <c r="AV22" s="171" t="n">
        <v>-0.1075</v>
      </c>
      <c r="AW22" s="171" t="n">
        <v>-0.01</v>
      </c>
      <c r="AX22" s="171" t="n">
        <v>-0.0875</v>
      </c>
      <c r="AY22" s="171" t="n">
        <v>0</v>
      </c>
      <c r="AZ22" s="172" t="n">
        <v>0.155</v>
      </c>
      <c r="BA22" s="172" t="n">
        <v>0</v>
      </c>
      <c r="BB22" s="172" t="n">
        <v>-0.345</v>
      </c>
      <c r="BC22" s="171" t="n">
        <v>-0.01</v>
      </c>
      <c r="BD22" s="171" t="n">
        <v>-0.225</v>
      </c>
      <c r="BE22" s="171" t="n">
        <v>-0.0275</v>
      </c>
      <c r="BF22" s="171" t="n">
        <v>-0.165</v>
      </c>
      <c r="BG22" s="171" t="n">
        <v>-0.01</v>
      </c>
      <c r="BH22" s="171" t="n">
        <v>-0.175</v>
      </c>
      <c r="BI22" s="171" t="n">
        <v>-0.02</v>
      </c>
      <c r="BJ22" s="171" t="n">
        <v>-0.195</v>
      </c>
      <c r="BK22" s="134" t="n">
        <v>0.02</v>
      </c>
      <c r="BL22" s="134" t="n">
        <v>-0.165</v>
      </c>
      <c r="BM22" s="134" t="n">
        <v>-0.01</v>
      </c>
      <c r="BN22" s="134" t="n">
        <v>-0.15</v>
      </c>
      <c r="BO22" s="134" t="n">
        <v>0</v>
      </c>
      <c r="BP22" s="134" t="n">
        <v>-0.455</v>
      </c>
      <c r="BQ22" s="134" t="n">
        <v>0.015</v>
      </c>
      <c r="BR22" s="134" t="n">
        <v>-0.115</v>
      </c>
      <c r="BS22" s="134" t="n">
        <v>0.01</v>
      </c>
      <c r="BT22" s="134" t="n">
        <v>-0.225</v>
      </c>
      <c r="BU22" s="134" t="n">
        <v>-0.0275</v>
      </c>
      <c r="BV22" s="134" t="n">
        <v>-0.185</v>
      </c>
      <c r="BW22" s="134" t="n">
        <v>0</v>
      </c>
      <c r="BX22" s="134" t="n">
        <v>-0.165</v>
      </c>
      <c r="BY22" s="134" t="n">
        <v>-0.01</v>
      </c>
      <c r="BZ22" s="134" t="n">
        <v>-0.025</v>
      </c>
      <c r="CA22" s="134" t="n">
        <v>0.0575</v>
      </c>
      <c r="CB22" s="134" t="n">
        <v>0.23</v>
      </c>
      <c r="CC22" s="134" t="n">
        <v>0.0125</v>
      </c>
      <c r="CD22" s="134" t="n">
        <v>-0.025</v>
      </c>
      <c r="CE22" s="134" t="n">
        <v>0</v>
      </c>
      <c r="CF22" s="134" t="n">
        <v>0</v>
      </c>
      <c r="CG22" s="134" t="n">
        <v>-0.005</v>
      </c>
      <c r="CH22" s="134" t="n">
        <v>-0.025</v>
      </c>
      <c r="CI22" s="134" t="n">
        <v>0</v>
      </c>
      <c r="CJ22" s="134" t="n">
        <v>-0.12</v>
      </c>
      <c r="CK22" s="134" t="n">
        <v>0</v>
      </c>
      <c r="CL22" s="134" t="n">
        <v>0.07</v>
      </c>
      <c r="CM22" s="134" t="n">
        <v>0</v>
      </c>
      <c r="CN22" s="134" t="n">
        <v>-0.0825</v>
      </c>
      <c r="CO22" s="134" t="n">
        <v>0.01</v>
      </c>
      <c r="CP22" s="134" t="n">
        <v>-0.0275</v>
      </c>
      <c r="CQ22" s="134" t="n">
        <v>0.01</v>
      </c>
      <c r="CR22" s="134" t="n">
        <v>0.0125</v>
      </c>
      <c r="CS22" s="134" t="n">
        <v>0.0125</v>
      </c>
      <c r="CT22" s="134" t="n">
        <v>1.73</v>
      </c>
      <c r="CU22" s="134" t="n">
        <v>0.6</v>
      </c>
      <c r="CV22" s="134" t="n">
        <v>-0.15</v>
      </c>
      <c r="CW22" s="134" t="n">
        <v>0</v>
      </c>
      <c r="CX22" s="134" t="n">
        <v>0.23</v>
      </c>
      <c r="CY22" s="134" t="n">
        <v>0.0125</v>
      </c>
      <c r="CZ22" s="134" t="n">
        <v>-0.69</v>
      </c>
      <c r="DA22" s="134" t="n">
        <v>0</v>
      </c>
      <c r="DB22" s="134" t="n">
        <v>-0.51</v>
      </c>
      <c r="DC22" s="134" t="n">
        <v>0</v>
      </c>
      <c r="DD22" s="134" t="n">
        <v>0.35</v>
      </c>
      <c r="DF22" s="134" t="n">
        <v>-0.0625</v>
      </c>
      <c r="DG22" s="134" t="n">
        <v>0.0025</v>
      </c>
      <c r="DH22" s="134" t="n">
        <v>-0.005</v>
      </c>
      <c r="DI22" s="134" t="n">
        <v>-0.0025</v>
      </c>
      <c r="DJ22" s="134" t="n">
        <v>-0.045</v>
      </c>
      <c r="DK22" s="134" t="n">
        <v>-0.0025</v>
      </c>
      <c r="DL22" s="171" t="n">
        <v>-0.1275</v>
      </c>
      <c r="DM22" s="134" t="n">
        <v>-0.015</v>
      </c>
      <c r="DN22" s="134" t="n">
        <v>0.2</v>
      </c>
      <c r="DO22" s="134" t="n">
        <v>0</v>
      </c>
      <c r="DP22" s="134" t="n">
        <v>-0.09</v>
      </c>
      <c r="DQ22" s="134" t="n">
        <v>0</v>
      </c>
      <c r="DR22" s="134" t="n">
        <v>-0.1175</v>
      </c>
      <c r="DS22" s="134" t="n">
        <v>-0.015</v>
      </c>
      <c r="DT22" s="134" t="n">
        <v>0.16</v>
      </c>
      <c r="DU22" s="134" t="n">
        <v>0</v>
      </c>
    </row>
    <row r="23" customFormat="false" ht="12.75" hidden="false" customHeight="false" outlineLevel="0" collapsed="false">
      <c r="D23" s="168" t="n">
        <v>37316</v>
      </c>
      <c r="F23" s="171" t="n">
        <v>2.822</v>
      </c>
      <c r="G23" s="172" t="n">
        <v>0.0213701453514861</v>
      </c>
      <c r="H23" s="171" t="n">
        <v>0.6425</v>
      </c>
      <c r="I23" s="171" t="n">
        <v>0.74</v>
      </c>
      <c r="J23" s="171" t="n">
        <v>0.765</v>
      </c>
      <c r="K23" s="171" t="n">
        <v>0.74</v>
      </c>
      <c r="L23" s="169" t="n">
        <v>0.74</v>
      </c>
      <c r="M23" s="169" t="n">
        <v>0.84</v>
      </c>
      <c r="N23" s="171" t="n">
        <v>0.99</v>
      </c>
      <c r="O23" s="171" t="n">
        <v>0.74</v>
      </c>
      <c r="P23" s="171" t="n">
        <v>0.74</v>
      </c>
      <c r="Q23" s="171" t="n">
        <v>0.94</v>
      </c>
      <c r="R23" s="172" t="n">
        <v>0.74</v>
      </c>
      <c r="S23" s="172" t="n">
        <v>0.74</v>
      </c>
      <c r="T23" s="171" t="n">
        <v>0.74</v>
      </c>
      <c r="U23" s="171" t="n">
        <v>1.465</v>
      </c>
      <c r="V23" s="171" t="n">
        <v>0.89</v>
      </c>
      <c r="W23" s="171" t="n">
        <v>0.87</v>
      </c>
      <c r="X23" s="171" t="n">
        <v>-0.04</v>
      </c>
      <c r="Y23" s="171" t="n">
        <v>0.015</v>
      </c>
      <c r="Z23" s="171" t="n">
        <v>0.1</v>
      </c>
      <c r="AA23" s="171" t="n">
        <v>0.015</v>
      </c>
      <c r="AB23" s="171" t="n">
        <v>0.325</v>
      </c>
      <c r="AC23" s="171" t="n">
        <v>0</v>
      </c>
      <c r="AD23" s="171" t="n">
        <v>0.31</v>
      </c>
      <c r="AE23" s="171" t="n">
        <v>0</v>
      </c>
      <c r="AF23" s="171" t="n">
        <v>0.355</v>
      </c>
      <c r="AG23" s="171" t="n">
        <v>0</v>
      </c>
      <c r="AH23" s="171" t="n">
        <v>0.16</v>
      </c>
      <c r="AI23" s="171" t="n">
        <v>0</v>
      </c>
      <c r="AJ23" s="171" t="n">
        <v>0.120944</v>
      </c>
      <c r="AK23" s="171" t="n">
        <v>0</v>
      </c>
      <c r="AL23" s="171" t="n">
        <v>0.1</v>
      </c>
      <c r="AM23" s="171" t="n">
        <v>0.03</v>
      </c>
      <c r="AN23" s="171" t="n">
        <v>-0.095</v>
      </c>
      <c r="AO23" s="171" t="n">
        <v>0</v>
      </c>
      <c r="AP23" s="171" t="n">
        <v>-0.515</v>
      </c>
      <c r="AQ23" s="171" t="n">
        <v>0.155</v>
      </c>
      <c r="AR23" s="171" t="n">
        <v>-0.085</v>
      </c>
      <c r="AS23" s="171" t="n">
        <v>0.0025</v>
      </c>
      <c r="AT23" s="171" t="n">
        <v>-0.145</v>
      </c>
      <c r="AU23" s="171" t="n">
        <v>-0.005</v>
      </c>
      <c r="AV23" s="171" t="n">
        <v>-0.105</v>
      </c>
      <c r="AW23" s="171" t="n">
        <v>-0.01</v>
      </c>
      <c r="AX23" s="171" t="n">
        <v>-0.0875</v>
      </c>
      <c r="AY23" s="171" t="n">
        <v>0</v>
      </c>
      <c r="AZ23" s="172" t="n">
        <v>0.155</v>
      </c>
      <c r="BA23" s="172" t="n">
        <v>0</v>
      </c>
      <c r="BB23" s="172" t="n">
        <v>-0.36</v>
      </c>
      <c r="BC23" s="171" t="n">
        <v>-0.01</v>
      </c>
      <c r="BD23" s="171" t="n">
        <v>-0.22</v>
      </c>
      <c r="BE23" s="171" t="n">
        <v>-0.0275</v>
      </c>
      <c r="BF23" s="171" t="n">
        <v>-0.19</v>
      </c>
      <c r="BG23" s="171" t="n">
        <v>-0.01</v>
      </c>
      <c r="BH23" s="171" t="n">
        <v>-0.17</v>
      </c>
      <c r="BI23" s="171" t="n">
        <v>-0.02</v>
      </c>
      <c r="BJ23" s="171" t="n">
        <v>-0.23</v>
      </c>
      <c r="BK23" s="134" t="n">
        <v>0.02</v>
      </c>
      <c r="BL23" s="134" t="n">
        <v>-0.19</v>
      </c>
      <c r="BM23" s="134" t="n">
        <v>-0.01</v>
      </c>
      <c r="BN23" s="134" t="n">
        <v>-0.325</v>
      </c>
      <c r="BO23" s="134" t="n">
        <v>0</v>
      </c>
      <c r="BP23" s="134" t="n">
        <v>-0.49</v>
      </c>
      <c r="BQ23" s="134" t="n">
        <v>0.015</v>
      </c>
      <c r="BR23" s="134" t="n">
        <v>-0.145</v>
      </c>
      <c r="BS23" s="134" t="n">
        <v>0.01</v>
      </c>
      <c r="BT23" s="134" t="n">
        <v>-0.22</v>
      </c>
      <c r="BU23" s="134" t="n">
        <v>-0.0275</v>
      </c>
      <c r="BV23" s="134" t="n">
        <v>-0.215</v>
      </c>
      <c r="BW23" s="134" t="n">
        <v>0</v>
      </c>
      <c r="BX23" s="134" t="n">
        <v>-0.19</v>
      </c>
      <c r="BY23" s="134" t="n">
        <v>-0.01</v>
      </c>
      <c r="BZ23" s="134" t="n">
        <v>-0.025</v>
      </c>
      <c r="CA23" s="134" t="n">
        <v>0.0575</v>
      </c>
      <c r="CB23" s="134" t="n">
        <v>0.21</v>
      </c>
      <c r="CC23" s="134" t="n">
        <v>0.0125</v>
      </c>
      <c r="CD23" s="134" t="n">
        <v>-0.025</v>
      </c>
      <c r="CE23" s="134" t="n">
        <v>0</v>
      </c>
      <c r="CF23" s="134" t="n">
        <v>0</v>
      </c>
      <c r="CG23" s="134" t="n">
        <v>-0.005</v>
      </c>
      <c r="CH23" s="134" t="n">
        <v>-0.025</v>
      </c>
      <c r="CI23" s="134" t="n">
        <v>0</v>
      </c>
      <c r="CJ23" s="134" t="n">
        <v>-0.1075</v>
      </c>
      <c r="CK23" s="134" t="n">
        <v>0</v>
      </c>
      <c r="CL23" s="134" t="n">
        <v>0.07</v>
      </c>
      <c r="CM23" s="134" t="n">
        <v>0</v>
      </c>
      <c r="CN23" s="134" t="n">
        <v>-0.0825</v>
      </c>
      <c r="CO23" s="134" t="n">
        <v>0.01</v>
      </c>
      <c r="CP23" s="134" t="n">
        <v>-0.0275</v>
      </c>
      <c r="CQ23" s="134" t="n">
        <v>0.01</v>
      </c>
      <c r="CR23" s="134" t="n">
        <v>0.0125</v>
      </c>
      <c r="CS23" s="134" t="n">
        <v>0.0125</v>
      </c>
      <c r="CT23" s="134" t="n">
        <v>0.62</v>
      </c>
      <c r="CU23" s="134" t="n">
        <v>0.2</v>
      </c>
      <c r="CV23" s="134" t="n">
        <v>-0.325</v>
      </c>
      <c r="CW23" s="134" t="n">
        <v>0</v>
      </c>
      <c r="CX23" s="134" t="n">
        <v>0.21</v>
      </c>
      <c r="CY23" s="134" t="n">
        <v>0.0125</v>
      </c>
      <c r="CZ23" s="134" t="n">
        <v>-0.735</v>
      </c>
      <c r="DA23" s="134" t="n">
        <v>0</v>
      </c>
      <c r="DB23" s="134" t="n">
        <v>-0.555</v>
      </c>
      <c r="DC23" s="134" t="n">
        <v>0</v>
      </c>
      <c r="DD23" s="134" t="n">
        <v>0.4</v>
      </c>
      <c r="DF23" s="134" t="n">
        <v>-0.0625</v>
      </c>
      <c r="DG23" s="134" t="n">
        <v>0.0025</v>
      </c>
      <c r="DH23" s="134" t="n">
        <v>-0.005</v>
      </c>
      <c r="DI23" s="134" t="n">
        <v>-0.0025</v>
      </c>
      <c r="DJ23" s="134" t="n">
        <v>-0.045</v>
      </c>
      <c r="DK23" s="134" t="n">
        <v>-0.0025</v>
      </c>
      <c r="DL23" s="171" t="n">
        <v>-0.125</v>
      </c>
      <c r="DM23" s="134" t="n">
        <v>-0.015</v>
      </c>
      <c r="DN23" s="134" t="n">
        <v>0.2</v>
      </c>
      <c r="DO23" s="134" t="n">
        <v>0</v>
      </c>
      <c r="DP23" s="134" t="n">
        <v>-0.09</v>
      </c>
      <c r="DQ23" s="134" t="n">
        <v>0</v>
      </c>
      <c r="DR23" s="134" t="n">
        <v>-0.115</v>
      </c>
      <c r="DS23" s="134" t="n">
        <v>-0.015</v>
      </c>
      <c r="DT23" s="134" t="n">
        <v>0.17</v>
      </c>
      <c r="DU23" s="134" t="n">
        <v>0</v>
      </c>
    </row>
    <row r="24" customFormat="false" ht="12.75" hidden="false" customHeight="false" outlineLevel="0" collapsed="false">
      <c r="D24" s="168" t="n">
        <v>37347</v>
      </c>
      <c r="F24" s="171" t="n">
        <v>2.809</v>
      </c>
      <c r="G24" s="172" t="n">
        <v>0.0214808196885543</v>
      </c>
      <c r="H24" s="171" t="n">
        <v>0.5425</v>
      </c>
      <c r="I24" s="171" t="n">
        <v>0.53</v>
      </c>
      <c r="J24" s="171" t="n">
        <v>0.58</v>
      </c>
      <c r="K24" s="171" t="n">
        <v>0.53</v>
      </c>
      <c r="L24" s="169" t="n">
        <v>0.58</v>
      </c>
      <c r="M24" s="169" t="n">
        <v>0.58</v>
      </c>
      <c r="N24" s="171" t="n">
        <v>0.58</v>
      </c>
      <c r="O24" s="171" t="n">
        <v>0.58</v>
      </c>
      <c r="P24" s="171" t="n">
        <v>0.58</v>
      </c>
      <c r="Q24" s="171" t="n">
        <v>0.63</v>
      </c>
      <c r="R24" s="172" t="n">
        <v>0.53</v>
      </c>
      <c r="S24" s="172" t="n">
        <v>0.58</v>
      </c>
      <c r="T24" s="171" t="n">
        <v>0.53</v>
      </c>
      <c r="U24" s="171" t="n">
        <v>0.58</v>
      </c>
      <c r="V24" s="171" t="n">
        <v>0.68</v>
      </c>
      <c r="W24" s="171" t="n">
        <v>0.73</v>
      </c>
      <c r="X24" s="171" t="n">
        <v>-0.09</v>
      </c>
      <c r="Y24" s="171" t="n">
        <v>0</v>
      </c>
      <c r="Z24" s="171" t="n">
        <v>0.0275</v>
      </c>
      <c r="AA24" s="171" t="n">
        <v>-0.005</v>
      </c>
      <c r="AB24" s="171" t="n">
        <v>0.17</v>
      </c>
      <c r="AC24" s="171" t="n">
        <v>0</v>
      </c>
      <c r="AD24" s="171" t="n">
        <v>0.13</v>
      </c>
      <c r="AE24" s="171" t="n">
        <v>0</v>
      </c>
      <c r="AF24" s="171" t="n">
        <v>0.19</v>
      </c>
      <c r="AG24" s="171" t="n">
        <v>0</v>
      </c>
      <c r="AH24" s="171" t="n">
        <v>0.12</v>
      </c>
      <c r="AI24" s="171" t="n">
        <v>0</v>
      </c>
      <c r="AJ24" s="171" t="n">
        <v>0.125</v>
      </c>
      <c r="AK24" s="171" t="n">
        <v>0</v>
      </c>
      <c r="AL24" s="171" t="n">
        <v>0.0275</v>
      </c>
      <c r="AM24" s="171" t="n">
        <v>0.035</v>
      </c>
      <c r="AN24" s="171" t="n">
        <v>-0.0825</v>
      </c>
      <c r="AO24" s="171" t="n">
        <v>0.007</v>
      </c>
      <c r="AP24" s="171" t="n">
        <v>-0.51</v>
      </c>
      <c r="AQ24" s="171" t="n">
        <v>0.155</v>
      </c>
      <c r="AR24" s="171" t="n">
        <v>-0.07</v>
      </c>
      <c r="AS24" s="171" t="n">
        <v>0.01</v>
      </c>
      <c r="AT24" s="171" t="n">
        <v>-0.15</v>
      </c>
      <c r="AU24" s="171" t="n">
        <v>-0.015</v>
      </c>
      <c r="AV24" s="171" t="n">
        <v>-0.11</v>
      </c>
      <c r="AW24" s="171" t="n">
        <v>0.02</v>
      </c>
      <c r="AX24" s="171" t="n">
        <v>-0.0875</v>
      </c>
      <c r="AY24" s="171" t="n">
        <v>0.005</v>
      </c>
      <c r="AZ24" s="172" t="n">
        <v>0.115</v>
      </c>
      <c r="BA24" s="172" t="n">
        <v>0</v>
      </c>
      <c r="BB24" s="172" t="n">
        <v>-0.385</v>
      </c>
      <c r="BC24" s="171" t="n">
        <v>0</v>
      </c>
      <c r="BD24" s="171" t="n">
        <v>-0.18</v>
      </c>
      <c r="BE24" s="171" t="n">
        <v>-0.01</v>
      </c>
      <c r="BF24" s="171" t="n">
        <v>-0.07</v>
      </c>
      <c r="BG24" s="171" t="n">
        <v>-0.01</v>
      </c>
      <c r="BH24" s="171" t="n">
        <v>-0.135</v>
      </c>
      <c r="BI24" s="171" t="n">
        <v>0</v>
      </c>
      <c r="BJ24" s="171" t="n">
        <v>-0.255</v>
      </c>
      <c r="BK24" s="134" t="n">
        <v>0.02</v>
      </c>
      <c r="BL24" s="134" t="n">
        <v>-0.07</v>
      </c>
      <c r="BM24" s="134" t="n">
        <v>-0.01</v>
      </c>
      <c r="BN24" s="134" t="n">
        <v>-0.32</v>
      </c>
      <c r="BO24" s="134" t="n">
        <v>0</v>
      </c>
      <c r="BP24" s="134" t="n">
        <v>-0.59</v>
      </c>
      <c r="BQ24" s="134" t="n">
        <v>0.02</v>
      </c>
      <c r="BR24" s="134" t="n">
        <v>-0.085</v>
      </c>
      <c r="BS24" s="134" t="n">
        <v>0.03</v>
      </c>
      <c r="BT24" s="134" t="n">
        <v>-0.18</v>
      </c>
      <c r="BU24" s="134" t="n">
        <v>-0.01</v>
      </c>
      <c r="BV24" s="134" t="n">
        <v>-0.285</v>
      </c>
      <c r="BW24" s="134" t="n">
        <v>0</v>
      </c>
      <c r="BX24" s="134" t="n">
        <v>-0.07</v>
      </c>
      <c r="BY24" s="134" t="n">
        <v>0</v>
      </c>
      <c r="BZ24" s="134" t="n">
        <v>-0.025</v>
      </c>
      <c r="CA24" s="134" t="n">
        <v>0.0575</v>
      </c>
      <c r="CB24" s="134" t="n">
        <v>0.155</v>
      </c>
      <c r="CC24" s="134" t="n">
        <v>0.0175</v>
      </c>
      <c r="CD24" s="134" t="n">
        <v>-0.025</v>
      </c>
      <c r="CE24" s="134" t="n">
        <v>0.005</v>
      </c>
      <c r="CF24" s="134" t="n">
        <v>0.0025</v>
      </c>
      <c r="CG24" s="134" t="n">
        <v>-0.0025</v>
      </c>
      <c r="CH24" s="134" t="n">
        <v>-0.025</v>
      </c>
      <c r="CI24" s="134" t="n">
        <v>0.005</v>
      </c>
      <c r="CJ24" s="134" t="n">
        <v>-0.135</v>
      </c>
      <c r="CK24" s="134" t="n">
        <v>0.005</v>
      </c>
      <c r="CL24" s="134" t="n">
        <v>0.075</v>
      </c>
      <c r="CM24" s="134" t="n">
        <v>0.0025</v>
      </c>
      <c r="CN24" s="134" t="n">
        <v>-0.0825</v>
      </c>
      <c r="CO24" s="134" t="n">
        <v>0.01</v>
      </c>
      <c r="CP24" s="134" t="n">
        <v>-0.0275</v>
      </c>
      <c r="CQ24" s="134" t="n">
        <v>0.015</v>
      </c>
      <c r="CR24" s="134" t="n">
        <v>0.0125</v>
      </c>
      <c r="CS24" s="134" t="n">
        <v>0.0075</v>
      </c>
      <c r="CT24" s="134" t="n">
        <v>0.415</v>
      </c>
      <c r="CU24" s="134" t="n">
        <v>0.02</v>
      </c>
      <c r="CV24" s="134" t="n">
        <v>-0.32</v>
      </c>
      <c r="CW24" s="134" t="n">
        <v>0</v>
      </c>
      <c r="CX24" s="134" t="n">
        <v>0.155</v>
      </c>
      <c r="CY24" s="134" t="n">
        <v>0.0175</v>
      </c>
      <c r="CZ24" s="134" t="n">
        <v>-0.88</v>
      </c>
      <c r="DA24" s="134" t="n">
        <v>0</v>
      </c>
      <c r="DB24" s="134" t="n">
        <v>-0.7</v>
      </c>
      <c r="DC24" s="134" t="n">
        <v>0</v>
      </c>
      <c r="DD24" s="134" t="n">
        <v>0.6</v>
      </c>
      <c r="DF24" s="134" t="n">
        <v>-0.05</v>
      </c>
      <c r="DG24" s="134" t="n">
        <v>0.005</v>
      </c>
      <c r="DH24" s="134" t="n">
        <v>0.0075</v>
      </c>
      <c r="DI24" s="134" t="n">
        <v>0.005</v>
      </c>
      <c r="DJ24" s="134" t="n">
        <v>-0.025</v>
      </c>
      <c r="DK24" s="134" t="n">
        <v>0.005</v>
      </c>
      <c r="DL24" s="171" t="n">
        <v>-0.13</v>
      </c>
      <c r="DM24" s="134" t="n">
        <v>-0.01</v>
      </c>
      <c r="DN24" s="134" t="n">
        <v>0.17</v>
      </c>
      <c r="DO24" s="134" t="n">
        <v>0</v>
      </c>
      <c r="DP24" s="134" t="n">
        <v>-0.0825</v>
      </c>
      <c r="DQ24" s="134" t="n">
        <v>0</v>
      </c>
      <c r="DR24" s="134" t="n">
        <v>-0.12</v>
      </c>
      <c r="DS24" s="134" t="n">
        <v>-0.01</v>
      </c>
      <c r="DT24" s="134" t="n">
        <v>0.125</v>
      </c>
      <c r="DU24" s="134" t="n">
        <v>0</v>
      </c>
    </row>
    <row r="25" customFormat="false" ht="12.75" hidden="false" customHeight="false" outlineLevel="0" collapsed="false">
      <c r="B25" s="134"/>
      <c r="D25" s="168" t="n">
        <v>37377</v>
      </c>
      <c r="F25" s="171" t="n">
        <v>2.852</v>
      </c>
      <c r="G25" s="172" t="n">
        <v>0.0217194982877595</v>
      </c>
      <c r="H25" s="171" t="n">
        <v>0.4975</v>
      </c>
      <c r="I25" s="171" t="n">
        <v>0.58</v>
      </c>
      <c r="J25" s="171" t="n">
        <v>0.63</v>
      </c>
      <c r="K25" s="171" t="n">
        <v>0.53</v>
      </c>
      <c r="L25" s="169" t="n">
        <v>0.53</v>
      </c>
      <c r="M25" s="169" t="n">
        <v>0.58</v>
      </c>
      <c r="N25" s="171" t="n">
        <v>0.63</v>
      </c>
      <c r="O25" s="171" t="n">
        <v>0.58</v>
      </c>
      <c r="P25" s="171" t="n">
        <v>0.53</v>
      </c>
      <c r="Q25" s="171" t="n">
        <v>0.58</v>
      </c>
      <c r="R25" s="172" t="n">
        <v>0.58</v>
      </c>
      <c r="S25" s="172" t="n">
        <v>0.63</v>
      </c>
      <c r="T25" s="171" t="n">
        <v>0.58</v>
      </c>
      <c r="U25" s="171" t="n">
        <v>0.63</v>
      </c>
      <c r="V25" s="171" t="n">
        <v>0.73</v>
      </c>
      <c r="W25" s="171" t="n">
        <v>0.68</v>
      </c>
      <c r="X25" s="171" t="n">
        <v>-0.09</v>
      </c>
      <c r="Y25" s="171" t="n">
        <v>0</v>
      </c>
      <c r="Z25" s="171" t="n">
        <v>0.0275</v>
      </c>
      <c r="AA25" s="171" t="n">
        <v>-0.005</v>
      </c>
      <c r="AB25" s="171" t="n">
        <v>0.17</v>
      </c>
      <c r="AC25" s="171" t="n">
        <v>0</v>
      </c>
      <c r="AD25" s="171" t="n">
        <v>0.13</v>
      </c>
      <c r="AE25" s="171" t="n">
        <v>0</v>
      </c>
      <c r="AF25" s="171" t="n">
        <v>0.19</v>
      </c>
      <c r="AG25" s="171" t="n">
        <v>0</v>
      </c>
      <c r="AH25" s="171" t="n">
        <v>0.12</v>
      </c>
      <c r="AI25" s="171" t="n">
        <v>0</v>
      </c>
      <c r="AJ25" s="171" t="n">
        <v>0.125</v>
      </c>
      <c r="AK25" s="171" t="n">
        <v>0</v>
      </c>
      <c r="AL25" s="171" t="n">
        <v>0.0275</v>
      </c>
      <c r="AM25" s="171" t="n">
        <v>0.035</v>
      </c>
      <c r="AN25" s="171" t="n">
        <v>-0.0825</v>
      </c>
      <c r="AO25" s="171" t="n">
        <v>0.007</v>
      </c>
      <c r="AP25" s="171" t="n">
        <v>-0.51</v>
      </c>
      <c r="AQ25" s="171" t="n">
        <v>0.155</v>
      </c>
      <c r="AR25" s="171" t="n">
        <v>-0.07</v>
      </c>
      <c r="AS25" s="171" t="n">
        <v>0.01</v>
      </c>
      <c r="AT25" s="171" t="n">
        <v>-0.15</v>
      </c>
      <c r="AU25" s="171" t="n">
        <v>-0.015</v>
      </c>
      <c r="AV25" s="171" t="n">
        <v>-0.11</v>
      </c>
      <c r="AW25" s="171" t="n">
        <v>0.02</v>
      </c>
      <c r="AX25" s="171" t="n">
        <v>-0.0875</v>
      </c>
      <c r="AY25" s="171" t="n">
        <v>0.005</v>
      </c>
      <c r="AZ25" s="172" t="n">
        <v>0.115</v>
      </c>
      <c r="BA25" s="172" t="n">
        <v>0</v>
      </c>
      <c r="BB25" s="172" t="n">
        <v>-0.385</v>
      </c>
      <c r="BC25" s="171" t="n">
        <v>0</v>
      </c>
      <c r="BD25" s="171" t="n">
        <v>-0.175</v>
      </c>
      <c r="BE25" s="171" t="n">
        <v>-0.01</v>
      </c>
      <c r="BF25" s="171" t="n">
        <v>-0.04</v>
      </c>
      <c r="BG25" s="171" t="n">
        <v>-0.01</v>
      </c>
      <c r="BH25" s="171" t="n">
        <v>-0.1225</v>
      </c>
      <c r="BI25" s="171" t="n">
        <v>0</v>
      </c>
      <c r="BJ25" s="171" t="n">
        <v>-0.255</v>
      </c>
      <c r="BK25" s="134" t="n">
        <v>0.02</v>
      </c>
      <c r="BL25" s="134" t="n">
        <v>-0.04</v>
      </c>
      <c r="BM25" s="134" t="n">
        <v>-0.01</v>
      </c>
      <c r="BN25" s="134" t="n">
        <v>-0.32</v>
      </c>
      <c r="BO25" s="134" t="n">
        <v>0</v>
      </c>
      <c r="BP25" s="134" t="n">
        <v>-0.59</v>
      </c>
      <c r="BQ25" s="134" t="n">
        <v>0.02</v>
      </c>
      <c r="BR25" s="134" t="n">
        <v>-0.05</v>
      </c>
      <c r="BS25" s="134" t="n">
        <v>0.03</v>
      </c>
      <c r="BT25" s="134" t="n">
        <v>-0.175</v>
      </c>
      <c r="BU25" s="134" t="n">
        <v>-0.01</v>
      </c>
      <c r="BV25" s="134" t="n">
        <v>-0.25</v>
      </c>
      <c r="BW25" s="134" t="n">
        <v>0</v>
      </c>
      <c r="BX25" s="134" t="n">
        <v>-0.04</v>
      </c>
      <c r="BY25" s="134" t="n">
        <v>0</v>
      </c>
      <c r="BZ25" s="134" t="n">
        <v>-0.025</v>
      </c>
      <c r="CA25" s="134" t="n">
        <v>0.0575</v>
      </c>
      <c r="CB25" s="134" t="n">
        <v>0.145</v>
      </c>
      <c r="CC25" s="134" t="n">
        <v>0.01</v>
      </c>
      <c r="CD25" s="134" t="n">
        <v>-0.025</v>
      </c>
      <c r="CE25" s="134" t="n">
        <v>0.005</v>
      </c>
      <c r="CF25" s="134" t="n">
        <v>0.0025</v>
      </c>
      <c r="CG25" s="134" t="n">
        <v>-0.0025</v>
      </c>
      <c r="CH25" s="134" t="n">
        <v>-0.025</v>
      </c>
      <c r="CI25" s="134" t="n">
        <v>0.005</v>
      </c>
      <c r="CJ25" s="134" t="n">
        <v>-0.1275</v>
      </c>
      <c r="CK25" s="134" t="n">
        <v>0.005</v>
      </c>
      <c r="CL25" s="134" t="n">
        <v>0.075</v>
      </c>
      <c r="CM25" s="134" t="n">
        <v>0.0025</v>
      </c>
      <c r="CN25" s="134" t="n">
        <v>-0.0825</v>
      </c>
      <c r="CO25" s="134" t="n">
        <v>0.01</v>
      </c>
      <c r="CP25" s="134" t="n">
        <v>-0.0275</v>
      </c>
      <c r="CQ25" s="134" t="n">
        <v>0.015</v>
      </c>
      <c r="CR25" s="134" t="n">
        <v>0.0125</v>
      </c>
      <c r="CS25" s="134" t="n">
        <v>0.0075</v>
      </c>
      <c r="CT25" s="134" t="n">
        <v>0.385</v>
      </c>
      <c r="CU25" s="134" t="n">
        <v>0.02</v>
      </c>
      <c r="CV25" s="134" t="n">
        <v>-0.32</v>
      </c>
      <c r="CW25" s="134" t="n">
        <v>0</v>
      </c>
      <c r="CX25" s="134" t="n">
        <v>0.145</v>
      </c>
      <c r="CY25" s="134" t="n">
        <v>0.01</v>
      </c>
      <c r="CZ25" s="134" t="n">
        <v>-0.88</v>
      </c>
      <c r="DA25" s="134" t="n">
        <v>0</v>
      </c>
      <c r="DB25" s="134" t="n">
        <v>-0.7</v>
      </c>
      <c r="DC25" s="134" t="n">
        <v>0</v>
      </c>
      <c r="DD25" s="134" t="n">
        <v>0.75</v>
      </c>
      <c r="DF25" s="134" t="n">
        <v>-0.05</v>
      </c>
      <c r="DG25" s="134" t="n">
        <v>0.005</v>
      </c>
      <c r="DH25" s="134" t="n">
        <v>0.0075</v>
      </c>
      <c r="DI25" s="134" t="n">
        <v>0.005</v>
      </c>
      <c r="DJ25" s="134" t="n">
        <v>-0.025</v>
      </c>
      <c r="DK25" s="134" t="n">
        <v>0.005</v>
      </c>
      <c r="DL25" s="171" t="n">
        <v>-0.13</v>
      </c>
      <c r="DM25" s="134" t="n">
        <v>-0.01</v>
      </c>
      <c r="DN25" s="134" t="n">
        <v>0.17</v>
      </c>
      <c r="DO25" s="134" t="n">
        <v>0</v>
      </c>
      <c r="DP25" s="134" t="n">
        <v>-0.0825</v>
      </c>
      <c r="DQ25" s="134" t="n">
        <v>0</v>
      </c>
      <c r="DR25" s="134" t="n">
        <v>-0.12</v>
      </c>
      <c r="DS25" s="134" t="n">
        <v>-0.01</v>
      </c>
      <c r="DT25" s="134" t="n">
        <v>0.125</v>
      </c>
      <c r="DU25" s="134" t="n">
        <v>0</v>
      </c>
    </row>
    <row r="26" customFormat="false" ht="12.75" hidden="false" customHeight="false" outlineLevel="0" collapsed="false">
      <c r="D26" s="168" t="n">
        <v>37408</v>
      </c>
      <c r="F26" s="171" t="n">
        <v>2.902</v>
      </c>
      <c r="G26" s="172" t="n">
        <v>0.0219661328605336</v>
      </c>
      <c r="H26" s="171" t="n">
        <v>0.49</v>
      </c>
      <c r="I26" s="171" t="n">
        <v>0.58</v>
      </c>
      <c r="J26" s="171" t="n">
        <v>0.63</v>
      </c>
      <c r="K26" s="171" t="n">
        <v>0.53</v>
      </c>
      <c r="L26" s="169" t="n">
        <v>0.63</v>
      </c>
      <c r="M26" s="169" t="n">
        <v>0.58</v>
      </c>
      <c r="N26" s="171" t="n">
        <v>0.63</v>
      </c>
      <c r="O26" s="171" t="n">
        <v>0.63</v>
      </c>
      <c r="P26" s="171" t="n">
        <v>0.63</v>
      </c>
      <c r="Q26" s="171" t="n">
        <v>0.63</v>
      </c>
      <c r="R26" s="172" t="n">
        <v>0.58</v>
      </c>
      <c r="S26" s="172" t="n">
        <v>0.63</v>
      </c>
      <c r="T26" s="171" t="n">
        <v>0.58</v>
      </c>
      <c r="U26" s="171" t="n">
        <v>0.63</v>
      </c>
      <c r="V26" s="171" t="n">
        <v>0.73</v>
      </c>
      <c r="W26" s="171" t="n">
        <v>0.78</v>
      </c>
      <c r="X26" s="171" t="n">
        <v>-0.09</v>
      </c>
      <c r="Y26" s="171" t="n">
        <v>0</v>
      </c>
      <c r="Z26" s="171" t="n">
        <v>0.0275</v>
      </c>
      <c r="AA26" s="171" t="n">
        <v>-0.005</v>
      </c>
      <c r="AB26" s="171" t="n">
        <v>0.17</v>
      </c>
      <c r="AC26" s="171" t="n">
        <v>0</v>
      </c>
      <c r="AD26" s="171" t="n">
        <v>0.13</v>
      </c>
      <c r="AE26" s="171" t="n">
        <v>0</v>
      </c>
      <c r="AF26" s="171" t="n">
        <v>0.19</v>
      </c>
      <c r="AG26" s="171" t="n">
        <v>0</v>
      </c>
      <c r="AH26" s="171" t="n">
        <v>0.12</v>
      </c>
      <c r="AI26" s="171" t="n">
        <v>0</v>
      </c>
      <c r="AJ26" s="171" t="n">
        <v>0.125</v>
      </c>
      <c r="AK26" s="171" t="n">
        <v>0</v>
      </c>
      <c r="AL26" s="171" t="n">
        <v>0.0275</v>
      </c>
      <c r="AM26" s="171" t="n">
        <v>0.04</v>
      </c>
      <c r="AN26" s="171" t="n">
        <v>-0.0825</v>
      </c>
      <c r="AO26" s="171" t="n">
        <v>0.007</v>
      </c>
      <c r="AP26" s="171" t="n">
        <v>-0.51</v>
      </c>
      <c r="AQ26" s="171" t="n">
        <v>0.155</v>
      </c>
      <c r="AR26" s="171" t="n">
        <v>-0.07</v>
      </c>
      <c r="AS26" s="171" t="n">
        <v>0.01</v>
      </c>
      <c r="AT26" s="171" t="n">
        <v>-0.15</v>
      </c>
      <c r="AU26" s="171" t="n">
        <v>-0.015</v>
      </c>
      <c r="AV26" s="171" t="n">
        <v>-0.11</v>
      </c>
      <c r="AW26" s="171" t="n">
        <v>0.02</v>
      </c>
      <c r="AX26" s="171" t="n">
        <v>-0.0875</v>
      </c>
      <c r="AY26" s="171" t="n">
        <v>0.005</v>
      </c>
      <c r="AZ26" s="172" t="n">
        <v>0.115</v>
      </c>
      <c r="BA26" s="172" t="n">
        <v>0</v>
      </c>
      <c r="BB26" s="172" t="n">
        <v>-0.385</v>
      </c>
      <c r="BC26" s="171" t="n">
        <v>0</v>
      </c>
      <c r="BD26" s="171" t="n">
        <v>-0.165</v>
      </c>
      <c r="BE26" s="171" t="n">
        <v>-0.01</v>
      </c>
      <c r="BF26" s="171" t="n">
        <v>-0.005</v>
      </c>
      <c r="BG26" s="171" t="n">
        <v>-0.01</v>
      </c>
      <c r="BH26" s="171" t="n">
        <v>-0.11</v>
      </c>
      <c r="BI26" s="171" t="n">
        <v>0</v>
      </c>
      <c r="BJ26" s="171" t="n">
        <v>-0.255</v>
      </c>
      <c r="BK26" s="134" t="n">
        <v>0.02</v>
      </c>
      <c r="BL26" s="134" t="n">
        <v>-0.005</v>
      </c>
      <c r="BM26" s="134" t="n">
        <v>-0.01</v>
      </c>
      <c r="BN26" s="134" t="n">
        <v>-0.32</v>
      </c>
      <c r="BO26" s="134" t="n">
        <v>0</v>
      </c>
      <c r="BP26" s="134" t="n">
        <v>-0.59</v>
      </c>
      <c r="BQ26" s="134" t="n">
        <v>0.02</v>
      </c>
      <c r="BR26" s="134" t="n">
        <v>0.06</v>
      </c>
      <c r="BS26" s="134" t="n">
        <v>0.03</v>
      </c>
      <c r="BT26" s="134" t="n">
        <v>-0.165</v>
      </c>
      <c r="BU26" s="134" t="n">
        <v>-0.01</v>
      </c>
      <c r="BV26" s="134" t="n">
        <v>-0.14</v>
      </c>
      <c r="BW26" s="134" t="n">
        <v>0</v>
      </c>
      <c r="BX26" s="134" t="n">
        <v>0.2</v>
      </c>
      <c r="BY26" s="134" t="n">
        <v>0</v>
      </c>
      <c r="BZ26" s="134" t="n">
        <v>-0.025</v>
      </c>
      <c r="CA26" s="134" t="n">
        <v>0.0575</v>
      </c>
      <c r="CB26" s="134" t="n">
        <v>0.155</v>
      </c>
      <c r="CC26" s="134" t="n">
        <v>0.0125</v>
      </c>
      <c r="CD26" s="134" t="n">
        <v>-0.025</v>
      </c>
      <c r="CE26" s="134" t="n">
        <v>0.005</v>
      </c>
      <c r="CF26" s="134" t="n">
        <v>0.0025</v>
      </c>
      <c r="CG26" s="134" t="n">
        <v>-0.0025</v>
      </c>
      <c r="CH26" s="134" t="n">
        <v>-0.025</v>
      </c>
      <c r="CI26" s="134" t="n">
        <v>0.005</v>
      </c>
      <c r="CJ26" s="134" t="n">
        <v>-0.085</v>
      </c>
      <c r="CK26" s="134" t="n">
        <v>0.005</v>
      </c>
      <c r="CL26" s="134" t="n">
        <v>0.075</v>
      </c>
      <c r="CM26" s="134" t="n">
        <v>0.0025</v>
      </c>
      <c r="CN26" s="134" t="n">
        <v>-0.0825</v>
      </c>
      <c r="CO26" s="134" t="n">
        <v>0.01</v>
      </c>
      <c r="CP26" s="134" t="n">
        <v>-0.0275</v>
      </c>
      <c r="CQ26" s="134" t="n">
        <v>0.015</v>
      </c>
      <c r="CR26" s="134" t="n">
        <v>0.0125</v>
      </c>
      <c r="CS26" s="134" t="n">
        <v>0.0075</v>
      </c>
      <c r="CT26" s="134" t="n">
        <v>0.37</v>
      </c>
      <c r="CU26" s="134" t="n">
        <v>0.035</v>
      </c>
      <c r="CV26" s="134" t="n">
        <v>-0.32</v>
      </c>
      <c r="CW26" s="134" t="n">
        <v>0</v>
      </c>
      <c r="CX26" s="134" t="n">
        <v>0.155</v>
      </c>
      <c r="CY26" s="134" t="n">
        <v>0.0125</v>
      </c>
      <c r="CZ26" s="134" t="n">
        <v>-0.88</v>
      </c>
      <c r="DA26" s="134" t="n">
        <v>0</v>
      </c>
      <c r="DB26" s="134" t="n">
        <v>-0.7</v>
      </c>
      <c r="DC26" s="134" t="n">
        <v>0</v>
      </c>
      <c r="DD26" s="134" t="n">
        <v>0.85</v>
      </c>
      <c r="DF26" s="134" t="n">
        <v>-0.045</v>
      </c>
      <c r="DG26" s="134" t="n">
        <v>0.005</v>
      </c>
      <c r="DH26" s="134" t="n">
        <v>0.0125</v>
      </c>
      <c r="DI26" s="134" t="n">
        <v>0.005</v>
      </c>
      <c r="DJ26" s="134" t="n">
        <v>-0.02</v>
      </c>
      <c r="DK26" s="134" t="n">
        <v>0.005</v>
      </c>
      <c r="DL26" s="171" t="n">
        <v>-0.13</v>
      </c>
      <c r="DM26" s="134" t="n">
        <v>-0.01</v>
      </c>
      <c r="DN26" s="134" t="n">
        <v>0.17</v>
      </c>
      <c r="DO26" s="134" t="n">
        <v>0</v>
      </c>
      <c r="DP26" s="134" t="n">
        <v>-0.0825</v>
      </c>
      <c r="DQ26" s="134" t="n">
        <v>0</v>
      </c>
      <c r="DR26" s="134" t="n">
        <v>-0.12</v>
      </c>
      <c r="DS26" s="134" t="n">
        <v>-0.01</v>
      </c>
      <c r="DT26" s="134" t="n">
        <v>0.125</v>
      </c>
      <c r="DU26" s="134" t="n">
        <v>0</v>
      </c>
    </row>
    <row r="27" customFormat="false" ht="12.75" hidden="false" customHeight="false" outlineLevel="0" collapsed="false">
      <c r="D27" s="168" t="n">
        <v>37438</v>
      </c>
      <c r="F27" s="171" t="n">
        <v>2.947</v>
      </c>
      <c r="G27" s="172" t="n">
        <v>0.0223107428025071</v>
      </c>
      <c r="H27" s="171" t="n">
        <v>0.49</v>
      </c>
      <c r="I27" s="171" t="n">
        <v>0.63</v>
      </c>
      <c r="J27" s="171" t="n">
        <v>0.63</v>
      </c>
      <c r="K27" s="171" t="n">
        <v>0.53</v>
      </c>
      <c r="L27" s="169" t="n">
        <v>0.63</v>
      </c>
      <c r="M27" s="169" t="n">
        <v>0.63</v>
      </c>
      <c r="N27" s="171" t="n">
        <v>0.63</v>
      </c>
      <c r="O27" s="171" t="n">
        <v>0.63</v>
      </c>
      <c r="P27" s="171" t="n">
        <v>0.63</v>
      </c>
      <c r="Q27" s="171" t="n">
        <v>0.63</v>
      </c>
      <c r="R27" s="172" t="n">
        <v>0.63</v>
      </c>
      <c r="S27" s="172" t="n">
        <v>0.68</v>
      </c>
      <c r="T27" s="171" t="n">
        <v>0.63</v>
      </c>
      <c r="U27" s="171" t="n">
        <v>0.63</v>
      </c>
      <c r="V27" s="171" t="n">
        <v>0.78</v>
      </c>
      <c r="W27" s="171" t="n">
        <v>0.78</v>
      </c>
      <c r="X27" s="171" t="n">
        <v>-0.09</v>
      </c>
      <c r="Y27" s="171" t="n">
        <v>0</v>
      </c>
      <c r="Z27" s="171" t="n">
        <v>0.0275</v>
      </c>
      <c r="AA27" s="171" t="n">
        <v>-0.005</v>
      </c>
      <c r="AB27" s="171" t="n">
        <v>0.17</v>
      </c>
      <c r="AC27" s="171" t="n">
        <v>0</v>
      </c>
      <c r="AD27" s="171" t="n">
        <v>0.13</v>
      </c>
      <c r="AE27" s="171" t="n">
        <v>0</v>
      </c>
      <c r="AF27" s="171" t="n">
        <v>0.19</v>
      </c>
      <c r="AG27" s="171" t="n">
        <v>0</v>
      </c>
      <c r="AH27" s="171" t="n">
        <v>0.12</v>
      </c>
      <c r="AI27" s="171" t="n">
        <v>0</v>
      </c>
      <c r="AJ27" s="171" t="n">
        <v>0.125</v>
      </c>
      <c r="AK27" s="171" t="n">
        <v>0</v>
      </c>
      <c r="AL27" s="171" t="n">
        <v>0.0275</v>
      </c>
      <c r="AM27" s="171" t="n">
        <v>0.04</v>
      </c>
      <c r="AN27" s="171" t="n">
        <v>-0.0825</v>
      </c>
      <c r="AO27" s="171" t="n">
        <v>0.007</v>
      </c>
      <c r="AP27" s="171" t="n">
        <v>-0.51</v>
      </c>
      <c r="AQ27" s="171" t="n">
        <v>0.155</v>
      </c>
      <c r="AR27" s="171" t="n">
        <v>-0.07</v>
      </c>
      <c r="AS27" s="171" t="n">
        <v>0.01</v>
      </c>
      <c r="AT27" s="171" t="n">
        <v>-0.15</v>
      </c>
      <c r="AU27" s="171" t="n">
        <v>-0.015</v>
      </c>
      <c r="AV27" s="171" t="n">
        <v>-0.11</v>
      </c>
      <c r="AW27" s="171" t="n">
        <v>0.02</v>
      </c>
      <c r="AX27" s="171" t="n">
        <v>-0.0875</v>
      </c>
      <c r="AY27" s="171" t="n">
        <v>0.005</v>
      </c>
      <c r="AZ27" s="172" t="n">
        <v>0.115</v>
      </c>
      <c r="BA27" s="172" t="n">
        <v>0</v>
      </c>
      <c r="BB27" s="172" t="n">
        <v>-0.34</v>
      </c>
      <c r="BC27" s="171" t="n">
        <v>0</v>
      </c>
      <c r="BD27" s="171" t="n">
        <v>-0.135</v>
      </c>
      <c r="BE27" s="171" t="n">
        <v>-0.01</v>
      </c>
      <c r="BF27" s="171" t="n">
        <v>0.13</v>
      </c>
      <c r="BG27" s="171" t="n">
        <v>-0.01</v>
      </c>
      <c r="BH27" s="171" t="n">
        <v>-0.08</v>
      </c>
      <c r="BI27" s="171" t="n">
        <v>0</v>
      </c>
      <c r="BJ27" s="171" t="n">
        <v>-0.07</v>
      </c>
      <c r="BK27" s="134" t="n">
        <v>0.02</v>
      </c>
      <c r="BL27" s="134" t="n">
        <v>0.13</v>
      </c>
      <c r="BM27" s="134" t="n">
        <v>-0.01</v>
      </c>
      <c r="BN27" s="134" t="n">
        <v>-0.38</v>
      </c>
      <c r="BO27" s="134" t="n">
        <v>0</v>
      </c>
      <c r="BP27" s="134" t="n">
        <v>-0.59</v>
      </c>
      <c r="BQ27" s="134" t="n">
        <v>0.02</v>
      </c>
      <c r="BR27" s="134" t="n">
        <v>0.195</v>
      </c>
      <c r="BS27" s="134" t="n">
        <v>0.03</v>
      </c>
      <c r="BT27" s="134" t="n">
        <v>-0.135</v>
      </c>
      <c r="BU27" s="134" t="n">
        <v>-0.01</v>
      </c>
      <c r="BV27" s="134" t="n">
        <v>-0.005</v>
      </c>
      <c r="BW27" s="134" t="n">
        <v>0</v>
      </c>
      <c r="BX27" s="134" t="n">
        <v>0.13</v>
      </c>
      <c r="BY27" s="134" t="n">
        <v>0</v>
      </c>
      <c r="BZ27" s="134" t="n">
        <v>-0.025</v>
      </c>
      <c r="CA27" s="134" t="n">
        <v>0.0575</v>
      </c>
      <c r="CB27" s="134" t="n">
        <v>0.18</v>
      </c>
      <c r="CC27" s="134" t="n">
        <v>0.0125</v>
      </c>
      <c r="CD27" s="134" t="n">
        <v>-0.025</v>
      </c>
      <c r="CE27" s="134" t="n">
        <v>0.005</v>
      </c>
      <c r="CF27" s="134" t="n">
        <v>0.0025</v>
      </c>
      <c r="CG27" s="134" t="n">
        <v>-0.0025</v>
      </c>
      <c r="CH27" s="134" t="n">
        <v>-0.025</v>
      </c>
      <c r="CI27" s="134" t="n">
        <v>0.005</v>
      </c>
      <c r="CJ27" s="134" t="n">
        <v>-0.0825</v>
      </c>
      <c r="CK27" s="134" t="n">
        <v>0.005</v>
      </c>
      <c r="CL27" s="134" t="n">
        <v>0.075</v>
      </c>
      <c r="CM27" s="134" t="n">
        <v>0.0025</v>
      </c>
      <c r="CN27" s="134" t="n">
        <v>-0.0825</v>
      </c>
      <c r="CO27" s="134" t="n">
        <v>0.01</v>
      </c>
      <c r="CP27" s="134" t="n">
        <v>-0.0275</v>
      </c>
      <c r="CQ27" s="134" t="n">
        <v>0.015</v>
      </c>
      <c r="CR27" s="134" t="n">
        <v>0.0125</v>
      </c>
      <c r="CS27" s="134" t="n">
        <v>0.0075</v>
      </c>
      <c r="CT27" s="134" t="n">
        <v>0.44</v>
      </c>
      <c r="CU27" s="134" t="n">
        <v>0.035</v>
      </c>
      <c r="CV27" s="134" t="n">
        <v>-0.38</v>
      </c>
      <c r="CW27" s="134" t="n">
        <v>0</v>
      </c>
      <c r="CX27" s="134" t="n">
        <v>0.18</v>
      </c>
      <c r="CY27" s="134" t="n">
        <v>0.0125</v>
      </c>
      <c r="CZ27" s="134" t="n">
        <v>-0.88</v>
      </c>
      <c r="DA27" s="134" t="n">
        <v>0</v>
      </c>
      <c r="DB27" s="134" t="n">
        <v>-0.7</v>
      </c>
      <c r="DC27" s="134" t="n">
        <v>0</v>
      </c>
      <c r="DD27" s="134" t="n">
        <v>1.05</v>
      </c>
      <c r="DF27" s="134" t="n">
        <v>-0.045</v>
      </c>
      <c r="DG27" s="134" t="n">
        <v>0.005</v>
      </c>
      <c r="DH27" s="134" t="n">
        <v>0.0125</v>
      </c>
      <c r="DI27" s="134" t="n">
        <v>0.005</v>
      </c>
      <c r="DJ27" s="134" t="n">
        <v>-0.02</v>
      </c>
      <c r="DK27" s="134" t="n">
        <v>0.005</v>
      </c>
      <c r="DL27" s="171" t="n">
        <v>-0.13</v>
      </c>
      <c r="DM27" s="134" t="n">
        <v>-0.01</v>
      </c>
      <c r="DN27" s="134" t="n">
        <v>0.17</v>
      </c>
      <c r="DO27" s="134" t="n">
        <v>0</v>
      </c>
      <c r="DP27" s="134" t="n">
        <v>-0.0825</v>
      </c>
      <c r="DQ27" s="134" t="n">
        <v>0</v>
      </c>
      <c r="DR27" s="134" t="n">
        <v>-0.12</v>
      </c>
      <c r="DS27" s="134" t="n">
        <v>-0.01</v>
      </c>
      <c r="DT27" s="134" t="n">
        <v>0.125</v>
      </c>
      <c r="DU27" s="134" t="n">
        <v>0</v>
      </c>
    </row>
    <row r="28" customFormat="false" ht="12.75" hidden="false" customHeight="false" outlineLevel="0" collapsed="false">
      <c r="D28" s="168" t="n">
        <v>37469</v>
      </c>
      <c r="F28" s="171" t="n">
        <v>2.992</v>
      </c>
      <c r="G28" s="172" t="n">
        <v>0.0228377103587234</v>
      </c>
      <c r="H28" s="171" t="n">
        <v>0.49</v>
      </c>
      <c r="I28" s="171" t="n">
        <v>0.68</v>
      </c>
      <c r="J28" s="171" t="n">
        <v>0.68</v>
      </c>
      <c r="K28" s="171" t="n">
        <v>0.63</v>
      </c>
      <c r="L28" s="169" t="n">
        <v>0.73</v>
      </c>
      <c r="M28" s="169" t="n">
        <v>0.68</v>
      </c>
      <c r="N28" s="171" t="n">
        <v>0.73</v>
      </c>
      <c r="O28" s="171" t="n">
        <v>0.68</v>
      </c>
      <c r="P28" s="171" t="n">
        <v>0.73</v>
      </c>
      <c r="Q28" s="171" t="n">
        <v>0.58</v>
      </c>
      <c r="R28" s="172" t="n">
        <v>0.68</v>
      </c>
      <c r="S28" s="172" t="n">
        <v>0.73</v>
      </c>
      <c r="T28" s="171" t="n">
        <v>0.68</v>
      </c>
      <c r="U28" s="171" t="n">
        <v>0.73</v>
      </c>
      <c r="V28" s="171" t="n">
        <v>0.83</v>
      </c>
      <c r="W28" s="171" t="n">
        <v>0.88</v>
      </c>
      <c r="X28" s="171" t="n">
        <v>-0.09</v>
      </c>
      <c r="Y28" s="171" t="n">
        <v>0</v>
      </c>
      <c r="Z28" s="171" t="n">
        <v>0.0275</v>
      </c>
      <c r="AA28" s="171" t="n">
        <v>-0.005</v>
      </c>
      <c r="AB28" s="171" t="n">
        <v>0.17</v>
      </c>
      <c r="AC28" s="171" t="n">
        <v>0</v>
      </c>
      <c r="AD28" s="171" t="n">
        <v>0.13</v>
      </c>
      <c r="AE28" s="171" t="n">
        <v>0</v>
      </c>
      <c r="AF28" s="171" t="n">
        <v>0.19</v>
      </c>
      <c r="AG28" s="171" t="n">
        <v>0</v>
      </c>
      <c r="AH28" s="171" t="n">
        <v>0.12</v>
      </c>
      <c r="AI28" s="171" t="n">
        <v>0</v>
      </c>
      <c r="AJ28" s="171" t="n">
        <v>0.125</v>
      </c>
      <c r="AK28" s="171" t="n">
        <v>0</v>
      </c>
      <c r="AL28" s="171" t="n">
        <v>0.0275</v>
      </c>
      <c r="AM28" s="171" t="n">
        <v>0.04</v>
      </c>
      <c r="AN28" s="171" t="n">
        <v>-0.0825</v>
      </c>
      <c r="AO28" s="171" t="n">
        <v>0.007</v>
      </c>
      <c r="AP28" s="171" t="n">
        <v>-0.51</v>
      </c>
      <c r="AQ28" s="171" t="n">
        <v>0.155</v>
      </c>
      <c r="AR28" s="171" t="n">
        <v>-0.07</v>
      </c>
      <c r="AS28" s="171" t="n">
        <v>0.01</v>
      </c>
      <c r="AT28" s="171" t="n">
        <v>-0.15</v>
      </c>
      <c r="AU28" s="171" t="n">
        <v>-0.015</v>
      </c>
      <c r="AV28" s="171" t="n">
        <v>-0.11</v>
      </c>
      <c r="AW28" s="171" t="n">
        <v>0.02</v>
      </c>
      <c r="AX28" s="171" t="n">
        <v>-0.0875</v>
      </c>
      <c r="AY28" s="171" t="n">
        <v>0.005</v>
      </c>
      <c r="AZ28" s="172" t="n">
        <v>0.115</v>
      </c>
      <c r="BA28" s="172" t="n">
        <v>0</v>
      </c>
      <c r="BB28" s="172" t="n">
        <v>-0.34</v>
      </c>
      <c r="BC28" s="171" t="n">
        <v>0</v>
      </c>
      <c r="BD28" s="171" t="n">
        <v>-0.125</v>
      </c>
      <c r="BE28" s="171" t="n">
        <v>-0.01</v>
      </c>
      <c r="BF28" s="171" t="n">
        <v>0.145</v>
      </c>
      <c r="BG28" s="171" t="n">
        <v>-0.01</v>
      </c>
      <c r="BH28" s="171" t="n">
        <v>-0.07</v>
      </c>
      <c r="BI28" s="171" t="n">
        <v>0</v>
      </c>
      <c r="BJ28" s="171" t="n">
        <v>-0.07</v>
      </c>
      <c r="BK28" s="134" t="n">
        <v>0.02</v>
      </c>
      <c r="BL28" s="134" t="n">
        <v>0.145</v>
      </c>
      <c r="BM28" s="134" t="n">
        <v>-0.01</v>
      </c>
      <c r="BN28" s="134" t="n">
        <v>-0.38</v>
      </c>
      <c r="BO28" s="134" t="n">
        <v>0</v>
      </c>
      <c r="BP28" s="134" t="n">
        <v>-0.59</v>
      </c>
      <c r="BQ28" s="134" t="n">
        <v>0.02</v>
      </c>
      <c r="BR28" s="134" t="n">
        <v>0.205</v>
      </c>
      <c r="BS28" s="134" t="n">
        <v>0.03</v>
      </c>
      <c r="BT28" s="134" t="n">
        <v>-0.125</v>
      </c>
      <c r="BU28" s="134" t="n">
        <v>-0.01</v>
      </c>
      <c r="BV28" s="134" t="n">
        <v>0.004999999</v>
      </c>
      <c r="BW28" s="134" t="n">
        <v>0</v>
      </c>
      <c r="BX28" s="134" t="n">
        <v>0.145</v>
      </c>
      <c r="BY28" s="134" t="n">
        <v>0</v>
      </c>
      <c r="BZ28" s="134" t="n">
        <v>-0.025</v>
      </c>
      <c r="CA28" s="134" t="n">
        <v>0.0575</v>
      </c>
      <c r="CB28" s="134" t="n">
        <v>0.18</v>
      </c>
      <c r="CC28" s="134" t="n">
        <v>0.0125</v>
      </c>
      <c r="CD28" s="134" t="n">
        <v>-0.025</v>
      </c>
      <c r="CE28" s="134" t="n">
        <v>0.005</v>
      </c>
      <c r="CF28" s="134" t="n">
        <v>0.0025</v>
      </c>
      <c r="CG28" s="134" t="n">
        <v>-0.0025</v>
      </c>
      <c r="CH28" s="134" t="n">
        <v>-0.025</v>
      </c>
      <c r="CI28" s="134" t="n">
        <v>0.005</v>
      </c>
      <c r="CJ28" s="134" t="n">
        <v>-0.08</v>
      </c>
      <c r="CK28" s="134" t="n">
        <v>0.005</v>
      </c>
      <c r="CL28" s="134" t="n">
        <v>0.075</v>
      </c>
      <c r="CM28" s="134" t="n">
        <v>0.0025</v>
      </c>
      <c r="CN28" s="134" t="n">
        <v>-0.0825</v>
      </c>
      <c r="CO28" s="134" t="n">
        <v>0.01</v>
      </c>
      <c r="CP28" s="134" t="n">
        <v>-0.0275</v>
      </c>
      <c r="CQ28" s="134" t="n">
        <v>0.015</v>
      </c>
      <c r="CR28" s="134" t="n">
        <v>0.0125</v>
      </c>
      <c r="CS28" s="134" t="n">
        <v>0.0075</v>
      </c>
      <c r="CT28" s="134" t="n">
        <v>0.44</v>
      </c>
      <c r="CU28" s="134" t="n">
        <v>0.01</v>
      </c>
      <c r="CV28" s="134" t="n">
        <v>-0.38</v>
      </c>
      <c r="CW28" s="134" t="n">
        <v>0</v>
      </c>
      <c r="CX28" s="134" t="n">
        <v>0.18</v>
      </c>
      <c r="CY28" s="134" t="n">
        <v>0.0125</v>
      </c>
      <c r="CZ28" s="134" t="n">
        <v>-0.88</v>
      </c>
      <c r="DA28" s="134" t="n">
        <v>0</v>
      </c>
      <c r="DB28" s="134" t="n">
        <v>-0.7</v>
      </c>
      <c r="DC28" s="134" t="n">
        <v>0</v>
      </c>
      <c r="DD28" s="134" t="n">
        <v>1.05</v>
      </c>
      <c r="DF28" s="134" t="n">
        <v>-0.045</v>
      </c>
      <c r="DG28" s="134" t="n">
        <v>0.005</v>
      </c>
      <c r="DH28" s="134" t="n">
        <v>0.0125</v>
      </c>
      <c r="DI28" s="134" t="n">
        <v>0.005</v>
      </c>
      <c r="DJ28" s="134" t="n">
        <v>-0.02</v>
      </c>
      <c r="DK28" s="134" t="n">
        <v>0.005</v>
      </c>
      <c r="DL28" s="171" t="n">
        <v>-0.13</v>
      </c>
      <c r="DM28" s="134" t="n">
        <v>-0.01</v>
      </c>
      <c r="DN28" s="134" t="n">
        <v>0.17</v>
      </c>
      <c r="DO28" s="134" t="n">
        <v>0</v>
      </c>
      <c r="DP28" s="134" t="n">
        <v>-0.0825</v>
      </c>
      <c r="DQ28" s="134" t="n">
        <v>0</v>
      </c>
      <c r="DR28" s="134" t="n">
        <v>-0.12</v>
      </c>
      <c r="DS28" s="134" t="n">
        <v>-0.01</v>
      </c>
      <c r="DT28" s="134" t="n">
        <v>0.125</v>
      </c>
      <c r="DU28" s="134" t="n">
        <v>0</v>
      </c>
    </row>
    <row r="29" customFormat="false" ht="12.75" hidden="false" customHeight="false" outlineLevel="0" collapsed="false">
      <c r="D29" s="168" t="n">
        <v>37500</v>
      </c>
      <c r="F29" s="171" t="n">
        <v>3.007</v>
      </c>
      <c r="G29" s="172" t="n">
        <v>0.0233646780089032</v>
      </c>
      <c r="H29" s="171" t="n">
        <v>0.4875</v>
      </c>
      <c r="I29" s="171" t="n">
        <v>0.68</v>
      </c>
      <c r="J29" s="171" t="n">
        <v>0.68</v>
      </c>
      <c r="K29" s="171" t="n">
        <v>0.68</v>
      </c>
      <c r="L29" s="169" t="n">
        <v>0.68</v>
      </c>
      <c r="M29" s="169" t="n">
        <v>0.68</v>
      </c>
      <c r="N29" s="171" t="n">
        <v>0.73</v>
      </c>
      <c r="O29" s="171" t="n">
        <v>0.73</v>
      </c>
      <c r="P29" s="171" t="n">
        <v>0.68</v>
      </c>
      <c r="Q29" s="171" t="n">
        <v>0.63</v>
      </c>
      <c r="R29" s="172" t="n">
        <v>0.68</v>
      </c>
      <c r="S29" s="172" t="n">
        <v>0.73</v>
      </c>
      <c r="T29" s="171" t="n">
        <v>0.68</v>
      </c>
      <c r="U29" s="171" t="n">
        <v>0.73</v>
      </c>
      <c r="V29" s="171" t="n">
        <v>0.83</v>
      </c>
      <c r="W29" s="171" t="n">
        <v>0.83</v>
      </c>
      <c r="X29" s="171" t="n">
        <v>-0.09</v>
      </c>
      <c r="Y29" s="171" t="n">
        <v>0</v>
      </c>
      <c r="Z29" s="171" t="n">
        <v>0.0275</v>
      </c>
      <c r="AA29" s="171" t="n">
        <v>-0.005</v>
      </c>
      <c r="AB29" s="171" t="n">
        <v>0.17</v>
      </c>
      <c r="AC29" s="171" t="n">
        <v>0</v>
      </c>
      <c r="AD29" s="171" t="n">
        <v>0.13</v>
      </c>
      <c r="AE29" s="171" t="n">
        <v>0</v>
      </c>
      <c r="AF29" s="171" t="n">
        <v>0.19</v>
      </c>
      <c r="AG29" s="171" t="n">
        <v>0</v>
      </c>
      <c r="AH29" s="171" t="n">
        <v>0.12</v>
      </c>
      <c r="AI29" s="171" t="n">
        <v>0</v>
      </c>
      <c r="AJ29" s="171" t="n">
        <v>0.125</v>
      </c>
      <c r="AK29" s="171" t="n">
        <v>0</v>
      </c>
      <c r="AL29" s="171" t="n">
        <v>0.0275</v>
      </c>
      <c r="AM29" s="171" t="n">
        <v>0.04</v>
      </c>
      <c r="AN29" s="171" t="n">
        <v>-0.0825</v>
      </c>
      <c r="AO29" s="171" t="n">
        <v>0.007</v>
      </c>
      <c r="AP29" s="171" t="n">
        <v>-0.51</v>
      </c>
      <c r="AQ29" s="171" t="n">
        <v>0.155</v>
      </c>
      <c r="AR29" s="171" t="n">
        <v>-0.07</v>
      </c>
      <c r="AS29" s="171" t="n">
        <v>0.01</v>
      </c>
      <c r="AT29" s="171" t="n">
        <v>-0.15</v>
      </c>
      <c r="AU29" s="171" t="n">
        <v>-0.015</v>
      </c>
      <c r="AV29" s="171" t="n">
        <v>-0.11</v>
      </c>
      <c r="AW29" s="171" t="n">
        <v>0.02</v>
      </c>
      <c r="AX29" s="171" t="n">
        <v>-0.0875</v>
      </c>
      <c r="AY29" s="171" t="n">
        <v>0.005</v>
      </c>
      <c r="AZ29" s="172" t="n">
        <v>0.115</v>
      </c>
      <c r="BA29" s="172" t="n">
        <v>0</v>
      </c>
      <c r="BB29" s="172" t="n">
        <v>-0.34</v>
      </c>
      <c r="BC29" s="171" t="n">
        <v>0</v>
      </c>
      <c r="BD29" s="171" t="n">
        <v>-0.1425</v>
      </c>
      <c r="BE29" s="171" t="n">
        <v>-0.01</v>
      </c>
      <c r="BF29" s="171" t="n">
        <v>0.13</v>
      </c>
      <c r="BG29" s="171" t="n">
        <v>-0.01</v>
      </c>
      <c r="BH29" s="171" t="n">
        <v>-0.085</v>
      </c>
      <c r="BI29" s="171" t="n">
        <v>0</v>
      </c>
      <c r="BJ29" s="171" t="n">
        <v>-0.07</v>
      </c>
      <c r="BK29" s="134" t="n">
        <v>0.02</v>
      </c>
      <c r="BL29" s="134" t="n">
        <v>0.13</v>
      </c>
      <c r="BM29" s="134" t="n">
        <v>-0.01</v>
      </c>
      <c r="BN29" s="134" t="n">
        <v>-0.38</v>
      </c>
      <c r="BO29" s="134" t="n">
        <v>0</v>
      </c>
      <c r="BP29" s="134" t="n">
        <v>-0.59</v>
      </c>
      <c r="BQ29" s="134" t="n">
        <v>0</v>
      </c>
      <c r="BR29" s="134" t="n">
        <v>0.15</v>
      </c>
      <c r="BS29" s="134" t="n">
        <v>0.03</v>
      </c>
      <c r="BT29" s="134" t="n">
        <v>-0.1425</v>
      </c>
      <c r="BU29" s="134" t="n">
        <v>-0.01</v>
      </c>
      <c r="BV29" s="134" t="n">
        <v>-0.05</v>
      </c>
      <c r="BW29" s="134" t="n">
        <v>0</v>
      </c>
      <c r="BX29" s="134" t="n">
        <v>0.13</v>
      </c>
      <c r="BY29" s="134" t="n">
        <v>0</v>
      </c>
      <c r="BZ29" s="134" t="n">
        <v>-0.025</v>
      </c>
      <c r="CA29" s="134" t="n">
        <v>0.0575</v>
      </c>
      <c r="CB29" s="134" t="n">
        <v>0.155</v>
      </c>
      <c r="CC29" s="134" t="n">
        <v>0.0125</v>
      </c>
      <c r="CD29" s="134" t="n">
        <v>-0.025</v>
      </c>
      <c r="CE29" s="134" t="n">
        <v>0.005</v>
      </c>
      <c r="CF29" s="134" t="n">
        <v>0.0025</v>
      </c>
      <c r="CG29" s="134" t="n">
        <v>-0.0025</v>
      </c>
      <c r="CH29" s="134" t="n">
        <v>-0.025</v>
      </c>
      <c r="CI29" s="134" t="n">
        <v>0.005</v>
      </c>
      <c r="CJ29" s="134" t="n">
        <v>-0.085</v>
      </c>
      <c r="CK29" s="134" t="n">
        <v>0.005</v>
      </c>
      <c r="CL29" s="134" t="n">
        <v>0.075</v>
      </c>
      <c r="CM29" s="134" t="n">
        <v>0.0025</v>
      </c>
      <c r="CN29" s="134" t="n">
        <v>-0.0825</v>
      </c>
      <c r="CO29" s="134" t="n">
        <v>0.01</v>
      </c>
      <c r="CP29" s="134" t="n">
        <v>-0.0275</v>
      </c>
      <c r="CQ29" s="134" t="n">
        <v>0.015</v>
      </c>
      <c r="CR29" s="134" t="n">
        <v>0.0125</v>
      </c>
      <c r="CS29" s="134" t="n">
        <v>0.0075</v>
      </c>
      <c r="CT29" s="134" t="n">
        <v>0.36</v>
      </c>
      <c r="CU29" s="134" t="n">
        <v>0.01</v>
      </c>
      <c r="CV29" s="134" t="n">
        <v>-0.38</v>
      </c>
      <c r="CW29" s="134" t="n">
        <v>0</v>
      </c>
      <c r="CX29" s="134" t="n">
        <v>0.155</v>
      </c>
      <c r="CY29" s="134" t="n">
        <v>0.0125</v>
      </c>
      <c r="CZ29" s="134" t="n">
        <v>-0.88</v>
      </c>
      <c r="DA29" s="134" t="n">
        <v>0</v>
      </c>
      <c r="DB29" s="134" t="n">
        <v>-0.7</v>
      </c>
      <c r="DC29" s="134" t="n">
        <v>0</v>
      </c>
      <c r="DD29" s="134" t="n">
        <v>0.75</v>
      </c>
      <c r="DF29" s="134" t="n">
        <v>-0.05</v>
      </c>
      <c r="DG29" s="134" t="n">
        <v>0.005</v>
      </c>
      <c r="DH29" s="134" t="n">
        <v>0.0075</v>
      </c>
      <c r="DI29" s="134" t="n">
        <v>0.005</v>
      </c>
      <c r="DJ29" s="134" t="n">
        <v>-0.025</v>
      </c>
      <c r="DK29" s="134" t="n">
        <v>0.005</v>
      </c>
      <c r="DL29" s="171" t="n">
        <v>-0.13</v>
      </c>
      <c r="DM29" s="134" t="n">
        <v>-0.01</v>
      </c>
      <c r="DN29" s="134" t="n">
        <v>0.17</v>
      </c>
      <c r="DO29" s="134" t="n">
        <v>0</v>
      </c>
      <c r="DP29" s="134" t="n">
        <v>-0.0825</v>
      </c>
      <c r="DQ29" s="134" t="n">
        <v>0</v>
      </c>
      <c r="DR29" s="134" t="n">
        <v>-0.12</v>
      </c>
      <c r="DS29" s="134" t="n">
        <v>-0.01</v>
      </c>
      <c r="DT29" s="134" t="n">
        <v>0.125</v>
      </c>
      <c r="DU29" s="134" t="n">
        <v>0</v>
      </c>
    </row>
    <row r="30" customFormat="false" ht="12.75" hidden="false" customHeight="false" outlineLevel="0" collapsed="false">
      <c r="D30" s="168" t="n">
        <v>37530</v>
      </c>
      <c r="F30" s="171" t="n">
        <v>3.047</v>
      </c>
      <c r="G30" s="172" t="n">
        <v>0.0239501918097673</v>
      </c>
      <c r="H30" s="171" t="n">
        <v>0.485</v>
      </c>
      <c r="I30" s="171" t="n">
        <v>0.73</v>
      </c>
      <c r="J30" s="171" t="n">
        <v>0.73</v>
      </c>
      <c r="K30" s="171" t="n">
        <v>0.68</v>
      </c>
      <c r="L30" s="169" t="n">
        <v>0.73</v>
      </c>
      <c r="M30" s="169" t="n">
        <v>0.73</v>
      </c>
      <c r="N30" s="171" t="n">
        <v>0.78</v>
      </c>
      <c r="O30" s="171" t="n">
        <v>0.78</v>
      </c>
      <c r="P30" s="171" t="n">
        <v>0.73</v>
      </c>
      <c r="Q30" s="171" t="n">
        <v>0.63</v>
      </c>
      <c r="R30" s="172" t="n">
        <v>0.73</v>
      </c>
      <c r="S30" s="172" t="n">
        <v>0.78</v>
      </c>
      <c r="T30" s="171" t="n">
        <v>0.73</v>
      </c>
      <c r="U30" s="171" t="n">
        <v>0.78</v>
      </c>
      <c r="V30" s="171" t="n">
        <v>0.88</v>
      </c>
      <c r="W30" s="171" t="n">
        <v>0.88</v>
      </c>
      <c r="X30" s="171" t="n">
        <v>-0.09</v>
      </c>
      <c r="Y30" s="171" t="n">
        <v>0</v>
      </c>
      <c r="Z30" s="171" t="n">
        <v>0.0275</v>
      </c>
      <c r="AA30" s="171" t="n">
        <v>-0.005</v>
      </c>
      <c r="AB30" s="171" t="n">
        <v>0.17</v>
      </c>
      <c r="AC30" s="171" t="n">
        <v>0</v>
      </c>
      <c r="AD30" s="171" t="n">
        <v>0.13</v>
      </c>
      <c r="AE30" s="171" t="n">
        <v>0</v>
      </c>
      <c r="AF30" s="171" t="n">
        <v>0.19</v>
      </c>
      <c r="AG30" s="171" t="n">
        <v>0</v>
      </c>
      <c r="AH30" s="171" t="n">
        <v>0.12</v>
      </c>
      <c r="AI30" s="171" t="n">
        <v>0</v>
      </c>
      <c r="AJ30" s="171" t="n">
        <v>0.125</v>
      </c>
      <c r="AK30" s="171" t="n">
        <v>0</v>
      </c>
      <c r="AL30" s="171" t="n">
        <v>0.0275</v>
      </c>
      <c r="AM30" s="171" t="n">
        <v>0.04</v>
      </c>
      <c r="AN30" s="171" t="n">
        <v>-0.0825</v>
      </c>
      <c r="AO30" s="171" t="n">
        <v>0.007</v>
      </c>
      <c r="AP30" s="171" t="n">
        <v>-0.51</v>
      </c>
      <c r="AQ30" s="171" t="n">
        <v>0.155</v>
      </c>
      <c r="AR30" s="171" t="n">
        <v>-0.07</v>
      </c>
      <c r="AS30" s="171" t="n">
        <v>0.01</v>
      </c>
      <c r="AT30" s="171" t="n">
        <v>-0.15</v>
      </c>
      <c r="AU30" s="171" t="n">
        <v>-0.015</v>
      </c>
      <c r="AV30" s="171" t="n">
        <v>-0.11</v>
      </c>
      <c r="AW30" s="171" t="n">
        <v>0.02</v>
      </c>
      <c r="AX30" s="171" t="n">
        <v>-0.0875</v>
      </c>
      <c r="AY30" s="171" t="n">
        <v>0.005</v>
      </c>
      <c r="AZ30" s="172" t="n">
        <v>0.115</v>
      </c>
      <c r="BA30" s="172" t="n">
        <v>0</v>
      </c>
      <c r="BB30" s="172" t="n">
        <v>-0.345</v>
      </c>
      <c r="BC30" s="171" t="n">
        <v>0</v>
      </c>
      <c r="BD30" s="171" t="n">
        <v>-0.185</v>
      </c>
      <c r="BE30" s="171" t="n">
        <v>-0.01</v>
      </c>
      <c r="BF30" s="171" t="n">
        <v>0.07</v>
      </c>
      <c r="BG30" s="171" t="n">
        <v>-0.01</v>
      </c>
      <c r="BH30" s="171" t="n">
        <v>-0.1375</v>
      </c>
      <c r="BI30" s="171" t="n">
        <v>0</v>
      </c>
      <c r="BJ30" s="171" t="n">
        <v>-0.1</v>
      </c>
      <c r="BK30" s="134" t="n">
        <v>0.02</v>
      </c>
      <c r="BL30" s="134" t="n">
        <v>0.07</v>
      </c>
      <c r="BM30" s="134" t="n">
        <v>-0.01</v>
      </c>
      <c r="BN30" s="134" t="n">
        <v>-0.21</v>
      </c>
      <c r="BO30" s="134" t="n">
        <v>0</v>
      </c>
      <c r="BP30" s="134" t="n">
        <v>-0.59</v>
      </c>
      <c r="BQ30" s="134" t="n">
        <v>0.02</v>
      </c>
      <c r="BR30" s="134" t="n">
        <v>0.12</v>
      </c>
      <c r="BS30" s="134" t="n">
        <v>0.03</v>
      </c>
      <c r="BT30" s="134" t="n">
        <v>-0.185</v>
      </c>
      <c r="BU30" s="134" t="n">
        <v>-0.01</v>
      </c>
      <c r="BV30" s="134" t="n">
        <v>-0.08</v>
      </c>
      <c r="BW30" s="134" t="n">
        <v>0</v>
      </c>
      <c r="BX30" s="134" t="n">
        <v>0.23</v>
      </c>
      <c r="BY30" s="134" t="n">
        <v>0</v>
      </c>
      <c r="BZ30" s="134" t="n">
        <v>-0.025</v>
      </c>
      <c r="CA30" s="134" t="n">
        <v>0.0575</v>
      </c>
      <c r="CB30" s="134" t="n">
        <v>0.155</v>
      </c>
      <c r="CC30" s="134" t="n">
        <v>0.0125</v>
      </c>
      <c r="CD30" s="134" t="n">
        <v>-0.025</v>
      </c>
      <c r="CE30" s="134" t="n">
        <v>0.005</v>
      </c>
      <c r="CF30" s="134" t="n">
        <v>0.0025</v>
      </c>
      <c r="CG30" s="134" t="n">
        <v>0</v>
      </c>
      <c r="CH30" s="134" t="n">
        <v>-0.025</v>
      </c>
      <c r="CI30" s="134" t="n">
        <v>0.005</v>
      </c>
      <c r="CJ30" s="134" t="n">
        <v>-0.0875</v>
      </c>
      <c r="CK30" s="134" t="n">
        <v>0.005</v>
      </c>
      <c r="CL30" s="134" t="n">
        <v>0.075</v>
      </c>
      <c r="CM30" s="134" t="n">
        <v>0.0025</v>
      </c>
      <c r="CN30" s="134" t="n">
        <v>-0.0825</v>
      </c>
      <c r="CO30" s="134" t="n">
        <v>0.01</v>
      </c>
      <c r="CP30" s="134" t="n">
        <v>-0.0275</v>
      </c>
      <c r="CQ30" s="134" t="n">
        <v>0.015</v>
      </c>
      <c r="CR30" s="134" t="n">
        <v>0.0125</v>
      </c>
      <c r="CS30" s="134" t="n">
        <v>0.0075</v>
      </c>
      <c r="CT30" s="134" t="n">
        <v>0.39</v>
      </c>
      <c r="CU30" s="134" t="n">
        <v>0.01</v>
      </c>
      <c r="CV30" s="134" t="n">
        <v>-0.21</v>
      </c>
      <c r="CW30" s="134" t="n">
        <v>0</v>
      </c>
      <c r="CX30" s="134" t="n">
        <v>0.155</v>
      </c>
      <c r="CY30" s="134" t="n">
        <v>0.0125</v>
      </c>
      <c r="CZ30" s="134" t="n">
        <v>-0.88</v>
      </c>
      <c r="DA30" s="134" t="n">
        <v>0</v>
      </c>
      <c r="DB30" s="134" t="n">
        <v>-0.7</v>
      </c>
      <c r="DC30" s="134" t="n">
        <v>0</v>
      </c>
      <c r="DD30" s="134" t="n">
        <v>0.45</v>
      </c>
      <c r="DF30" s="134" t="n">
        <v>-0.05</v>
      </c>
      <c r="DG30" s="134" t="n">
        <v>0.005</v>
      </c>
      <c r="DH30" s="134" t="n">
        <v>0.0075</v>
      </c>
      <c r="DI30" s="134" t="n">
        <v>0.005</v>
      </c>
      <c r="DJ30" s="134" t="n">
        <v>-0.025</v>
      </c>
      <c r="DK30" s="134" t="n">
        <v>0.005</v>
      </c>
      <c r="DL30" s="171" t="n">
        <v>-0.13</v>
      </c>
      <c r="DM30" s="134" t="n">
        <v>-0.01</v>
      </c>
      <c r="DN30" s="134" t="n">
        <v>0.17</v>
      </c>
      <c r="DO30" s="134" t="n">
        <v>0</v>
      </c>
      <c r="DP30" s="134" t="n">
        <v>-0.0825</v>
      </c>
      <c r="DQ30" s="134" t="n">
        <v>0</v>
      </c>
      <c r="DR30" s="134" t="n">
        <v>-0.12</v>
      </c>
      <c r="DS30" s="134" t="n">
        <v>-0.01</v>
      </c>
      <c r="DT30" s="134" t="n">
        <v>0.125</v>
      </c>
      <c r="DU30" s="134" t="n">
        <v>0</v>
      </c>
    </row>
    <row r="31" customFormat="false" ht="12.75" hidden="false" customHeight="false" outlineLevel="0" collapsed="false">
      <c r="D31" s="168" t="n">
        <v>37561</v>
      </c>
      <c r="F31" s="171" t="n">
        <v>3.242</v>
      </c>
      <c r="G31" s="172" t="n">
        <v>0.0246623445807459</v>
      </c>
      <c r="H31" s="171" t="n">
        <v>0.4825</v>
      </c>
      <c r="I31" s="171" t="n">
        <v>0.85</v>
      </c>
      <c r="J31" s="171" t="n">
        <v>0.9</v>
      </c>
      <c r="K31" s="171" t="n">
        <v>0.85</v>
      </c>
      <c r="L31" s="169" t="n">
        <v>0.85</v>
      </c>
      <c r="M31" s="169" t="n">
        <v>0.95</v>
      </c>
      <c r="N31" s="171" t="n">
        <v>1</v>
      </c>
      <c r="O31" s="171" t="n">
        <v>0.9</v>
      </c>
      <c r="P31" s="171" t="n">
        <v>0.85</v>
      </c>
      <c r="Q31" s="171" t="n">
        <v>1</v>
      </c>
      <c r="R31" s="172" t="n">
        <v>0.85</v>
      </c>
      <c r="S31" s="172" t="n">
        <v>0.85</v>
      </c>
      <c r="T31" s="171" t="n">
        <v>0.85</v>
      </c>
      <c r="U31" s="171" t="n">
        <v>1.8</v>
      </c>
      <c r="V31" s="171" t="n">
        <v>1</v>
      </c>
      <c r="W31" s="171" t="n">
        <v>0.95</v>
      </c>
      <c r="X31" s="171" t="n">
        <v>-0.03</v>
      </c>
      <c r="Y31" s="171" t="n">
        <v>0.03</v>
      </c>
      <c r="Z31" s="171" t="n">
        <v>0.09</v>
      </c>
      <c r="AA31" s="171" t="n">
        <v>0.025</v>
      </c>
      <c r="AB31" s="171" t="n">
        <v>0.345</v>
      </c>
      <c r="AC31" s="171" t="n">
        <v>0</v>
      </c>
      <c r="AD31" s="171" t="n">
        <v>0.325</v>
      </c>
      <c r="AE31" s="171" t="n">
        <v>0</v>
      </c>
      <c r="AF31" s="171" t="n">
        <v>0.345</v>
      </c>
      <c r="AG31" s="171" t="n">
        <v>0</v>
      </c>
      <c r="AH31" s="171" t="n">
        <v>0.175</v>
      </c>
      <c r="AI31" s="171" t="n">
        <v>0</v>
      </c>
      <c r="AJ31" s="171" t="n">
        <v>0.139544</v>
      </c>
      <c r="AK31" s="171" t="n">
        <v>0</v>
      </c>
      <c r="AL31" s="171" t="n">
        <v>0.09</v>
      </c>
      <c r="AM31" s="171" t="n">
        <v>0.04</v>
      </c>
      <c r="AN31" s="171" t="n">
        <v>-0.1</v>
      </c>
      <c r="AO31" s="171" t="n">
        <v>0.002</v>
      </c>
      <c r="AP31" s="171" t="n">
        <v>-0.435</v>
      </c>
      <c r="AQ31" s="171" t="n">
        <v>0.155</v>
      </c>
      <c r="AR31" s="171" t="n">
        <v>-0.08</v>
      </c>
      <c r="AS31" s="171" t="n">
        <v>0.005</v>
      </c>
      <c r="AT31" s="171" t="n">
        <v>-0.15</v>
      </c>
      <c r="AU31" s="171" t="n">
        <v>-0.005</v>
      </c>
      <c r="AV31" s="171" t="n">
        <v>-0.11</v>
      </c>
      <c r="AW31" s="171" t="n">
        <v>-0.01</v>
      </c>
      <c r="AX31" s="171" t="n">
        <v>-0.095</v>
      </c>
      <c r="AY31" s="171" t="n">
        <v>0.0025</v>
      </c>
      <c r="AZ31" s="172" t="n">
        <v>0.15</v>
      </c>
      <c r="BA31" s="172" t="n">
        <v>0</v>
      </c>
      <c r="BB31" s="172" t="n">
        <v>-0.22</v>
      </c>
      <c r="BC31" s="171" t="n">
        <v>0</v>
      </c>
      <c r="BD31" s="171" t="n">
        <v>-0.16</v>
      </c>
      <c r="BE31" s="171" t="n">
        <v>0</v>
      </c>
      <c r="BF31" s="171" t="n">
        <v>0.085</v>
      </c>
      <c r="BG31" s="171" t="n">
        <v>0.02</v>
      </c>
      <c r="BH31" s="171" t="n">
        <v>-0.13</v>
      </c>
      <c r="BI31" s="171" t="n">
        <v>0</v>
      </c>
      <c r="BJ31" s="171" t="n">
        <v>0.025</v>
      </c>
      <c r="BK31" s="134" t="n">
        <v>0.04</v>
      </c>
      <c r="BL31" s="134" t="n">
        <v>0.085</v>
      </c>
      <c r="BM31" s="134" t="n">
        <v>0.02</v>
      </c>
      <c r="BN31" s="134" t="n">
        <v>0</v>
      </c>
      <c r="BO31" s="134" t="n">
        <v>0</v>
      </c>
      <c r="BP31" s="134" t="n">
        <v>-0.33</v>
      </c>
      <c r="BQ31" s="134" t="n">
        <v>0.0275</v>
      </c>
      <c r="BR31" s="134" t="n">
        <v>0.21</v>
      </c>
      <c r="BS31" s="134" t="n">
        <v>0.04</v>
      </c>
      <c r="BT31" s="134" t="n">
        <v>-0.16</v>
      </c>
      <c r="BU31" s="134" t="n">
        <v>0</v>
      </c>
      <c r="BV31" s="134" t="n">
        <v>0.009999999</v>
      </c>
      <c r="BW31" s="134" t="n">
        <v>0.02</v>
      </c>
      <c r="BX31" s="134" t="n">
        <v>0.085</v>
      </c>
      <c r="BY31" s="134" t="n">
        <v>0</v>
      </c>
      <c r="BZ31" s="134" t="n">
        <v>-0.0225</v>
      </c>
      <c r="CA31" s="134" t="n">
        <v>0.0575</v>
      </c>
      <c r="CB31" s="134" t="n">
        <v>0.215</v>
      </c>
      <c r="CC31" s="134" t="n">
        <v>0.02</v>
      </c>
      <c r="CD31" s="134" t="n">
        <v>-0.0225</v>
      </c>
      <c r="CE31" s="134" t="n">
        <v>0.005</v>
      </c>
      <c r="CF31" s="134" t="n">
        <v>0.0025</v>
      </c>
      <c r="CG31" s="134" t="n">
        <v>0</v>
      </c>
      <c r="CH31" s="134" t="n">
        <v>-0.0225</v>
      </c>
      <c r="CI31" s="134" t="n">
        <v>0.005</v>
      </c>
      <c r="CJ31" s="134" t="n">
        <v>-0.09</v>
      </c>
      <c r="CK31" s="134" t="n">
        <v>0.005</v>
      </c>
      <c r="CL31" s="134" t="n">
        <v>0.075</v>
      </c>
      <c r="CM31" s="134" t="n">
        <v>0.005</v>
      </c>
      <c r="CN31" s="134" t="n">
        <v>-0.0775</v>
      </c>
      <c r="CO31" s="134" t="n">
        <v>0.01</v>
      </c>
      <c r="CP31" s="134" t="n">
        <v>-0.0225</v>
      </c>
      <c r="CQ31" s="134" t="n">
        <v>0.0125</v>
      </c>
      <c r="CR31" s="134" t="n">
        <v>0.0175</v>
      </c>
      <c r="CS31" s="134" t="n">
        <v>0.005</v>
      </c>
      <c r="CT31" s="134" t="n">
        <v>0.55</v>
      </c>
      <c r="CU31" s="134" t="n">
        <v>0.055</v>
      </c>
      <c r="CV31" s="134" t="n">
        <v>0</v>
      </c>
      <c r="CW31" s="134" t="n">
        <v>0</v>
      </c>
      <c r="CX31" s="134" t="n">
        <v>0.215</v>
      </c>
      <c r="CY31" s="134" t="n">
        <v>0.02</v>
      </c>
      <c r="CZ31" s="134" t="n">
        <v>-0.555</v>
      </c>
      <c r="DA31" s="134" t="n">
        <v>0</v>
      </c>
      <c r="DB31" s="134" t="n">
        <v>-0.375</v>
      </c>
      <c r="DC31" s="134" t="n">
        <v>0</v>
      </c>
      <c r="DD31" s="134" t="n">
        <v>0.45</v>
      </c>
      <c r="DF31" s="134" t="n">
        <v>-0.0425</v>
      </c>
      <c r="DG31" s="134" t="n">
        <v>0.0075</v>
      </c>
      <c r="DH31" s="134" t="n">
        <v>0.0025</v>
      </c>
      <c r="DI31" s="134" t="n">
        <v>0.005</v>
      </c>
      <c r="DJ31" s="134" t="n">
        <v>-0.025</v>
      </c>
      <c r="DK31" s="134" t="n">
        <v>0.0025</v>
      </c>
      <c r="DL31" s="171" t="n">
        <v>-0.13</v>
      </c>
      <c r="DM31" s="134" t="n">
        <v>0</v>
      </c>
      <c r="DN31" s="134" t="n">
        <v>0.14</v>
      </c>
      <c r="DO31" s="134" t="n">
        <v>0</v>
      </c>
      <c r="DP31" s="134" t="n">
        <v>-0.0775</v>
      </c>
      <c r="DQ31" s="134" t="n">
        <v>0.005</v>
      </c>
      <c r="DR31" s="134" t="n">
        <v>-0.12</v>
      </c>
      <c r="DS31" s="134" t="n">
        <v>0</v>
      </c>
      <c r="DT31" s="134" t="n">
        <v>0.185</v>
      </c>
      <c r="DU31" s="134" t="n">
        <v>0</v>
      </c>
    </row>
    <row r="32" customFormat="false" ht="12.75" hidden="false" customHeight="false" outlineLevel="0" collapsed="false">
      <c r="D32" s="168" t="n">
        <v>37591</v>
      </c>
      <c r="F32" s="171" t="n">
        <v>3.442</v>
      </c>
      <c r="G32" s="172" t="n">
        <v>0.0253515248449392</v>
      </c>
      <c r="H32" s="171" t="n">
        <v>0.4825</v>
      </c>
      <c r="I32" s="171" t="n">
        <v>1.05</v>
      </c>
      <c r="J32" s="171" t="n">
        <v>1.1</v>
      </c>
      <c r="K32" s="171" t="n">
        <v>1.05</v>
      </c>
      <c r="L32" s="169" t="n">
        <v>1.05</v>
      </c>
      <c r="M32" s="169" t="n">
        <v>1.2</v>
      </c>
      <c r="N32" s="171" t="n">
        <v>1.3</v>
      </c>
      <c r="O32" s="171" t="n">
        <v>1.1</v>
      </c>
      <c r="P32" s="171" t="n">
        <v>1.05</v>
      </c>
      <c r="Q32" s="171" t="n">
        <v>1.4</v>
      </c>
      <c r="R32" s="172" t="n">
        <v>1.05</v>
      </c>
      <c r="S32" s="172" t="n">
        <v>1.15</v>
      </c>
      <c r="T32" s="171" t="n">
        <v>1.05</v>
      </c>
      <c r="U32" s="171" t="n">
        <v>2.1</v>
      </c>
      <c r="V32" s="171" t="n">
        <v>1.2</v>
      </c>
      <c r="W32" s="171" t="n">
        <v>1.15</v>
      </c>
      <c r="X32" s="171" t="n">
        <v>-0.025</v>
      </c>
      <c r="Y32" s="171" t="n">
        <v>0.03</v>
      </c>
      <c r="Z32" s="171" t="n">
        <v>0.12</v>
      </c>
      <c r="AA32" s="171" t="n">
        <v>0.025</v>
      </c>
      <c r="AB32" s="171" t="n">
        <v>0.375</v>
      </c>
      <c r="AC32" s="171" t="n">
        <v>0</v>
      </c>
      <c r="AD32" s="171" t="n">
        <v>0.355</v>
      </c>
      <c r="AE32" s="171" t="n">
        <v>0</v>
      </c>
      <c r="AF32" s="171" t="n">
        <v>0.375</v>
      </c>
      <c r="AG32" s="171" t="n">
        <v>0</v>
      </c>
      <c r="AH32" s="171" t="n">
        <v>0.205</v>
      </c>
      <c r="AI32" s="171" t="n">
        <v>0</v>
      </c>
      <c r="AJ32" s="171" t="n">
        <v>0.176904</v>
      </c>
      <c r="AK32" s="171" t="n">
        <v>0</v>
      </c>
      <c r="AL32" s="171" t="n">
        <v>0.12</v>
      </c>
      <c r="AM32" s="171" t="n">
        <v>0.04</v>
      </c>
      <c r="AN32" s="171" t="n">
        <v>-0.1</v>
      </c>
      <c r="AO32" s="171" t="n">
        <v>0.002</v>
      </c>
      <c r="AP32" s="171" t="n">
        <v>-0.435</v>
      </c>
      <c r="AQ32" s="171" t="n">
        <v>0.155</v>
      </c>
      <c r="AR32" s="171" t="n">
        <v>-0.08</v>
      </c>
      <c r="AS32" s="171" t="n">
        <v>0.005</v>
      </c>
      <c r="AT32" s="171" t="n">
        <v>-0.1525</v>
      </c>
      <c r="AU32" s="171" t="n">
        <v>-0.005</v>
      </c>
      <c r="AV32" s="171" t="n">
        <v>-0.1125</v>
      </c>
      <c r="AW32" s="171" t="n">
        <v>-0.01</v>
      </c>
      <c r="AX32" s="171" t="n">
        <v>-0.095</v>
      </c>
      <c r="AY32" s="171" t="n">
        <v>0.0025</v>
      </c>
      <c r="AZ32" s="172" t="n">
        <v>0.18</v>
      </c>
      <c r="BA32" s="172" t="n">
        <v>0</v>
      </c>
      <c r="BB32" s="172" t="n">
        <v>-0.22</v>
      </c>
      <c r="BC32" s="171" t="n">
        <v>0</v>
      </c>
      <c r="BD32" s="171" t="n">
        <v>-0.16</v>
      </c>
      <c r="BE32" s="171" t="n">
        <v>0</v>
      </c>
      <c r="BF32" s="171" t="n">
        <v>0.085</v>
      </c>
      <c r="BG32" s="171" t="n">
        <v>0.02</v>
      </c>
      <c r="BH32" s="171" t="n">
        <v>-0.13</v>
      </c>
      <c r="BI32" s="171" t="n">
        <v>0</v>
      </c>
      <c r="BJ32" s="171" t="n">
        <v>0.045</v>
      </c>
      <c r="BK32" s="134" t="n">
        <v>0.04</v>
      </c>
      <c r="BL32" s="134" t="n">
        <v>0.085</v>
      </c>
      <c r="BM32" s="134" t="n">
        <v>0.02</v>
      </c>
      <c r="BN32" s="134" t="n">
        <v>0.34</v>
      </c>
      <c r="BO32" s="134" t="n">
        <v>0</v>
      </c>
      <c r="BP32" s="134" t="n">
        <v>-0.32</v>
      </c>
      <c r="BQ32" s="134" t="n">
        <v>0.0275</v>
      </c>
      <c r="BR32" s="134" t="n">
        <v>0.33</v>
      </c>
      <c r="BS32" s="134" t="n">
        <v>0.04</v>
      </c>
      <c r="BT32" s="134" t="n">
        <v>-0.16</v>
      </c>
      <c r="BU32" s="134" t="n">
        <v>0</v>
      </c>
      <c r="BV32" s="134" t="n">
        <v>0.13</v>
      </c>
      <c r="BW32" s="134" t="n">
        <v>0.02</v>
      </c>
      <c r="BX32" s="134" t="n">
        <v>0.085</v>
      </c>
      <c r="BY32" s="134" t="n">
        <v>0</v>
      </c>
      <c r="BZ32" s="134" t="n">
        <v>-0.0225</v>
      </c>
      <c r="CA32" s="134" t="n">
        <v>0.0575</v>
      </c>
      <c r="CB32" s="134" t="n">
        <v>0.235</v>
      </c>
      <c r="CC32" s="134" t="n">
        <v>0.02</v>
      </c>
      <c r="CD32" s="134" t="n">
        <v>-0.0225</v>
      </c>
      <c r="CE32" s="134" t="n">
        <v>0.005</v>
      </c>
      <c r="CF32" s="134" t="n">
        <v>0.0025</v>
      </c>
      <c r="CG32" s="134" t="n">
        <v>0</v>
      </c>
      <c r="CH32" s="134" t="n">
        <v>-0.0225</v>
      </c>
      <c r="CI32" s="134" t="n">
        <v>0.005</v>
      </c>
      <c r="CJ32" s="134" t="n">
        <v>-0.1175</v>
      </c>
      <c r="CK32" s="134" t="n">
        <v>0.005</v>
      </c>
      <c r="CL32" s="134" t="n">
        <v>0.075</v>
      </c>
      <c r="CM32" s="134" t="n">
        <v>0.005</v>
      </c>
      <c r="CN32" s="134" t="n">
        <v>-0.0775</v>
      </c>
      <c r="CO32" s="134" t="n">
        <v>0.01</v>
      </c>
      <c r="CP32" s="134" t="n">
        <v>-0.0225</v>
      </c>
      <c r="CQ32" s="134" t="n">
        <v>0.01</v>
      </c>
      <c r="CR32" s="134" t="n">
        <v>0.0175</v>
      </c>
      <c r="CS32" s="134" t="n">
        <v>0.005</v>
      </c>
      <c r="CT32" s="134" t="n">
        <v>0.89</v>
      </c>
      <c r="CU32" s="134" t="n">
        <v>0.25</v>
      </c>
      <c r="CV32" s="134" t="n">
        <v>0.34</v>
      </c>
      <c r="CW32" s="134" t="n">
        <v>0</v>
      </c>
      <c r="CX32" s="134" t="n">
        <v>0.235</v>
      </c>
      <c r="CY32" s="134" t="n">
        <v>0.02</v>
      </c>
      <c r="CZ32" s="134" t="n">
        <v>-0.545</v>
      </c>
      <c r="DA32" s="134" t="n">
        <v>0</v>
      </c>
      <c r="DB32" s="134" t="n">
        <v>-0.365</v>
      </c>
      <c r="DC32" s="134" t="n">
        <v>0</v>
      </c>
      <c r="DD32" s="134" t="n">
        <v>0.4</v>
      </c>
      <c r="DF32" s="134" t="n">
        <v>-0.0425</v>
      </c>
      <c r="DG32" s="134" t="n">
        <v>0.0075</v>
      </c>
      <c r="DH32" s="134" t="n">
        <v>0.0025</v>
      </c>
      <c r="DI32" s="134" t="n">
        <v>0.005</v>
      </c>
      <c r="DJ32" s="134" t="n">
        <v>-0.025</v>
      </c>
      <c r="DK32" s="134" t="n">
        <v>0.0025</v>
      </c>
      <c r="DL32" s="171" t="n">
        <v>-0.1325</v>
      </c>
      <c r="DM32" s="134" t="n">
        <v>0</v>
      </c>
      <c r="DN32" s="134" t="n">
        <v>0.17</v>
      </c>
      <c r="DO32" s="134" t="n">
        <v>0</v>
      </c>
      <c r="DP32" s="134" t="n">
        <v>-0.0775</v>
      </c>
      <c r="DQ32" s="134" t="n">
        <v>0.005</v>
      </c>
      <c r="DR32" s="134" t="n">
        <v>-0.1225</v>
      </c>
      <c r="DS32" s="134" t="n">
        <v>0</v>
      </c>
      <c r="DT32" s="134" t="n">
        <v>0.215</v>
      </c>
      <c r="DU32" s="134" t="n">
        <v>0</v>
      </c>
    </row>
    <row r="33" customFormat="false" ht="12.75" hidden="false" customHeight="false" outlineLevel="0" collapsed="false">
      <c r="D33" s="168" t="n">
        <v>37622</v>
      </c>
      <c r="F33" s="171" t="n">
        <v>3.572</v>
      </c>
      <c r="G33" s="172" t="n">
        <v>0.026102944947767</v>
      </c>
      <c r="H33" s="171" t="n">
        <v>0.4825</v>
      </c>
      <c r="I33" s="171" t="n">
        <v>1.08</v>
      </c>
      <c r="J33" s="171" t="n">
        <v>1.13</v>
      </c>
      <c r="K33" s="171" t="n">
        <v>1.08</v>
      </c>
      <c r="L33" s="169" t="n">
        <v>1.08</v>
      </c>
      <c r="M33" s="169" t="n">
        <v>1.23</v>
      </c>
      <c r="N33" s="171" t="n">
        <v>1.53</v>
      </c>
      <c r="O33" s="171" t="n">
        <v>1.13</v>
      </c>
      <c r="P33" s="171" t="n">
        <v>1.08</v>
      </c>
      <c r="Q33" s="171" t="n">
        <v>1.43</v>
      </c>
      <c r="R33" s="172" t="n">
        <v>1.08</v>
      </c>
      <c r="S33" s="172" t="n">
        <v>1.18</v>
      </c>
      <c r="T33" s="171" t="n">
        <v>1.08</v>
      </c>
      <c r="U33" s="171" t="n">
        <v>2.33</v>
      </c>
      <c r="V33" s="171" t="n">
        <v>1.23</v>
      </c>
      <c r="W33" s="171" t="n">
        <v>1.18</v>
      </c>
      <c r="X33" s="171" t="n">
        <v>-0.005</v>
      </c>
      <c r="Y33" s="171" t="n">
        <v>0.03</v>
      </c>
      <c r="Z33" s="171" t="n">
        <v>0.14</v>
      </c>
      <c r="AA33" s="171" t="n">
        <v>0.025</v>
      </c>
      <c r="AB33" s="171" t="n">
        <v>0.395</v>
      </c>
      <c r="AC33" s="171" t="n">
        <v>0</v>
      </c>
      <c r="AD33" s="171" t="n">
        <v>0.375</v>
      </c>
      <c r="AE33" s="171" t="n">
        <v>0</v>
      </c>
      <c r="AF33" s="171" t="n">
        <v>0.395</v>
      </c>
      <c r="AG33" s="171" t="n">
        <v>0</v>
      </c>
      <c r="AH33" s="171" t="n">
        <v>0.225</v>
      </c>
      <c r="AI33" s="171" t="n">
        <v>0</v>
      </c>
      <c r="AJ33" s="171" t="n">
        <v>0.201704</v>
      </c>
      <c r="AK33" s="171" t="n">
        <v>0</v>
      </c>
      <c r="AL33" s="171" t="n">
        <v>0.14</v>
      </c>
      <c r="AM33" s="171" t="n">
        <v>0.04</v>
      </c>
      <c r="AN33" s="171" t="n">
        <v>-0.09</v>
      </c>
      <c r="AO33" s="171" t="n">
        <v>0.002</v>
      </c>
      <c r="AP33" s="171" t="n">
        <v>-0.435</v>
      </c>
      <c r="AQ33" s="171" t="n">
        <v>0.155</v>
      </c>
      <c r="AR33" s="171" t="n">
        <v>-0.07</v>
      </c>
      <c r="AS33" s="171" t="n">
        <v>0.005</v>
      </c>
      <c r="AT33" s="171" t="n">
        <v>-0.155</v>
      </c>
      <c r="AU33" s="171" t="n">
        <v>-0.005</v>
      </c>
      <c r="AV33" s="171" t="n">
        <v>-0.115</v>
      </c>
      <c r="AW33" s="171" t="n">
        <v>-0.01</v>
      </c>
      <c r="AX33" s="171" t="n">
        <v>-0.095</v>
      </c>
      <c r="AY33" s="171" t="n">
        <v>0.0025</v>
      </c>
      <c r="AZ33" s="172" t="n">
        <v>0.2</v>
      </c>
      <c r="BA33" s="172" t="n">
        <v>0</v>
      </c>
      <c r="BB33" s="172" t="n">
        <v>-0.22</v>
      </c>
      <c r="BC33" s="171" t="n">
        <v>0</v>
      </c>
      <c r="BD33" s="171" t="n">
        <v>-0.16</v>
      </c>
      <c r="BE33" s="171" t="n">
        <v>0</v>
      </c>
      <c r="BF33" s="171" t="n">
        <v>0.085</v>
      </c>
      <c r="BG33" s="171" t="n">
        <v>0.02</v>
      </c>
      <c r="BH33" s="171" t="n">
        <v>-0.1275</v>
      </c>
      <c r="BI33" s="171" t="n">
        <v>0</v>
      </c>
      <c r="BJ33" s="171" t="n">
        <v>0.12</v>
      </c>
      <c r="BK33" s="134" t="n">
        <v>0.04</v>
      </c>
      <c r="BL33" s="134" t="n">
        <v>0.085</v>
      </c>
      <c r="BM33" s="134" t="n">
        <v>0.02</v>
      </c>
      <c r="BN33" s="134" t="n">
        <v>0.37</v>
      </c>
      <c r="BO33" s="134" t="n">
        <v>0</v>
      </c>
      <c r="BP33" s="134" t="n">
        <v>-0.27</v>
      </c>
      <c r="BQ33" s="134" t="n">
        <v>0.0275</v>
      </c>
      <c r="BR33" s="134" t="n">
        <v>0.44</v>
      </c>
      <c r="BS33" s="134" t="n">
        <v>0.04</v>
      </c>
      <c r="BT33" s="134" t="n">
        <v>-0.16</v>
      </c>
      <c r="BU33" s="134" t="n">
        <v>0</v>
      </c>
      <c r="BV33" s="134" t="n">
        <v>0.24</v>
      </c>
      <c r="BW33" s="134" t="n">
        <v>0.02</v>
      </c>
      <c r="BX33" s="134" t="n">
        <v>0.085</v>
      </c>
      <c r="BY33" s="134" t="n">
        <v>0</v>
      </c>
      <c r="BZ33" s="134" t="n">
        <v>-0.0225</v>
      </c>
      <c r="CA33" s="134" t="n">
        <v>0.0575</v>
      </c>
      <c r="CB33" s="134" t="n">
        <v>0.255</v>
      </c>
      <c r="CC33" s="134" t="n">
        <v>0.02</v>
      </c>
      <c r="CD33" s="134" t="n">
        <v>-0.0225</v>
      </c>
      <c r="CE33" s="134" t="n">
        <v>0.005</v>
      </c>
      <c r="CF33" s="134" t="n">
        <v>0.0025</v>
      </c>
      <c r="CG33" s="134" t="n">
        <v>0</v>
      </c>
      <c r="CH33" s="134" t="n">
        <v>-0.0225</v>
      </c>
      <c r="CI33" s="134" t="n">
        <v>0.005</v>
      </c>
      <c r="CJ33" s="134" t="n">
        <v>-0.1275</v>
      </c>
      <c r="CK33" s="134" t="n">
        <v>0.005</v>
      </c>
      <c r="CL33" s="134" t="n">
        <v>0.075</v>
      </c>
      <c r="CM33" s="134" t="n">
        <v>0.005</v>
      </c>
      <c r="CN33" s="134" t="n">
        <v>-0.0775</v>
      </c>
      <c r="CO33" s="134" t="n">
        <v>0.01</v>
      </c>
      <c r="CP33" s="134" t="n">
        <v>-0.0225</v>
      </c>
      <c r="CQ33" s="134" t="n">
        <v>0.01</v>
      </c>
      <c r="CR33" s="134" t="n">
        <v>0.0175</v>
      </c>
      <c r="CS33" s="134" t="n">
        <v>0.005</v>
      </c>
      <c r="CT33" s="134" t="n">
        <v>1.83</v>
      </c>
      <c r="CU33" s="134" t="n">
        <v>0.45</v>
      </c>
      <c r="CV33" s="134" t="n">
        <v>0.37</v>
      </c>
      <c r="CW33" s="134" t="n">
        <v>0</v>
      </c>
      <c r="CX33" s="134" t="n">
        <v>0.255</v>
      </c>
      <c r="CY33" s="134" t="n">
        <v>0.02</v>
      </c>
      <c r="CZ33" s="134" t="n">
        <v>-0.495</v>
      </c>
      <c r="DA33" s="134" t="n">
        <v>0</v>
      </c>
      <c r="DB33" s="134" t="n">
        <v>-0.315</v>
      </c>
      <c r="DC33" s="134" t="n">
        <v>0</v>
      </c>
      <c r="DD33" s="134" t="n">
        <v>0.35</v>
      </c>
      <c r="DF33" s="134" t="n">
        <v>-0.0425</v>
      </c>
      <c r="DG33" s="134" t="n">
        <v>0.0075</v>
      </c>
      <c r="DH33" s="134" t="n">
        <v>0.0025</v>
      </c>
      <c r="DI33" s="134" t="n">
        <v>0.005</v>
      </c>
      <c r="DJ33" s="134" t="n">
        <v>-0.025</v>
      </c>
      <c r="DK33" s="134" t="n">
        <v>0.0025</v>
      </c>
      <c r="DL33" s="171" t="n">
        <v>-0.135</v>
      </c>
      <c r="DM33" s="134" t="n">
        <v>0</v>
      </c>
      <c r="DN33" s="134" t="n">
        <v>0.19</v>
      </c>
      <c r="DO33" s="134" t="n">
        <v>0</v>
      </c>
      <c r="DP33" s="134" t="n">
        <v>-0.0775</v>
      </c>
      <c r="DQ33" s="134" t="n">
        <v>0.005</v>
      </c>
      <c r="DR33" s="134" t="n">
        <v>-0.125</v>
      </c>
      <c r="DS33" s="134" t="n">
        <v>0</v>
      </c>
      <c r="DT33" s="134" t="n">
        <v>0.235</v>
      </c>
      <c r="DU33" s="134" t="n">
        <v>0</v>
      </c>
    </row>
    <row r="34" customFormat="false" ht="12.75" hidden="false" customHeight="false" outlineLevel="0" collapsed="false">
      <c r="D34" s="168" t="n">
        <v>37653</v>
      </c>
      <c r="F34" s="171" t="n">
        <v>3.502</v>
      </c>
      <c r="G34" s="172" t="n">
        <v>0.0269020466046448</v>
      </c>
      <c r="H34" s="171" t="n">
        <v>0.475</v>
      </c>
      <c r="I34" s="171" t="n">
        <v>1.08</v>
      </c>
      <c r="J34" s="171" t="n">
        <v>1.13</v>
      </c>
      <c r="K34" s="171" t="n">
        <v>1.08</v>
      </c>
      <c r="L34" s="169" t="n">
        <v>1.08</v>
      </c>
      <c r="M34" s="169" t="n">
        <v>1.23</v>
      </c>
      <c r="N34" s="171" t="n">
        <v>1.53</v>
      </c>
      <c r="O34" s="171" t="n">
        <v>1.13</v>
      </c>
      <c r="P34" s="171" t="n">
        <v>1.08</v>
      </c>
      <c r="Q34" s="171" t="n">
        <v>1.43</v>
      </c>
      <c r="R34" s="172" t="n">
        <v>1.08</v>
      </c>
      <c r="S34" s="172" t="n">
        <v>1.18</v>
      </c>
      <c r="T34" s="171" t="n">
        <v>1.08</v>
      </c>
      <c r="U34" s="171" t="n">
        <v>2.33</v>
      </c>
      <c r="V34" s="171" t="n">
        <v>1.23</v>
      </c>
      <c r="W34" s="171" t="n">
        <v>1.18</v>
      </c>
      <c r="X34" s="171" t="n">
        <v>-0.01</v>
      </c>
      <c r="Y34" s="171" t="n">
        <v>0.03</v>
      </c>
      <c r="Z34" s="171" t="n">
        <v>0.13</v>
      </c>
      <c r="AA34" s="171" t="n">
        <v>0.025</v>
      </c>
      <c r="AB34" s="171" t="n">
        <v>0.385</v>
      </c>
      <c r="AC34" s="171" t="n">
        <v>0</v>
      </c>
      <c r="AD34" s="171" t="n">
        <v>0.365</v>
      </c>
      <c r="AE34" s="171" t="n">
        <v>0</v>
      </c>
      <c r="AF34" s="171" t="n">
        <v>0.385</v>
      </c>
      <c r="AG34" s="171" t="n">
        <v>0</v>
      </c>
      <c r="AH34" s="171" t="n">
        <v>0.215</v>
      </c>
      <c r="AI34" s="171" t="n">
        <v>0</v>
      </c>
      <c r="AJ34" s="171" t="n">
        <v>0.189144</v>
      </c>
      <c r="AK34" s="171" t="n">
        <v>0</v>
      </c>
      <c r="AL34" s="171" t="n">
        <v>0.13</v>
      </c>
      <c r="AM34" s="171" t="n">
        <v>0.04</v>
      </c>
      <c r="AN34" s="171" t="n">
        <v>-0.09</v>
      </c>
      <c r="AO34" s="171" t="n">
        <v>0.002</v>
      </c>
      <c r="AP34" s="171" t="n">
        <v>-0.435</v>
      </c>
      <c r="AQ34" s="171" t="n">
        <v>0.155</v>
      </c>
      <c r="AR34" s="171" t="n">
        <v>-0.07</v>
      </c>
      <c r="AS34" s="171" t="n">
        <v>0.005</v>
      </c>
      <c r="AT34" s="171" t="n">
        <v>-0.1475</v>
      </c>
      <c r="AU34" s="171" t="n">
        <v>-0.005</v>
      </c>
      <c r="AV34" s="171" t="n">
        <v>-0.1075</v>
      </c>
      <c r="AW34" s="171" t="n">
        <v>-0.01</v>
      </c>
      <c r="AX34" s="171" t="n">
        <v>-0.095</v>
      </c>
      <c r="AY34" s="171" t="n">
        <v>0.0025</v>
      </c>
      <c r="AZ34" s="172" t="n">
        <v>0.19</v>
      </c>
      <c r="BA34" s="172" t="n">
        <v>0</v>
      </c>
      <c r="BB34" s="172" t="n">
        <v>-0.22</v>
      </c>
      <c r="BC34" s="171" t="n">
        <v>0</v>
      </c>
      <c r="BD34" s="171" t="n">
        <v>-0.16</v>
      </c>
      <c r="BE34" s="171" t="n">
        <v>0</v>
      </c>
      <c r="BF34" s="171" t="n">
        <v>0.085</v>
      </c>
      <c r="BG34" s="171" t="n">
        <v>0.02</v>
      </c>
      <c r="BH34" s="171" t="n">
        <v>-0.1275</v>
      </c>
      <c r="BI34" s="171" t="n">
        <v>0</v>
      </c>
      <c r="BJ34" s="171" t="n">
        <v>0.1</v>
      </c>
      <c r="BK34" s="134" t="n">
        <v>0.04</v>
      </c>
      <c r="BL34" s="134" t="n">
        <v>0.085</v>
      </c>
      <c r="BM34" s="134" t="n">
        <v>0.02</v>
      </c>
      <c r="BN34" s="134" t="n">
        <v>0.05</v>
      </c>
      <c r="BO34" s="134" t="n">
        <v>0</v>
      </c>
      <c r="BP34" s="134" t="n">
        <v>-0.27</v>
      </c>
      <c r="BQ34" s="134" t="n">
        <v>0.0275</v>
      </c>
      <c r="BR34" s="134" t="n">
        <v>0.33</v>
      </c>
      <c r="BS34" s="134" t="n">
        <v>0.04</v>
      </c>
      <c r="BT34" s="134" t="n">
        <v>-0.16</v>
      </c>
      <c r="BU34" s="134" t="n">
        <v>0</v>
      </c>
      <c r="BV34" s="134" t="n">
        <v>0.13</v>
      </c>
      <c r="BW34" s="134" t="n">
        <v>0.02</v>
      </c>
      <c r="BX34" s="134" t="n">
        <v>0.085</v>
      </c>
      <c r="BY34" s="134" t="n">
        <v>0</v>
      </c>
      <c r="BZ34" s="134" t="n">
        <v>-0.0225</v>
      </c>
      <c r="CA34" s="134" t="n">
        <v>0.0575</v>
      </c>
      <c r="CB34" s="134" t="n">
        <v>0.255</v>
      </c>
      <c r="CC34" s="134" t="n">
        <v>0.02</v>
      </c>
      <c r="CD34" s="134" t="n">
        <v>-0.0225</v>
      </c>
      <c r="CE34" s="134" t="n">
        <v>0.005</v>
      </c>
      <c r="CF34" s="134" t="n">
        <v>0.0025</v>
      </c>
      <c r="CG34" s="134" t="n">
        <v>0</v>
      </c>
      <c r="CH34" s="134" t="n">
        <v>-0.0225</v>
      </c>
      <c r="CI34" s="134" t="n">
        <v>0.005</v>
      </c>
      <c r="CJ34" s="134" t="n">
        <v>-0.11</v>
      </c>
      <c r="CK34" s="134" t="n">
        <v>0.005</v>
      </c>
      <c r="CL34" s="134" t="n">
        <v>0.075</v>
      </c>
      <c r="CM34" s="134" t="n">
        <v>0.005</v>
      </c>
      <c r="CN34" s="134" t="n">
        <v>-0.0775</v>
      </c>
      <c r="CO34" s="134" t="n">
        <v>0.01</v>
      </c>
      <c r="CP34" s="134" t="n">
        <v>-0.0225</v>
      </c>
      <c r="CQ34" s="134" t="n">
        <v>0.01</v>
      </c>
      <c r="CR34" s="134" t="n">
        <v>0.0175</v>
      </c>
      <c r="CS34" s="134" t="n">
        <v>0.005</v>
      </c>
      <c r="CT34" s="134" t="n">
        <v>1.83</v>
      </c>
      <c r="CU34" s="134" t="n">
        <v>0.45</v>
      </c>
      <c r="CV34" s="134" t="n">
        <v>0.05</v>
      </c>
      <c r="CW34" s="134" t="n">
        <v>0</v>
      </c>
      <c r="CX34" s="134" t="n">
        <v>0.255</v>
      </c>
      <c r="CY34" s="134" t="n">
        <v>0.02</v>
      </c>
      <c r="CZ34" s="134" t="n">
        <v>-0.495</v>
      </c>
      <c r="DA34" s="134" t="n">
        <v>0</v>
      </c>
      <c r="DB34" s="134" t="n">
        <v>-0.315</v>
      </c>
      <c r="DC34" s="134" t="n">
        <v>0</v>
      </c>
      <c r="DD34" s="134" t="n">
        <v>0.35</v>
      </c>
      <c r="DF34" s="134" t="n">
        <v>-0.0425</v>
      </c>
      <c r="DG34" s="134" t="n">
        <v>0.0075</v>
      </c>
      <c r="DH34" s="134" t="n">
        <v>0.0025</v>
      </c>
      <c r="DI34" s="134" t="n">
        <v>0.005</v>
      </c>
      <c r="DJ34" s="134" t="n">
        <v>-0.025</v>
      </c>
      <c r="DK34" s="134" t="n">
        <v>0.0025</v>
      </c>
      <c r="DL34" s="171" t="n">
        <v>-0.1275</v>
      </c>
      <c r="DM34" s="134" t="n">
        <v>0</v>
      </c>
      <c r="DN34" s="134" t="n">
        <v>0.18</v>
      </c>
      <c r="DO34" s="134" t="n">
        <v>0</v>
      </c>
      <c r="DP34" s="134" t="n">
        <v>-0.0775</v>
      </c>
      <c r="DQ34" s="134" t="n">
        <v>0.005</v>
      </c>
      <c r="DR34" s="134" t="n">
        <v>-0.1175</v>
      </c>
      <c r="DS34" s="134" t="n">
        <v>0</v>
      </c>
      <c r="DT34" s="134" t="n">
        <v>0.225</v>
      </c>
      <c r="DU34" s="134" t="n">
        <v>0</v>
      </c>
    </row>
    <row r="35" customFormat="false" ht="12.75" hidden="false" customHeight="false" outlineLevel="0" collapsed="false">
      <c r="D35" s="133" t="n">
        <v>37681</v>
      </c>
      <c r="F35" s="171" t="n">
        <v>3.412</v>
      </c>
      <c r="G35" s="172" t="n">
        <v>0.027623816028461</v>
      </c>
      <c r="H35" s="171" t="n">
        <v>0.4525</v>
      </c>
      <c r="I35" s="171" t="n">
        <v>0.83</v>
      </c>
      <c r="J35" s="171" t="n">
        <v>0.88</v>
      </c>
      <c r="K35" s="171" t="n">
        <v>0.83</v>
      </c>
      <c r="L35" s="169" t="n">
        <v>0.83</v>
      </c>
      <c r="M35" s="169" t="n">
        <v>0.93</v>
      </c>
      <c r="N35" s="171" t="n">
        <v>1.08</v>
      </c>
      <c r="O35" s="171" t="n">
        <v>0.83</v>
      </c>
      <c r="P35" s="171" t="n">
        <v>0.83</v>
      </c>
      <c r="Q35" s="171" t="n">
        <v>1.03</v>
      </c>
      <c r="R35" s="172" t="n">
        <v>0.83</v>
      </c>
      <c r="S35" s="172" t="n">
        <v>0.83</v>
      </c>
      <c r="T35" s="171" t="n">
        <v>0.83</v>
      </c>
      <c r="U35" s="171" t="n">
        <v>1.88</v>
      </c>
      <c r="V35" s="171" t="n">
        <v>0.98</v>
      </c>
      <c r="W35" s="171" t="n">
        <v>0.93</v>
      </c>
      <c r="X35" s="171" t="n">
        <v>-0.03</v>
      </c>
      <c r="Y35" s="171" t="n">
        <v>0.03</v>
      </c>
      <c r="Z35" s="171" t="n">
        <v>0.125</v>
      </c>
      <c r="AA35" s="171" t="n">
        <v>0.025</v>
      </c>
      <c r="AB35" s="171" t="n">
        <v>0.38</v>
      </c>
      <c r="AC35" s="171" t="n">
        <v>0</v>
      </c>
      <c r="AD35" s="171" t="n">
        <v>0.36</v>
      </c>
      <c r="AE35" s="171" t="n">
        <v>0</v>
      </c>
      <c r="AF35" s="171" t="n">
        <v>0.38</v>
      </c>
      <c r="AG35" s="171" t="n">
        <v>0</v>
      </c>
      <c r="AH35" s="171" t="n">
        <v>0.21</v>
      </c>
      <c r="AI35" s="171" t="n">
        <v>0</v>
      </c>
      <c r="AJ35" s="171" t="n">
        <v>0.181104</v>
      </c>
      <c r="AK35" s="171" t="n">
        <v>0</v>
      </c>
      <c r="AL35" s="171" t="n">
        <v>0.125</v>
      </c>
      <c r="AM35" s="171" t="n">
        <v>0.04</v>
      </c>
      <c r="AN35" s="171" t="n">
        <v>-0.09</v>
      </c>
      <c r="AO35" s="171" t="n">
        <v>0.002</v>
      </c>
      <c r="AP35" s="171" t="n">
        <v>-0.435</v>
      </c>
      <c r="AQ35" s="171" t="n">
        <v>0.155</v>
      </c>
      <c r="AR35" s="171" t="n">
        <v>-0.07</v>
      </c>
      <c r="AS35" s="171" t="n">
        <v>0.005</v>
      </c>
      <c r="AT35" s="171" t="n">
        <v>-0.145</v>
      </c>
      <c r="AU35" s="171" t="n">
        <v>-0.005</v>
      </c>
      <c r="AV35" s="171" t="n">
        <v>-0.105</v>
      </c>
      <c r="AW35" s="171" t="n">
        <v>-0.01</v>
      </c>
      <c r="AX35" s="171" t="n">
        <v>-0.095</v>
      </c>
      <c r="AY35" s="171" t="n">
        <v>0.0025</v>
      </c>
      <c r="AZ35" s="172" t="n">
        <v>0.185</v>
      </c>
      <c r="BA35" s="172" t="n">
        <v>0</v>
      </c>
      <c r="BB35" s="172" t="n">
        <v>-0.22</v>
      </c>
      <c r="BC35" s="171" t="n">
        <v>0</v>
      </c>
      <c r="BD35" s="171" t="n">
        <v>-0.16</v>
      </c>
      <c r="BE35" s="171" t="n">
        <v>0</v>
      </c>
      <c r="BF35" s="171" t="n">
        <v>0.085</v>
      </c>
      <c r="BG35" s="171" t="n">
        <v>0.02</v>
      </c>
      <c r="BH35" s="171" t="n">
        <v>-0.1275</v>
      </c>
      <c r="BI35" s="171" t="n">
        <v>0</v>
      </c>
      <c r="BJ35" s="171" t="n">
        <v>0.02</v>
      </c>
      <c r="BK35" s="134" t="n">
        <v>0.04</v>
      </c>
      <c r="BL35" s="134" t="n">
        <v>0.085</v>
      </c>
      <c r="BM35" s="134" t="n">
        <v>0.02</v>
      </c>
      <c r="BN35" s="134" t="n">
        <v>-0.26</v>
      </c>
      <c r="BO35" s="134" t="n">
        <v>0</v>
      </c>
      <c r="BP35" s="134" t="n">
        <v>-0.3</v>
      </c>
      <c r="BQ35" s="134" t="n">
        <v>0.0275</v>
      </c>
      <c r="BR35" s="134" t="n">
        <v>0.2</v>
      </c>
      <c r="BS35" s="134" t="n">
        <v>0.04</v>
      </c>
      <c r="BT35" s="134" t="n">
        <v>-0.16</v>
      </c>
      <c r="BU35" s="134" t="n">
        <v>0</v>
      </c>
      <c r="BV35" s="134" t="n">
        <v>0</v>
      </c>
      <c r="BW35" s="134" t="n">
        <v>0.02</v>
      </c>
      <c r="BX35" s="134" t="n">
        <v>0.085</v>
      </c>
      <c r="BY35" s="134" t="n">
        <v>0</v>
      </c>
      <c r="BZ35" s="134" t="n">
        <v>-0.0225</v>
      </c>
      <c r="CA35" s="134" t="n">
        <v>0.0575</v>
      </c>
      <c r="CB35" s="134" t="n">
        <v>0.215</v>
      </c>
      <c r="CC35" s="134" t="n">
        <v>0.02</v>
      </c>
      <c r="CD35" s="134" t="n">
        <v>-0.0225</v>
      </c>
      <c r="CE35" s="134" t="n">
        <v>0.005</v>
      </c>
      <c r="CF35" s="134" t="n">
        <v>0.0025</v>
      </c>
      <c r="CG35" s="134" t="n">
        <v>0</v>
      </c>
      <c r="CH35" s="134" t="n">
        <v>-0.0225</v>
      </c>
      <c r="CI35" s="134" t="n">
        <v>0.005</v>
      </c>
      <c r="CJ35" s="134" t="n">
        <v>-0.0975</v>
      </c>
      <c r="CK35" s="134" t="n">
        <v>0.005</v>
      </c>
      <c r="CL35" s="134" t="n">
        <v>0.075</v>
      </c>
      <c r="CM35" s="134" t="n">
        <v>0.005</v>
      </c>
      <c r="CN35" s="134" t="n">
        <v>-0.0775</v>
      </c>
      <c r="CO35" s="134" t="n">
        <v>0.01</v>
      </c>
      <c r="CP35" s="134" t="n">
        <v>-0.0225</v>
      </c>
      <c r="CQ35" s="134" t="n">
        <v>0.01</v>
      </c>
      <c r="CR35" s="134" t="n">
        <v>0.0175</v>
      </c>
      <c r="CS35" s="134" t="n">
        <v>0.005</v>
      </c>
      <c r="CT35" s="134" t="n">
        <v>0.6</v>
      </c>
      <c r="CU35" s="134" t="n">
        <v>0.1</v>
      </c>
      <c r="CV35" s="134" t="n">
        <v>-0.26</v>
      </c>
      <c r="CW35" s="134" t="n">
        <v>0</v>
      </c>
      <c r="CX35" s="134" t="n">
        <v>0.215</v>
      </c>
      <c r="CY35" s="134" t="n">
        <v>0.02</v>
      </c>
      <c r="CZ35" s="134" t="n">
        <v>-0.525</v>
      </c>
      <c r="DA35" s="134" t="n">
        <v>0</v>
      </c>
      <c r="DB35" s="134" t="n">
        <v>-0.345</v>
      </c>
      <c r="DC35" s="134" t="n">
        <v>0</v>
      </c>
      <c r="DD35" s="134" t="n">
        <v>0.4</v>
      </c>
      <c r="DF35" s="134" t="n">
        <v>-0.0425</v>
      </c>
      <c r="DG35" s="134" t="n">
        <v>0.0075</v>
      </c>
      <c r="DH35" s="134" t="n">
        <v>0.0025</v>
      </c>
      <c r="DI35" s="134" t="n">
        <v>0.005</v>
      </c>
      <c r="DJ35" s="134" t="n">
        <v>-0.025</v>
      </c>
      <c r="DK35" s="134" t="n">
        <v>0.0025</v>
      </c>
      <c r="DL35" s="171" t="n">
        <v>-0.125</v>
      </c>
      <c r="DM35" s="134" t="n">
        <v>0</v>
      </c>
      <c r="DN35" s="134" t="n">
        <v>0.175</v>
      </c>
      <c r="DO35" s="134" t="n">
        <v>0</v>
      </c>
      <c r="DP35" s="134" t="n">
        <v>-0.0775</v>
      </c>
      <c r="DQ35" s="134" t="n">
        <v>0.005</v>
      </c>
      <c r="DR35" s="134" t="n">
        <v>-0.115</v>
      </c>
      <c r="DS35" s="134" t="n">
        <v>0</v>
      </c>
      <c r="DT35" s="134" t="n">
        <v>0.22</v>
      </c>
      <c r="DU35" s="134" t="n">
        <v>0</v>
      </c>
    </row>
    <row r="36" customFormat="false" ht="12.75" hidden="false" customHeight="false" outlineLevel="0" collapsed="false">
      <c r="D36" s="133" t="n">
        <v>37712</v>
      </c>
      <c r="F36" s="171" t="n">
        <v>3.307</v>
      </c>
      <c r="G36" s="172" t="n">
        <v>0.028417602919927</v>
      </c>
      <c r="H36" s="171" t="n">
        <v>0.405</v>
      </c>
      <c r="I36" s="171" t="n">
        <v>0.43</v>
      </c>
      <c r="J36" s="171" t="n">
        <v>0.48</v>
      </c>
      <c r="K36" s="171" t="n">
        <v>0.43</v>
      </c>
      <c r="L36" s="169" t="n">
        <v>0.48</v>
      </c>
      <c r="M36" s="169" t="n">
        <v>0.48</v>
      </c>
      <c r="N36" s="171" t="n">
        <v>0.48</v>
      </c>
      <c r="O36" s="171" t="n">
        <v>0.48</v>
      </c>
      <c r="P36" s="171" t="n">
        <v>0.48</v>
      </c>
      <c r="Q36" s="171" t="n">
        <v>0.53</v>
      </c>
      <c r="R36" s="172" t="n">
        <v>0.43</v>
      </c>
      <c r="S36" s="172" t="n">
        <v>0.48</v>
      </c>
      <c r="T36" s="171" t="n">
        <v>0.43</v>
      </c>
      <c r="U36" s="171" t="n">
        <v>0.48</v>
      </c>
      <c r="V36" s="171" t="n">
        <v>0.58</v>
      </c>
      <c r="W36" s="171" t="n">
        <v>0.58</v>
      </c>
      <c r="X36" s="171" t="n">
        <v>-0.09</v>
      </c>
      <c r="Y36" s="171" t="n">
        <v>0</v>
      </c>
      <c r="Z36" s="171" t="n">
        <v>0.035</v>
      </c>
      <c r="AA36" s="171" t="n">
        <v>0.005</v>
      </c>
      <c r="AB36" s="171" t="n">
        <v>0.17</v>
      </c>
      <c r="AC36" s="171" t="n">
        <v>0</v>
      </c>
      <c r="AD36" s="171" t="n">
        <v>0.135</v>
      </c>
      <c r="AE36" s="171" t="n">
        <v>0</v>
      </c>
      <c r="AF36" s="171" t="n">
        <v>0.17</v>
      </c>
      <c r="AG36" s="171" t="n">
        <v>0</v>
      </c>
      <c r="AH36" s="171" t="n">
        <v>0.125</v>
      </c>
      <c r="AI36" s="171" t="n">
        <v>0</v>
      </c>
      <c r="AJ36" s="171" t="n">
        <v>0.135</v>
      </c>
      <c r="AK36" s="171" t="n">
        <v>0</v>
      </c>
      <c r="AL36" s="171" t="n">
        <v>0.035</v>
      </c>
      <c r="AM36" s="171" t="n">
        <v>0.04</v>
      </c>
      <c r="AN36" s="171" t="n">
        <v>-0.0725</v>
      </c>
      <c r="AO36" s="171" t="n">
        <v>0.009</v>
      </c>
      <c r="AP36" s="171" t="n">
        <v>-0.445</v>
      </c>
      <c r="AQ36" s="171" t="n">
        <v>0.155</v>
      </c>
      <c r="AR36" s="171" t="n">
        <v>-0.0675</v>
      </c>
      <c r="AS36" s="171" t="n">
        <v>0</v>
      </c>
      <c r="AT36" s="171" t="n">
        <v>-0.15</v>
      </c>
      <c r="AU36" s="171" t="n">
        <v>-0.015</v>
      </c>
      <c r="AV36" s="171" t="n">
        <v>-0.11</v>
      </c>
      <c r="AW36" s="171" t="n">
        <v>0.02</v>
      </c>
      <c r="AX36" s="171" t="n">
        <v>-0.09</v>
      </c>
      <c r="AY36" s="171" t="n">
        <v>0.0075</v>
      </c>
      <c r="AZ36" s="172" t="n">
        <v>0.125</v>
      </c>
      <c r="BA36" s="172" t="n">
        <v>0</v>
      </c>
      <c r="BB36" s="172" t="n">
        <v>-0.28</v>
      </c>
      <c r="BC36" s="171" t="n">
        <v>0.0025</v>
      </c>
      <c r="BD36" s="171" t="n">
        <v>-0.11</v>
      </c>
      <c r="BE36" s="171" t="n">
        <v>0.005</v>
      </c>
      <c r="BF36" s="171" t="n">
        <v>0.23</v>
      </c>
      <c r="BG36" s="171" t="n">
        <v>0.02</v>
      </c>
      <c r="BH36" s="171" t="n">
        <v>-0.09</v>
      </c>
      <c r="BI36" s="171" t="n">
        <v>0</v>
      </c>
      <c r="BJ36" s="171" t="n">
        <v>0.05</v>
      </c>
      <c r="BK36" s="134" t="n">
        <v>0.03</v>
      </c>
      <c r="BL36" s="134" t="n">
        <v>0.23</v>
      </c>
      <c r="BM36" s="134" t="n">
        <v>0.02</v>
      </c>
      <c r="BN36" s="134" t="n">
        <v>-0.225</v>
      </c>
      <c r="BO36" s="134" t="n">
        <v>0</v>
      </c>
      <c r="BP36" s="134" t="n">
        <v>-0.455</v>
      </c>
      <c r="BQ36" s="134" t="n">
        <v>0.02</v>
      </c>
      <c r="BR36" s="134" t="n">
        <v>0.43</v>
      </c>
      <c r="BS36" s="134" t="n">
        <v>0.02</v>
      </c>
      <c r="BT36" s="134" t="n">
        <v>-0.11</v>
      </c>
      <c r="BU36" s="134" t="n">
        <v>0.005</v>
      </c>
      <c r="BV36" s="134" t="n">
        <v>0.23</v>
      </c>
      <c r="BW36" s="134" t="n">
        <v>0.01</v>
      </c>
      <c r="BX36" s="134" t="n">
        <v>0.23</v>
      </c>
      <c r="BY36" s="134" t="n">
        <v>0</v>
      </c>
      <c r="BZ36" s="134" t="n">
        <v>-0.025</v>
      </c>
      <c r="CA36" s="134" t="n">
        <v>0.0575</v>
      </c>
      <c r="CB36" s="134" t="n">
        <v>0.175</v>
      </c>
      <c r="CC36" s="134" t="n">
        <v>0.0175</v>
      </c>
      <c r="CD36" s="134" t="n">
        <v>-0.025</v>
      </c>
      <c r="CE36" s="134" t="n">
        <v>0.005</v>
      </c>
      <c r="CF36" s="134" t="n">
        <v>0.0025</v>
      </c>
      <c r="CG36" s="134" t="n">
        <v>0</v>
      </c>
      <c r="CH36" s="134" t="n">
        <v>-0.025</v>
      </c>
      <c r="CI36" s="134" t="n">
        <v>0.005</v>
      </c>
      <c r="CJ36" s="134" t="n">
        <v>-0.1325</v>
      </c>
      <c r="CK36" s="134" t="n">
        <v>0.005</v>
      </c>
      <c r="CL36" s="134" t="n">
        <v>0.075</v>
      </c>
      <c r="CM36" s="134" t="n">
        <v>0.005</v>
      </c>
      <c r="CN36" s="134" t="n">
        <v>-0.075</v>
      </c>
      <c r="CO36" s="134" t="n">
        <v>0.01</v>
      </c>
      <c r="CP36" s="134" t="n">
        <v>-0.02</v>
      </c>
      <c r="CQ36" s="134" t="n">
        <v>0.015</v>
      </c>
      <c r="CR36" s="134" t="n">
        <v>0.02</v>
      </c>
      <c r="CS36" s="134" t="n">
        <v>0.0075</v>
      </c>
      <c r="CT36" s="134" t="n">
        <v>0.38</v>
      </c>
      <c r="CU36" s="134" t="n">
        <v>0.02</v>
      </c>
      <c r="CV36" s="134" t="n">
        <v>-0.225</v>
      </c>
      <c r="CW36" s="134" t="n">
        <v>0</v>
      </c>
      <c r="CX36" s="134" t="n">
        <v>0.175</v>
      </c>
      <c r="CY36" s="134" t="n">
        <v>0.0175</v>
      </c>
      <c r="CZ36" s="134" t="n">
        <v>-0.725</v>
      </c>
      <c r="DA36" s="134" t="n">
        <v>0</v>
      </c>
      <c r="DB36" s="134" t="n">
        <v>-0.545</v>
      </c>
      <c r="DC36" s="134" t="n">
        <v>0</v>
      </c>
      <c r="DD36" s="134" t="n">
        <v>0.6</v>
      </c>
      <c r="DF36" s="134" t="n">
        <v>-0.0475</v>
      </c>
      <c r="DG36" s="134" t="n">
        <v>0.0075</v>
      </c>
      <c r="DH36" s="134" t="n">
        <v>0.0075</v>
      </c>
      <c r="DI36" s="134" t="n">
        <v>0.005</v>
      </c>
      <c r="DJ36" s="134" t="n">
        <v>-0.02</v>
      </c>
      <c r="DK36" s="134" t="n">
        <v>0.005</v>
      </c>
      <c r="DL36" s="171" t="n">
        <v>-0.13</v>
      </c>
      <c r="DM36" s="134" t="n">
        <v>-0.01</v>
      </c>
      <c r="DN36" s="134" t="n">
        <v>0.155</v>
      </c>
      <c r="DO36" s="134" t="n">
        <v>0</v>
      </c>
      <c r="DP36" s="134" t="n">
        <v>-0.07</v>
      </c>
      <c r="DQ36" s="134" t="n">
        <v>0</v>
      </c>
      <c r="DR36" s="134" t="n">
        <v>-0.12</v>
      </c>
      <c r="DS36" s="134" t="n">
        <v>-0.01</v>
      </c>
      <c r="DT36" s="134" t="n">
        <v>0.135</v>
      </c>
      <c r="DU36" s="134" t="n">
        <v>0</v>
      </c>
    </row>
    <row r="37" customFormat="false" ht="12.75" hidden="false" customHeight="false" outlineLevel="0" collapsed="false">
      <c r="D37" s="133" t="n">
        <v>37742</v>
      </c>
      <c r="F37" s="171" t="n">
        <v>3.317</v>
      </c>
      <c r="G37" s="172" t="n">
        <v>0.0291684823521372</v>
      </c>
      <c r="H37" s="171" t="n">
        <v>0.39</v>
      </c>
      <c r="I37" s="171" t="n">
        <v>0.48</v>
      </c>
      <c r="J37" s="171" t="n">
        <v>0.53</v>
      </c>
      <c r="K37" s="171" t="n">
        <v>0.43</v>
      </c>
      <c r="L37" s="169" t="n">
        <v>0.43</v>
      </c>
      <c r="M37" s="169" t="n">
        <v>0.48</v>
      </c>
      <c r="N37" s="171" t="n">
        <v>0.53</v>
      </c>
      <c r="O37" s="171" t="n">
        <v>0.48</v>
      </c>
      <c r="P37" s="171" t="n">
        <v>0.43</v>
      </c>
      <c r="Q37" s="171" t="n">
        <v>0.48</v>
      </c>
      <c r="R37" s="172" t="n">
        <v>0.48</v>
      </c>
      <c r="S37" s="172" t="n">
        <v>0.53</v>
      </c>
      <c r="T37" s="171" t="n">
        <v>0.48</v>
      </c>
      <c r="U37" s="171" t="n">
        <v>0.53</v>
      </c>
      <c r="V37" s="171" t="n">
        <v>0.63</v>
      </c>
      <c r="W37" s="171" t="n">
        <v>0.53</v>
      </c>
      <c r="X37" s="171" t="n">
        <v>-0.09</v>
      </c>
      <c r="Y37" s="171" t="n">
        <v>0</v>
      </c>
      <c r="Z37" s="171" t="n">
        <v>0.035</v>
      </c>
      <c r="AA37" s="171" t="n">
        <v>0.005</v>
      </c>
      <c r="AB37" s="171" t="n">
        <v>0.17</v>
      </c>
      <c r="AC37" s="171" t="n">
        <v>0</v>
      </c>
      <c r="AD37" s="171" t="n">
        <v>0.135</v>
      </c>
      <c r="AE37" s="171" t="n">
        <v>0</v>
      </c>
      <c r="AF37" s="171" t="n">
        <v>0.17</v>
      </c>
      <c r="AG37" s="171" t="n">
        <v>0</v>
      </c>
      <c r="AH37" s="171" t="n">
        <v>0.125</v>
      </c>
      <c r="AI37" s="171" t="n">
        <v>0</v>
      </c>
      <c r="AJ37" s="171" t="n">
        <v>0.135</v>
      </c>
      <c r="AK37" s="171" t="n">
        <v>0</v>
      </c>
      <c r="AL37" s="171" t="n">
        <v>0.035</v>
      </c>
      <c r="AM37" s="171" t="n">
        <v>0.04</v>
      </c>
      <c r="AN37" s="171" t="n">
        <v>-0.0725</v>
      </c>
      <c r="AO37" s="171" t="n">
        <v>0.009</v>
      </c>
      <c r="AP37" s="171" t="n">
        <v>-0.445</v>
      </c>
      <c r="AQ37" s="171" t="n">
        <v>0.155</v>
      </c>
      <c r="AR37" s="171" t="n">
        <v>-0.0675</v>
      </c>
      <c r="AS37" s="171" t="n">
        <v>0</v>
      </c>
      <c r="AT37" s="171" t="n">
        <v>-0.15</v>
      </c>
      <c r="AU37" s="171" t="n">
        <v>-0.015</v>
      </c>
      <c r="AV37" s="171" t="n">
        <v>-0.11</v>
      </c>
      <c r="AW37" s="171" t="n">
        <v>0.02</v>
      </c>
      <c r="AX37" s="171" t="n">
        <v>-0.09</v>
      </c>
      <c r="AY37" s="171" t="n">
        <v>0.0075</v>
      </c>
      <c r="AZ37" s="172" t="n">
        <v>0.125</v>
      </c>
      <c r="BA37" s="172" t="n">
        <v>0</v>
      </c>
      <c r="BB37" s="172" t="n">
        <v>-0.28</v>
      </c>
      <c r="BC37" s="171" t="n">
        <v>0.0025</v>
      </c>
      <c r="BD37" s="171" t="n">
        <v>-0.11</v>
      </c>
      <c r="BE37" s="171" t="n">
        <v>0.005</v>
      </c>
      <c r="BF37" s="171" t="n">
        <v>0.23</v>
      </c>
      <c r="BG37" s="171" t="n">
        <v>0.02</v>
      </c>
      <c r="BH37" s="171" t="n">
        <v>-0.09</v>
      </c>
      <c r="BI37" s="171" t="n">
        <v>0</v>
      </c>
      <c r="BJ37" s="171" t="n">
        <v>0.05</v>
      </c>
      <c r="BK37" s="134" t="n">
        <v>0.03</v>
      </c>
      <c r="BL37" s="134" t="n">
        <v>0.23</v>
      </c>
      <c r="BM37" s="134" t="n">
        <v>0.02</v>
      </c>
      <c r="BN37" s="134" t="n">
        <v>-0.225</v>
      </c>
      <c r="BO37" s="134" t="n">
        <v>0</v>
      </c>
      <c r="BP37" s="134" t="n">
        <v>-0.455</v>
      </c>
      <c r="BQ37" s="134" t="n">
        <v>0.02</v>
      </c>
      <c r="BR37" s="134" t="n">
        <v>0.43</v>
      </c>
      <c r="BS37" s="134" t="n">
        <v>0.02</v>
      </c>
      <c r="BT37" s="134" t="n">
        <v>-0.11</v>
      </c>
      <c r="BU37" s="134" t="n">
        <v>0.005</v>
      </c>
      <c r="BV37" s="134" t="n">
        <v>0.23</v>
      </c>
      <c r="BW37" s="134" t="n">
        <v>0.01</v>
      </c>
      <c r="BX37" s="134" t="n">
        <v>0.23</v>
      </c>
      <c r="BY37" s="134" t="n">
        <v>0</v>
      </c>
      <c r="BZ37" s="134" t="n">
        <v>-0.025</v>
      </c>
      <c r="CA37" s="134" t="n">
        <v>0.0575</v>
      </c>
      <c r="CB37" s="134" t="n">
        <v>0.165</v>
      </c>
      <c r="CC37" s="134" t="n">
        <v>0.01</v>
      </c>
      <c r="CD37" s="134" t="n">
        <v>-0.025</v>
      </c>
      <c r="CE37" s="134" t="n">
        <v>0.005</v>
      </c>
      <c r="CF37" s="134" t="n">
        <v>0.0025</v>
      </c>
      <c r="CG37" s="134" t="n">
        <v>0</v>
      </c>
      <c r="CH37" s="134" t="n">
        <v>-0.025</v>
      </c>
      <c r="CI37" s="134" t="n">
        <v>0.005</v>
      </c>
      <c r="CJ37" s="134" t="n">
        <v>-0.125</v>
      </c>
      <c r="CK37" s="134" t="n">
        <v>0.005</v>
      </c>
      <c r="CL37" s="134" t="n">
        <v>0.075</v>
      </c>
      <c r="CM37" s="134" t="n">
        <v>0.005</v>
      </c>
      <c r="CN37" s="134" t="n">
        <v>-0.075</v>
      </c>
      <c r="CO37" s="134" t="n">
        <v>0.01</v>
      </c>
      <c r="CP37" s="134" t="n">
        <v>-0.02</v>
      </c>
      <c r="CQ37" s="134" t="n">
        <v>0.015</v>
      </c>
      <c r="CR37" s="134" t="n">
        <v>0.02</v>
      </c>
      <c r="CS37" s="134" t="n">
        <v>0.0075</v>
      </c>
      <c r="CT37" s="134" t="n">
        <v>0.33</v>
      </c>
      <c r="CU37" s="134" t="n">
        <v>0.02</v>
      </c>
      <c r="CV37" s="134" t="n">
        <v>-0.225</v>
      </c>
      <c r="CW37" s="134" t="n">
        <v>0</v>
      </c>
      <c r="CX37" s="134" t="n">
        <v>0.165</v>
      </c>
      <c r="CY37" s="134" t="n">
        <v>0.01</v>
      </c>
      <c r="CZ37" s="134" t="n">
        <v>-0.725</v>
      </c>
      <c r="DA37" s="134" t="n">
        <v>0</v>
      </c>
      <c r="DB37" s="134" t="n">
        <v>-0.545</v>
      </c>
      <c r="DC37" s="134" t="n">
        <v>0</v>
      </c>
      <c r="DD37" s="134" t="n">
        <v>0.75</v>
      </c>
      <c r="DF37" s="134" t="n">
        <v>-0.0475</v>
      </c>
      <c r="DG37" s="134" t="n">
        <v>0.0075</v>
      </c>
      <c r="DH37" s="134" t="n">
        <v>0.0075</v>
      </c>
      <c r="DI37" s="134" t="n">
        <v>0.005</v>
      </c>
      <c r="DJ37" s="134" t="n">
        <v>-0.02</v>
      </c>
      <c r="DK37" s="134" t="n">
        <v>0.005</v>
      </c>
      <c r="DL37" s="171" t="n">
        <v>-0.13</v>
      </c>
      <c r="DM37" s="134" t="n">
        <v>-0.01</v>
      </c>
      <c r="DN37" s="134" t="n">
        <v>0.155</v>
      </c>
      <c r="DO37" s="134" t="n">
        <v>0</v>
      </c>
      <c r="DP37" s="134" t="n">
        <v>-0.07</v>
      </c>
      <c r="DQ37" s="134" t="n">
        <v>0</v>
      </c>
      <c r="DR37" s="134" t="n">
        <v>-0.12</v>
      </c>
      <c r="DS37" s="134" t="n">
        <v>-0.01</v>
      </c>
      <c r="DT37" s="134" t="n">
        <v>0.135</v>
      </c>
      <c r="DU37" s="134" t="n">
        <v>0</v>
      </c>
    </row>
    <row r="38" customFormat="false" ht="12.75" hidden="false" customHeight="false" outlineLevel="0" collapsed="false">
      <c r="D38" s="133" t="n">
        <v>37773</v>
      </c>
      <c r="F38" s="171" t="n">
        <v>3.352</v>
      </c>
      <c r="G38" s="172" t="n">
        <v>0.0299443912985518</v>
      </c>
      <c r="H38" s="171" t="n">
        <v>0.385</v>
      </c>
      <c r="I38" s="171" t="n">
        <v>0.48</v>
      </c>
      <c r="J38" s="171" t="n">
        <v>0.53</v>
      </c>
      <c r="K38" s="171" t="n">
        <v>0.43</v>
      </c>
      <c r="L38" s="169" t="n">
        <v>0.53</v>
      </c>
      <c r="M38" s="169" t="n">
        <v>0.48</v>
      </c>
      <c r="N38" s="171" t="n">
        <v>0.53</v>
      </c>
      <c r="O38" s="171" t="n">
        <v>0.53</v>
      </c>
      <c r="P38" s="171" t="n">
        <v>0.53</v>
      </c>
      <c r="Q38" s="171" t="n">
        <v>0.53</v>
      </c>
      <c r="R38" s="172" t="n">
        <v>0.48</v>
      </c>
      <c r="S38" s="172" t="n">
        <v>0.53</v>
      </c>
      <c r="T38" s="171" t="n">
        <v>0.48</v>
      </c>
      <c r="U38" s="171" t="n">
        <v>0.53</v>
      </c>
      <c r="V38" s="171" t="n">
        <v>0.63</v>
      </c>
      <c r="W38" s="171" t="n">
        <v>0.63</v>
      </c>
      <c r="X38" s="171" t="n">
        <v>-0.09</v>
      </c>
      <c r="Y38" s="171" t="n">
        <v>0</v>
      </c>
      <c r="Z38" s="171" t="n">
        <v>0.035</v>
      </c>
      <c r="AA38" s="171" t="n">
        <v>0.005</v>
      </c>
      <c r="AB38" s="171" t="n">
        <v>0.17</v>
      </c>
      <c r="AC38" s="171" t="n">
        <v>0</v>
      </c>
      <c r="AD38" s="171" t="n">
        <v>0.135</v>
      </c>
      <c r="AE38" s="171" t="n">
        <v>0</v>
      </c>
      <c r="AF38" s="171" t="n">
        <v>0.17</v>
      </c>
      <c r="AG38" s="171" t="n">
        <v>0</v>
      </c>
      <c r="AH38" s="171" t="n">
        <v>0.125</v>
      </c>
      <c r="AI38" s="171" t="n">
        <v>0</v>
      </c>
      <c r="AJ38" s="171" t="n">
        <v>0.135</v>
      </c>
      <c r="AK38" s="171" t="n">
        <v>0</v>
      </c>
      <c r="AL38" s="171" t="n">
        <v>0.035</v>
      </c>
      <c r="AM38" s="171" t="n">
        <v>0.04</v>
      </c>
      <c r="AN38" s="171" t="n">
        <v>-0.0725</v>
      </c>
      <c r="AO38" s="171" t="n">
        <v>0.009</v>
      </c>
      <c r="AP38" s="171" t="n">
        <v>-0.445</v>
      </c>
      <c r="AQ38" s="171" t="n">
        <v>0.155</v>
      </c>
      <c r="AR38" s="171" t="n">
        <v>-0.0675</v>
      </c>
      <c r="AS38" s="171" t="n">
        <v>0</v>
      </c>
      <c r="AT38" s="171" t="n">
        <v>-0.15</v>
      </c>
      <c r="AU38" s="171" t="n">
        <v>-0.015</v>
      </c>
      <c r="AV38" s="171" t="n">
        <v>-0.11</v>
      </c>
      <c r="AW38" s="171" t="n">
        <v>0.02</v>
      </c>
      <c r="AX38" s="171" t="n">
        <v>-0.09</v>
      </c>
      <c r="AY38" s="171" t="n">
        <v>0.0075</v>
      </c>
      <c r="AZ38" s="172" t="n">
        <v>0.125</v>
      </c>
      <c r="BA38" s="172" t="n">
        <v>0</v>
      </c>
      <c r="BB38" s="172" t="n">
        <v>-0.28</v>
      </c>
      <c r="BC38" s="171" t="n">
        <v>0.0025</v>
      </c>
      <c r="BD38" s="171" t="n">
        <v>-0.11</v>
      </c>
      <c r="BE38" s="171" t="n">
        <v>0.005</v>
      </c>
      <c r="BF38" s="171" t="n">
        <v>0.23</v>
      </c>
      <c r="BG38" s="171" t="n">
        <v>0.02</v>
      </c>
      <c r="BH38" s="171" t="n">
        <v>-0.09</v>
      </c>
      <c r="BI38" s="171" t="n">
        <v>0</v>
      </c>
      <c r="BJ38" s="171" t="n">
        <v>0.05</v>
      </c>
      <c r="BK38" s="134" t="n">
        <v>0.03</v>
      </c>
      <c r="BL38" s="134" t="n">
        <v>0.23</v>
      </c>
      <c r="BM38" s="134" t="n">
        <v>0.02</v>
      </c>
      <c r="BN38" s="134" t="n">
        <v>-0.225</v>
      </c>
      <c r="BO38" s="134" t="n">
        <v>0</v>
      </c>
      <c r="BP38" s="134" t="n">
        <v>-0.455</v>
      </c>
      <c r="BQ38" s="134" t="n">
        <v>0.02</v>
      </c>
      <c r="BR38" s="134" t="n">
        <v>0.43</v>
      </c>
      <c r="BS38" s="134" t="n">
        <v>0.02</v>
      </c>
      <c r="BT38" s="134" t="n">
        <v>-0.11</v>
      </c>
      <c r="BU38" s="134" t="n">
        <v>0.005</v>
      </c>
      <c r="BV38" s="134" t="n">
        <v>0.23</v>
      </c>
      <c r="BW38" s="134" t="n">
        <v>0.01</v>
      </c>
      <c r="BX38" s="134" t="n">
        <v>0.23</v>
      </c>
      <c r="BY38" s="134" t="n">
        <v>0</v>
      </c>
      <c r="BZ38" s="134" t="n">
        <v>-0.025</v>
      </c>
      <c r="CA38" s="134" t="n">
        <v>0.0575</v>
      </c>
      <c r="CB38" s="134" t="n">
        <v>0.185</v>
      </c>
      <c r="CC38" s="134" t="n">
        <v>0.0125</v>
      </c>
      <c r="CD38" s="134" t="n">
        <v>-0.025</v>
      </c>
      <c r="CE38" s="134" t="n">
        <v>0.005</v>
      </c>
      <c r="CF38" s="134" t="n">
        <v>0.0025</v>
      </c>
      <c r="CG38" s="134" t="n">
        <v>0</v>
      </c>
      <c r="CH38" s="134" t="n">
        <v>-0.025</v>
      </c>
      <c r="CI38" s="134" t="n">
        <v>0.005</v>
      </c>
      <c r="CJ38" s="134" t="n">
        <v>-0.0825</v>
      </c>
      <c r="CK38" s="134" t="n">
        <v>0.005</v>
      </c>
      <c r="CL38" s="134" t="n">
        <v>0.075</v>
      </c>
      <c r="CM38" s="134" t="n">
        <v>0.005</v>
      </c>
      <c r="CN38" s="134" t="n">
        <v>-0.075</v>
      </c>
      <c r="CO38" s="134" t="n">
        <v>0.01</v>
      </c>
      <c r="CP38" s="134" t="n">
        <v>-0.02</v>
      </c>
      <c r="CQ38" s="134" t="n">
        <v>0.015</v>
      </c>
      <c r="CR38" s="134" t="n">
        <v>0.02</v>
      </c>
      <c r="CS38" s="134" t="n">
        <v>0.0075</v>
      </c>
      <c r="CT38" s="134" t="n">
        <v>0.37</v>
      </c>
      <c r="CU38" s="134" t="n">
        <v>0.035</v>
      </c>
      <c r="CV38" s="134" t="n">
        <v>-0.225</v>
      </c>
      <c r="CW38" s="134" t="n">
        <v>0</v>
      </c>
      <c r="CX38" s="134" t="n">
        <v>0.185</v>
      </c>
      <c r="CY38" s="134" t="n">
        <v>0.0125</v>
      </c>
      <c r="CZ38" s="134" t="n">
        <v>-0.725</v>
      </c>
      <c r="DA38" s="134" t="n">
        <v>0</v>
      </c>
      <c r="DB38" s="134" t="n">
        <v>-0.545</v>
      </c>
      <c r="DC38" s="134" t="n">
        <v>0</v>
      </c>
      <c r="DD38" s="134" t="n">
        <v>0.85</v>
      </c>
      <c r="DF38" s="134" t="n">
        <v>-0.0425</v>
      </c>
      <c r="DG38" s="134" t="n">
        <v>0.0075</v>
      </c>
      <c r="DH38" s="134" t="n">
        <v>0.0125</v>
      </c>
      <c r="DI38" s="134" t="n">
        <v>0.005</v>
      </c>
      <c r="DJ38" s="134" t="n">
        <v>-0.015</v>
      </c>
      <c r="DK38" s="134" t="n">
        <v>0.005</v>
      </c>
      <c r="DL38" s="171" t="n">
        <v>-0.13</v>
      </c>
      <c r="DM38" s="134" t="n">
        <v>-0.01</v>
      </c>
      <c r="DN38" s="134" t="n">
        <v>0.155</v>
      </c>
      <c r="DO38" s="134" t="n">
        <v>0</v>
      </c>
      <c r="DP38" s="134" t="n">
        <v>-0.07</v>
      </c>
      <c r="DQ38" s="134" t="n">
        <v>0</v>
      </c>
      <c r="DR38" s="134" t="n">
        <v>-0.12</v>
      </c>
      <c r="DS38" s="134" t="n">
        <v>-0.01</v>
      </c>
      <c r="DT38" s="134" t="n">
        <v>0.135</v>
      </c>
      <c r="DU38" s="134" t="n">
        <v>0</v>
      </c>
    </row>
    <row r="39" customFormat="false" ht="12.75" hidden="false" customHeight="false" outlineLevel="0" collapsed="false">
      <c r="D39" s="133" t="n">
        <v>37803</v>
      </c>
      <c r="F39" s="171" t="n">
        <v>3.387</v>
      </c>
      <c r="G39" s="172" t="n">
        <v>0.0306800432307988</v>
      </c>
      <c r="H39" s="171" t="n">
        <v>0.385</v>
      </c>
      <c r="I39" s="171" t="n">
        <v>0.53</v>
      </c>
      <c r="J39" s="171" t="n">
        <v>0.53</v>
      </c>
      <c r="K39" s="171" t="n">
        <v>0.43</v>
      </c>
      <c r="L39" s="169" t="n">
        <v>0.53</v>
      </c>
      <c r="M39" s="169" t="n">
        <v>0.53</v>
      </c>
      <c r="N39" s="171" t="n">
        <v>0.53</v>
      </c>
      <c r="O39" s="171" t="n">
        <v>0.53</v>
      </c>
      <c r="P39" s="171" t="n">
        <v>0.53</v>
      </c>
      <c r="Q39" s="171" t="n">
        <v>0.53</v>
      </c>
      <c r="R39" s="172" t="n">
        <v>0.53</v>
      </c>
      <c r="S39" s="172" t="n">
        <v>0.58</v>
      </c>
      <c r="T39" s="171" t="n">
        <v>0.53</v>
      </c>
      <c r="U39" s="171" t="n">
        <v>0.53</v>
      </c>
      <c r="V39" s="171" t="n">
        <v>0.68</v>
      </c>
      <c r="W39" s="171" t="n">
        <v>0.63</v>
      </c>
      <c r="X39" s="171" t="n">
        <v>-0.09</v>
      </c>
      <c r="Y39" s="171" t="n">
        <v>0</v>
      </c>
      <c r="Z39" s="171" t="n">
        <v>0.035</v>
      </c>
      <c r="AA39" s="171" t="n">
        <v>0.005</v>
      </c>
      <c r="AB39" s="171" t="n">
        <v>0.17</v>
      </c>
      <c r="AC39" s="171" t="n">
        <v>0</v>
      </c>
      <c r="AD39" s="171" t="n">
        <v>0.135</v>
      </c>
      <c r="AE39" s="171" t="n">
        <v>0</v>
      </c>
      <c r="AF39" s="171" t="n">
        <v>0.17</v>
      </c>
      <c r="AG39" s="171" t="n">
        <v>0</v>
      </c>
      <c r="AH39" s="171" t="n">
        <v>0.125</v>
      </c>
      <c r="AI39" s="171" t="n">
        <v>0</v>
      </c>
      <c r="AJ39" s="171" t="n">
        <v>0.135</v>
      </c>
      <c r="AK39" s="171" t="n">
        <v>0</v>
      </c>
      <c r="AL39" s="171" t="n">
        <v>0.035</v>
      </c>
      <c r="AM39" s="171" t="n">
        <v>0.04</v>
      </c>
      <c r="AN39" s="171" t="n">
        <v>-0.0725</v>
      </c>
      <c r="AO39" s="171" t="n">
        <v>0.009</v>
      </c>
      <c r="AP39" s="171" t="n">
        <v>-0.445</v>
      </c>
      <c r="AQ39" s="171" t="n">
        <v>0.155</v>
      </c>
      <c r="AR39" s="171" t="n">
        <v>-0.0675</v>
      </c>
      <c r="AS39" s="171" t="n">
        <v>0</v>
      </c>
      <c r="AT39" s="171" t="n">
        <v>-0.15</v>
      </c>
      <c r="AU39" s="171" t="n">
        <v>-0.015</v>
      </c>
      <c r="AV39" s="171" t="n">
        <v>-0.11</v>
      </c>
      <c r="AW39" s="171" t="n">
        <v>0.02</v>
      </c>
      <c r="AX39" s="171" t="n">
        <v>-0.09</v>
      </c>
      <c r="AY39" s="171" t="n">
        <v>0.0075</v>
      </c>
      <c r="AZ39" s="172" t="n">
        <v>0.125</v>
      </c>
      <c r="BA39" s="172" t="n">
        <v>0</v>
      </c>
      <c r="BB39" s="172" t="n">
        <v>-0.28</v>
      </c>
      <c r="BC39" s="171" t="n">
        <v>0.0025</v>
      </c>
      <c r="BD39" s="171" t="n">
        <v>-0.11</v>
      </c>
      <c r="BE39" s="171" t="n">
        <v>0.005</v>
      </c>
      <c r="BF39" s="171" t="n">
        <v>0.23</v>
      </c>
      <c r="BG39" s="171" t="n">
        <v>0.02</v>
      </c>
      <c r="BH39" s="171" t="n">
        <v>-0.09</v>
      </c>
      <c r="BI39" s="171" t="n">
        <v>0</v>
      </c>
      <c r="BJ39" s="171" t="n">
        <v>0.05</v>
      </c>
      <c r="BK39" s="134" t="n">
        <v>0.03</v>
      </c>
      <c r="BL39" s="134" t="n">
        <v>0.23</v>
      </c>
      <c r="BM39" s="134" t="n">
        <v>0.02</v>
      </c>
      <c r="BN39" s="134" t="n">
        <v>-0.225</v>
      </c>
      <c r="BO39" s="134" t="n">
        <v>0</v>
      </c>
      <c r="BP39" s="134" t="n">
        <v>-0.455</v>
      </c>
      <c r="BQ39" s="134" t="n">
        <v>0.02</v>
      </c>
      <c r="BR39" s="134" t="n">
        <v>0.43</v>
      </c>
      <c r="BS39" s="134" t="n">
        <v>0.02</v>
      </c>
      <c r="BT39" s="134" t="n">
        <v>-0.11</v>
      </c>
      <c r="BU39" s="134" t="n">
        <v>0.005</v>
      </c>
      <c r="BV39" s="134" t="n">
        <v>0.23</v>
      </c>
      <c r="BW39" s="134" t="n">
        <v>0.01</v>
      </c>
      <c r="BX39" s="134" t="n">
        <v>0.23</v>
      </c>
      <c r="BY39" s="134" t="n">
        <v>0</v>
      </c>
      <c r="BZ39" s="134" t="n">
        <v>-0.025</v>
      </c>
      <c r="CA39" s="134" t="n">
        <v>0.0575</v>
      </c>
      <c r="CB39" s="134" t="n">
        <v>0.18</v>
      </c>
      <c r="CC39" s="134" t="n">
        <v>0.0125</v>
      </c>
      <c r="CD39" s="134" t="n">
        <v>-0.025</v>
      </c>
      <c r="CE39" s="134" t="n">
        <v>0.005</v>
      </c>
      <c r="CF39" s="134" t="n">
        <v>0.0025</v>
      </c>
      <c r="CG39" s="134" t="n">
        <v>0</v>
      </c>
      <c r="CH39" s="134" t="n">
        <v>-0.025</v>
      </c>
      <c r="CI39" s="134" t="n">
        <v>0.005</v>
      </c>
      <c r="CJ39" s="134" t="n">
        <v>-0.08</v>
      </c>
      <c r="CK39" s="134" t="n">
        <v>0.005</v>
      </c>
      <c r="CL39" s="134" t="n">
        <v>0.075</v>
      </c>
      <c r="CM39" s="134" t="n">
        <v>0.005</v>
      </c>
      <c r="CN39" s="134" t="n">
        <v>-0.075</v>
      </c>
      <c r="CO39" s="134" t="n">
        <v>0.01</v>
      </c>
      <c r="CP39" s="134" t="n">
        <v>-0.02</v>
      </c>
      <c r="CQ39" s="134" t="n">
        <v>0.015</v>
      </c>
      <c r="CR39" s="134" t="n">
        <v>0.02</v>
      </c>
      <c r="CS39" s="134" t="n">
        <v>0.0075</v>
      </c>
      <c r="CT39" s="134" t="n">
        <v>0.41</v>
      </c>
      <c r="CU39" s="134" t="n">
        <v>0.035</v>
      </c>
      <c r="CV39" s="134" t="n">
        <v>-0.225</v>
      </c>
      <c r="CW39" s="134" t="n">
        <v>0</v>
      </c>
      <c r="CX39" s="134" t="n">
        <v>0.18</v>
      </c>
      <c r="CY39" s="134" t="n">
        <v>0.0125</v>
      </c>
      <c r="CZ39" s="134" t="n">
        <v>-0.725</v>
      </c>
      <c r="DA39" s="134" t="n">
        <v>0</v>
      </c>
      <c r="DB39" s="134" t="n">
        <v>-0.545</v>
      </c>
      <c r="DC39" s="134" t="n">
        <v>0</v>
      </c>
      <c r="DD39" s="134" t="n">
        <v>1.05</v>
      </c>
      <c r="DF39" s="134" t="n">
        <v>-0.0425</v>
      </c>
      <c r="DG39" s="134" t="n">
        <v>0.0075</v>
      </c>
      <c r="DH39" s="134" t="n">
        <v>0.0125</v>
      </c>
      <c r="DI39" s="134" t="n">
        <v>0.005</v>
      </c>
      <c r="DJ39" s="134" t="n">
        <v>-0.015</v>
      </c>
      <c r="DK39" s="134" t="n">
        <v>0.005</v>
      </c>
      <c r="DL39" s="171" t="n">
        <v>-0.13</v>
      </c>
      <c r="DM39" s="134" t="n">
        <v>-0.01</v>
      </c>
      <c r="DN39" s="134" t="n">
        <v>0.155</v>
      </c>
      <c r="DO39" s="134" t="n">
        <v>0</v>
      </c>
      <c r="DP39" s="134" t="n">
        <v>-0.07</v>
      </c>
      <c r="DQ39" s="134" t="n">
        <v>0</v>
      </c>
      <c r="DR39" s="134" t="n">
        <v>-0.12</v>
      </c>
      <c r="DS39" s="134" t="n">
        <v>-0.01</v>
      </c>
      <c r="DT39" s="134" t="n">
        <v>0.135</v>
      </c>
      <c r="DU39" s="134" t="n">
        <v>0</v>
      </c>
    </row>
    <row r="40" customFormat="false" ht="12.75" hidden="false" customHeight="false" outlineLevel="0" collapsed="false">
      <c r="D40" s="133" t="n">
        <v>37834</v>
      </c>
      <c r="F40" s="171" t="n">
        <v>3.414</v>
      </c>
      <c r="G40" s="172" t="n">
        <v>0.031418442134667</v>
      </c>
      <c r="H40" s="171" t="n">
        <v>0.385</v>
      </c>
      <c r="I40" s="171" t="n">
        <v>0.58</v>
      </c>
      <c r="J40" s="171" t="n">
        <v>0.58</v>
      </c>
      <c r="K40" s="171" t="n">
        <v>0.53</v>
      </c>
      <c r="L40" s="169" t="n">
        <v>0.63</v>
      </c>
      <c r="M40" s="169" t="n">
        <v>0.58</v>
      </c>
      <c r="N40" s="171" t="n">
        <v>0.63</v>
      </c>
      <c r="O40" s="171" t="n">
        <v>0.58</v>
      </c>
      <c r="P40" s="171" t="n">
        <v>0.63</v>
      </c>
      <c r="Q40" s="171" t="n">
        <v>0.48</v>
      </c>
      <c r="R40" s="172" t="n">
        <v>0.58</v>
      </c>
      <c r="S40" s="172" t="n">
        <v>0.63</v>
      </c>
      <c r="T40" s="171" t="n">
        <v>0.58</v>
      </c>
      <c r="U40" s="171" t="n">
        <v>0.63</v>
      </c>
      <c r="V40" s="171" t="n">
        <v>0.73</v>
      </c>
      <c r="W40" s="171" t="n">
        <v>0.73</v>
      </c>
      <c r="X40" s="171" t="n">
        <v>-0.09</v>
      </c>
      <c r="Y40" s="171" t="n">
        <v>0</v>
      </c>
      <c r="Z40" s="171" t="n">
        <v>0.035</v>
      </c>
      <c r="AA40" s="171" t="n">
        <v>0.005</v>
      </c>
      <c r="AB40" s="171" t="n">
        <v>0.17</v>
      </c>
      <c r="AC40" s="171" t="n">
        <v>0</v>
      </c>
      <c r="AD40" s="171" t="n">
        <v>0.135</v>
      </c>
      <c r="AE40" s="171" t="n">
        <v>0</v>
      </c>
      <c r="AF40" s="171" t="n">
        <v>0.17</v>
      </c>
      <c r="AG40" s="171" t="n">
        <v>0</v>
      </c>
      <c r="AH40" s="171" t="n">
        <v>0.125</v>
      </c>
      <c r="AI40" s="171" t="n">
        <v>0</v>
      </c>
      <c r="AJ40" s="171" t="n">
        <v>0.135</v>
      </c>
      <c r="AK40" s="171" t="n">
        <v>0</v>
      </c>
      <c r="AL40" s="171" t="n">
        <v>0.035</v>
      </c>
      <c r="AM40" s="171" t="n">
        <v>0.04</v>
      </c>
      <c r="AN40" s="171" t="n">
        <v>-0.0725</v>
      </c>
      <c r="AO40" s="171" t="n">
        <v>0.009</v>
      </c>
      <c r="AP40" s="171" t="n">
        <v>-0.445</v>
      </c>
      <c r="AQ40" s="171" t="n">
        <v>0.155</v>
      </c>
      <c r="AR40" s="171" t="n">
        <v>-0.0675</v>
      </c>
      <c r="AS40" s="171" t="n">
        <v>0</v>
      </c>
      <c r="AT40" s="171" t="n">
        <v>-0.15</v>
      </c>
      <c r="AU40" s="171" t="n">
        <v>-0.015</v>
      </c>
      <c r="AV40" s="171" t="n">
        <v>-0.11</v>
      </c>
      <c r="AW40" s="171" t="n">
        <v>0.02</v>
      </c>
      <c r="AX40" s="171" t="n">
        <v>-0.09</v>
      </c>
      <c r="AY40" s="171" t="n">
        <v>0.0075</v>
      </c>
      <c r="AZ40" s="172" t="n">
        <v>0.125</v>
      </c>
      <c r="BA40" s="172" t="n">
        <v>0</v>
      </c>
      <c r="BB40" s="172" t="n">
        <v>-0.28</v>
      </c>
      <c r="BC40" s="171" t="n">
        <v>0.0025</v>
      </c>
      <c r="BD40" s="171" t="n">
        <v>-0.11</v>
      </c>
      <c r="BE40" s="171" t="n">
        <v>0.005</v>
      </c>
      <c r="BF40" s="171" t="n">
        <v>0.23</v>
      </c>
      <c r="BG40" s="171" t="n">
        <v>0.02</v>
      </c>
      <c r="BH40" s="171" t="n">
        <v>-0.09</v>
      </c>
      <c r="BI40" s="171" t="n">
        <v>0</v>
      </c>
      <c r="BJ40" s="171" t="n">
        <v>0.05</v>
      </c>
      <c r="BK40" s="134" t="n">
        <v>0.03</v>
      </c>
      <c r="BL40" s="134" t="n">
        <v>0.23</v>
      </c>
      <c r="BM40" s="134" t="n">
        <v>0.02</v>
      </c>
      <c r="BN40" s="134" t="n">
        <v>-0.225</v>
      </c>
      <c r="BO40" s="134" t="n">
        <v>0</v>
      </c>
      <c r="BP40" s="134" t="n">
        <v>-0.455</v>
      </c>
      <c r="BQ40" s="134" t="n">
        <v>0.02</v>
      </c>
      <c r="BR40" s="134" t="n">
        <v>0.43</v>
      </c>
      <c r="BS40" s="134" t="n">
        <v>0.02</v>
      </c>
      <c r="BT40" s="134" t="n">
        <v>-0.11</v>
      </c>
      <c r="BU40" s="134" t="n">
        <v>0.005</v>
      </c>
      <c r="BV40" s="134" t="n">
        <v>0.23</v>
      </c>
      <c r="BW40" s="134" t="n">
        <v>0.01</v>
      </c>
      <c r="BX40" s="134" t="n">
        <v>0.23</v>
      </c>
      <c r="BY40" s="134" t="n">
        <v>0</v>
      </c>
      <c r="BZ40" s="134" t="n">
        <v>-0.025</v>
      </c>
      <c r="CA40" s="134" t="n">
        <v>0.0575</v>
      </c>
      <c r="CB40" s="134" t="n">
        <v>0.19</v>
      </c>
      <c r="CC40" s="134" t="n">
        <v>0.0125</v>
      </c>
      <c r="CD40" s="134" t="n">
        <v>-0.025</v>
      </c>
      <c r="CE40" s="134" t="n">
        <v>0.005</v>
      </c>
      <c r="CF40" s="134" t="n">
        <v>0.0025</v>
      </c>
      <c r="CG40" s="134" t="n">
        <v>0</v>
      </c>
      <c r="CH40" s="134" t="n">
        <v>-0.025</v>
      </c>
      <c r="CI40" s="134" t="n">
        <v>0.005</v>
      </c>
      <c r="CJ40" s="134" t="n">
        <v>-0.0775</v>
      </c>
      <c r="CK40" s="134" t="n">
        <v>0.005</v>
      </c>
      <c r="CL40" s="134" t="n">
        <v>0.075</v>
      </c>
      <c r="CM40" s="134" t="n">
        <v>0.005</v>
      </c>
      <c r="CN40" s="134" t="n">
        <v>-0.075</v>
      </c>
      <c r="CO40" s="134" t="n">
        <v>0.01</v>
      </c>
      <c r="CP40" s="134" t="n">
        <v>-0.02</v>
      </c>
      <c r="CQ40" s="134" t="n">
        <v>0.015</v>
      </c>
      <c r="CR40" s="134" t="n">
        <v>0.02</v>
      </c>
      <c r="CS40" s="134" t="n">
        <v>0.0075</v>
      </c>
      <c r="CT40" s="134" t="n">
        <v>0.41</v>
      </c>
      <c r="CU40" s="134" t="n">
        <v>0.01</v>
      </c>
      <c r="CV40" s="134" t="n">
        <v>-0.225</v>
      </c>
      <c r="CW40" s="134" t="n">
        <v>0</v>
      </c>
      <c r="CX40" s="134" t="n">
        <v>0.19</v>
      </c>
      <c r="CY40" s="134" t="n">
        <v>0.0125</v>
      </c>
      <c r="CZ40" s="134" t="n">
        <v>-0.725</v>
      </c>
      <c r="DA40" s="134" t="n">
        <v>0</v>
      </c>
      <c r="DB40" s="134" t="n">
        <v>-0.545</v>
      </c>
      <c r="DC40" s="134" t="n">
        <v>0</v>
      </c>
      <c r="DD40" s="134" t="n">
        <v>1.05</v>
      </c>
      <c r="DF40" s="134" t="n">
        <v>-0.0425</v>
      </c>
      <c r="DG40" s="134" t="n">
        <v>0.0075</v>
      </c>
      <c r="DH40" s="134" t="n">
        <v>0.0125</v>
      </c>
      <c r="DI40" s="134" t="n">
        <v>0.005</v>
      </c>
      <c r="DJ40" s="134" t="n">
        <v>-0.015</v>
      </c>
      <c r="DK40" s="134" t="n">
        <v>0.005</v>
      </c>
      <c r="DL40" s="171" t="n">
        <v>-0.13</v>
      </c>
      <c r="DM40" s="134" t="n">
        <v>-0.01</v>
      </c>
      <c r="DN40" s="134" t="n">
        <v>0.155</v>
      </c>
      <c r="DO40" s="134" t="n">
        <v>0</v>
      </c>
      <c r="DP40" s="134" t="n">
        <v>-0.07</v>
      </c>
      <c r="DQ40" s="134" t="n">
        <v>0</v>
      </c>
      <c r="DR40" s="134" t="n">
        <v>-0.12</v>
      </c>
      <c r="DS40" s="134" t="n">
        <v>-0.01</v>
      </c>
      <c r="DT40" s="134" t="n">
        <v>0.135</v>
      </c>
      <c r="DU40" s="134" t="n">
        <v>0</v>
      </c>
    </row>
    <row r="41" customFormat="false" ht="12.75" hidden="false" customHeight="false" outlineLevel="0" collapsed="false">
      <c r="D41" s="133" t="n">
        <v>37865</v>
      </c>
      <c r="F41" s="171" t="n">
        <v>3.422</v>
      </c>
      <c r="G41" s="172" t="n">
        <v>0.0321568412222444</v>
      </c>
      <c r="H41" s="171" t="n">
        <v>0.385</v>
      </c>
      <c r="I41" s="171" t="n">
        <v>0.58</v>
      </c>
      <c r="J41" s="171" t="n">
        <v>0.58</v>
      </c>
      <c r="K41" s="171" t="n">
        <v>0.58</v>
      </c>
      <c r="L41" s="169" t="n">
        <v>0.58</v>
      </c>
      <c r="M41" s="169" t="n">
        <v>0.58</v>
      </c>
      <c r="N41" s="171" t="n">
        <v>0.63</v>
      </c>
      <c r="O41" s="171" t="n">
        <v>0.63</v>
      </c>
      <c r="P41" s="171" t="n">
        <v>0.58</v>
      </c>
      <c r="Q41" s="171" t="n">
        <v>0.53</v>
      </c>
      <c r="R41" s="172" t="n">
        <v>0.58</v>
      </c>
      <c r="S41" s="172" t="n">
        <v>0.63</v>
      </c>
      <c r="T41" s="171" t="n">
        <v>0.58</v>
      </c>
      <c r="U41" s="171" t="n">
        <v>0.63</v>
      </c>
      <c r="V41" s="171" t="n">
        <v>0.73</v>
      </c>
      <c r="W41" s="171" t="n">
        <v>0.68</v>
      </c>
      <c r="X41" s="171" t="n">
        <v>-0.09</v>
      </c>
      <c r="Y41" s="171" t="n">
        <v>0</v>
      </c>
      <c r="Z41" s="171" t="n">
        <v>0.035</v>
      </c>
      <c r="AA41" s="171" t="n">
        <v>0.005</v>
      </c>
      <c r="AB41" s="171" t="n">
        <v>0.17</v>
      </c>
      <c r="AC41" s="171" t="n">
        <v>0</v>
      </c>
      <c r="AD41" s="171" t="n">
        <v>0.135</v>
      </c>
      <c r="AE41" s="171" t="n">
        <v>0</v>
      </c>
      <c r="AF41" s="171" t="n">
        <v>0.17</v>
      </c>
      <c r="AG41" s="171" t="n">
        <v>0</v>
      </c>
      <c r="AH41" s="171" t="n">
        <v>0.125</v>
      </c>
      <c r="AI41" s="171" t="n">
        <v>0</v>
      </c>
      <c r="AJ41" s="171" t="n">
        <v>0.135</v>
      </c>
      <c r="AK41" s="171" t="n">
        <v>0</v>
      </c>
      <c r="AL41" s="171" t="n">
        <v>0.035</v>
      </c>
      <c r="AM41" s="171" t="n">
        <v>0.04</v>
      </c>
      <c r="AN41" s="171" t="n">
        <v>-0.0725</v>
      </c>
      <c r="AO41" s="171" t="n">
        <v>0.009</v>
      </c>
      <c r="AP41" s="171" t="n">
        <v>-0.445</v>
      </c>
      <c r="AQ41" s="171" t="n">
        <v>0.155</v>
      </c>
      <c r="AR41" s="171" t="n">
        <v>-0.0675</v>
      </c>
      <c r="AS41" s="171" t="n">
        <v>0</v>
      </c>
      <c r="AT41" s="171" t="n">
        <v>-0.15</v>
      </c>
      <c r="AU41" s="171" t="n">
        <v>-0.015</v>
      </c>
      <c r="AV41" s="171" t="n">
        <v>-0.11</v>
      </c>
      <c r="AW41" s="171" t="n">
        <v>0.02</v>
      </c>
      <c r="AX41" s="171" t="n">
        <v>-0.09</v>
      </c>
      <c r="AY41" s="171" t="n">
        <v>0.0075</v>
      </c>
      <c r="AZ41" s="172" t="n">
        <v>0.125</v>
      </c>
      <c r="BA41" s="172" t="n">
        <v>0</v>
      </c>
      <c r="BB41" s="172" t="n">
        <v>-0.28</v>
      </c>
      <c r="BC41" s="171" t="n">
        <v>0.0025</v>
      </c>
      <c r="BD41" s="171" t="n">
        <v>-0.11</v>
      </c>
      <c r="BE41" s="171" t="n">
        <v>0.005</v>
      </c>
      <c r="BF41" s="171" t="n">
        <v>0.23</v>
      </c>
      <c r="BG41" s="171" t="n">
        <v>0.02</v>
      </c>
      <c r="BH41" s="171" t="n">
        <v>-0.09</v>
      </c>
      <c r="BI41" s="171" t="n">
        <v>0</v>
      </c>
      <c r="BJ41" s="171" t="n">
        <v>0.05</v>
      </c>
      <c r="BK41" s="134" t="n">
        <v>0.03</v>
      </c>
      <c r="BL41" s="134" t="n">
        <v>0.23</v>
      </c>
      <c r="BM41" s="134" t="n">
        <v>0.02</v>
      </c>
      <c r="BN41" s="134" t="n">
        <v>-0.225</v>
      </c>
      <c r="BO41" s="134" t="n">
        <v>0</v>
      </c>
      <c r="BP41" s="134" t="n">
        <v>-0.455</v>
      </c>
      <c r="BQ41" s="134" t="n">
        <v>0.02</v>
      </c>
      <c r="BR41" s="134" t="n">
        <v>0.43</v>
      </c>
      <c r="BS41" s="134" t="n">
        <v>0.02</v>
      </c>
      <c r="BT41" s="134" t="n">
        <v>-0.11</v>
      </c>
      <c r="BU41" s="134" t="n">
        <v>0.005</v>
      </c>
      <c r="BV41" s="134" t="n">
        <v>0.23</v>
      </c>
      <c r="BW41" s="134" t="n">
        <v>0.01</v>
      </c>
      <c r="BX41" s="134" t="n">
        <v>0.23</v>
      </c>
      <c r="BY41" s="134" t="n">
        <v>0</v>
      </c>
      <c r="BZ41" s="134" t="n">
        <v>-0.025</v>
      </c>
      <c r="CA41" s="134" t="n">
        <v>0.0575</v>
      </c>
      <c r="CB41" s="134" t="n">
        <v>0.165</v>
      </c>
      <c r="CC41" s="134" t="n">
        <v>0.0125</v>
      </c>
      <c r="CD41" s="134" t="n">
        <v>-0.025</v>
      </c>
      <c r="CE41" s="134" t="n">
        <v>0.005</v>
      </c>
      <c r="CF41" s="134" t="n">
        <v>0.0025</v>
      </c>
      <c r="CG41" s="134" t="n">
        <v>0</v>
      </c>
      <c r="CH41" s="134" t="n">
        <v>-0.025</v>
      </c>
      <c r="CI41" s="134" t="n">
        <v>0.005</v>
      </c>
      <c r="CJ41" s="134" t="n">
        <v>-0.0825</v>
      </c>
      <c r="CK41" s="134" t="n">
        <v>0.005</v>
      </c>
      <c r="CL41" s="134" t="n">
        <v>0.075</v>
      </c>
      <c r="CM41" s="134" t="n">
        <v>0.005</v>
      </c>
      <c r="CN41" s="134" t="n">
        <v>-0.075</v>
      </c>
      <c r="CO41" s="134" t="n">
        <v>0.01</v>
      </c>
      <c r="CP41" s="134" t="n">
        <v>-0.02</v>
      </c>
      <c r="CQ41" s="134" t="n">
        <v>0.015</v>
      </c>
      <c r="CR41" s="134" t="n">
        <v>0.02</v>
      </c>
      <c r="CS41" s="134" t="n">
        <v>0.0075</v>
      </c>
      <c r="CT41" s="134" t="n">
        <v>0.36</v>
      </c>
      <c r="CU41" s="134" t="n">
        <v>0.01</v>
      </c>
      <c r="CV41" s="134" t="n">
        <v>-0.225</v>
      </c>
      <c r="CW41" s="134" t="n">
        <v>0</v>
      </c>
      <c r="CX41" s="134" t="n">
        <v>0.165</v>
      </c>
      <c r="CY41" s="134" t="n">
        <v>0.0125</v>
      </c>
      <c r="CZ41" s="134" t="n">
        <v>-0.725</v>
      </c>
      <c r="DA41" s="134" t="n">
        <v>0</v>
      </c>
      <c r="DB41" s="134" t="n">
        <v>-0.545</v>
      </c>
      <c r="DC41" s="134" t="n">
        <v>0</v>
      </c>
      <c r="DD41" s="134" t="n">
        <v>0.75</v>
      </c>
      <c r="DF41" s="134" t="n">
        <v>-0.0475</v>
      </c>
      <c r="DG41" s="134" t="n">
        <v>0.0075</v>
      </c>
      <c r="DH41" s="134" t="n">
        <v>0.0075</v>
      </c>
      <c r="DI41" s="134" t="n">
        <v>0.005</v>
      </c>
      <c r="DJ41" s="134" t="n">
        <v>-0.02</v>
      </c>
      <c r="DK41" s="134" t="n">
        <v>0.005</v>
      </c>
      <c r="DL41" s="171" t="n">
        <v>-0.13</v>
      </c>
      <c r="DM41" s="134" t="n">
        <v>-0.01</v>
      </c>
      <c r="DN41" s="134" t="n">
        <v>0.155</v>
      </c>
      <c r="DO41" s="134" t="n">
        <v>0</v>
      </c>
      <c r="DP41" s="134" t="n">
        <v>-0.07</v>
      </c>
      <c r="DQ41" s="134" t="n">
        <v>0</v>
      </c>
      <c r="DR41" s="134" t="n">
        <v>-0.12</v>
      </c>
      <c r="DS41" s="134" t="n">
        <v>-0.01</v>
      </c>
      <c r="DT41" s="134" t="n">
        <v>0.135</v>
      </c>
      <c r="DU41" s="134" t="n">
        <v>0</v>
      </c>
    </row>
    <row r="42" customFormat="false" ht="12.75" hidden="false" customHeight="false" outlineLevel="0" collapsed="false">
      <c r="D42" s="133" t="n">
        <v>37895</v>
      </c>
      <c r="F42" s="171" t="n">
        <v>3.464</v>
      </c>
      <c r="G42" s="172" t="n">
        <v>0.0328492483202574</v>
      </c>
      <c r="H42" s="171" t="n">
        <v>0.3825</v>
      </c>
      <c r="I42" s="171" t="n">
        <v>0.63</v>
      </c>
      <c r="J42" s="171" t="n">
        <v>0.63</v>
      </c>
      <c r="K42" s="171" t="n">
        <v>0.58</v>
      </c>
      <c r="L42" s="169" t="n">
        <v>0.63</v>
      </c>
      <c r="M42" s="169" t="n">
        <v>0.63</v>
      </c>
      <c r="N42" s="171" t="n">
        <v>0.68</v>
      </c>
      <c r="O42" s="171" t="n">
        <v>0.68</v>
      </c>
      <c r="P42" s="171" t="n">
        <v>0.63</v>
      </c>
      <c r="Q42" s="171" t="n">
        <v>0.53</v>
      </c>
      <c r="R42" s="172" t="n">
        <v>0.63</v>
      </c>
      <c r="S42" s="172" t="n">
        <v>0.68</v>
      </c>
      <c r="T42" s="171" t="n">
        <v>0.63</v>
      </c>
      <c r="U42" s="171" t="n">
        <v>0.68</v>
      </c>
      <c r="V42" s="171" t="n">
        <v>0.78</v>
      </c>
      <c r="W42" s="171" t="n">
        <v>0.73</v>
      </c>
      <c r="X42" s="171" t="n">
        <v>-0.09</v>
      </c>
      <c r="Y42" s="171" t="n">
        <v>0</v>
      </c>
      <c r="Z42" s="171" t="n">
        <v>0.035</v>
      </c>
      <c r="AA42" s="171" t="n">
        <v>0.005</v>
      </c>
      <c r="AB42" s="171" t="n">
        <v>0.17</v>
      </c>
      <c r="AC42" s="171" t="n">
        <v>0</v>
      </c>
      <c r="AD42" s="171" t="n">
        <v>0.135</v>
      </c>
      <c r="AE42" s="171" t="n">
        <v>0</v>
      </c>
      <c r="AF42" s="171" t="n">
        <v>0.17</v>
      </c>
      <c r="AG42" s="171" t="n">
        <v>0</v>
      </c>
      <c r="AH42" s="171" t="n">
        <v>0.125</v>
      </c>
      <c r="AI42" s="171" t="n">
        <v>0</v>
      </c>
      <c r="AJ42" s="171" t="n">
        <v>0.135</v>
      </c>
      <c r="AK42" s="171" t="n">
        <v>0</v>
      </c>
      <c r="AL42" s="171" t="n">
        <v>0.035</v>
      </c>
      <c r="AM42" s="171" t="n">
        <v>0.04</v>
      </c>
      <c r="AN42" s="171" t="n">
        <v>-0.0725</v>
      </c>
      <c r="AO42" s="171" t="n">
        <v>0.009</v>
      </c>
      <c r="AP42" s="171" t="n">
        <v>-0.445</v>
      </c>
      <c r="AQ42" s="171" t="n">
        <v>0.155</v>
      </c>
      <c r="AR42" s="171" t="n">
        <v>-0.0675</v>
      </c>
      <c r="AS42" s="171" t="n">
        <v>0</v>
      </c>
      <c r="AT42" s="171" t="n">
        <v>-0.15</v>
      </c>
      <c r="AU42" s="171" t="n">
        <v>-0.015</v>
      </c>
      <c r="AV42" s="171" t="n">
        <v>-0.11</v>
      </c>
      <c r="AW42" s="171" t="n">
        <v>0.02</v>
      </c>
      <c r="AX42" s="171" t="n">
        <v>-0.09</v>
      </c>
      <c r="AY42" s="171" t="n">
        <v>0.0075</v>
      </c>
      <c r="AZ42" s="172" t="n">
        <v>0.125</v>
      </c>
      <c r="BA42" s="172" t="n">
        <v>0</v>
      </c>
      <c r="BB42" s="172" t="n">
        <v>-0.28</v>
      </c>
      <c r="BC42" s="171" t="n">
        <v>0.0025</v>
      </c>
      <c r="BD42" s="171" t="n">
        <v>-0.11</v>
      </c>
      <c r="BE42" s="171" t="n">
        <v>0.005</v>
      </c>
      <c r="BF42" s="171" t="n">
        <v>0.23</v>
      </c>
      <c r="BG42" s="171" t="n">
        <v>0.02</v>
      </c>
      <c r="BH42" s="171" t="n">
        <v>-0.09</v>
      </c>
      <c r="BI42" s="171" t="n">
        <v>0</v>
      </c>
      <c r="BJ42" s="171" t="n">
        <v>0.05</v>
      </c>
      <c r="BK42" s="134" t="n">
        <v>0.03</v>
      </c>
      <c r="BL42" s="134" t="n">
        <v>0.23</v>
      </c>
      <c r="BM42" s="134" t="n">
        <v>0.02</v>
      </c>
      <c r="BN42" s="134" t="n">
        <v>-0.225</v>
      </c>
      <c r="BO42" s="134" t="n">
        <v>0</v>
      </c>
      <c r="BP42" s="134" t="n">
        <v>-0.455</v>
      </c>
      <c r="BQ42" s="134" t="n">
        <v>0.02</v>
      </c>
      <c r="BR42" s="134" t="n">
        <v>0.43</v>
      </c>
      <c r="BS42" s="134" t="n">
        <v>0.02</v>
      </c>
      <c r="BT42" s="134" t="n">
        <v>-0.11</v>
      </c>
      <c r="BU42" s="134" t="n">
        <v>0.005</v>
      </c>
      <c r="BV42" s="134" t="n">
        <v>0.23</v>
      </c>
      <c r="BW42" s="134" t="n">
        <v>0.01</v>
      </c>
      <c r="BX42" s="134" t="n">
        <v>0.23</v>
      </c>
      <c r="BY42" s="134" t="n">
        <v>0</v>
      </c>
      <c r="BZ42" s="134" t="n">
        <v>-0.025</v>
      </c>
      <c r="CA42" s="134" t="n">
        <v>0.0575</v>
      </c>
      <c r="CB42" s="134" t="n">
        <v>0.175</v>
      </c>
      <c r="CC42" s="134" t="n">
        <v>0.0125</v>
      </c>
      <c r="CD42" s="134" t="n">
        <v>-0.025</v>
      </c>
      <c r="CE42" s="134" t="n">
        <v>0.005</v>
      </c>
      <c r="CF42" s="134" t="n">
        <v>0.0025</v>
      </c>
      <c r="CG42" s="134" t="n">
        <v>0</v>
      </c>
      <c r="CH42" s="134" t="n">
        <v>-0.025</v>
      </c>
      <c r="CI42" s="134" t="n">
        <v>0.005</v>
      </c>
      <c r="CJ42" s="134" t="n">
        <v>-0.085</v>
      </c>
      <c r="CK42" s="134" t="n">
        <v>0.005</v>
      </c>
      <c r="CL42" s="134" t="n">
        <v>0.075</v>
      </c>
      <c r="CM42" s="134" t="n">
        <v>0.005</v>
      </c>
      <c r="CN42" s="134" t="n">
        <v>-0.075</v>
      </c>
      <c r="CO42" s="134" t="n">
        <v>0.01</v>
      </c>
      <c r="CP42" s="134" t="n">
        <v>-0.02</v>
      </c>
      <c r="CQ42" s="134" t="n">
        <v>0.015</v>
      </c>
      <c r="CR42" s="134" t="n">
        <v>0.02</v>
      </c>
      <c r="CS42" s="134" t="n">
        <v>0.0075</v>
      </c>
      <c r="CT42" s="134" t="n">
        <v>0.4</v>
      </c>
      <c r="CU42" s="134" t="n">
        <v>0.01</v>
      </c>
      <c r="CV42" s="134" t="n">
        <v>-0.225</v>
      </c>
      <c r="CW42" s="134" t="n">
        <v>0</v>
      </c>
      <c r="CX42" s="134" t="n">
        <v>0.175</v>
      </c>
      <c r="CY42" s="134" t="n">
        <v>0.0125</v>
      </c>
      <c r="CZ42" s="134" t="n">
        <v>-0.725</v>
      </c>
      <c r="DA42" s="134" t="n">
        <v>0</v>
      </c>
      <c r="DB42" s="134" t="n">
        <v>-0.545</v>
      </c>
      <c r="DC42" s="134" t="n">
        <v>0</v>
      </c>
      <c r="DD42" s="134" t="n">
        <v>0.45</v>
      </c>
      <c r="DF42" s="134" t="n">
        <v>-0.0475</v>
      </c>
      <c r="DG42" s="134" t="n">
        <v>0.0075</v>
      </c>
      <c r="DH42" s="134" t="n">
        <v>0.0075</v>
      </c>
      <c r="DI42" s="134" t="n">
        <v>0.005</v>
      </c>
      <c r="DJ42" s="134" t="n">
        <v>-0.02</v>
      </c>
      <c r="DK42" s="134" t="n">
        <v>0.005</v>
      </c>
      <c r="DL42" s="171" t="n">
        <v>-0.13</v>
      </c>
      <c r="DM42" s="134" t="n">
        <v>-0.01</v>
      </c>
      <c r="DN42" s="134" t="n">
        <v>0.155</v>
      </c>
      <c r="DO42" s="134" t="n">
        <v>0</v>
      </c>
      <c r="DP42" s="134" t="n">
        <v>-0.07</v>
      </c>
      <c r="DQ42" s="134" t="n">
        <v>0</v>
      </c>
      <c r="DR42" s="134" t="n">
        <v>-0.12</v>
      </c>
      <c r="DS42" s="134" t="n">
        <v>-0.01</v>
      </c>
      <c r="DT42" s="134" t="n">
        <v>0.135</v>
      </c>
      <c r="DU42" s="134" t="n">
        <v>0</v>
      </c>
    </row>
    <row r="43" customFormat="false" ht="12.75" hidden="false" customHeight="false" outlineLevel="0" collapsed="false">
      <c r="D43" s="133" t="n">
        <v>37926</v>
      </c>
      <c r="F43" s="171" t="n">
        <v>3.624</v>
      </c>
      <c r="G43" s="172" t="n">
        <v>0.0335369869501823</v>
      </c>
      <c r="H43" s="171" t="n">
        <v>0.38</v>
      </c>
      <c r="I43" s="171" t="n">
        <v>0.83</v>
      </c>
      <c r="J43" s="171" t="n">
        <v>0.88</v>
      </c>
      <c r="K43" s="171" t="n">
        <v>0.83</v>
      </c>
      <c r="L43" s="169" t="n">
        <v>0.83</v>
      </c>
      <c r="M43" s="169" t="n">
        <v>0.93</v>
      </c>
      <c r="N43" s="171" t="n">
        <v>0.98</v>
      </c>
      <c r="O43" s="171" t="n">
        <v>0.88</v>
      </c>
      <c r="P43" s="171" t="n">
        <v>0.83</v>
      </c>
      <c r="Q43" s="171" t="n">
        <v>0.98</v>
      </c>
      <c r="R43" s="172" t="n">
        <v>0.83</v>
      </c>
      <c r="S43" s="172" t="n">
        <v>0.83</v>
      </c>
      <c r="T43" s="171" t="n">
        <v>0.83</v>
      </c>
      <c r="U43" s="171" t="n">
        <v>0.98</v>
      </c>
      <c r="V43" s="171" t="n">
        <v>0.98</v>
      </c>
      <c r="W43" s="171" t="n">
        <v>0.93</v>
      </c>
      <c r="X43" s="171" t="n">
        <v>-0.03</v>
      </c>
      <c r="Y43" s="171" t="n">
        <v>0.03</v>
      </c>
      <c r="Z43" s="171" t="n">
        <v>0.125</v>
      </c>
      <c r="AA43" s="171" t="n">
        <v>0.02</v>
      </c>
      <c r="AB43" s="171" t="n">
        <v>0.38</v>
      </c>
      <c r="AC43" s="171" t="n">
        <v>0</v>
      </c>
      <c r="AD43" s="171" t="n">
        <v>0.37</v>
      </c>
      <c r="AE43" s="171" t="n">
        <v>0</v>
      </c>
      <c r="AF43" s="171" t="n">
        <v>0.38</v>
      </c>
      <c r="AG43" s="171" t="n">
        <v>0</v>
      </c>
      <c r="AH43" s="171" t="n">
        <v>0.22</v>
      </c>
      <c r="AI43" s="171" t="n">
        <v>0</v>
      </c>
      <c r="AJ43" s="171" t="n">
        <v>0.198208</v>
      </c>
      <c r="AK43" s="171" t="n">
        <v>0</v>
      </c>
      <c r="AL43" s="171" t="n">
        <v>0.125</v>
      </c>
      <c r="AM43" s="171" t="n">
        <v>0.035</v>
      </c>
      <c r="AN43" s="171" t="n">
        <v>-0.0925</v>
      </c>
      <c r="AO43" s="171" t="n">
        <v>0.004</v>
      </c>
      <c r="AP43" s="171" t="n">
        <v>-0.405</v>
      </c>
      <c r="AQ43" s="171" t="n">
        <v>0.155</v>
      </c>
      <c r="AR43" s="171" t="n">
        <v>-0.0725</v>
      </c>
      <c r="AS43" s="171" t="n">
        <v>0.005</v>
      </c>
      <c r="AT43" s="171" t="n">
        <v>-0.15</v>
      </c>
      <c r="AU43" s="171" t="n">
        <v>-0.005</v>
      </c>
      <c r="AV43" s="171" t="n">
        <v>-0.11</v>
      </c>
      <c r="AW43" s="171" t="n">
        <v>-0.01</v>
      </c>
      <c r="AX43" s="171" t="n">
        <v>-0.095</v>
      </c>
      <c r="AY43" s="171" t="n">
        <v>0.005</v>
      </c>
      <c r="AZ43" s="172" t="n">
        <v>0.145</v>
      </c>
      <c r="BA43" s="172" t="n">
        <v>0</v>
      </c>
      <c r="BB43" s="172" t="n">
        <v>-0.155</v>
      </c>
      <c r="BC43" s="171" t="n">
        <v>0.005</v>
      </c>
      <c r="BD43" s="171" t="n">
        <v>-0.11</v>
      </c>
      <c r="BE43" s="171" t="n">
        <v>0.005</v>
      </c>
      <c r="BF43" s="171" t="n">
        <v>0.23</v>
      </c>
      <c r="BG43" s="171" t="n">
        <v>0.03</v>
      </c>
      <c r="BH43" s="171" t="n">
        <v>-0.09</v>
      </c>
      <c r="BI43" s="171" t="n">
        <v>0</v>
      </c>
      <c r="BJ43" s="171" t="n">
        <v>0.16</v>
      </c>
      <c r="BK43" s="134" t="n">
        <v>0.04</v>
      </c>
      <c r="BL43" s="134" t="n">
        <v>0.23</v>
      </c>
      <c r="BM43" s="134" t="n">
        <v>0.03</v>
      </c>
      <c r="BN43" s="134" t="n">
        <v>0.1</v>
      </c>
      <c r="BO43" s="134" t="n">
        <v>0</v>
      </c>
      <c r="BP43" s="134" t="n">
        <v>-0.27</v>
      </c>
      <c r="BQ43" s="134" t="n">
        <v>0.03</v>
      </c>
      <c r="BR43" s="134" t="n">
        <v>0.5</v>
      </c>
      <c r="BS43" s="134" t="n">
        <v>0.03</v>
      </c>
      <c r="BT43" s="134" t="n">
        <v>-0.11</v>
      </c>
      <c r="BU43" s="134" t="n">
        <v>0.005</v>
      </c>
      <c r="BV43" s="134" t="n">
        <v>0.3</v>
      </c>
      <c r="BW43" s="134" t="n">
        <v>0.01</v>
      </c>
      <c r="BX43" s="134" t="n">
        <v>0.23</v>
      </c>
      <c r="BY43" s="134" t="n">
        <v>0</v>
      </c>
      <c r="BZ43" s="134" t="n">
        <v>-0.0225</v>
      </c>
      <c r="CA43" s="134" t="n">
        <v>0.0575</v>
      </c>
      <c r="CB43" s="134" t="n">
        <v>0.215</v>
      </c>
      <c r="CC43" s="134" t="n">
        <v>0.02</v>
      </c>
      <c r="CD43" s="134" t="n">
        <v>-0.0225</v>
      </c>
      <c r="CE43" s="134" t="n">
        <v>0.005</v>
      </c>
      <c r="CF43" s="134" t="n">
        <v>0.0025</v>
      </c>
      <c r="CG43" s="134" t="n">
        <v>0</v>
      </c>
      <c r="CH43" s="134" t="n">
        <v>-0.0225</v>
      </c>
      <c r="CI43" s="134" t="n">
        <v>0.005</v>
      </c>
      <c r="CJ43" s="134" t="n">
        <v>-0.0875</v>
      </c>
      <c r="CK43" s="134" t="n">
        <v>0.005</v>
      </c>
      <c r="CL43" s="134" t="n">
        <v>0.075</v>
      </c>
      <c r="CM43" s="134" t="n">
        <v>0.005</v>
      </c>
      <c r="CN43" s="134" t="n">
        <v>-0.0725</v>
      </c>
      <c r="CO43" s="134" t="n">
        <v>0.01</v>
      </c>
      <c r="CP43" s="134" t="n">
        <v>-0.0175</v>
      </c>
      <c r="CQ43" s="134" t="n">
        <v>0.0125</v>
      </c>
      <c r="CR43" s="134" t="n">
        <v>0.0225</v>
      </c>
      <c r="CS43" s="134" t="n">
        <v>0.005</v>
      </c>
      <c r="CT43" s="134" t="n">
        <v>0.69</v>
      </c>
      <c r="CU43" s="134" t="n">
        <v>0.055</v>
      </c>
      <c r="CV43" s="134" t="n">
        <v>0.1</v>
      </c>
      <c r="CW43" s="134" t="n">
        <v>0</v>
      </c>
      <c r="CX43" s="134" t="n">
        <v>0.215</v>
      </c>
      <c r="CY43" s="134" t="n">
        <v>0.02</v>
      </c>
      <c r="CZ43" s="134" t="n">
        <v>-0.53</v>
      </c>
      <c r="DA43" s="134" t="n">
        <v>0</v>
      </c>
      <c r="DB43" s="134" t="n">
        <v>-0.35</v>
      </c>
      <c r="DC43" s="134" t="n">
        <v>0</v>
      </c>
      <c r="DD43" s="134" t="n">
        <v>0.45</v>
      </c>
      <c r="DF43" s="134" t="n">
        <v>-0.04</v>
      </c>
      <c r="DG43" s="134" t="n">
        <v>0.0075</v>
      </c>
      <c r="DH43" s="134" t="n">
        <v>0.0025</v>
      </c>
      <c r="DI43" s="134" t="n">
        <v>0.0075</v>
      </c>
      <c r="DJ43" s="134" t="n">
        <v>-0.0225</v>
      </c>
      <c r="DK43" s="134" t="n">
        <v>0.0025</v>
      </c>
      <c r="DL43" s="171" t="n">
        <v>-0.13</v>
      </c>
      <c r="DM43" s="134" t="n">
        <v>0</v>
      </c>
      <c r="DN43" s="134" t="n">
        <v>0.195</v>
      </c>
      <c r="DO43" s="134" t="n">
        <v>0</v>
      </c>
      <c r="DP43" s="134" t="n">
        <v>-0.065</v>
      </c>
      <c r="DQ43" s="134" t="n">
        <v>0.005</v>
      </c>
      <c r="DR43" s="134" t="n">
        <v>-0.12</v>
      </c>
      <c r="DS43" s="134" t="n">
        <v>0</v>
      </c>
      <c r="DT43" s="134" t="n">
        <v>0.23</v>
      </c>
      <c r="DU43" s="134" t="n">
        <v>0</v>
      </c>
    </row>
    <row r="44" customFormat="false" ht="12.75" hidden="false" customHeight="false" outlineLevel="0" collapsed="false">
      <c r="D44" s="133" t="n">
        <v>37956</v>
      </c>
      <c r="F44" s="171" t="n">
        <v>3.803</v>
      </c>
      <c r="G44" s="172" t="n">
        <v>0.0342025406145936</v>
      </c>
      <c r="H44" s="171" t="n">
        <v>0.38</v>
      </c>
      <c r="I44" s="171" t="n">
        <v>1.03</v>
      </c>
      <c r="J44" s="171" t="n">
        <v>1.08</v>
      </c>
      <c r="K44" s="171" t="n">
        <v>1.03</v>
      </c>
      <c r="L44" s="169" t="n">
        <v>1.03</v>
      </c>
      <c r="M44" s="169" t="n">
        <v>1.18</v>
      </c>
      <c r="N44" s="171" t="n">
        <v>1.28</v>
      </c>
      <c r="O44" s="171" t="n">
        <v>1.08</v>
      </c>
      <c r="P44" s="171" t="n">
        <v>1.03</v>
      </c>
      <c r="Q44" s="171" t="n">
        <v>1.38</v>
      </c>
      <c r="R44" s="172" t="n">
        <v>1.03</v>
      </c>
      <c r="S44" s="172" t="n">
        <v>1.13</v>
      </c>
      <c r="T44" s="171" t="n">
        <v>1.03</v>
      </c>
      <c r="U44" s="171" t="n">
        <v>1.28</v>
      </c>
      <c r="V44" s="171" t="n">
        <v>1.18</v>
      </c>
      <c r="W44" s="171" t="n">
        <v>1.13</v>
      </c>
      <c r="X44" s="171" t="n">
        <v>-0.025</v>
      </c>
      <c r="Y44" s="171" t="n">
        <v>0.03</v>
      </c>
      <c r="Z44" s="171" t="n">
        <v>0.125</v>
      </c>
      <c r="AA44" s="171" t="n">
        <v>0.02</v>
      </c>
      <c r="AB44" s="171" t="n">
        <v>0.38</v>
      </c>
      <c r="AC44" s="171" t="n">
        <v>0</v>
      </c>
      <c r="AD44" s="171" t="n">
        <v>0.37</v>
      </c>
      <c r="AE44" s="171" t="n">
        <v>0</v>
      </c>
      <c r="AF44" s="171" t="n">
        <v>0.38</v>
      </c>
      <c r="AG44" s="171" t="n">
        <v>0</v>
      </c>
      <c r="AH44" s="171" t="n">
        <v>0.22</v>
      </c>
      <c r="AI44" s="171" t="n">
        <v>0</v>
      </c>
      <c r="AJ44" s="171" t="n">
        <v>0.203936</v>
      </c>
      <c r="AK44" s="171" t="n">
        <v>0</v>
      </c>
      <c r="AL44" s="171" t="n">
        <v>0.125</v>
      </c>
      <c r="AM44" s="171" t="n">
        <v>0.035</v>
      </c>
      <c r="AN44" s="171" t="n">
        <v>-0.095</v>
      </c>
      <c r="AO44" s="171" t="n">
        <v>0.004</v>
      </c>
      <c r="AP44" s="171" t="n">
        <v>-0.405</v>
      </c>
      <c r="AQ44" s="171" t="n">
        <v>0.155</v>
      </c>
      <c r="AR44" s="171" t="n">
        <v>-0.075</v>
      </c>
      <c r="AS44" s="171" t="n">
        <v>0.005</v>
      </c>
      <c r="AT44" s="171" t="n">
        <v>-0.1525</v>
      </c>
      <c r="AU44" s="171" t="n">
        <v>-0.005</v>
      </c>
      <c r="AV44" s="171" t="n">
        <v>-0.1125</v>
      </c>
      <c r="AW44" s="171" t="n">
        <v>-0.01</v>
      </c>
      <c r="AX44" s="171" t="n">
        <v>-0.095</v>
      </c>
      <c r="AY44" s="171" t="n">
        <v>0.005</v>
      </c>
      <c r="AZ44" s="172" t="n">
        <v>0.145</v>
      </c>
      <c r="BA44" s="172" t="n">
        <v>0</v>
      </c>
      <c r="BB44" s="172" t="n">
        <v>-0.155</v>
      </c>
      <c r="BC44" s="171" t="n">
        <v>0.005</v>
      </c>
      <c r="BD44" s="171" t="n">
        <v>-0.11</v>
      </c>
      <c r="BE44" s="171" t="n">
        <v>0.005</v>
      </c>
      <c r="BF44" s="171" t="n">
        <v>0.23</v>
      </c>
      <c r="BG44" s="171" t="n">
        <v>0.03</v>
      </c>
      <c r="BH44" s="171" t="n">
        <v>-0.09</v>
      </c>
      <c r="BI44" s="171" t="n">
        <v>0</v>
      </c>
      <c r="BJ44" s="171" t="n">
        <v>0.16</v>
      </c>
      <c r="BK44" s="134" t="n">
        <v>0.04</v>
      </c>
      <c r="BL44" s="134" t="n">
        <v>0.23</v>
      </c>
      <c r="BM44" s="134" t="n">
        <v>0.03</v>
      </c>
      <c r="BN44" s="134" t="n">
        <v>0.44</v>
      </c>
      <c r="BO44" s="134" t="n">
        <v>0</v>
      </c>
      <c r="BP44" s="134" t="n">
        <v>-0.27</v>
      </c>
      <c r="BQ44" s="134" t="n">
        <v>0.03</v>
      </c>
      <c r="BR44" s="134" t="n">
        <v>0.55</v>
      </c>
      <c r="BS44" s="134" t="n">
        <v>0.03</v>
      </c>
      <c r="BT44" s="134" t="n">
        <v>-0.11</v>
      </c>
      <c r="BU44" s="134" t="n">
        <v>0.005</v>
      </c>
      <c r="BV44" s="134" t="n">
        <v>0.35</v>
      </c>
      <c r="BW44" s="134" t="n">
        <v>0.01</v>
      </c>
      <c r="BX44" s="134" t="n">
        <v>0.23</v>
      </c>
      <c r="BY44" s="134" t="n">
        <v>0</v>
      </c>
      <c r="BZ44" s="134" t="n">
        <v>-0.0225</v>
      </c>
      <c r="CA44" s="134" t="n">
        <v>0.0575</v>
      </c>
      <c r="CB44" s="134" t="n">
        <v>0.235</v>
      </c>
      <c r="CC44" s="134" t="n">
        <v>0.02</v>
      </c>
      <c r="CD44" s="134" t="n">
        <v>-0.0225</v>
      </c>
      <c r="CE44" s="134" t="n">
        <v>0.005</v>
      </c>
      <c r="CF44" s="134" t="n">
        <v>0.0025</v>
      </c>
      <c r="CG44" s="134" t="n">
        <v>0</v>
      </c>
      <c r="CH44" s="134" t="n">
        <v>-0.0225</v>
      </c>
      <c r="CI44" s="134" t="n">
        <v>0.005</v>
      </c>
      <c r="CJ44" s="134" t="n">
        <v>-0.115</v>
      </c>
      <c r="CK44" s="134" t="n">
        <v>0.005</v>
      </c>
      <c r="CL44" s="134" t="n">
        <v>0.075</v>
      </c>
      <c r="CM44" s="134" t="n">
        <v>0.005</v>
      </c>
      <c r="CN44" s="134" t="n">
        <v>-0.0725</v>
      </c>
      <c r="CO44" s="134" t="n">
        <v>0.01</v>
      </c>
      <c r="CP44" s="134" t="n">
        <v>-0.0175</v>
      </c>
      <c r="CQ44" s="134" t="n">
        <v>0.01</v>
      </c>
      <c r="CR44" s="134" t="n">
        <v>0.0225</v>
      </c>
      <c r="CS44" s="134" t="n">
        <v>0.005</v>
      </c>
      <c r="CT44" s="134" t="n">
        <v>0.94</v>
      </c>
      <c r="CU44" s="134" t="n">
        <v>0.25</v>
      </c>
      <c r="CV44" s="134" t="n">
        <v>0.44</v>
      </c>
      <c r="CW44" s="134" t="n">
        <v>0</v>
      </c>
      <c r="CX44" s="134" t="n">
        <v>0.235</v>
      </c>
      <c r="CY44" s="134" t="n">
        <v>0.02</v>
      </c>
      <c r="CZ44" s="134" t="n">
        <v>-0.53</v>
      </c>
      <c r="DA44" s="134" t="n">
        <v>0</v>
      </c>
      <c r="DB44" s="134" t="n">
        <v>-0.35</v>
      </c>
      <c r="DC44" s="134" t="n">
        <v>0</v>
      </c>
      <c r="DD44" s="134" t="n">
        <v>0.4</v>
      </c>
      <c r="DF44" s="134" t="n">
        <v>-0.04</v>
      </c>
      <c r="DG44" s="134" t="n">
        <v>0.0075</v>
      </c>
      <c r="DH44" s="134" t="n">
        <v>0.0025</v>
      </c>
      <c r="DI44" s="134" t="n">
        <v>0.0075</v>
      </c>
      <c r="DJ44" s="134" t="n">
        <v>-0.0225</v>
      </c>
      <c r="DK44" s="134" t="n">
        <v>0.0025</v>
      </c>
      <c r="DL44" s="171" t="n">
        <v>-0.1325</v>
      </c>
      <c r="DM44" s="134" t="n">
        <v>0</v>
      </c>
      <c r="DN44" s="134" t="n">
        <v>0.195</v>
      </c>
      <c r="DO44" s="134" t="n">
        <v>0</v>
      </c>
      <c r="DP44" s="134" t="n">
        <v>-0.065</v>
      </c>
      <c r="DQ44" s="134" t="n">
        <v>0.005</v>
      </c>
      <c r="DR44" s="134" t="n">
        <v>-0.1225</v>
      </c>
      <c r="DS44" s="134" t="n">
        <v>0</v>
      </c>
      <c r="DT44" s="134" t="n">
        <v>0.23</v>
      </c>
      <c r="DU44" s="134" t="n">
        <v>0</v>
      </c>
    </row>
    <row r="45" customFormat="false" ht="12.75" hidden="false" customHeight="false" outlineLevel="0" collapsed="false">
      <c r="D45" s="133" t="n">
        <v>37987</v>
      </c>
      <c r="F45" s="171" t="n">
        <v>3.862</v>
      </c>
      <c r="G45" s="172" t="n">
        <v>0.0348707264151522</v>
      </c>
      <c r="H45" s="171" t="n">
        <v>0.375</v>
      </c>
      <c r="I45" s="171" t="n">
        <v>1</v>
      </c>
      <c r="J45" s="171" t="n">
        <v>1.05</v>
      </c>
      <c r="K45" s="171" t="n">
        <v>1</v>
      </c>
      <c r="L45" s="169" t="n">
        <v>1</v>
      </c>
      <c r="M45" s="169" t="n">
        <v>1.15</v>
      </c>
      <c r="N45" s="171" t="n">
        <v>1.45</v>
      </c>
      <c r="O45" s="171" t="n">
        <v>1.05</v>
      </c>
      <c r="P45" s="171" t="n">
        <v>1</v>
      </c>
      <c r="Q45" s="171" t="n">
        <v>1.35</v>
      </c>
      <c r="R45" s="172" t="n">
        <v>1</v>
      </c>
      <c r="S45" s="172" t="n">
        <v>1.1</v>
      </c>
      <c r="T45" s="171" t="n">
        <v>1</v>
      </c>
      <c r="U45" s="171" t="n">
        <v>1.45</v>
      </c>
      <c r="V45" s="171" t="n">
        <v>1.15</v>
      </c>
      <c r="W45" s="171" t="n">
        <v>1.1</v>
      </c>
      <c r="X45" s="171" t="n">
        <v>-0.005</v>
      </c>
      <c r="Y45" s="171" t="n">
        <v>0.03</v>
      </c>
      <c r="Z45" s="171" t="n">
        <v>0.125</v>
      </c>
      <c r="AA45" s="171" t="n">
        <v>0.02</v>
      </c>
      <c r="AB45" s="171" t="n">
        <v>0.38</v>
      </c>
      <c r="AC45" s="171" t="n">
        <v>0</v>
      </c>
      <c r="AD45" s="171" t="n">
        <v>0.37</v>
      </c>
      <c r="AE45" s="171" t="n">
        <v>0</v>
      </c>
      <c r="AF45" s="171" t="n">
        <v>0.38</v>
      </c>
      <c r="AG45" s="171" t="n">
        <v>0</v>
      </c>
      <c r="AH45" s="171" t="n">
        <v>0.22</v>
      </c>
      <c r="AI45" s="171" t="n">
        <v>0</v>
      </c>
      <c r="AJ45" s="171" t="n">
        <v>0.205824</v>
      </c>
      <c r="AK45" s="171" t="n">
        <v>0</v>
      </c>
      <c r="AL45" s="171" t="n">
        <v>0.125</v>
      </c>
      <c r="AM45" s="171" t="n">
        <v>0.035</v>
      </c>
      <c r="AN45" s="171" t="n">
        <v>-0.095</v>
      </c>
      <c r="AO45" s="171" t="n">
        <v>0.004</v>
      </c>
      <c r="AP45" s="171" t="n">
        <v>-0.405</v>
      </c>
      <c r="AQ45" s="171" t="n">
        <v>0.155</v>
      </c>
      <c r="AR45" s="171" t="n">
        <v>-0.075</v>
      </c>
      <c r="AS45" s="171" t="n">
        <v>0.005</v>
      </c>
      <c r="AT45" s="171" t="n">
        <v>-0.155</v>
      </c>
      <c r="AU45" s="171" t="n">
        <v>-0.005</v>
      </c>
      <c r="AV45" s="171" t="n">
        <v>-0.115</v>
      </c>
      <c r="AW45" s="171" t="n">
        <v>-0.01</v>
      </c>
      <c r="AX45" s="171" t="n">
        <v>-0.095</v>
      </c>
      <c r="AY45" s="171" t="n">
        <v>0.005</v>
      </c>
      <c r="AZ45" s="172" t="n">
        <v>0.145</v>
      </c>
      <c r="BA45" s="172" t="n">
        <v>0</v>
      </c>
      <c r="BB45" s="172" t="n">
        <v>-0.155</v>
      </c>
      <c r="BC45" s="171" t="n">
        <v>0.005</v>
      </c>
      <c r="BD45" s="171" t="n">
        <v>-0.105</v>
      </c>
      <c r="BE45" s="171" t="n">
        <v>0.005</v>
      </c>
      <c r="BF45" s="171" t="n">
        <v>0.23</v>
      </c>
      <c r="BG45" s="171" t="n">
        <v>0.03</v>
      </c>
      <c r="BH45" s="171" t="n">
        <v>-0.095</v>
      </c>
      <c r="BI45" s="171" t="n">
        <v>0</v>
      </c>
      <c r="BJ45" s="171" t="n">
        <v>0.17</v>
      </c>
      <c r="BK45" s="134" t="n">
        <v>0.04</v>
      </c>
      <c r="BL45" s="134" t="n">
        <v>0.23</v>
      </c>
      <c r="BM45" s="134" t="n">
        <v>0.03</v>
      </c>
      <c r="BN45" s="134" t="n">
        <v>0.47</v>
      </c>
      <c r="BO45" s="134" t="n">
        <v>0</v>
      </c>
      <c r="BP45" s="134" t="n">
        <v>-0.27</v>
      </c>
      <c r="BQ45" s="134" t="n">
        <v>0.03</v>
      </c>
      <c r="BR45" s="134" t="n">
        <v>0.56</v>
      </c>
      <c r="BS45" s="134" t="n">
        <v>0.03</v>
      </c>
      <c r="BT45" s="134" t="n">
        <v>-0.105</v>
      </c>
      <c r="BU45" s="134" t="n">
        <v>0.005</v>
      </c>
      <c r="BV45" s="134" t="n">
        <v>0.36</v>
      </c>
      <c r="BW45" s="134" t="n">
        <v>0.01</v>
      </c>
      <c r="BX45" s="134" t="n">
        <v>0.23</v>
      </c>
      <c r="BY45" s="134" t="n">
        <v>0</v>
      </c>
      <c r="BZ45" s="134" t="n">
        <v>-0.025</v>
      </c>
      <c r="CA45" s="134" t="n">
        <v>0.0575</v>
      </c>
      <c r="CB45" s="134" t="n">
        <v>0.255</v>
      </c>
      <c r="CC45" s="134" t="n">
        <v>0.02</v>
      </c>
      <c r="CD45" s="134" t="n">
        <v>-0.025</v>
      </c>
      <c r="CE45" s="134" t="n">
        <v>0.005</v>
      </c>
      <c r="CF45" s="134" t="n">
        <v>0.0025</v>
      </c>
      <c r="CG45" s="134" t="n">
        <v>0</v>
      </c>
      <c r="CH45" s="134" t="n">
        <v>-0.025</v>
      </c>
      <c r="CI45" s="134" t="n">
        <v>0.005</v>
      </c>
      <c r="CJ45" s="134" t="n">
        <v>-0.125</v>
      </c>
      <c r="CK45" s="134" t="n">
        <v>0.005</v>
      </c>
      <c r="CL45" s="134" t="n">
        <v>0.075</v>
      </c>
      <c r="CM45" s="134" t="n">
        <v>0.005</v>
      </c>
      <c r="CN45" s="134" t="n">
        <v>-0.0725</v>
      </c>
      <c r="CO45" s="134" t="n">
        <v>0.01</v>
      </c>
      <c r="CP45" s="134" t="n">
        <v>-0.0175</v>
      </c>
      <c r="CQ45" s="134" t="n">
        <v>0.01</v>
      </c>
      <c r="CR45" s="134" t="n">
        <v>0.0225</v>
      </c>
      <c r="CS45" s="134" t="n">
        <v>0.005</v>
      </c>
      <c r="CT45" s="134" t="n">
        <v>1.57</v>
      </c>
      <c r="CU45" s="134" t="n">
        <v>0.45</v>
      </c>
      <c r="CV45" s="134" t="n">
        <v>0.47</v>
      </c>
      <c r="CW45" s="134" t="n">
        <v>0</v>
      </c>
      <c r="CX45" s="134" t="n">
        <v>0.255</v>
      </c>
      <c r="CY45" s="134" t="n">
        <v>0.02</v>
      </c>
      <c r="CZ45" s="134" t="n">
        <v>-0.53</v>
      </c>
      <c r="DA45" s="134" t="n">
        <v>0</v>
      </c>
      <c r="DB45" s="134" t="n">
        <v>-0.35</v>
      </c>
      <c r="DC45" s="134" t="n">
        <v>0</v>
      </c>
      <c r="DD45" s="134" t="n">
        <v>0.35</v>
      </c>
      <c r="DF45" s="134" t="n">
        <v>-0.04</v>
      </c>
      <c r="DG45" s="134" t="n">
        <v>0.0075</v>
      </c>
      <c r="DH45" s="134" t="n">
        <v>0.0025</v>
      </c>
      <c r="DI45" s="134" t="n">
        <v>0.0075</v>
      </c>
      <c r="DJ45" s="134" t="n">
        <v>-0.0225</v>
      </c>
      <c r="DK45" s="134" t="n">
        <v>0.0025</v>
      </c>
      <c r="DL45" s="171" t="n">
        <v>-0.135</v>
      </c>
      <c r="DM45" s="134" t="n">
        <v>0</v>
      </c>
      <c r="DN45" s="134" t="n">
        <v>0.195</v>
      </c>
      <c r="DO45" s="134" t="n">
        <v>0</v>
      </c>
      <c r="DP45" s="134" t="n">
        <v>-0.065</v>
      </c>
      <c r="DQ45" s="134" t="n">
        <v>0.005</v>
      </c>
      <c r="DR45" s="134" t="n">
        <v>-0.125</v>
      </c>
      <c r="DS45" s="134" t="n">
        <v>0</v>
      </c>
      <c r="DT45" s="134" t="n">
        <v>0.23</v>
      </c>
      <c r="DU45" s="134" t="n">
        <v>0</v>
      </c>
    </row>
    <row r="46" customFormat="false" ht="12.75" hidden="false" customHeight="false" outlineLevel="0" collapsed="false">
      <c r="D46" s="133" t="n">
        <v>38018</v>
      </c>
      <c r="F46" s="171" t="n">
        <v>3.778</v>
      </c>
      <c r="G46" s="172" t="n">
        <v>0.0355180556759254</v>
      </c>
      <c r="H46" s="171" t="n">
        <v>0.37</v>
      </c>
      <c r="I46" s="171" t="n">
        <v>1</v>
      </c>
      <c r="J46" s="171" t="n">
        <v>1.05</v>
      </c>
      <c r="K46" s="171" t="n">
        <v>1</v>
      </c>
      <c r="L46" s="169" t="n">
        <v>1</v>
      </c>
      <c r="M46" s="169" t="n">
        <v>1.15</v>
      </c>
      <c r="N46" s="171" t="n">
        <v>1.45</v>
      </c>
      <c r="O46" s="171" t="n">
        <v>1.05</v>
      </c>
      <c r="P46" s="171" t="n">
        <v>1</v>
      </c>
      <c r="Q46" s="171" t="n">
        <v>1.35</v>
      </c>
      <c r="R46" s="172" t="n">
        <v>1</v>
      </c>
      <c r="S46" s="172" t="n">
        <v>1.1</v>
      </c>
      <c r="T46" s="171" t="n">
        <v>1</v>
      </c>
      <c r="U46" s="171" t="n">
        <v>1.45</v>
      </c>
      <c r="V46" s="171" t="n">
        <v>1.15</v>
      </c>
      <c r="W46" s="171" t="n">
        <v>1.1</v>
      </c>
      <c r="X46" s="171" t="n">
        <v>-0.01</v>
      </c>
      <c r="Y46" s="171" t="n">
        <v>0.03</v>
      </c>
      <c r="Z46" s="171" t="n">
        <v>0.125</v>
      </c>
      <c r="AA46" s="171" t="n">
        <v>0.02</v>
      </c>
      <c r="AB46" s="171" t="n">
        <v>0.38</v>
      </c>
      <c r="AC46" s="171" t="n">
        <v>0</v>
      </c>
      <c r="AD46" s="171" t="n">
        <v>0.37</v>
      </c>
      <c r="AE46" s="171" t="n">
        <v>0</v>
      </c>
      <c r="AF46" s="171" t="n">
        <v>0.38</v>
      </c>
      <c r="AG46" s="171" t="n">
        <v>0</v>
      </c>
      <c r="AH46" s="171" t="n">
        <v>0.22</v>
      </c>
      <c r="AI46" s="171" t="n">
        <v>0</v>
      </c>
      <c r="AJ46" s="171" t="n">
        <v>0.203136</v>
      </c>
      <c r="AK46" s="171" t="n">
        <v>0</v>
      </c>
      <c r="AL46" s="171" t="n">
        <v>0.125</v>
      </c>
      <c r="AM46" s="171" t="n">
        <v>0.035</v>
      </c>
      <c r="AN46" s="171" t="n">
        <v>-0.095</v>
      </c>
      <c r="AO46" s="171" t="n">
        <v>0.004</v>
      </c>
      <c r="AP46" s="171" t="n">
        <v>-0.405</v>
      </c>
      <c r="AQ46" s="171" t="n">
        <v>0.155</v>
      </c>
      <c r="AR46" s="171" t="n">
        <v>-0.075</v>
      </c>
      <c r="AS46" s="171" t="n">
        <v>0.005</v>
      </c>
      <c r="AT46" s="171" t="n">
        <v>-0.1475</v>
      </c>
      <c r="AU46" s="171" t="n">
        <v>-0.005</v>
      </c>
      <c r="AV46" s="171" t="n">
        <v>-0.1075</v>
      </c>
      <c r="AW46" s="171" t="n">
        <v>-0.01</v>
      </c>
      <c r="AX46" s="171" t="n">
        <v>-0.095</v>
      </c>
      <c r="AY46" s="171" t="n">
        <v>0.005</v>
      </c>
      <c r="AZ46" s="172" t="n">
        <v>0.145</v>
      </c>
      <c r="BA46" s="172" t="n">
        <v>0</v>
      </c>
      <c r="BB46" s="172" t="n">
        <v>-0.155</v>
      </c>
      <c r="BC46" s="171" t="n">
        <v>0.005</v>
      </c>
      <c r="BD46" s="171" t="n">
        <v>-0.105</v>
      </c>
      <c r="BE46" s="171" t="n">
        <v>0.005</v>
      </c>
      <c r="BF46" s="171" t="n">
        <v>0.23</v>
      </c>
      <c r="BG46" s="171" t="n">
        <v>0.03</v>
      </c>
      <c r="BH46" s="171" t="n">
        <v>-0.095</v>
      </c>
      <c r="BI46" s="171" t="n">
        <v>0</v>
      </c>
      <c r="BJ46" s="171" t="n">
        <v>0.17</v>
      </c>
      <c r="BK46" s="134" t="n">
        <v>0.04</v>
      </c>
      <c r="BL46" s="134" t="n">
        <v>0.23</v>
      </c>
      <c r="BM46" s="134" t="n">
        <v>0.03</v>
      </c>
      <c r="BN46" s="134" t="n">
        <v>0.15</v>
      </c>
      <c r="BO46" s="134" t="n">
        <v>0</v>
      </c>
      <c r="BP46" s="134" t="n">
        <v>-0.27</v>
      </c>
      <c r="BQ46" s="134" t="n">
        <v>0.03</v>
      </c>
      <c r="BR46" s="134" t="n">
        <v>0.52</v>
      </c>
      <c r="BS46" s="134" t="n">
        <v>0.03</v>
      </c>
      <c r="BT46" s="134" t="n">
        <v>-0.105</v>
      </c>
      <c r="BU46" s="134" t="n">
        <v>0.005</v>
      </c>
      <c r="BV46" s="134" t="n">
        <v>0.32</v>
      </c>
      <c r="BW46" s="134" t="n">
        <v>0.01</v>
      </c>
      <c r="BX46" s="134" t="n">
        <v>0.23</v>
      </c>
      <c r="BY46" s="134" t="n">
        <v>0</v>
      </c>
      <c r="BZ46" s="134" t="n">
        <v>-0.025</v>
      </c>
      <c r="CA46" s="134" t="n">
        <v>0.0575</v>
      </c>
      <c r="CB46" s="134" t="n">
        <v>0.255</v>
      </c>
      <c r="CC46" s="134" t="n">
        <v>0.02</v>
      </c>
      <c r="CD46" s="134" t="n">
        <v>-0.025</v>
      </c>
      <c r="CE46" s="134" t="n">
        <v>0.005</v>
      </c>
      <c r="CF46" s="134" t="n">
        <v>0.0025</v>
      </c>
      <c r="CG46" s="134" t="n">
        <v>0</v>
      </c>
      <c r="CH46" s="134" t="n">
        <v>-0.025</v>
      </c>
      <c r="CI46" s="134" t="n">
        <v>0.005</v>
      </c>
      <c r="CJ46" s="134" t="n">
        <v>-0.1075</v>
      </c>
      <c r="CK46" s="134" t="n">
        <v>0.005</v>
      </c>
      <c r="CL46" s="134" t="n">
        <v>0.075</v>
      </c>
      <c r="CM46" s="134" t="n">
        <v>0.005</v>
      </c>
      <c r="CN46" s="134" t="n">
        <v>-0.0725</v>
      </c>
      <c r="CO46" s="134" t="n">
        <v>0.01</v>
      </c>
      <c r="CP46" s="134" t="n">
        <v>-0.0175</v>
      </c>
      <c r="CQ46" s="134" t="n">
        <v>0.01</v>
      </c>
      <c r="CR46" s="134" t="n">
        <v>0.0225</v>
      </c>
      <c r="CS46" s="134" t="n">
        <v>0.005</v>
      </c>
      <c r="CT46" s="134" t="n">
        <v>1.57</v>
      </c>
      <c r="CU46" s="134" t="n">
        <v>0.45</v>
      </c>
      <c r="CV46" s="134" t="n">
        <v>0.15</v>
      </c>
      <c r="CW46" s="134" t="n">
        <v>0</v>
      </c>
      <c r="CX46" s="134" t="n">
        <v>0.255</v>
      </c>
      <c r="CY46" s="134" t="n">
        <v>0.02</v>
      </c>
      <c r="CZ46" s="134" t="n">
        <v>-0.53</v>
      </c>
      <c r="DA46" s="134" t="n">
        <v>0</v>
      </c>
      <c r="DB46" s="134" t="n">
        <v>-0.35</v>
      </c>
      <c r="DC46" s="134" t="n">
        <v>0</v>
      </c>
      <c r="DD46" s="134" t="n">
        <v>0.35</v>
      </c>
      <c r="DF46" s="134" t="n">
        <v>-0.04</v>
      </c>
      <c r="DG46" s="134" t="n">
        <v>0.0075</v>
      </c>
      <c r="DH46" s="134" t="n">
        <v>0.0025</v>
      </c>
      <c r="DI46" s="134" t="n">
        <v>0.0075</v>
      </c>
      <c r="DJ46" s="134" t="n">
        <v>-0.0225</v>
      </c>
      <c r="DK46" s="134" t="n">
        <v>0.0025</v>
      </c>
      <c r="DL46" s="171" t="n">
        <v>-0.1275</v>
      </c>
      <c r="DM46" s="134" t="n">
        <v>0</v>
      </c>
      <c r="DN46" s="134" t="n">
        <v>0.195</v>
      </c>
      <c r="DO46" s="134" t="n">
        <v>0</v>
      </c>
      <c r="DP46" s="134" t="n">
        <v>-0.075</v>
      </c>
      <c r="DQ46" s="134" t="n">
        <v>0.005</v>
      </c>
      <c r="DR46" s="134" t="n">
        <v>-0.1175</v>
      </c>
      <c r="DS46" s="134" t="n">
        <v>0</v>
      </c>
      <c r="DT46" s="134" t="n">
        <v>0.23</v>
      </c>
      <c r="DU46" s="134" t="n">
        <v>0</v>
      </c>
    </row>
    <row r="47" customFormat="false" ht="12.75" hidden="false" customHeight="false" outlineLevel="0" collapsed="false">
      <c r="D47" s="133" t="n">
        <v>38047</v>
      </c>
      <c r="F47" s="171" t="n">
        <v>3.643</v>
      </c>
      <c r="G47" s="172" t="n">
        <v>0.0361236218861469</v>
      </c>
      <c r="H47" s="171" t="n">
        <v>0.355</v>
      </c>
      <c r="I47" s="171" t="n">
        <v>0.75</v>
      </c>
      <c r="J47" s="171" t="n">
        <v>0.8</v>
      </c>
      <c r="K47" s="171" t="n">
        <v>0.75</v>
      </c>
      <c r="L47" s="169" t="n">
        <v>0.75</v>
      </c>
      <c r="M47" s="169" t="n">
        <v>0.85</v>
      </c>
      <c r="N47" s="171" t="n">
        <v>1</v>
      </c>
      <c r="O47" s="171" t="n">
        <v>0.75</v>
      </c>
      <c r="P47" s="171" t="n">
        <v>0.75</v>
      </c>
      <c r="Q47" s="171" t="n">
        <v>0.95</v>
      </c>
      <c r="R47" s="172" t="n">
        <v>0.75</v>
      </c>
      <c r="S47" s="172" t="n">
        <v>0.75</v>
      </c>
      <c r="T47" s="171" t="n">
        <v>0.75</v>
      </c>
      <c r="U47" s="171" t="n">
        <v>1</v>
      </c>
      <c r="V47" s="171" t="n">
        <v>0.9</v>
      </c>
      <c r="W47" s="171" t="n">
        <v>0.85</v>
      </c>
      <c r="X47" s="171" t="n">
        <v>-0.03</v>
      </c>
      <c r="Y47" s="171" t="n">
        <v>0.03</v>
      </c>
      <c r="Z47" s="171" t="n">
        <v>0.125</v>
      </c>
      <c r="AA47" s="171" t="n">
        <v>0.02</v>
      </c>
      <c r="AB47" s="171" t="n">
        <v>0.38</v>
      </c>
      <c r="AC47" s="171" t="n">
        <v>0</v>
      </c>
      <c r="AD47" s="171" t="n">
        <v>0.37</v>
      </c>
      <c r="AE47" s="171" t="n">
        <v>0</v>
      </c>
      <c r="AF47" s="171" t="n">
        <v>0.38</v>
      </c>
      <c r="AG47" s="171" t="n">
        <v>0</v>
      </c>
      <c r="AH47" s="171" t="n">
        <v>0.22</v>
      </c>
      <c r="AI47" s="171" t="n">
        <v>0</v>
      </c>
      <c r="AJ47" s="171" t="n">
        <v>0.198816</v>
      </c>
      <c r="AK47" s="171" t="n">
        <v>0</v>
      </c>
      <c r="AL47" s="171" t="n">
        <v>0.125</v>
      </c>
      <c r="AM47" s="171" t="n">
        <v>0.035</v>
      </c>
      <c r="AN47" s="171" t="n">
        <v>-0.095</v>
      </c>
      <c r="AO47" s="171" t="n">
        <v>0.004</v>
      </c>
      <c r="AP47" s="171" t="n">
        <v>-0.405</v>
      </c>
      <c r="AQ47" s="171" t="n">
        <v>0.155</v>
      </c>
      <c r="AR47" s="171" t="n">
        <v>-0.075</v>
      </c>
      <c r="AS47" s="171" t="n">
        <v>0.005</v>
      </c>
      <c r="AT47" s="171" t="n">
        <v>-0.145</v>
      </c>
      <c r="AU47" s="171" t="n">
        <v>-0.005</v>
      </c>
      <c r="AV47" s="171" t="n">
        <v>-0.105</v>
      </c>
      <c r="AW47" s="171" t="n">
        <v>-0.01</v>
      </c>
      <c r="AX47" s="171" t="n">
        <v>-0.095</v>
      </c>
      <c r="AY47" s="171" t="n">
        <v>0.005</v>
      </c>
      <c r="AZ47" s="172" t="n">
        <v>0.145</v>
      </c>
      <c r="BA47" s="172" t="n">
        <v>0</v>
      </c>
      <c r="BB47" s="172" t="n">
        <v>-0.155</v>
      </c>
      <c r="BC47" s="171" t="n">
        <v>0.005</v>
      </c>
      <c r="BD47" s="171" t="n">
        <v>-0.105</v>
      </c>
      <c r="BE47" s="171" t="n">
        <v>0.005</v>
      </c>
      <c r="BF47" s="171" t="n">
        <v>0.23</v>
      </c>
      <c r="BG47" s="171" t="n">
        <v>0.03</v>
      </c>
      <c r="BH47" s="171" t="n">
        <v>-0.095</v>
      </c>
      <c r="BI47" s="171" t="n">
        <v>0</v>
      </c>
      <c r="BJ47" s="171" t="n">
        <v>0.17</v>
      </c>
      <c r="BK47" s="134" t="n">
        <v>0.04</v>
      </c>
      <c r="BL47" s="134" t="n">
        <v>0.23</v>
      </c>
      <c r="BM47" s="134" t="n">
        <v>0.03</v>
      </c>
      <c r="BN47" s="134" t="n">
        <v>-0.16</v>
      </c>
      <c r="BO47" s="134" t="n">
        <v>0</v>
      </c>
      <c r="BP47" s="134" t="n">
        <v>-0.27</v>
      </c>
      <c r="BQ47" s="134" t="n">
        <v>0.03</v>
      </c>
      <c r="BR47" s="134" t="n">
        <v>0.4</v>
      </c>
      <c r="BS47" s="134" t="n">
        <v>0.03</v>
      </c>
      <c r="BT47" s="134" t="n">
        <v>-0.105</v>
      </c>
      <c r="BU47" s="134" t="n">
        <v>0.005</v>
      </c>
      <c r="BV47" s="134" t="n">
        <v>0.2</v>
      </c>
      <c r="BW47" s="134" t="n">
        <v>0.01</v>
      </c>
      <c r="BX47" s="134" t="n">
        <v>0.23</v>
      </c>
      <c r="BY47" s="134" t="n">
        <v>0</v>
      </c>
      <c r="BZ47" s="134" t="n">
        <v>-0.025</v>
      </c>
      <c r="CA47" s="134" t="n">
        <v>0.0575</v>
      </c>
      <c r="CB47" s="134" t="n">
        <v>0.215</v>
      </c>
      <c r="CC47" s="134" t="n">
        <v>0.02</v>
      </c>
      <c r="CD47" s="134" t="n">
        <v>-0.025</v>
      </c>
      <c r="CE47" s="134" t="n">
        <v>0.005</v>
      </c>
      <c r="CF47" s="134" t="n">
        <v>0.0025</v>
      </c>
      <c r="CG47" s="134" t="n">
        <v>0</v>
      </c>
      <c r="CH47" s="134" t="n">
        <v>-0.025</v>
      </c>
      <c r="CI47" s="134" t="n">
        <v>0.005</v>
      </c>
      <c r="CJ47" s="134" t="n">
        <v>-0.095</v>
      </c>
      <c r="CK47" s="134" t="n">
        <v>0.005</v>
      </c>
      <c r="CL47" s="134" t="n">
        <v>0.075</v>
      </c>
      <c r="CM47" s="134" t="n">
        <v>0.005</v>
      </c>
      <c r="CN47" s="134" t="n">
        <v>-0.0725</v>
      </c>
      <c r="CO47" s="134" t="n">
        <v>0.01</v>
      </c>
      <c r="CP47" s="134" t="n">
        <v>-0.0175</v>
      </c>
      <c r="CQ47" s="134" t="n">
        <v>0.01</v>
      </c>
      <c r="CR47" s="134" t="n">
        <v>0.0225</v>
      </c>
      <c r="CS47" s="134" t="n">
        <v>0.005</v>
      </c>
      <c r="CT47" s="134" t="n">
        <v>0.68</v>
      </c>
      <c r="CU47" s="134" t="n">
        <v>0.1</v>
      </c>
      <c r="CV47" s="134" t="n">
        <v>-0.16</v>
      </c>
      <c r="CW47" s="134" t="n">
        <v>0</v>
      </c>
      <c r="CX47" s="134" t="n">
        <v>0.215</v>
      </c>
      <c r="CY47" s="134" t="n">
        <v>0.02</v>
      </c>
      <c r="CZ47" s="134" t="n">
        <v>-0.53</v>
      </c>
      <c r="DA47" s="134" t="n">
        <v>0</v>
      </c>
      <c r="DB47" s="134" t="n">
        <v>-0.35</v>
      </c>
      <c r="DC47" s="134" t="n">
        <v>0</v>
      </c>
      <c r="DD47" s="134" t="n">
        <v>0.4</v>
      </c>
      <c r="DF47" s="134" t="n">
        <v>-0.04</v>
      </c>
      <c r="DG47" s="134" t="n">
        <v>0.0075</v>
      </c>
      <c r="DH47" s="134" t="n">
        <v>0.0025</v>
      </c>
      <c r="DI47" s="134" t="n">
        <v>0.0075</v>
      </c>
      <c r="DJ47" s="134" t="n">
        <v>-0.0225</v>
      </c>
      <c r="DK47" s="134" t="n">
        <v>0.0025</v>
      </c>
      <c r="DL47" s="171" t="n">
        <v>-0.125</v>
      </c>
      <c r="DM47" s="134" t="n">
        <v>0</v>
      </c>
      <c r="DN47" s="134" t="n">
        <v>0.195</v>
      </c>
      <c r="DO47" s="134" t="n">
        <v>0</v>
      </c>
      <c r="DP47" s="134" t="n">
        <v>-0.075</v>
      </c>
      <c r="DQ47" s="134" t="n">
        <v>0.005</v>
      </c>
      <c r="DR47" s="134" t="n">
        <v>-0.115</v>
      </c>
      <c r="DS47" s="134" t="n">
        <v>0</v>
      </c>
      <c r="DT47" s="134" t="n">
        <v>0.23</v>
      </c>
      <c r="DU47" s="134" t="n">
        <v>0</v>
      </c>
    </row>
    <row r="48" customFormat="false" ht="12.75" hidden="false" customHeight="false" outlineLevel="0" collapsed="false">
      <c r="D48" s="133" t="n">
        <v>38078</v>
      </c>
      <c r="F48" s="171" t="n">
        <v>3.493</v>
      </c>
      <c r="G48" s="172" t="n">
        <v>0.036732134872453</v>
      </c>
      <c r="H48" s="171" t="n">
        <v>0.325</v>
      </c>
      <c r="I48" s="171" t="n">
        <v>0.4</v>
      </c>
      <c r="J48" s="171" t="n">
        <v>0.45</v>
      </c>
      <c r="K48" s="171" t="n">
        <v>0.4</v>
      </c>
      <c r="L48" s="169" t="n">
        <v>0.45</v>
      </c>
      <c r="M48" s="169" t="n">
        <v>0.45</v>
      </c>
      <c r="N48" s="171" t="n">
        <v>0.45</v>
      </c>
      <c r="O48" s="171" t="n">
        <v>0.45</v>
      </c>
      <c r="P48" s="171" t="n">
        <v>0.45</v>
      </c>
      <c r="Q48" s="171" t="n">
        <v>0.5</v>
      </c>
      <c r="R48" s="172" t="n">
        <v>0.4</v>
      </c>
      <c r="S48" s="172" t="n">
        <v>0.45</v>
      </c>
      <c r="T48" s="171" t="n">
        <v>0.4</v>
      </c>
      <c r="U48" s="171" t="n">
        <v>0.45</v>
      </c>
      <c r="V48" s="171" t="n">
        <v>0.55</v>
      </c>
      <c r="W48" s="171" t="n">
        <v>0.55</v>
      </c>
      <c r="X48" s="171" t="n">
        <v>-0.09</v>
      </c>
      <c r="Y48" s="171" t="n">
        <v>0</v>
      </c>
      <c r="Z48" s="171" t="n">
        <v>0.04</v>
      </c>
      <c r="AA48" s="171" t="n">
        <v>0.005</v>
      </c>
      <c r="AB48" s="171" t="n">
        <v>0.18</v>
      </c>
      <c r="AC48" s="171" t="n">
        <v>0</v>
      </c>
      <c r="AD48" s="171" t="n">
        <v>0.145</v>
      </c>
      <c r="AE48" s="171" t="n">
        <v>0</v>
      </c>
      <c r="AF48" s="171" t="n">
        <v>0.18</v>
      </c>
      <c r="AG48" s="171" t="n">
        <v>0</v>
      </c>
      <c r="AH48" s="171" t="n">
        <v>0.135</v>
      </c>
      <c r="AI48" s="171" t="n">
        <v>0</v>
      </c>
      <c r="AJ48" s="171" t="n">
        <v>0.145</v>
      </c>
      <c r="AK48" s="171" t="n">
        <v>0</v>
      </c>
      <c r="AL48" s="171" t="n">
        <v>0.04</v>
      </c>
      <c r="AM48" s="171" t="n">
        <v>0.04</v>
      </c>
      <c r="AN48" s="171" t="n">
        <v>-0.07</v>
      </c>
      <c r="AO48" s="171" t="n">
        <v>0.011</v>
      </c>
      <c r="AP48" s="171" t="n">
        <v>-0.435</v>
      </c>
      <c r="AQ48" s="171" t="n">
        <v>0.155</v>
      </c>
      <c r="AR48" s="171" t="n">
        <v>-0.065</v>
      </c>
      <c r="AS48" s="171" t="n">
        <v>0</v>
      </c>
      <c r="AT48" s="171" t="n">
        <v>-0.15</v>
      </c>
      <c r="AU48" s="171" t="n">
        <v>-0.015</v>
      </c>
      <c r="AV48" s="171" t="n">
        <v>-0.11</v>
      </c>
      <c r="AW48" s="171" t="n">
        <v>0.02</v>
      </c>
      <c r="AX48" s="171" t="n">
        <v>-0.085</v>
      </c>
      <c r="AY48" s="171" t="n">
        <v>0.01</v>
      </c>
      <c r="AZ48" s="172" t="n">
        <v>0.125</v>
      </c>
      <c r="BA48" s="172" t="n">
        <v>0</v>
      </c>
      <c r="BB48" s="172" t="n">
        <v>-0.22</v>
      </c>
      <c r="BC48" s="171" t="n">
        <v>0.0025</v>
      </c>
      <c r="BD48" s="171" t="n">
        <v>-0.0975</v>
      </c>
      <c r="BE48" s="171" t="n">
        <v>0.005</v>
      </c>
      <c r="BF48" s="171" t="n">
        <v>0.26</v>
      </c>
      <c r="BG48" s="171" t="n">
        <v>0.03</v>
      </c>
      <c r="BH48" s="171" t="n">
        <v>-0.0875</v>
      </c>
      <c r="BI48" s="171" t="n">
        <v>0</v>
      </c>
      <c r="BJ48" s="171" t="n">
        <v>0.135</v>
      </c>
      <c r="BK48" s="134" t="n">
        <v>0.03</v>
      </c>
      <c r="BL48" s="134" t="n">
        <v>0.26</v>
      </c>
      <c r="BM48" s="134" t="n">
        <v>0.03</v>
      </c>
      <c r="BN48" s="134" t="n">
        <v>-0.25</v>
      </c>
      <c r="BO48" s="134" t="n">
        <v>0</v>
      </c>
      <c r="BP48" s="134" t="n">
        <v>-0.39</v>
      </c>
      <c r="BQ48" s="134" t="n">
        <v>0.02</v>
      </c>
      <c r="BR48" s="134" t="n">
        <v>0.475</v>
      </c>
      <c r="BS48" s="134" t="n">
        <v>0.03</v>
      </c>
      <c r="BT48" s="134" t="n">
        <v>-0.0975</v>
      </c>
      <c r="BU48" s="134" t="n">
        <v>0.005</v>
      </c>
      <c r="BV48" s="134" t="n">
        <v>0.275</v>
      </c>
      <c r="BW48" s="134" t="n">
        <v>0</v>
      </c>
      <c r="BX48" s="134" t="n">
        <v>0.26</v>
      </c>
      <c r="BY48" s="134" t="n">
        <v>0</v>
      </c>
      <c r="BZ48" s="134" t="n">
        <v>-0.0275</v>
      </c>
      <c r="CA48" s="134" t="n">
        <v>0.0575</v>
      </c>
      <c r="CB48" s="134" t="n">
        <v>0.175</v>
      </c>
      <c r="CC48" s="134" t="n">
        <v>0.0175</v>
      </c>
      <c r="CD48" s="134" t="n">
        <v>-0.0275</v>
      </c>
      <c r="CE48" s="134" t="n">
        <v>0.005</v>
      </c>
      <c r="CF48" s="134" t="n">
        <v>0.0025</v>
      </c>
      <c r="CG48" s="134" t="n">
        <v>0</v>
      </c>
      <c r="CH48" s="134" t="n">
        <v>-0.0275</v>
      </c>
      <c r="CI48" s="134" t="n">
        <v>0.005</v>
      </c>
      <c r="CJ48" s="134" t="n">
        <v>-0.13</v>
      </c>
      <c r="CK48" s="134" t="n">
        <v>0.005</v>
      </c>
      <c r="CL48" s="134" t="n">
        <v>0.075</v>
      </c>
      <c r="CM48" s="134" t="n">
        <v>0.005</v>
      </c>
      <c r="CN48" s="134" t="n">
        <v>-0.075</v>
      </c>
      <c r="CO48" s="134" t="n">
        <v>0.01</v>
      </c>
      <c r="CP48" s="134" t="n">
        <v>-0.02</v>
      </c>
      <c r="CQ48" s="134" t="n">
        <v>0.015</v>
      </c>
      <c r="CR48" s="134" t="n">
        <v>0.02</v>
      </c>
      <c r="CS48" s="134" t="n">
        <v>0.0075</v>
      </c>
      <c r="CT48" s="134" t="n">
        <v>0.38</v>
      </c>
      <c r="CU48" s="134" t="n">
        <v>0.02</v>
      </c>
      <c r="CV48" s="134" t="n">
        <v>-0.25</v>
      </c>
      <c r="CW48" s="134" t="n">
        <v>0</v>
      </c>
      <c r="CX48" s="134" t="n">
        <v>0.175</v>
      </c>
      <c r="CY48" s="134" t="n">
        <v>0.0175</v>
      </c>
      <c r="CZ48" s="134" t="n">
        <v>-0.66</v>
      </c>
      <c r="DA48" s="134" t="n">
        <v>0</v>
      </c>
      <c r="DB48" s="134" t="n">
        <v>-0.48</v>
      </c>
      <c r="DC48" s="134" t="n">
        <v>0</v>
      </c>
      <c r="DD48" s="134" t="n">
        <v>0.6</v>
      </c>
      <c r="DF48" s="134" t="n">
        <v>-0.045</v>
      </c>
      <c r="DG48" s="134" t="n">
        <v>0.0075</v>
      </c>
      <c r="DH48" s="134" t="n">
        <v>0.0075</v>
      </c>
      <c r="DI48" s="134" t="n">
        <v>0.005</v>
      </c>
      <c r="DJ48" s="134" t="n">
        <v>-0.0175</v>
      </c>
      <c r="DK48" s="134" t="n">
        <v>0.0075</v>
      </c>
      <c r="DL48" s="171" t="n">
        <v>-0.13</v>
      </c>
      <c r="DM48" s="134" t="n">
        <v>-0.01</v>
      </c>
      <c r="DN48" s="134" t="n">
        <v>0.155</v>
      </c>
      <c r="DO48" s="134" t="n">
        <v>0</v>
      </c>
      <c r="DP48" s="134" t="n">
        <v>-0.065</v>
      </c>
      <c r="DQ48" s="134" t="n">
        <v>0</v>
      </c>
      <c r="DR48" s="134" t="n">
        <v>-0.12</v>
      </c>
      <c r="DS48" s="134" t="n">
        <v>-0.01</v>
      </c>
      <c r="DT48" s="134" t="n">
        <v>0.145</v>
      </c>
      <c r="DU48" s="134" t="n">
        <v>0</v>
      </c>
    </row>
    <row r="49" customFormat="false" ht="12.75" hidden="false" customHeight="false" outlineLevel="0" collapsed="false">
      <c r="D49" s="133" t="n">
        <v>38108</v>
      </c>
      <c r="F49" s="171" t="n">
        <v>3.497</v>
      </c>
      <c r="G49" s="172" t="n">
        <v>0.0372809498248459</v>
      </c>
      <c r="H49" s="171" t="n">
        <v>0.32</v>
      </c>
      <c r="I49" s="171" t="n">
        <v>0.45</v>
      </c>
      <c r="J49" s="171" t="n">
        <v>0.5</v>
      </c>
      <c r="K49" s="171" t="n">
        <v>0.4</v>
      </c>
      <c r="L49" s="169" t="n">
        <v>0.4</v>
      </c>
      <c r="M49" s="169" t="n">
        <v>0.45</v>
      </c>
      <c r="N49" s="171" t="n">
        <v>0.5</v>
      </c>
      <c r="O49" s="171" t="n">
        <v>0.45</v>
      </c>
      <c r="P49" s="171" t="n">
        <v>0.4</v>
      </c>
      <c r="Q49" s="171" t="n">
        <v>0.45</v>
      </c>
      <c r="R49" s="172" t="n">
        <v>0.45</v>
      </c>
      <c r="S49" s="172" t="n">
        <v>0.5</v>
      </c>
      <c r="T49" s="171" t="n">
        <v>0.45</v>
      </c>
      <c r="U49" s="171" t="n">
        <v>0.5</v>
      </c>
      <c r="V49" s="171" t="n">
        <v>0.6</v>
      </c>
      <c r="W49" s="171" t="n">
        <v>0.5</v>
      </c>
      <c r="X49" s="171" t="n">
        <v>-0.09</v>
      </c>
      <c r="Y49" s="171" t="n">
        <v>0</v>
      </c>
      <c r="Z49" s="171" t="n">
        <v>0.04</v>
      </c>
      <c r="AA49" s="171" t="n">
        <v>0.005</v>
      </c>
      <c r="AB49" s="171" t="n">
        <v>0.18</v>
      </c>
      <c r="AC49" s="171" t="n">
        <v>0</v>
      </c>
      <c r="AD49" s="171" t="n">
        <v>0.145</v>
      </c>
      <c r="AE49" s="171" t="n">
        <v>0</v>
      </c>
      <c r="AF49" s="171" t="n">
        <v>0.18</v>
      </c>
      <c r="AG49" s="171" t="n">
        <v>0</v>
      </c>
      <c r="AH49" s="171" t="n">
        <v>0.135</v>
      </c>
      <c r="AI49" s="171" t="n">
        <v>0</v>
      </c>
      <c r="AJ49" s="171" t="n">
        <v>0.145</v>
      </c>
      <c r="AK49" s="171" t="n">
        <v>0</v>
      </c>
      <c r="AL49" s="171" t="n">
        <v>0.04</v>
      </c>
      <c r="AM49" s="171" t="n">
        <v>0.04</v>
      </c>
      <c r="AN49" s="171" t="n">
        <v>-0.07</v>
      </c>
      <c r="AO49" s="171" t="n">
        <v>0.011</v>
      </c>
      <c r="AP49" s="171" t="n">
        <v>-0.435</v>
      </c>
      <c r="AQ49" s="171" t="n">
        <v>0.155</v>
      </c>
      <c r="AR49" s="171" t="n">
        <v>-0.065</v>
      </c>
      <c r="AS49" s="171" t="n">
        <v>0</v>
      </c>
      <c r="AT49" s="171" t="n">
        <v>-0.15</v>
      </c>
      <c r="AU49" s="171" t="n">
        <v>-0.015</v>
      </c>
      <c r="AV49" s="171" t="n">
        <v>-0.11</v>
      </c>
      <c r="AW49" s="171" t="n">
        <v>0.02</v>
      </c>
      <c r="AX49" s="171" t="n">
        <v>-0.085</v>
      </c>
      <c r="AY49" s="171" t="n">
        <v>0.01</v>
      </c>
      <c r="AZ49" s="172" t="n">
        <v>0.125</v>
      </c>
      <c r="BA49" s="172" t="n">
        <v>0</v>
      </c>
      <c r="BB49" s="172" t="n">
        <v>-0.22</v>
      </c>
      <c r="BC49" s="171" t="n">
        <v>0.0025</v>
      </c>
      <c r="BD49" s="171" t="n">
        <v>-0.0975</v>
      </c>
      <c r="BE49" s="171" t="n">
        <v>0.005</v>
      </c>
      <c r="BF49" s="171" t="n">
        <v>0.26</v>
      </c>
      <c r="BG49" s="171" t="n">
        <v>0.03</v>
      </c>
      <c r="BH49" s="171" t="n">
        <v>-0.0875</v>
      </c>
      <c r="BI49" s="171" t="n">
        <v>0</v>
      </c>
      <c r="BJ49" s="171" t="n">
        <v>0.135</v>
      </c>
      <c r="BK49" s="134" t="n">
        <v>0.03</v>
      </c>
      <c r="BL49" s="134" t="n">
        <v>0.26</v>
      </c>
      <c r="BM49" s="134" t="n">
        <v>0.03</v>
      </c>
      <c r="BN49" s="134" t="n">
        <v>-0.25</v>
      </c>
      <c r="BO49" s="134" t="n">
        <v>0</v>
      </c>
      <c r="BP49" s="134" t="n">
        <v>-0.39</v>
      </c>
      <c r="BQ49" s="134" t="n">
        <v>0.02</v>
      </c>
      <c r="BR49" s="134" t="n">
        <v>0.475</v>
      </c>
      <c r="BS49" s="134" t="n">
        <v>0.03</v>
      </c>
      <c r="BT49" s="134" t="n">
        <v>-0.0975</v>
      </c>
      <c r="BU49" s="134" t="n">
        <v>0.005</v>
      </c>
      <c r="BV49" s="134" t="n">
        <v>0.275</v>
      </c>
      <c r="BW49" s="134" t="n">
        <v>0</v>
      </c>
      <c r="BX49" s="134" t="n">
        <v>0.26</v>
      </c>
      <c r="BY49" s="134" t="n">
        <v>0</v>
      </c>
      <c r="BZ49" s="134" t="n">
        <v>-0.0275</v>
      </c>
      <c r="CA49" s="134" t="n">
        <v>0.0575</v>
      </c>
      <c r="CB49" s="134" t="n">
        <v>0.165</v>
      </c>
      <c r="CC49" s="134" t="n">
        <v>0.01</v>
      </c>
      <c r="CD49" s="134" t="n">
        <v>-0.0275</v>
      </c>
      <c r="CE49" s="134" t="n">
        <v>0.005</v>
      </c>
      <c r="CF49" s="134" t="n">
        <v>0.0025</v>
      </c>
      <c r="CG49" s="134" t="n">
        <v>0</v>
      </c>
      <c r="CH49" s="134" t="n">
        <v>-0.0275</v>
      </c>
      <c r="CI49" s="134" t="n">
        <v>0.005</v>
      </c>
      <c r="CJ49" s="134" t="n">
        <v>-0.1225</v>
      </c>
      <c r="CK49" s="134" t="n">
        <v>0.005</v>
      </c>
      <c r="CL49" s="134" t="n">
        <v>0.075</v>
      </c>
      <c r="CM49" s="134" t="n">
        <v>0.005</v>
      </c>
      <c r="CN49" s="134" t="n">
        <v>-0.075</v>
      </c>
      <c r="CO49" s="134" t="n">
        <v>0.01</v>
      </c>
      <c r="CP49" s="134" t="n">
        <v>-0.02</v>
      </c>
      <c r="CQ49" s="134" t="n">
        <v>0.015</v>
      </c>
      <c r="CR49" s="134" t="n">
        <v>0.02</v>
      </c>
      <c r="CS49" s="134" t="n">
        <v>0.0075</v>
      </c>
      <c r="CT49" s="134" t="n">
        <v>0.33</v>
      </c>
      <c r="CU49" s="134" t="n">
        <v>0.02</v>
      </c>
      <c r="CV49" s="134" t="n">
        <v>-0.25</v>
      </c>
      <c r="CW49" s="134" t="n">
        <v>0</v>
      </c>
      <c r="CX49" s="134" t="n">
        <v>0.165</v>
      </c>
      <c r="CY49" s="134" t="n">
        <v>0.01</v>
      </c>
      <c r="CZ49" s="134" t="n">
        <v>-0.66</v>
      </c>
      <c r="DA49" s="134" t="n">
        <v>0</v>
      </c>
      <c r="DB49" s="134" t="n">
        <v>-0.48</v>
      </c>
      <c r="DC49" s="134" t="n">
        <v>0</v>
      </c>
      <c r="DD49" s="134" t="n">
        <v>0.75</v>
      </c>
      <c r="DF49" s="134" t="n">
        <v>-0.045</v>
      </c>
      <c r="DG49" s="134" t="n">
        <v>0.0075</v>
      </c>
      <c r="DH49" s="134" t="n">
        <v>0.0075</v>
      </c>
      <c r="DI49" s="134" t="n">
        <v>0.005</v>
      </c>
      <c r="DJ49" s="134" t="n">
        <v>-0.0175</v>
      </c>
      <c r="DK49" s="134" t="n">
        <v>0.0075</v>
      </c>
      <c r="DL49" s="171" t="n">
        <v>-0.13</v>
      </c>
      <c r="DM49" s="134" t="n">
        <v>-0.01</v>
      </c>
      <c r="DN49" s="134" t="n">
        <v>0.155</v>
      </c>
      <c r="DO49" s="134" t="n">
        <v>0</v>
      </c>
      <c r="DP49" s="134" t="n">
        <v>-0.065</v>
      </c>
      <c r="DQ49" s="134" t="n">
        <v>0</v>
      </c>
      <c r="DR49" s="134" t="n">
        <v>-0.12</v>
      </c>
      <c r="DS49" s="134" t="n">
        <v>-0.01</v>
      </c>
      <c r="DT49" s="134" t="n">
        <v>0.145</v>
      </c>
      <c r="DU49" s="134" t="n">
        <v>0</v>
      </c>
    </row>
    <row r="50" customFormat="false" ht="12.75" hidden="false" customHeight="false" outlineLevel="0" collapsed="false">
      <c r="D50" s="133" t="n">
        <v>38139</v>
      </c>
      <c r="F50" s="171" t="n">
        <v>3.537</v>
      </c>
      <c r="G50" s="172" t="n">
        <v>0.0378480587152934</v>
      </c>
      <c r="H50" s="171" t="n">
        <v>0.32</v>
      </c>
      <c r="I50" s="171" t="n">
        <v>0.45</v>
      </c>
      <c r="J50" s="171" t="n">
        <v>0.5</v>
      </c>
      <c r="K50" s="171" t="n">
        <v>0.4</v>
      </c>
      <c r="L50" s="169" t="n">
        <v>0.5</v>
      </c>
      <c r="M50" s="169" t="n">
        <v>0.45</v>
      </c>
      <c r="N50" s="171" t="n">
        <v>0.5</v>
      </c>
      <c r="O50" s="171" t="n">
        <v>0.5</v>
      </c>
      <c r="P50" s="171" t="n">
        <v>0.5</v>
      </c>
      <c r="Q50" s="171" t="n">
        <v>0.5</v>
      </c>
      <c r="R50" s="172" t="n">
        <v>0.45</v>
      </c>
      <c r="S50" s="172" t="n">
        <v>0.5</v>
      </c>
      <c r="T50" s="171" t="n">
        <v>0.45</v>
      </c>
      <c r="U50" s="171" t="n">
        <v>0.5</v>
      </c>
      <c r="V50" s="171" t="n">
        <v>0.6</v>
      </c>
      <c r="W50" s="171" t="n">
        <v>0.6</v>
      </c>
      <c r="X50" s="171" t="n">
        <v>-0.09</v>
      </c>
      <c r="Y50" s="171" t="n">
        <v>0</v>
      </c>
      <c r="Z50" s="171" t="n">
        <v>0.04</v>
      </c>
      <c r="AA50" s="171" t="n">
        <v>0.005</v>
      </c>
      <c r="AB50" s="171" t="n">
        <v>0.18</v>
      </c>
      <c r="AC50" s="171" t="n">
        <v>0</v>
      </c>
      <c r="AD50" s="171" t="n">
        <v>0.145</v>
      </c>
      <c r="AE50" s="171" t="n">
        <v>0</v>
      </c>
      <c r="AF50" s="171" t="n">
        <v>0.18</v>
      </c>
      <c r="AG50" s="171" t="n">
        <v>0</v>
      </c>
      <c r="AH50" s="171" t="n">
        <v>0.135</v>
      </c>
      <c r="AI50" s="171" t="n">
        <v>0</v>
      </c>
      <c r="AJ50" s="171" t="n">
        <v>0.145</v>
      </c>
      <c r="AK50" s="171" t="n">
        <v>0</v>
      </c>
      <c r="AL50" s="171" t="n">
        <v>0.04</v>
      </c>
      <c r="AM50" s="171" t="n">
        <v>0.04</v>
      </c>
      <c r="AN50" s="171" t="n">
        <v>-0.07</v>
      </c>
      <c r="AO50" s="171" t="n">
        <v>0.011</v>
      </c>
      <c r="AP50" s="171" t="n">
        <v>-0.435</v>
      </c>
      <c r="AQ50" s="171" t="n">
        <v>0.155</v>
      </c>
      <c r="AR50" s="171" t="n">
        <v>-0.065</v>
      </c>
      <c r="AS50" s="171" t="n">
        <v>0</v>
      </c>
      <c r="AT50" s="171" t="n">
        <v>-0.15</v>
      </c>
      <c r="AU50" s="171" t="n">
        <v>-0.015</v>
      </c>
      <c r="AV50" s="171" t="n">
        <v>-0.11</v>
      </c>
      <c r="AW50" s="171" t="n">
        <v>0.02</v>
      </c>
      <c r="AX50" s="171" t="n">
        <v>-0.085</v>
      </c>
      <c r="AY50" s="171" t="n">
        <v>0.01</v>
      </c>
      <c r="AZ50" s="172" t="n">
        <v>0.125</v>
      </c>
      <c r="BA50" s="172" t="n">
        <v>0</v>
      </c>
      <c r="BB50" s="172" t="n">
        <v>-0.22</v>
      </c>
      <c r="BC50" s="171" t="n">
        <v>0.0025</v>
      </c>
      <c r="BD50" s="171" t="n">
        <v>-0.0975</v>
      </c>
      <c r="BE50" s="171" t="n">
        <v>0.005</v>
      </c>
      <c r="BF50" s="171" t="n">
        <v>0.26</v>
      </c>
      <c r="BG50" s="171" t="n">
        <v>0.03</v>
      </c>
      <c r="BH50" s="171" t="n">
        <v>-0.0875</v>
      </c>
      <c r="BI50" s="171" t="n">
        <v>0</v>
      </c>
      <c r="BJ50" s="171" t="n">
        <v>0.135</v>
      </c>
      <c r="BK50" s="134" t="n">
        <v>0.03</v>
      </c>
      <c r="BL50" s="134" t="n">
        <v>0.26</v>
      </c>
      <c r="BM50" s="134" t="n">
        <v>0.03</v>
      </c>
      <c r="BN50" s="134" t="n">
        <v>-0.25</v>
      </c>
      <c r="BO50" s="134" t="n">
        <v>0</v>
      </c>
      <c r="BP50" s="134" t="n">
        <v>-0.39</v>
      </c>
      <c r="BQ50" s="134" t="n">
        <v>0.02</v>
      </c>
      <c r="BR50" s="134" t="n">
        <v>0.475</v>
      </c>
      <c r="BS50" s="134" t="n">
        <v>0.03</v>
      </c>
      <c r="BT50" s="134" t="n">
        <v>-0.0975</v>
      </c>
      <c r="BU50" s="134" t="n">
        <v>0.005</v>
      </c>
      <c r="BV50" s="134" t="n">
        <v>0.275</v>
      </c>
      <c r="BW50" s="134" t="n">
        <v>0</v>
      </c>
      <c r="BX50" s="134" t="n">
        <v>0.26</v>
      </c>
      <c r="BY50" s="134" t="n">
        <v>0</v>
      </c>
      <c r="BZ50" s="134" t="n">
        <v>-0.0275</v>
      </c>
      <c r="CA50" s="134" t="n">
        <v>0.0575</v>
      </c>
      <c r="CB50" s="134" t="n">
        <v>0.185</v>
      </c>
      <c r="CC50" s="134" t="n">
        <v>0.0125</v>
      </c>
      <c r="CD50" s="134" t="n">
        <v>-0.0275</v>
      </c>
      <c r="CE50" s="134" t="n">
        <v>0.005</v>
      </c>
      <c r="CF50" s="134" t="n">
        <v>0.0025</v>
      </c>
      <c r="CG50" s="134" t="n">
        <v>0</v>
      </c>
      <c r="CH50" s="134" t="n">
        <v>-0.0275</v>
      </c>
      <c r="CI50" s="134" t="n">
        <v>0.005</v>
      </c>
      <c r="CJ50" s="134" t="n">
        <v>-0.08</v>
      </c>
      <c r="CK50" s="134" t="n">
        <v>0.005</v>
      </c>
      <c r="CL50" s="134" t="n">
        <v>0.075</v>
      </c>
      <c r="CM50" s="134" t="n">
        <v>0.005</v>
      </c>
      <c r="CN50" s="134" t="n">
        <v>-0.075</v>
      </c>
      <c r="CO50" s="134" t="n">
        <v>0.01</v>
      </c>
      <c r="CP50" s="134" t="n">
        <v>-0.02</v>
      </c>
      <c r="CQ50" s="134" t="n">
        <v>0.015</v>
      </c>
      <c r="CR50" s="134" t="n">
        <v>0.02</v>
      </c>
      <c r="CS50" s="134" t="n">
        <v>0.0075</v>
      </c>
      <c r="CT50" s="134" t="n">
        <v>0.37</v>
      </c>
      <c r="CU50" s="134" t="n">
        <v>0.035</v>
      </c>
      <c r="CV50" s="134" t="n">
        <v>-0.25</v>
      </c>
      <c r="CW50" s="134" t="n">
        <v>0</v>
      </c>
      <c r="CX50" s="134" t="n">
        <v>0.185</v>
      </c>
      <c r="CY50" s="134" t="n">
        <v>0.0125</v>
      </c>
      <c r="CZ50" s="134" t="n">
        <v>-0.66</v>
      </c>
      <c r="DA50" s="134" t="n">
        <v>0</v>
      </c>
      <c r="DB50" s="134" t="n">
        <v>-0.48</v>
      </c>
      <c r="DC50" s="134" t="n">
        <v>0</v>
      </c>
      <c r="DD50" s="134" t="n">
        <v>0.85</v>
      </c>
      <c r="DF50" s="134" t="n">
        <v>-0.04</v>
      </c>
      <c r="DG50" s="134" t="n">
        <v>0.0075</v>
      </c>
      <c r="DH50" s="134" t="n">
        <v>0.0125</v>
      </c>
      <c r="DI50" s="134" t="n">
        <v>0.005</v>
      </c>
      <c r="DJ50" s="134" t="n">
        <v>-0.0125</v>
      </c>
      <c r="DK50" s="134" t="n">
        <v>0.0075</v>
      </c>
      <c r="DL50" s="171" t="n">
        <v>-0.13</v>
      </c>
      <c r="DM50" s="134" t="n">
        <v>-0.01</v>
      </c>
      <c r="DN50" s="134" t="n">
        <v>0.155</v>
      </c>
      <c r="DO50" s="134" t="n">
        <v>0</v>
      </c>
      <c r="DP50" s="134" t="n">
        <v>-0.065</v>
      </c>
      <c r="DQ50" s="134" t="n">
        <v>0</v>
      </c>
      <c r="DR50" s="134" t="n">
        <v>-0.12</v>
      </c>
      <c r="DS50" s="134" t="n">
        <v>-0.01</v>
      </c>
      <c r="DT50" s="134" t="n">
        <v>0.145</v>
      </c>
      <c r="DU50" s="134" t="n">
        <v>0</v>
      </c>
    </row>
    <row r="51" customFormat="false" ht="12.75" hidden="false" customHeight="false" outlineLevel="0" collapsed="false">
      <c r="D51" s="133" t="n">
        <v>38169</v>
      </c>
      <c r="F51" s="171" t="n">
        <v>3.582</v>
      </c>
      <c r="G51" s="172" t="n">
        <v>0.0383735302882391</v>
      </c>
      <c r="H51" s="171" t="n">
        <v>0.32</v>
      </c>
      <c r="I51" s="171" t="n">
        <v>0.5</v>
      </c>
      <c r="J51" s="171" t="n">
        <v>0.5</v>
      </c>
      <c r="K51" s="171" t="n">
        <v>0.4</v>
      </c>
      <c r="L51" s="169" t="n">
        <v>0.5</v>
      </c>
      <c r="M51" s="169" t="n">
        <v>0.5</v>
      </c>
      <c r="N51" s="171" t="n">
        <v>0.5</v>
      </c>
      <c r="O51" s="171" t="n">
        <v>0.5</v>
      </c>
      <c r="P51" s="171" t="n">
        <v>0.5</v>
      </c>
      <c r="Q51" s="171" t="n">
        <v>0.5</v>
      </c>
      <c r="R51" s="172" t="n">
        <v>0.5</v>
      </c>
      <c r="S51" s="172" t="n">
        <v>0.55</v>
      </c>
      <c r="T51" s="171" t="n">
        <v>0.5</v>
      </c>
      <c r="U51" s="171" t="n">
        <v>0.5</v>
      </c>
      <c r="V51" s="171" t="n">
        <v>0.65</v>
      </c>
      <c r="W51" s="171" t="n">
        <v>0.6</v>
      </c>
      <c r="X51" s="171" t="n">
        <v>-0.09</v>
      </c>
      <c r="Y51" s="171" t="n">
        <v>0</v>
      </c>
      <c r="Z51" s="171" t="n">
        <v>0.04</v>
      </c>
      <c r="AA51" s="171" t="n">
        <v>0.005</v>
      </c>
      <c r="AB51" s="171" t="n">
        <v>0.18</v>
      </c>
      <c r="AC51" s="171" t="n">
        <v>0</v>
      </c>
      <c r="AD51" s="171" t="n">
        <v>0.145</v>
      </c>
      <c r="AE51" s="171" t="n">
        <v>0</v>
      </c>
      <c r="AF51" s="171" t="n">
        <v>0.18</v>
      </c>
      <c r="AG51" s="171" t="n">
        <v>0</v>
      </c>
      <c r="AH51" s="171" t="n">
        <v>0.135</v>
      </c>
      <c r="AI51" s="171" t="n">
        <v>0</v>
      </c>
      <c r="AJ51" s="171" t="n">
        <v>0.145</v>
      </c>
      <c r="AK51" s="171" t="n">
        <v>0</v>
      </c>
      <c r="AL51" s="171" t="n">
        <v>0.04</v>
      </c>
      <c r="AM51" s="171" t="n">
        <v>0.04</v>
      </c>
      <c r="AN51" s="171" t="n">
        <v>-0.07</v>
      </c>
      <c r="AO51" s="171" t="n">
        <v>0.011</v>
      </c>
      <c r="AP51" s="171" t="n">
        <v>-0.435</v>
      </c>
      <c r="AQ51" s="171" t="n">
        <v>0.155</v>
      </c>
      <c r="AR51" s="171" t="n">
        <v>-0.065</v>
      </c>
      <c r="AS51" s="171" t="n">
        <v>0</v>
      </c>
      <c r="AT51" s="171" t="n">
        <v>-0.15</v>
      </c>
      <c r="AU51" s="171" t="n">
        <v>-0.015</v>
      </c>
      <c r="AV51" s="171" t="n">
        <v>-0.11</v>
      </c>
      <c r="AW51" s="171" t="n">
        <v>0.02</v>
      </c>
      <c r="AX51" s="171" t="n">
        <v>-0.085</v>
      </c>
      <c r="AY51" s="171" t="n">
        <v>0.01</v>
      </c>
      <c r="AZ51" s="172" t="n">
        <v>0.125</v>
      </c>
      <c r="BA51" s="172" t="n">
        <v>0</v>
      </c>
      <c r="BB51" s="172" t="n">
        <v>-0.22</v>
      </c>
      <c r="BC51" s="171" t="n">
        <v>0.0025</v>
      </c>
      <c r="BD51" s="171" t="n">
        <v>-0.0975</v>
      </c>
      <c r="BE51" s="171" t="n">
        <v>0.005</v>
      </c>
      <c r="BF51" s="171" t="n">
        <v>0.26</v>
      </c>
      <c r="BG51" s="171" t="n">
        <v>0.03</v>
      </c>
      <c r="BH51" s="171" t="n">
        <v>-0.0875</v>
      </c>
      <c r="BI51" s="171" t="n">
        <v>0</v>
      </c>
      <c r="BJ51" s="171" t="n">
        <v>0.135</v>
      </c>
      <c r="BK51" s="134" t="n">
        <v>0.03</v>
      </c>
      <c r="BL51" s="134" t="n">
        <v>0.26</v>
      </c>
      <c r="BM51" s="134" t="n">
        <v>0.03</v>
      </c>
      <c r="BN51" s="134" t="n">
        <v>-0.25</v>
      </c>
      <c r="BO51" s="134" t="n">
        <v>0</v>
      </c>
      <c r="BP51" s="134" t="n">
        <v>-0.39</v>
      </c>
      <c r="BQ51" s="134" t="n">
        <v>0.02</v>
      </c>
      <c r="BR51" s="134" t="n">
        <v>0.475</v>
      </c>
      <c r="BS51" s="134" t="n">
        <v>0.03</v>
      </c>
      <c r="BT51" s="134" t="n">
        <v>-0.0975</v>
      </c>
      <c r="BU51" s="134" t="n">
        <v>0.005</v>
      </c>
      <c r="BV51" s="134" t="n">
        <v>0.275</v>
      </c>
      <c r="BW51" s="134" t="n">
        <v>0</v>
      </c>
      <c r="BX51" s="134" t="n">
        <v>0.26</v>
      </c>
      <c r="BY51" s="134" t="n">
        <v>0</v>
      </c>
      <c r="BZ51" s="134" t="n">
        <v>-0.0275</v>
      </c>
      <c r="CA51" s="134" t="n">
        <v>0.0575</v>
      </c>
      <c r="CB51" s="134" t="n">
        <v>0.18</v>
      </c>
      <c r="CC51" s="134" t="n">
        <v>0.0125</v>
      </c>
      <c r="CD51" s="134" t="n">
        <v>-0.0275</v>
      </c>
      <c r="CE51" s="134" t="n">
        <v>0.005</v>
      </c>
      <c r="CF51" s="134" t="n">
        <v>0.0025</v>
      </c>
      <c r="CG51" s="134" t="n">
        <v>0</v>
      </c>
      <c r="CH51" s="134" t="n">
        <v>-0.0275</v>
      </c>
      <c r="CI51" s="134" t="n">
        <v>0.005</v>
      </c>
      <c r="CJ51" s="134" t="n">
        <v>-0.0775</v>
      </c>
      <c r="CK51" s="134" t="n">
        <v>0.005</v>
      </c>
      <c r="CL51" s="134" t="n">
        <v>0.075</v>
      </c>
      <c r="CM51" s="134" t="n">
        <v>0.005</v>
      </c>
      <c r="CN51" s="134" t="n">
        <v>-0.075</v>
      </c>
      <c r="CO51" s="134" t="n">
        <v>0.01</v>
      </c>
      <c r="CP51" s="134" t="n">
        <v>-0.02</v>
      </c>
      <c r="CQ51" s="134" t="n">
        <v>0.015</v>
      </c>
      <c r="CR51" s="134" t="n">
        <v>0.02</v>
      </c>
      <c r="CS51" s="134" t="n">
        <v>0.0075</v>
      </c>
      <c r="CT51" s="134" t="n">
        <v>0.41</v>
      </c>
      <c r="CU51" s="134" t="n">
        <v>0.035</v>
      </c>
      <c r="CV51" s="134" t="n">
        <v>-0.25</v>
      </c>
      <c r="CW51" s="134" t="n">
        <v>0</v>
      </c>
      <c r="CX51" s="134" t="n">
        <v>0.18</v>
      </c>
      <c r="CY51" s="134" t="n">
        <v>0.0125</v>
      </c>
      <c r="CZ51" s="134" t="n">
        <v>-0.66</v>
      </c>
      <c r="DA51" s="134" t="n">
        <v>0</v>
      </c>
      <c r="DB51" s="134" t="n">
        <v>-0.48</v>
      </c>
      <c r="DC51" s="134" t="n">
        <v>0</v>
      </c>
      <c r="DD51" s="134" t="n">
        <v>1.05</v>
      </c>
      <c r="DF51" s="134" t="n">
        <v>-0.04</v>
      </c>
      <c r="DG51" s="134" t="n">
        <v>0.0075</v>
      </c>
      <c r="DH51" s="134" t="n">
        <v>0.0125</v>
      </c>
      <c r="DI51" s="134" t="n">
        <v>0.005</v>
      </c>
      <c r="DJ51" s="134" t="n">
        <v>-0.0125</v>
      </c>
      <c r="DK51" s="134" t="n">
        <v>0.0075</v>
      </c>
      <c r="DL51" s="171" t="n">
        <v>-0.13</v>
      </c>
      <c r="DM51" s="134" t="n">
        <v>-0.01</v>
      </c>
      <c r="DN51" s="134" t="n">
        <v>0.155</v>
      </c>
      <c r="DO51" s="134" t="n">
        <v>0</v>
      </c>
      <c r="DP51" s="134" t="n">
        <v>-0.065</v>
      </c>
      <c r="DQ51" s="134" t="n">
        <v>0</v>
      </c>
      <c r="DR51" s="134" t="n">
        <v>-0.12</v>
      </c>
      <c r="DS51" s="134" t="n">
        <v>-0.01</v>
      </c>
      <c r="DT51" s="134" t="n">
        <v>0.145</v>
      </c>
      <c r="DU51" s="134" t="n">
        <v>0</v>
      </c>
    </row>
    <row r="52" customFormat="false" ht="12.75" hidden="false" customHeight="false" outlineLevel="0" collapsed="false">
      <c r="D52" s="133" t="n">
        <v>38200</v>
      </c>
      <c r="F52" s="171" t="n">
        <v>3.621</v>
      </c>
      <c r="G52" s="172" t="n">
        <v>0.0388909092986647</v>
      </c>
      <c r="H52" s="171" t="n">
        <v>0.32</v>
      </c>
      <c r="I52" s="171" t="n">
        <v>0.55</v>
      </c>
      <c r="J52" s="171" t="n">
        <v>0.55</v>
      </c>
      <c r="K52" s="171" t="n">
        <v>0.5</v>
      </c>
      <c r="L52" s="169" t="n">
        <v>0.6</v>
      </c>
      <c r="M52" s="169" t="n">
        <v>0.55</v>
      </c>
      <c r="N52" s="171" t="n">
        <v>0.6</v>
      </c>
      <c r="O52" s="171" t="n">
        <v>0.55</v>
      </c>
      <c r="P52" s="171" t="n">
        <v>0.6</v>
      </c>
      <c r="Q52" s="171" t="n">
        <v>0.45</v>
      </c>
      <c r="R52" s="172" t="n">
        <v>0.55</v>
      </c>
      <c r="S52" s="172" t="n">
        <v>0.6</v>
      </c>
      <c r="T52" s="171" t="n">
        <v>0.55</v>
      </c>
      <c r="U52" s="171" t="n">
        <v>0.6</v>
      </c>
      <c r="V52" s="171" t="n">
        <v>0.7</v>
      </c>
      <c r="W52" s="171" t="n">
        <v>0.7</v>
      </c>
      <c r="X52" s="171" t="n">
        <v>-0.09</v>
      </c>
      <c r="Y52" s="171" t="n">
        <v>0</v>
      </c>
      <c r="Z52" s="171" t="n">
        <v>0.04</v>
      </c>
      <c r="AA52" s="171" t="n">
        <v>0.005</v>
      </c>
      <c r="AB52" s="171" t="n">
        <v>0.18</v>
      </c>
      <c r="AC52" s="171" t="n">
        <v>0</v>
      </c>
      <c r="AD52" s="171" t="n">
        <v>0.145</v>
      </c>
      <c r="AE52" s="171" t="n">
        <v>0</v>
      </c>
      <c r="AF52" s="171" t="n">
        <v>0.18</v>
      </c>
      <c r="AG52" s="171" t="n">
        <v>0</v>
      </c>
      <c r="AH52" s="171" t="n">
        <v>0.135</v>
      </c>
      <c r="AI52" s="171" t="n">
        <v>0</v>
      </c>
      <c r="AJ52" s="171" t="n">
        <v>0.145</v>
      </c>
      <c r="AK52" s="171" t="n">
        <v>0</v>
      </c>
      <c r="AL52" s="171" t="n">
        <v>0.04</v>
      </c>
      <c r="AM52" s="171" t="n">
        <v>0.04</v>
      </c>
      <c r="AN52" s="171" t="n">
        <v>-0.07</v>
      </c>
      <c r="AO52" s="171" t="n">
        <v>0.011</v>
      </c>
      <c r="AP52" s="171" t="n">
        <v>-0.435</v>
      </c>
      <c r="AQ52" s="171" t="n">
        <v>0.155</v>
      </c>
      <c r="AR52" s="171" t="n">
        <v>-0.065</v>
      </c>
      <c r="AS52" s="171" t="n">
        <v>0</v>
      </c>
      <c r="AT52" s="171" t="n">
        <v>-0.15</v>
      </c>
      <c r="AU52" s="171" t="n">
        <v>-0.015</v>
      </c>
      <c r="AV52" s="171" t="n">
        <v>-0.11</v>
      </c>
      <c r="AW52" s="171" t="n">
        <v>0.02</v>
      </c>
      <c r="AX52" s="171" t="n">
        <v>-0.085</v>
      </c>
      <c r="AY52" s="171" t="n">
        <v>0.01</v>
      </c>
      <c r="AZ52" s="172" t="n">
        <v>0.125</v>
      </c>
      <c r="BA52" s="172" t="n">
        <v>0</v>
      </c>
      <c r="BB52" s="172" t="n">
        <v>-0.22</v>
      </c>
      <c r="BC52" s="171" t="n">
        <v>0.0025</v>
      </c>
      <c r="BD52" s="171" t="n">
        <v>-0.0975</v>
      </c>
      <c r="BE52" s="171" t="n">
        <v>0.005</v>
      </c>
      <c r="BF52" s="171" t="n">
        <v>0.26</v>
      </c>
      <c r="BG52" s="171" t="n">
        <v>0.03</v>
      </c>
      <c r="BH52" s="171" t="n">
        <v>-0.0875</v>
      </c>
      <c r="BI52" s="171" t="n">
        <v>0</v>
      </c>
      <c r="BJ52" s="171" t="n">
        <v>0.135</v>
      </c>
      <c r="BK52" s="134" t="n">
        <v>0.03</v>
      </c>
      <c r="BL52" s="134" t="n">
        <v>0.26</v>
      </c>
      <c r="BM52" s="134" t="n">
        <v>0.03</v>
      </c>
      <c r="BN52" s="134" t="n">
        <v>-0.25</v>
      </c>
      <c r="BO52" s="134" t="n">
        <v>0</v>
      </c>
      <c r="BP52" s="134" t="n">
        <v>-0.39</v>
      </c>
      <c r="BQ52" s="134" t="n">
        <v>0.02</v>
      </c>
      <c r="BR52" s="134" t="n">
        <v>0.475</v>
      </c>
      <c r="BS52" s="134" t="n">
        <v>0.03</v>
      </c>
      <c r="BT52" s="134" t="n">
        <v>-0.0975</v>
      </c>
      <c r="BU52" s="134" t="n">
        <v>0.005</v>
      </c>
      <c r="BV52" s="134" t="n">
        <v>0.275</v>
      </c>
      <c r="BW52" s="134" t="n">
        <v>0</v>
      </c>
      <c r="BX52" s="134" t="n">
        <v>0.26</v>
      </c>
      <c r="BY52" s="134" t="n">
        <v>0</v>
      </c>
      <c r="BZ52" s="134" t="n">
        <v>-0.0275</v>
      </c>
      <c r="CA52" s="134" t="n">
        <v>0.0575</v>
      </c>
      <c r="CB52" s="134" t="n">
        <v>0.19</v>
      </c>
      <c r="CC52" s="134" t="n">
        <v>0.0125</v>
      </c>
      <c r="CD52" s="134" t="n">
        <v>-0.0275</v>
      </c>
      <c r="CE52" s="134" t="n">
        <v>0.005</v>
      </c>
      <c r="CF52" s="134" t="n">
        <v>0.0025</v>
      </c>
      <c r="CG52" s="134" t="n">
        <v>0</v>
      </c>
      <c r="CH52" s="134" t="n">
        <v>-0.0275</v>
      </c>
      <c r="CI52" s="134" t="n">
        <v>0.005</v>
      </c>
      <c r="CJ52" s="134" t="n">
        <v>-0.075</v>
      </c>
      <c r="CK52" s="134" t="n">
        <v>0.005</v>
      </c>
      <c r="CL52" s="134" t="n">
        <v>0.075</v>
      </c>
      <c r="CM52" s="134" t="n">
        <v>0.005</v>
      </c>
      <c r="CN52" s="134" t="n">
        <v>-0.075</v>
      </c>
      <c r="CO52" s="134" t="n">
        <v>0.01</v>
      </c>
      <c r="CP52" s="134" t="n">
        <v>-0.02</v>
      </c>
      <c r="CQ52" s="134" t="n">
        <v>0.015</v>
      </c>
      <c r="CR52" s="134" t="n">
        <v>0.02</v>
      </c>
      <c r="CS52" s="134" t="n">
        <v>0.0075</v>
      </c>
      <c r="CT52" s="134" t="n">
        <v>0.41</v>
      </c>
      <c r="CU52" s="134" t="n">
        <v>0.01</v>
      </c>
      <c r="CV52" s="134" t="n">
        <v>-0.25</v>
      </c>
      <c r="CW52" s="134" t="n">
        <v>0</v>
      </c>
      <c r="CX52" s="134" t="n">
        <v>0.19</v>
      </c>
      <c r="CY52" s="134" t="n">
        <v>0.0125</v>
      </c>
      <c r="CZ52" s="134" t="n">
        <v>-0.66</v>
      </c>
      <c r="DA52" s="134" t="n">
        <v>0</v>
      </c>
      <c r="DB52" s="134" t="n">
        <v>-0.48</v>
      </c>
      <c r="DC52" s="134" t="n">
        <v>0</v>
      </c>
      <c r="DD52" s="134" t="n">
        <v>1.05</v>
      </c>
      <c r="DF52" s="134" t="n">
        <v>-0.04</v>
      </c>
      <c r="DG52" s="134" t="n">
        <v>0.0075</v>
      </c>
      <c r="DH52" s="134" t="n">
        <v>0.0125</v>
      </c>
      <c r="DI52" s="134" t="n">
        <v>0.005</v>
      </c>
      <c r="DJ52" s="134" t="n">
        <v>-0.0125</v>
      </c>
      <c r="DK52" s="134" t="n">
        <v>0.0075</v>
      </c>
      <c r="DL52" s="171" t="n">
        <v>-0.13</v>
      </c>
      <c r="DM52" s="134" t="n">
        <v>-0.01</v>
      </c>
      <c r="DN52" s="134" t="n">
        <v>0.155</v>
      </c>
      <c r="DO52" s="134" t="n">
        <v>0</v>
      </c>
      <c r="DP52" s="134" t="n">
        <v>-0.065</v>
      </c>
      <c r="DQ52" s="134" t="n">
        <v>0</v>
      </c>
      <c r="DR52" s="134" t="n">
        <v>-0.12</v>
      </c>
      <c r="DS52" s="134" t="n">
        <v>-0.01</v>
      </c>
      <c r="DT52" s="134" t="n">
        <v>0.145</v>
      </c>
      <c r="DU52" s="134" t="n">
        <v>0</v>
      </c>
    </row>
    <row r="53" customFormat="false" ht="12.75" hidden="false" customHeight="false" outlineLevel="0" collapsed="false">
      <c r="D53" s="133" t="n">
        <v>38231</v>
      </c>
      <c r="F53" s="171" t="n">
        <v>3.61</v>
      </c>
      <c r="G53" s="172" t="n">
        <v>0.0394082883989517</v>
      </c>
      <c r="H53" s="171" t="n">
        <v>0.32</v>
      </c>
      <c r="I53" s="171" t="n">
        <v>0.55</v>
      </c>
      <c r="J53" s="171" t="n">
        <v>0.55</v>
      </c>
      <c r="K53" s="171" t="n">
        <v>0.55</v>
      </c>
      <c r="L53" s="169" t="n">
        <v>0.55</v>
      </c>
      <c r="M53" s="169" t="n">
        <v>0.55</v>
      </c>
      <c r="N53" s="171" t="n">
        <v>0.6</v>
      </c>
      <c r="O53" s="171" t="n">
        <v>0.6</v>
      </c>
      <c r="P53" s="171" t="n">
        <v>0.55</v>
      </c>
      <c r="Q53" s="171" t="n">
        <v>0.5</v>
      </c>
      <c r="R53" s="172" t="n">
        <v>0.55</v>
      </c>
      <c r="S53" s="172" t="n">
        <v>0.6</v>
      </c>
      <c r="T53" s="171" t="n">
        <v>0.55</v>
      </c>
      <c r="U53" s="171" t="n">
        <v>0.6</v>
      </c>
      <c r="V53" s="171" t="n">
        <v>0.7</v>
      </c>
      <c r="W53" s="171" t="n">
        <v>0.65</v>
      </c>
      <c r="X53" s="171" t="n">
        <v>-0.09</v>
      </c>
      <c r="Y53" s="171" t="n">
        <v>0</v>
      </c>
      <c r="Z53" s="171" t="n">
        <v>0.04</v>
      </c>
      <c r="AA53" s="171" t="n">
        <v>0.005</v>
      </c>
      <c r="AB53" s="171" t="n">
        <v>0.18</v>
      </c>
      <c r="AC53" s="171" t="n">
        <v>0</v>
      </c>
      <c r="AD53" s="171" t="n">
        <v>0.145</v>
      </c>
      <c r="AE53" s="171" t="n">
        <v>0</v>
      </c>
      <c r="AF53" s="171" t="n">
        <v>0.18</v>
      </c>
      <c r="AG53" s="171" t="n">
        <v>0</v>
      </c>
      <c r="AH53" s="171" t="n">
        <v>0.135</v>
      </c>
      <c r="AI53" s="171" t="n">
        <v>0</v>
      </c>
      <c r="AJ53" s="171" t="n">
        <v>0.145</v>
      </c>
      <c r="AK53" s="171" t="n">
        <v>0</v>
      </c>
      <c r="AL53" s="171" t="n">
        <v>0.04</v>
      </c>
      <c r="AM53" s="171" t="n">
        <v>0.04</v>
      </c>
      <c r="AN53" s="171" t="n">
        <v>-0.07</v>
      </c>
      <c r="AO53" s="171" t="n">
        <v>0.011</v>
      </c>
      <c r="AP53" s="171" t="n">
        <v>-0.435</v>
      </c>
      <c r="AQ53" s="171" t="n">
        <v>0.155</v>
      </c>
      <c r="AR53" s="171" t="n">
        <v>-0.065</v>
      </c>
      <c r="AS53" s="171" t="n">
        <v>0</v>
      </c>
      <c r="AT53" s="171" t="n">
        <v>-0.15</v>
      </c>
      <c r="AU53" s="171" t="n">
        <v>-0.015</v>
      </c>
      <c r="AV53" s="171" t="n">
        <v>-0.11</v>
      </c>
      <c r="AW53" s="171" t="n">
        <v>0.02</v>
      </c>
      <c r="AX53" s="171" t="n">
        <v>-0.085</v>
      </c>
      <c r="AY53" s="171" t="n">
        <v>0.01</v>
      </c>
      <c r="AZ53" s="172" t="n">
        <v>0.125</v>
      </c>
      <c r="BA53" s="172" t="n">
        <v>0</v>
      </c>
      <c r="BB53" s="172" t="n">
        <v>-0.22</v>
      </c>
      <c r="BC53" s="171" t="n">
        <v>0.0025</v>
      </c>
      <c r="BD53" s="171" t="n">
        <v>-0.0975</v>
      </c>
      <c r="BE53" s="171" t="n">
        <v>0.005</v>
      </c>
      <c r="BF53" s="171" t="n">
        <v>0.26</v>
      </c>
      <c r="BG53" s="171" t="n">
        <v>0.03</v>
      </c>
      <c r="BH53" s="171" t="n">
        <v>-0.0875</v>
      </c>
      <c r="BI53" s="171" t="n">
        <v>0</v>
      </c>
      <c r="BJ53" s="171" t="n">
        <v>0.135</v>
      </c>
      <c r="BK53" s="134" t="n">
        <v>0.03</v>
      </c>
      <c r="BL53" s="134" t="n">
        <v>0.26</v>
      </c>
      <c r="BM53" s="134" t="n">
        <v>0.03</v>
      </c>
      <c r="BN53" s="134" t="n">
        <v>-0.25</v>
      </c>
      <c r="BO53" s="134" t="n">
        <v>0</v>
      </c>
      <c r="BP53" s="134" t="n">
        <v>-0.39</v>
      </c>
      <c r="BQ53" s="134" t="n">
        <v>0.02</v>
      </c>
      <c r="BR53" s="134" t="n">
        <v>0.475</v>
      </c>
      <c r="BS53" s="134" t="n">
        <v>0.03</v>
      </c>
      <c r="BT53" s="134" t="n">
        <v>-0.0975</v>
      </c>
      <c r="BU53" s="134" t="n">
        <v>0.005</v>
      </c>
      <c r="BV53" s="134" t="n">
        <v>0.275</v>
      </c>
      <c r="BW53" s="134" t="n">
        <v>0</v>
      </c>
      <c r="BX53" s="134" t="n">
        <v>0.26</v>
      </c>
      <c r="BY53" s="134" t="n">
        <v>0</v>
      </c>
      <c r="BZ53" s="134" t="n">
        <v>-0.0275</v>
      </c>
      <c r="CA53" s="134" t="n">
        <v>0.0575</v>
      </c>
      <c r="CB53" s="134" t="n">
        <v>0.165</v>
      </c>
      <c r="CC53" s="134" t="n">
        <v>0.0125</v>
      </c>
      <c r="CD53" s="134" t="n">
        <v>-0.0275</v>
      </c>
      <c r="CE53" s="134" t="n">
        <v>0.005</v>
      </c>
      <c r="CF53" s="134" t="n">
        <v>0.0025</v>
      </c>
      <c r="CG53" s="134" t="n">
        <v>0</v>
      </c>
      <c r="CH53" s="134" t="n">
        <v>-0.0275</v>
      </c>
      <c r="CI53" s="134" t="n">
        <v>0.005</v>
      </c>
      <c r="CJ53" s="134" t="n">
        <v>-0.08</v>
      </c>
      <c r="CK53" s="134" t="n">
        <v>0.005</v>
      </c>
      <c r="CL53" s="134" t="n">
        <v>0.075</v>
      </c>
      <c r="CM53" s="134" t="n">
        <v>0.005</v>
      </c>
      <c r="CN53" s="134" t="n">
        <v>-0.075</v>
      </c>
      <c r="CO53" s="134" t="n">
        <v>0.01</v>
      </c>
      <c r="CP53" s="134" t="n">
        <v>-0.02</v>
      </c>
      <c r="CQ53" s="134" t="n">
        <v>0.015</v>
      </c>
      <c r="CR53" s="134" t="n">
        <v>0.02</v>
      </c>
      <c r="CS53" s="134" t="n">
        <v>0.0075</v>
      </c>
      <c r="CT53" s="134" t="n">
        <v>0.36</v>
      </c>
      <c r="CU53" s="134" t="n">
        <v>0.01</v>
      </c>
      <c r="CV53" s="134" t="n">
        <v>-0.25</v>
      </c>
      <c r="CW53" s="134" t="n">
        <v>0</v>
      </c>
      <c r="CX53" s="134" t="n">
        <v>0.165</v>
      </c>
      <c r="CY53" s="134" t="n">
        <v>0.0125</v>
      </c>
      <c r="CZ53" s="134" t="n">
        <v>-0.66</v>
      </c>
      <c r="DA53" s="134" t="n">
        <v>0</v>
      </c>
      <c r="DB53" s="134" t="n">
        <v>-0.48</v>
      </c>
      <c r="DC53" s="134" t="n">
        <v>0</v>
      </c>
      <c r="DD53" s="134" t="n">
        <v>0.75</v>
      </c>
      <c r="DF53" s="134" t="n">
        <v>-0.045</v>
      </c>
      <c r="DG53" s="134" t="n">
        <v>0.0075</v>
      </c>
      <c r="DH53" s="134" t="n">
        <v>0.0075</v>
      </c>
      <c r="DI53" s="134" t="n">
        <v>0.005</v>
      </c>
      <c r="DJ53" s="134" t="n">
        <v>-0.0175</v>
      </c>
      <c r="DK53" s="134" t="n">
        <v>0.0075</v>
      </c>
      <c r="DL53" s="171" t="n">
        <v>-0.13</v>
      </c>
      <c r="DM53" s="134" t="n">
        <v>-0.01</v>
      </c>
      <c r="DN53" s="134" t="n">
        <v>0.155</v>
      </c>
      <c r="DO53" s="134" t="n">
        <v>0</v>
      </c>
      <c r="DP53" s="134" t="n">
        <v>-0.065</v>
      </c>
      <c r="DQ53" s="134" t="n">
        <v>0</v>
      </c>
      <c r="DR53" s="134" t="n">
        <v>-0.12</v>
      </c>
      <c r="DS53" s="134" t="n">
        <v>-0.01</v>
      </c>
      <c r="DT53" s="134" t="n">
        <v>0.145</v>
      </c>
      <c r="DU53" s="134" t="n">
        <v>0</v>
      </c>
    </row>
    <row r="54" customFormat="false" ht="12.75" hidden="false" customHeight="false" outlineLevel="0" collapsed="false">
      <c r="D54" s="133" t="n">
        <v>38261</v>
      </c>
      <c r="F54" s="171" t="n">
        <v>3.625</v>
      </c>
      <c r="G54" s="172" t="n">
        <v>0.0398852397829645</v>
      </c>
      <c r="H54" s="171" t="n">
        <v>0.32</v>
      </c>
      <c r="I54" s="171" t="n">
        <v>0.6</v>
      </c>
      <c r="J54" s="171" t="n">
        <v>0.6</v>
      </c>
      <c r="K54" s="171" t="n">
        <v>0.55</v>
      </c>
      <c r="L54" s="169" t="n">
        <v>0.6</v>
      </c>
      <c r="M54" s="169" t="n">
        <v>0.6</v>
      </c>
      <c r="N54" s="171" t="n">
        <v>0.65</v>
      </c>
      <c r="O54" s="171" t="n">
        <v>0.65</v>
      </c>
      <c r="P54" s="171" t="n">
        <v>0.6</v>
      </c>
      <c r="Q54" s="171" t="n">
        <v>0.5</v>
      </c>
      <c r="R54" s="172" t="n">
        <v>0.6</v>
      </c>
      <c r="S54" s="172" t="n">
        <v>0.65</v>
      </c>
      <c r="T54" s="171" t="n">
        <v>0.6</v>
      </c>
      <c r="U54" s="171" t="n">
        <v>0.65</v>
      </c>
      <c r="V54" s="171" t="n">
        <v>0.75</v>
      </c>
      <c r="W54" s="171" t="n">
        <v>0.7</v>
      </c>
      <c r="X54" s="171" t="n">
        <v>-0.09</v>
      </c>
      <c r="Y54" s="171" t="n">
        <v>0</v>
      </c>
      <c r="Z54" s="171" t="n">
        <v>0.04</v>
      </c>
      <c r="AA54" s="171" t="n">
        <v>0.005</v>
      </c>
      <c r="AB54" s="171" t="n">
        <v>0.18</v>
      </c>
      <c r="AC54" s="171" t="n">
        <v>0</v>
      </c>
      <c r="AD54" s="171" t="n">
        <v>0.145</v>
      </c>
      <c r="AE54" s="171" t="n">
        <v>0</v>
      </c>
      <c r="AF54" s="171" t="n">
        <v>0.18</v>
      </c>
      <c r="AG54" s="171" t="n">
        <v>0</v>
      </c>
      <c r="AH54" s="171" t="n">
        <v>0.135</v>
      </c>
      <c r="AI54" s="171" t="n">
        <v>0</v>
      </c>
      <c r="AJ54" s="171" t="n">
        <v>0.145</v>
      </c>
      <c r="AK54" s="171" t="n">
        <v>0</v>
      </c>
      <c r="AL54" s="171" t="n">
        <v>0.04</v>
      </c>
      <c r="AM54" s="171" t="n">
        <v>0.04</v>
      </c>
      <c r="AN54" s="171" t="n">
        <v>-0.07</v>
      </c>
      <c r="AO54" s="171" t="n">
        <v>0.011</v>
      </c>
      <c r="AP54" s="171" t="n">
        <v>-0.435</v>
      </c>
      <c r="AQ54" s="171" t="n">
        <v>0.155</v>
      </c>
      <c r="AR54" s="171" t="n">
        <v>-0.065</v>
      </c>
      <c r="AS54" s="171" t="n">
        <v>0</v>
      </c>
      <c r="AT54" s="171" t="n">
        <v>-0.15</v>
      </c>
      <c r="AU54" s="171" t="n">
        <v>-0.015</v>
      </c>
      <c r="AV54" s="171" t="n">
        <v>-0.11</v>
      </c>
      <c r="AW54" s="171" t="n">
        <v>0.02</v>
      </c>
      <c r="AX54" s="171" t="n">
        <v>-0.085</v>
      </c>
      <c r="AY54" s="171" t="n">
        <v>0.01</v>
      </c>
      <c r="AZ54" s="172" t="n">
        <v>0.125</v>
      </c>
      <c r="BA54" s="172" t="n">
        <v>0</v>
      </c>
      <c r="BB54" s="172" t="n">
        <v>-0.22</v>
      </c>
      <c r="BC54" s="171" t="n">
        <v>0.0025</v>
      </c>
      <c r="BD54" s="171" t="n">
        <v>-0.0975</v>
      </c>
      <c r="BE54" s="171" t="n">
        <v>0.005</v>
      </c>
      <c r="BF54" s="171" t="n">
        <v>0.26</v>
      </c>
      <c r="BG54" s="171" t="n">
        <v>0.03</v>
      </c>
      <c r="BH54" s="171" t="n">
        <v>-0.0875</v>
      </c>
      <c r="BI54" s="171" t="n">
        <v>0</v>
      </c>
      <c r="BJ54" s="171" t="n">
        <v>0.135</v>
      </c>
      <c r="BK54" s="134" t="n">
        <v>0.03</v>
      </c>
      <c r="BL54" s="134" t="n">
        <v>0.26</v>
      </c>
      <c r="BM54" s="134" t="n">
        <v>0.03</v>
      </c>
      <c r="BN54" s="134" t="n">
        <v>-0.25</v>
      </c>
      <c r="BO54" s="134" t="n">
        <v>0</v>
      </c>
      <c r="BP54" s="134" t="n">
        <v>-0.39</v>
      </c>
      <c r="BQ54" s="134" t="n">
        <v>0.02</v>
      </c>
      <c r="BR54" s="134" t="n">
        <v>0.475</v>
      </c>
      <c r="BS54" s="134" t="n">
        <v>0.03</v>
      </c>
      <c r="BT54" s="134" t="n">
        <v>-0.0975</v>
      </c>
      <c r="BU54" s="134" t="n">
        <v>0.005</v>
      </c>
      <c r="BV54" s="134" t="n">
        <v>0.275</v>
      </c>
      <c r="BW54" s="134" t="n">
        <v>0</v>
      </c>
      <c r="BX54" s="134" t="n">
        <v>0.26</v>
      </c>
      <c r="BY54" s="134" t="n">
        <v>0</v>
      </c>
      <c r="BZ54" s="134" t="n">
        <v>-0.0275</v>
      </c>
      <c r="CA54" s="134" t="n">
        <v>0.0575</v>
      </c>
      <c r="CB54" s="134" t="n">
        <v>0.175</v>
      </c>
      <c r="CC54" s="134" t="n">
        <v>0.0125</v>
      </c>
      <c r="CD54" s="134" t="n">
        <v>-0.0275</v>
      </c>
      <c r="CE54" s="134" t="n">
        <v>0.005</v>
      </c>
      <c r="CF54" s="134" t="n">
        <v>0.0025</v>
      </c>
      <c r="CG54" s="134" t="n">
        <v>0</v>
      </c>
      <c r="CH54" s="134" t="n">
        <v>-0.0275</v>
      </c>
      <c r="CI54" s="134" t="n">
        <v>0.005</v>
      </c>
      <c r="CJ54" s="134" t="n">
        <v>-0.0825</v>
      </c>
      <c r="CK54" s="134" t="n">
        <v>0.005</v>
      </c>
      <c r="CL54" s="134" t="n">
        <v>0.075</v>
      </c>
      <c r="CM54" s="134" t="n">
        <v>0.005</v>
      </c>
      <c r="CN54" s="134" t="n">
        <v>-0.075</v>
      </c>
      <c r="CO54" s="134" t="n">
        <v>0.01</v>
      </c>
      <c r="CP54" s="134" t="n">
        <v>-0.02</v>
      </c>
      <c r="CQ54" s="134" t="n">
        <v>0.015</v>
      </c>
      <c r="CR54" s="134" t="n">
        <v>0.02</v>
      </c>
      <c r="CS54" s="134" t="n">
        <v>0.0075</v>
      </c>
      <c r="CT54" s="134" t="n">
        <v>0.4</v>
      </c>
      <c r="CU54" s="134" t="n">
        <v>0.01</v>
      </c>
      <c r="CV54" s="134" t="n">
        <v>-0.25</v>
      </c>
      <c r="CW54" s="134" t="n">
        <v>0</v>
      </c>
      <c r="CX54" s="134" t="n">
        <v>0.175</v>
      </c>
      <c r="CY54" s="134" t="n">
        <v>0.0125</v>
      </c>
      <c r="CZ54" s="134" t="n">
        <v>-0.66</v>
      </c>
      <c r="DA54" s="134" t="n">
        <v>0</v>
      </c>
      <c r="DB54" s="134" t="n">
        <v>-0.48</v>
      </c>
      <c r="DC54" s="134" t="n">
        <v>0</v>
      </c>
      <c r="DD54" s="134" t="n">
        <v>0.45</v>
      </c>
      <c r="DF54" s="134" t="n">
        <v>-0.045</v>
      </c>
      <c r="DG54" s="134" t="n">
        <v>0.0075</v>
      </c>
      <c r="DH54" s="134" t="n">
        <v>0.0075</v>
      </c>
      <c r="DI54" s="134" t="n">
        <v>0.005</v>
      </c>
      <c r="DJ54" s="134" t="n">
        <v>-0.0175</v>
      </c>
      <c r="DK54" s="134" t="n">
        <v>0.0075</v>
      </c>
      <c r="DL54" s="171" t="n">
        <v>-0.13</v>
      </c>
      <c r="DM54" s="134" t="n">
        <v>-0.01</v>
      </c>
      <c r="DN54" s="134" t="n">
        <v>0.155</v>
      </c>
      <c r="DO54" s="134" t="n">
        <v>0</v>
      </c>
      <c r="DP54" s="134" t="n">
        <v>-0.065</v>
      </c>
      <c r="DQ54" s="134" t="n">
        <v>0</v>
      </c>
      <c r="DR54" s="134" t="n">
        <v>-0.12</v>
      </c>
      <c r="DS54" s="134" t="n">
        <v>-0.01</v>
      </c>
      <c r="DT54" s="134" t="n">
        <v>0.145</v>
      </c>
      <c r="DU54" s="134" t="n">
        <v>0</v>
      </c>
    </row>
    <row r="55" customFormat="false" ht="12.75" hidden="false" customHeight="false" outlineLevel="0" collapsed="false">
      <c r="D55" s="133" t="n">
        <v>38292</v>
      </c>
      <c r="F55" s="171" t="n">
        <v>3.782</v>
      </c>
      <c r="G55" s="172" t="n">
        <v>0.0403552761207546</v>
      </c>
      <c r="H55" s="171" t="n">
        <v>0.3175</v>
      </c>
      <c r="I55" s="171" t="n">
        <v>0.8</v>
      </c>
      <c r="J55" s="171" t="n">
        <v>0.85</v>
      </c>
      <c r="K55" s="171" t="n">
        <v>0.8</v>
      </c>
      <c r="L55" s="169" t="n">
        <v>0.8</v>
      </c>
      <c r="M55" s="169" t="n">
        <v>0.9</v>
      </c>
      <c r="N55" s="171" t="n">
        <v>0.95</v>
      </c>
      <c r="O55" s="171" t="n">
        <v>0.85</v>
      </c>
      <c r="P55" s="171" t="n">
        <v>0.8</v>
      </c>
      <c r="Q55" s="171" t="n">
        <v>0.95</v>
      </c>
      <c r="R55" s="172" t="n">
        <v>0.8</v>
      </c>
      <c r="S55" s="172" t="n">
        <v>0.8</v>
      </c>
      <c r="T55" s="171" t="n">
        <v>0.8</v>
      </c>
      <c r="U55" s="171" t="n">
        <v>0.95</v>
      </c>
      <c r="V55" s="171" t="n">
        <v>0.95</v>
      </c>
      <c r="W55" s="171" t="n">
        <v>0.9</v>
      </c>
      <c r="X55" s="171" t="n">
        <v>-0.03</v>
      </c>
      <c r="Y55" s="171" t="n">
        <v>0.03</v>
      </c>
      <c r="Z55" s="171" t="n">
        <v>0.125</v>
      </c>
      <c r="AA55" s="171" t="n">
        <v>0.02</v>
      </c>
      <c r="AB55" s="171" t="n">
        <v>0.38</v>
      </c>
      <c r="AC55" s="171" t="n">
        <v>0</v>
      </c>
      <c r="AD55" s="171" t="n">
        <v>0.38</v>
      </c>
      <c r="AE55" s="171" t="n">
        <v>0</v>
      </c>
      <c r="AF55" s="171" t="n">
        <v>0.38</v>
      </c>
      <c r="AG55" s="171" t="n">
        <v>0</v>
      </c>
      <c r="AH55" s="171" t="n">
        <v>0.22</v>
      </c>
      <c r="AI55" s="171" t="n">
        <v>0</v>
      </c>
      <c r="AJ55" s="171" t="n">
        <v>0.203264</v>
      </c>
      <c r="AK55" s="171" t="n">
        <v>0</v>
      </c>
      <c r="AL55" s="171" t="n">
        <v>0.125</v>
      </c>
      <c r="AM55" s="171" t="n">
        <v>0.035</v>
      </c>
      <c r="AN55" s="171" t="n">
        <v>-0.0725</v>
      </c>
      <c r="AO55" s="171" t="n">
        <v>0.006</v>
      </c>
      <c r="AP55" s="171" t="n">
        <v>-0.405</v>
      </c>
      <c r="AQ55" s="171" t="n">
        <v>0.155</v>
      </c>
      <c r="AR55" s="171" t="n">
        <v>-0.0525</v>
      </c>
      <c r="AS55" s="171" t="n">
        <v>0.005</v>
      </c>
      <c r="AT55" s="171" t="n">
        <v>-0.15</v>
      </c>
      <c r="AU55" s="171" t="n">
        <v>-0.005</v>
      </c>
      <c r="AV55" s="171" t="n">
        <v>-0.11</v>
      </c>
      <c r="AW55" s="171" t="n">
        <v>-0.01</v>
      </c>
      <c r="AX55" s="171" t="n">
        <v>-0.0625</v>
      </c>
      <c r="AY55" s="171" t="n">
        <v>0.005</v>
      </c>
      <c r="AZ55" s="172" t="n">
        <v>0.145</v>
      </c>
      <c r="BA55" s="172" t="n">
        <v>0</v>
      </c>
      <c r="BB55" s="172" t="n">
        <v>-0.135</v>
      </c>
      <c r="BC55" s="171" t="n">
        <v>0.005</v>
      </c>
      <c r="BD55" s="171" t="n">
        <v>-0.0975</v>
      </c>
      <c r="BE55" s="171" t="n">
        <v>0.005</v>
      </c>
      <c r="BF55" s="171" t="n">
        <v>0.25</v>
      </c>
      <c r="BG55" s="171" t="n">
        <v>0.03</v>
      </c>
      <c r="BH55" s="171" t="n">
        <v>-0.0875</v>
      </c>
      <c r="BI55" s="171" t="n">
        <v>0</v>
      </c>
      <c r="BJ55" s="171" t="n">
        <v>0.19</v>
      </c>
      <c r="BK55" s="134" t="n">
        <v>0.04</v>
      </c>
      <c r="BL55" s="134" t="n">
        <v>0.25</v>
      </c>
      <c r="BM55" s="134" t="n">
        <v>0.03</v>
      </c>
      <c r="BN55" s="134" t="n">
        <v>0.298</v>
      </c>
      <c r="BO55" s="134" t="n">
        <v>0</v>
      </c>
      <c r="BP55" s="134" t="n">
        <v>-0.26</v>
      </c>
      <c r="BQ55" s="134" t="n">
        <v>0.035</v>
      </c>
      <c r="BR55" s="134" t="n">
        <v>0.5</v>
      </c>
      <c r="BS55" s="134" t="n">
        <v>0.03</v>
      </c>
      <c r="BT55" s="134" t="n">
        <v>-0.0975</v>
      </c>
      <c r="BU55" s="134" t="n">
        <v>0.005</v>
      </c>
      <c r="BV55" s="134" t="n">
        <v>0.3</v>
      </c>
      <c r="BW55" s="134" t="n">
        <v>0</v>
      </c>
      <c r="BX55" s="134" t="n">
        <v>0.25</v>
      </c>
      <c r="BY55" s="134" t="n">
        <v>0</v>
      </c>
      <c r="BZ55" s="134" t="n">
        <v>-0.025</v>
      </c>
      <c r="CA55" s="134" t="n">
        <v>0.0575</v>
      </c>
      <c r="CB55" s="134" t="n">
        <v>0.215</v>
      </c>
      <c r="CC55" s="134" t="n">
        <v>0.02</v>
      </c>
      <c r="CD55" s="134" t="n">
        <v>-0.025</v>
      </c>
      <c r="CE55" s="134" t="n">
        <v>0.0062</v>
      </c>
      <c r="CF55" s="134" t="n">
        <v>0.0025</v>
      </c>
      <c r="CG55" s="134" t="n">
        <v>0</v>
      </c>
      <c r="CH55" s="134" t="n">
        <v>-0.025</v>
      </c>
      <c r="CI55" s="134" t="n">
        <v>0.0062</v>
      </c>
      <c r="CJ55" s="134" t="n">
        <v>-0.085</v>
      </c>
      <c r="CK55" s="134" t="n">
        <v>0.005</v>
      </c>
      <c r="CL55" s="134" t="n">
        <v>0.075</v>
      </c>
      <c r="CM55" s="134" t="n">
        <v>0.005</v>
      </c>
      <c r="CN55" s="134" t="n">
        <v>-0.0725</v>
      </c>
      <c r="CO55" s="134" t="n">
        <v>0.01</v>
      </c>
      <c r="CP55" s="134" t="n">
        <v>-0.0175</v>
      </c>
      <c r="CQ55" s="134" t="n">
        <v>0.0125</v>
      </c>
      <c r="CR55" s="134" t="n">
        <v>0.0225</v>
      </c>
      <c r="CS55" s="134" t="n">
        <v>0.005</v>
      </c>
      <c r="CT55" s="134" t="n">
        <v>0.695</v>
      </c>
      <c r="CU55" s="134" t="n">
        <v>0.055</v>
      </c>
      <c r="CV55" s="134" t="n">
        <v>0.298</v>
      </c>
      <c r="CW55" s="134" t="n">
        <v>0</v>
      </c>
      <c r="CX55" s="134" t="n">
        <v>0.215</v>
      </c>
      <c r="CY55" s="134" t="n">
        <v>0.02</v>
      </c>
      <c r="CZ55" s="134" t="n">
        <v>-0.52</v>
      </c>
      <c r="DA55" s="134" t="n">
        <v>0</v>
      </c>
      <c r="DB55" s="134" t="n">
        <v>-0.34</v>
      </c>
      <c r="DC55" s="134" t="n">
        <v>0</v>
      </c>
      <c r="DD55" s="134" t="n">
        <v>0.45</v>
      </c>
      <c r="DF55" s="134" t="n">
        <v>-0.0375</v>
      </c>
      <c r="DG55" s="134" t="n">
        <v>0.0075</v>
      </c>
      <c r="DH55" s="134" t="n">
        <v>0.0035</v>
      </c>
      <c r="DI55" s="134" t="n">
        <v>0.0075</v>
      </c>
      <c r="DJ55" s="134" t="n">
        <v>-0.019</v>
      </c>
      <c r="DK55" s="134" t="n">
        <v>0.0025</v>
      </c>
      <c r="DL55" s="171" t="n">
        <v>-0.13</v>
      </c>
      <c r="DM55" s="134" t="n">
        <v>0</v>
      </c>
      <c r="DN55" s="134" t="n">
        <v>0.195</v>
      </c>
      <c r="DO55" s="134" t="n">
        <v>0</v>
      </c>
      <c r="DP55" s="134" t="n">
        <v>-0.0525</v>
      </c>
      <c r="DQ55" s="134" t="n">
        <v>0.005</v>
      </c>
      <c r="DR55" s="134" t="n">
        <v>-0.12</v>
      </c>
      <c r="DS55" s="134" t="n">
        <v>0</v>
      </c>
      <c r="DT55" s="134" t="n">
        <v>0.23</v>
      </c>
      <c r="DU55" s="134" t="n">
        <v>0</v>
      </c>
    </row>
    <row r="56" customFormat="false" ht="12.75" hidden="false" customHeight="false" outlineLevel="0" collapsed="false">
      <c r="D56" s="133" t="n">
        <v>38322</v>
      </c>
      <c r="F56" s="171" t="n">
        <v>3.942</v>
      </c>
      <c r="G56" s="172" t="n">
        <v>0.0408101500666032</v>
      </c>
      <c r="H56" s="171" t="n">
        <v>0.315</v>
      </c>
      <c r="I56" s="171" t="n">
        <v>1</v>
      </c>
      <c r="J56" s="171" t="n">
        <v>1.05</v>
      </c>
      <c r="K56" s="171" t="n">
        <v>1</v>
      </c>
      <c r="L56" s="169" t="n">
        <v>1</v>
      </c>
      <c r="M56" s="169" t="n">
        <v>1.15</v>
      </c>
      <c r="N56" s="171" t="n">
        <v>1.25</v>
      </c>
      <c r="O56" s="171" t="n">
        <v>1.05</v>
      </c>
      <c r="P56" s="171" t="n">
        <v>1</v>
      </c>
      <c r="Q56" s="171" t="n">
        <v>1.35</v>
      </c>
      <c r="R56" s="172" t="n">
        <v>1</v>
      </c>
      <c r="S56" s="172" t="n">
        <v>1.1</v>
      </c>
      <c r="T56" s="171" t="n">
        <v>1</v>
      </c>
      <c r="U56" s="171" t="n">
        <v>1.25</v>
      </c>
      <c r="V56" s="171" t="n">
        <v>1.15</v>
      </c>
      <c r="W56" s="171" t="n">
        <v>1.1</v>
      </c>
      <c r="X56" s="171" t="n">
        <v>-0.025</v>
      </c>
      <c r="Y56" s="171" t="n">
        <v>0.03</v>
      </c>
      <c r="Z56" s="171" t="n">
        <v>0.125</v>
      </c>
      <c r="AA56" s="171" t="n">
        <v>0.02</v>
      </c>
      <c r="AB56" s="171" t="n">
        <v>0.38</v>
      </c>
      <c r="AC56" s="171" t="n">
        <v>0</v>
      </c>
      <c r="AD56" s="171" t="n">
        <v>0.38</v>
      </c>
      <c r="AE56" s="171" t="n">
        <v>0</v>
      </c>
      <c r="AF56" s="171" t="n">
        <v>0.38</v>
      </c>
      <c r="AG56" s="171" t="n">
        <v>0</v>
      </c>
      <c r="AH56" s="171" t="n">
        <v>0.22</v>
      </c>
      <c r="AI56" s="171" t="n">
        <v>0</v>
      </c>
      <c r="AJ56" s="171" t="n">
        <v>0.213376</v>
      </c>
      <c r="AK56" s="171" t="n">
        <v>0</v>
      </c>
      <c r="AL56" s="171" t="n">
        <v>0.125</v>
      </c>
      <c r="AM56" s="171" t="n">
        <v>0.035</v>
      </c>
      <c r="AN56" s="171" t="n">
        <v>-0.0725</v>
      </c>
      <c r="AO56" s="171" t="n">
        <v>0.006</v>
      </c>
      <c r="AP56" s="171" t="n">
        <v>-0.405</v>
      </c>
      <c r="AQ56" s="171" t="n">
        <v>0.155</v>
      </c>
      <c r="AR56" s="171" t="n">
        <v>-0.0525</v>
      </c>
      <c r="AS56" s="171" t="n">
        <v>0.005</v>
      </c>
      <c r="AT56" s="171" t="n">
        <v>-0.1525</v>
      </c>
      <c r="AU56" s="171" t="n">
        <v>-0.005</v>
      </c>
      <c r="AV56" s="171" t="n">
        <v>-0.1125</v>
      </c>
      <c r="AW56" s="171" t="n">
        <v>-0.01</v>
      </c>
      <c r="AX56" s="171" t="n">
        <v>-0.0625</v>
      </c>
      <c r="AY56" s="171" t="n">
        <v>0.005</v>
      </c>
      <c r="AZ56" s="172" t="n">
        <v>0.145</v>
      </c>
      <c r="BA56" s="172" t="n">
        <v>0</v>
      </c>
      <c r="BB56" s="172" t="n">
        <v>-0.135</v>
      </c>
      <c r="BC56" s="171" t="n">
        <v>0.005</v>
      </c>
      <c r="BD56" s="171" t="n">
        <v>-0.0975</v>
      </c>
      <c r="BE56" s="171" t="n">
        <v>0.005</v>
      </c>
      <c r="BF56" s="171" t="n">
        <v>0.25</v>
      </c>
      <c r="BG56" s="171" t="n">
        <v>0.03</v>
      </c>
      <c r="BH56" s="171" t="n">
        <v>-0.0875</v>
      </c>
      <c r="BI56" s="171" t="n">
        <v>0</v>
      </c>
      <c r="BJ56" s="171" t="n">
        <v>0.19</v>
      </c>
      <c r="BK56" s="134" t="n">
        <v>0.04</v>
      </c>
      <c r="BL56" s="134" t="n">
        <v>0.25</v>
      </c>
      <c r="BM56" s="134" t="n">
        <v>0.03</v>
      </c>
      <c r="BN56" s="134" t="n">
        <v>0.358</v>
      </c>
      <c r="BO56" s="134" t="n">
        <v>0</v>
      </c>
      <c r="BP56" s="134" t="n">
        <v>-0.26</v>
      </c>
      <c r="BQ56" s="134" t="n">
        <v>0.035</v>
      </c>
      <c r="BR56" s="134" t="n">
        <v>0.57</v>
      </c>
      <c r="BS56" s="134" t="n">
        <v>0.03</v>
      </c>
      <c r="BT56" s="134" t="n">
        <v>-0.0975</v>
      </c>
      <c r="BU56" s="134" t="n">
        <v>0.005</v>
      </c>
      <c r="BV56" s="134" t="n">
        <v>0.37</v>
      </c>
      <c r="BW56" s="134" t="n">
        <v>0</v>
      </c>
      <c r="BX56" s="134" t="n">
        <v>0.25</v>
      </c>
      <c r="BY56" s="134" t="n">
        <v>0</v>
      </c>
      <c r="BZ56" s="134" t="n">
        <v>-0.025</v>
      </c>
      <c r="CA56" s="134" t="n">
        <v>0.0575</v>
      </c>
      <c r="CB56" s="134" t="n">
        <v>0.235</v>
      </c>
      <c r="CC56" s="134" t="n">
        <v>0.02</v>
      </c>
      <c r="CD56" s="134" t="n">
        <v>-0.025</v>
      </c>
      <c r="CE56" s="134" t="n">
        <v>0.0062</v>
      </c>
      <c r="CF56" s="134" t="n">
        <v>0.0025</v>
      </c>
      <c r="CG56" s="134" t="n">
        <v>0</v>
      </c>
      <c r="CH56" s="134" t="n">
        <v>-0.025</v>
      </c>
      <c r="CI56" s="134" t="n">
        <v>0.0062</v>
      </c>
      <c r="CJ56" s="134" t="n">
        <v>-0.1125</v>
      </c>
      <c r="CK56" s="134" t="n">
        <v>0.005</v>
      </c>
      <c r="CL56" s="134" t="n">
        <v>0.075</v>
      </c>
      <c r="CM56" s="134" t="n">
        <v>0.005</v>
      </c>
      <c r="CN56" s="134" t="n">
        <v>-0.0725</v>
      </c>
      <c r="CO56" s="134" t="n">
        <v>0.01</v>
      </c>
      <c r="CP56" s="134" t="n">
        <v>-0.0175</v>
      </c>
      <c r="CQ56" s="134" t="n">
        <v>0.01</v>
      </c>
      <c r="CR56" s="134" t="n">
        <v>0.0225</v>
      </c>
      <c r="CS56" s="134" t="n">
        <v>0.005</v>
      </c>
      <c r="CT56" s="134" t="n">
        <v>0.95</v>
      </c>
      <c r="CU56" s="134" t="n">
        <v>0.25</v>
      </c>
      <c r="CV56" s="134" t="n">
        <v>0.358</v>
      </c>
      <c r="CW56" s="134" t="n">
        <v>0</v>
      </c>
      <c r="CX56" s="134" t="n">
        <v>0.235</v>
      </c>
      <c r="CY56" s="134" t="n">
        <v>0.02</v>
      </c>
      <c r="CZ56" s="134" t="n">
        <v>-0.52</v>
      </c>
      <c r="DA56" s="134" t="n">
        <v>0</v>
      </c>
      <c r="DB56" s="134" t="n">
        <v>-0.34</v>
      </c>
      <c r="DC56" s="134" t="n">
        <v>0</v>
      </c>
      <c r="DD56" s="134" t="n">
        <v>0.4</v>
      </c>
      <c r="DF56" s="134" t="n">
        <v>-0.0375</v>
      </c>
      <c r="DG56" s="134" t="n">
        <v>0.0075</v>
      </c>
      <c r="DH56" s="134" t="n">
        <v>0.0035</v>
      </c>
      <c r="DI56" s="134" t="n">
        <v>0.0075</v>
      </c>
      <c r="DJ56" s="134" t="n">
        <v>-0.019</v>
      </c>
      <c r="DK56" s="134" t="n">
        <v>0.0025</v>
      </c>
      <c r="DL56" s="171" t="n">
        <v>-0.1325</v>
      </c>
      <c r="DM56" s="134" t="n">
        <v>0</v>
      </c>
      <c r="DN56" s="134" t="n">
        <v>0.195</v>
      </c>
      <c r="DO56" s="134" t="n">
        <v>0</v>
      </c>
      <c r="DP56" s="134" t="n">
        <v>-0.0525</v>
      </c>
      <c r="DQ56" s="134" t="n">
        <v>0.005</v>
      </c>
      <c r="DR56" s="134" t="n">
        <v>-0.1225</v>
      </c>
      <c r="DS56" s="134" t="n">
        <v>0</v>
      </c>
      <c r="DT56" s="134" t="n">
        <v>0.23</v>
      </c>
      <c r="DU56" s="134" t="n">
        <v>0</v>
      </c>
    </row>
    <row r="57" customFormat="false" ht="12.75" hidden="false" customHeight="false" outlineLevel="0" collapsed="false">
      <c r="D57" s="133" t="n">
        <v>38353</v>
      </c>
      <c r="F57" s="171" t="n">
        <v>3.967</v>
      </c>
      <c r="G57" s="172" t="n">
        <v>0.0412659790479477</v>
      </c>
      <c r="H57" s="171" t="n">
        <v>0.315</v>
      </c>
      <c r="I57" s="171" t="n">
        <v>1</v>
      </c>
      <c r="J57" s="171" t="n">
        <v>1.05</v>
      </c>
      <c r="K57" s="171" t="n">
        <v>1</v>
      </c>
      <c r="L57" s="169" t="n">
        <v>1</v>
      </c>
      <c r="M57" s="169" t="n">
        <v>1.15</v>
      </c>
      <c r="N57" s="171" t="n">
        <v>1.45</v>
      </c>
      <c r="O57" s="171" t="n">
        <v>1.05</v>
      </c>
      <c r="P57" s="171" t="n">
        <v>1</v>
      </c>
      <c r="Q57" s="171" t="n">
        <v>1.35</v>
      </c>
      <c r="R57" s="172" t="n">
        <v>1</v>
      </c>
      <c r="S57" s="172" t="n">
        <v>1.1</v>
      </c>
      <c r="T57" s="171" t="n">
        <v>1</v>
      </c>
      <c r="U57" s="171" t="n">
        <v>1.45</v>
      </c>
      <c r="V57" s="171" t="n">
        <v>1.15</v>
      </c>
      <c r="W57" s="171" t="n">
        <v>1.1</v>
      </c>
      <c r="X57" s="171" t="n">
        <v>-0.005</v>
      </c>
      <c r="Y57" s="171" t="n">
        <v>0.03</v>
      </c>
      <c r="Z57" s="171" t="n">
        <v>0.125</v>
      </c>
      <c r="AA57" s="171" t="n">
        <v>0.02</v>
      </c>
      <c r="AB57" s="171" t="n">
        <v>0.38</v>
      </c>
      <c r="AC57" s="171" t="n">
        <v>0</v>
      </c>
      <c r="AD57" s="171" t="n">
        <v>0.38</v>
      </c>
      <c r="AE57" s="171" t="n">
        <v>0</v>
      </c>
      <c r="AF57" s="171" t="n">
        <v>0.38</v>
      </c>
      <c r="AG57" s="171" t="n">
        <v>0</v>
      </c>
      <c r="AH57" s="171" t="n">
        <v>0.22</v>
      </c>
      <c r="AI57" s="171" t="n">
        <v>0</v>
      </c>
      <c r="AJ57" s="171" t="n">
        <v>0.214368</v>
      </c>
      <c r="AK57" s="171" t="n">
        <v>0</v>
      </c>
      <c r="AL57" s="171" t="n">
        <v>0.125</v>
      </c>
      <c r="AM57" s="171" t="n">
        <v>0.035</v>
      </c>
      <c r="AN57" s="171" t="n">
        <v>-0.0725</v>
      </c>
      <c r="AO57" s="171" t="n">
        <v>0.006</v>
      </c>
      <c r="AP57" s="171" t="n">
        <v>-0.405</v>
      </c>
      <c r="AQ57" s="171" t="n">
        <v>0.155</v>
      </c>
      <c r="AR57" s="171" t="n">
        <v>-0.0525</v>
      </c>
      <c r="AS57" s="171" t="n">
        <v>0.005</v>
      </c>
      <c r="AT57" s="171" t="n">
        <v>-0.155</v>
      </c>
      <c r="AU57" s="171" t="n">
        <v>-0.005</v>
      </c>
      <c r="AV57" s="171" t="n">
        <v>-0.115</v>
      </c>
      <c r="AW57" s="171" t="n">
        <v>-0.01</v>
      </c>
      <c r="AX57" s="171" t="n">
        <v>-0.0625</v>
      </c>
      <c r="AY57" s="171" t="n">
        <v>0.005</v>
      </c>
      <c r="AZ57" s="172" t="n">
        <v>0.145</v>
      </c>
      <c r="BA57" s="172" t="n">
        <v>0</v>
      </c>
      <c r="BB57" s="172" t="n">
        <v>-0.135</v>
      </c>
      <c r="BC57" s="171" t="n">
        <v>0.005</v>
      </c>
      <c r="BD57" s="171" t="n">
        <v>-0.0875</v>
      </c>
      <c r="BE57" s="171" t="n">
        <v>0.005</v>
      </c>
      <c r="BF57" s="171" t="n">
        <v>0.25</v>
      </c>
      <c r="BG57" s="171" t="n">
        <v>0.03</v>
      </c>
      <c r="BH57" s="171" t="n">
        <v>-0.0775</v>
      </c>
      <c r="BI57" s="171" t="n">
        <v>0</v>
      </c>
      <c r="BJ57" s="171" t="n">
        <v>0.19</v>
      </c>
      <c r="BK57" s="134" t="n">
        <v>0.04</v>
      </c>
      <c r="BL57" s="134" t="n">
        <v>0.25</v>
      </c>
      <c r="BM57" s="134" t="n">
        <v>0.03</v>
      </c>
      <c r="BN57" s="134" t="n">
        <v>0.428</v>
      </c>
      <c r="BO57" s="134" t="n">
        <v>0</v>
      </c>
      <c r="BP57" s="134" t="n">
        <v>-0.26</v>
      </c>
      <c r="BQ57" s="134" t="n">
        <v>0.035</v>
      </c>
      <c r="BR57" s="134" t="n">
        <v>0.57</v>
      </c>
      <c r="BS57" s="134" t="n">
        <v>0.03</v>
      </c>
      <c r="BT57" s="134" t="n">
        <v>-0.0875</v>
      </c>
      <c r="BU57" s="134" t="n">
        <v>0.005</v>
      </c>
      <c r="BV57" s="134" t="n">
        <v>0.37</v>
      </c>
      <c r="BW57" s="134" t="n">
        <v>0</v>
      </c>
      <c r="BX57" s="134" t="n">
        <v>0.25</v>
      </c>
      <c r="BY57" s="134" t="n">
        <v>0</v>
      </c>
      <c r="BZ57" s="134" t="n">
        <v>-0.025</v>
      </c>
      <c r="CA57" s="134" t="n">
        <v>0.0575</v>
      </c>
      <c r="CB57" s="134" t="n">
        <v>0.255</v>
      </c>
      <c r="CC57" s="134" t="n">
        <v>0.02</v>
      </c>
      <c r="CD57" s="134" t="n">
        <v>-0.025</v>
      </c>
      <c r="CE57" s="134" t="n">
        <v>0.0062</v>
      </c>
      <c r="CF57" s="134" t="n">
        <v>0.0025</v>
      </c>
      <c r="CG57" s="134" t="n">
        <v>0</v>
      </c>
      <c r="CH57" s="134" t="n">
        <v>-0.025</v>
      </c>
      <c r="CI57" s="134" t="n">
        <v>0.0062</v>
      </c>
      <c r="CJ57" s="134" t="n">
        <v>-0.123</v>
      </c>
      <c r="CK57" s="134" t="n">
        <v>0.005</v>
      </c>
      <c r="CL57" s="134" t="n">
        <v>0.075</v>
      </c>
      <c r="CM57" s="134" t="n">
        <v>0.005</v>
      </c>
      <c r="CN57" s="134" t="n">
        <v>-0.0725</v>
      </c>
      <c r="CO57" s="134" t="n">
        <v>0.01</v>
      </c>
      <c r="CP57" s="134" t="n">
        <v>-0.0175</v>
      </c>
      <c r="CQ57" s="134" t="n">
        <v>0.01</v>
      </c>
      <c r="CR57" s="134" t="n">
        <v>0.0225</v>
      </c>
      <c r="CS57" s="134" t="n">
        <v>0.005</v>
      </c>
      <c r="CT57" s="134" t="n">
        <v>1.585</v>
      </c>
      <c r="CU57" s="134" t="n">
        <v>0.45</v>
      </c>
      <c r="CV57" s="134" t="n">
        <v>0.428</v>
      </c>
      <c r="CW57" s="134" t="n">
        <v>0</v>
      </c>
      <c r="CX57" s="134" t="n">
        <v>0.255</v>
      </c>
      <c r="CY57" s="134" t="n">
        <v>0.02</v>
      </c>
      <c r="CZ57" s="134" t="n">
        <v>-0.52</v>
      </c>
      <c r="DA57" s="134" t="n">
        <v>0</v>
      </c>
      <c r="DB57" s="134" t="n">
        <v>-0.34</v>
      </c>
      <c r="DC57" s="134" t="n">
        <v>0</v>
      </c>
      <c r="DD57" s="134" t="n">
        <v>0.35</v>
      </c>
      <c r="DF57" s="134" t="n">
        <v>-0.0375</v>
      </c>
      <c r="DG57" s="134" t="n">
        <v>0.0075</v>
      </c>
      <c r="DH57" s="134" t="n">
        <v>0.0035</v>
      </c>
      <c r="DI57" s="134" t="n">
        <v>0.0075</v>
      </c>
      <c r="DJ57" s="134" t="n">
        <v>-0.019</v>
      </c>
      <c r="DK57" s="134" t="n">
        <v>0.0025</v>
      </c>
      <c r="DL57" s="171" t="n">
        <v>-0.135</v>
      </c>
      <c r="DM57" s="134" t="n">
        <v>0</v>
      </c>
      <c r="DN57" s="134" t="n">
        <v>0.195</v>
      </c>
      <c r="DO57" s="134" t="n">
        <v>0</v>
      </c>
      <c r="DP57" s="134" t="n">
        <v>-0.0525</v>
      </c>
      <c r="DQ57" s="134" t="n">
        <v>0.005</v>
      </c>
      <c r="DR57" s="134" t="n">
        <v>-0.125</v>
      </c>
      <c r="DS57" s="134" t="n">
        <v>0</v>
      </c>
      <c r="DT57" s="134" t="n">
        <v>0.23</v>
      </c>
      <c r="DU57" s="134" t="n">
        <v>0</v>
      </c>
    </row>
    <row r="58" customFormat="false" ht="12.75" hidden="false" customHeight="false" outlineLevel="0" collapsed="false">
      <c r="D58" s="133" t="n">
        <v>38384</v>
      </c>
      <c r="F58" s="171" t="n">
        <v>3.883</v>
      </c>
      <c r="G58" s="172" t="n">
        <v>0.041710107801241</v>
      </c>
      <c r="H58" s="171" t="n">
        <v>0.3125</v>
      </c>
      <c r="I58" s="171" t="n">
        <v>1</v>
      </c>
      <c r="J58" s="171" t="n">
        <v>1.05</v>
      </c>
      <c r="K58" s="171" t="n">
        <v>1</v>
      </c>
      <c r="L58" s="169" t="n">
        <v>1</v>
      </c>
      <c r="M58" s="169" t="n">
        <v>1.15</v>
      </c>
      <c r="N58" s="171" t="n">
        <v>1.45</v>
      </c>
      <c r="O58" s="171" t="n">
        <v>1.05</v>
      </c>
      <c r="P58" s="171" t="n">
        <v>1</v>
      </c>
      <c r="Q58" s="171" t="n">
        <v>1.35</v>
      </c>
      <c r="R58" s="172" t="n">
        <v>1</v>
      </c>
      <c r="S58" s="172" t="n">
        <v>1.1</v>
      </c>
      <c r="T58" s="171" t="n">
        <v>1</v>
      </c>
      <c r="U58" s="171" t="n">
        <v>1.45</v>
      </c>
      <c r="V58" s="171" t="n">
        <v>1.15</v>
      </c>
      <c r="W58" s="171" t="n">
        <v>1.1</v>
      </c>
      <c r="X58" s="171" t="n">
        <v>-0.01</v>
      </c>
      <c r="Y58" s="171" t="n">
        <v>0.03</v>
      </c>
      <c r="Z58" s="171" t="n">
        <v>0.125</v>
      </c>
      <c r="AA58" s="171" t="n">
        <v>0.02</v>
      </c>
      <c r="AB58" s="171" t="n">
        <v>0.38</v>
      </c>
      <c r="AC58" s="171" t="n">
        <v>0</v>
      </c>
      <c r="AD58" s="171" t="n">
        <v>0.38</v>
      </c>
      <c r="AE58" s="171" t="n">
        <v>0</v>
      </c>
      <c r="AF58" s="171" t="n">
        <v>0.38</v>
      </c>
      <c r="AG58" s="171" t="n">
        <v>0</v>
      </c>
      <c r="AH58" s="171" t="n">
        <v>0.22</v>
      </c>
      <c r="AI58" s="171" t="n">
        <v>0</v>
      </c>
      <c r="AJ58" s="171" t="n">
        <v>0.21168</v>
      </c>
      <c r="AK58" s="171" t="n">
        <v>0</v>
      </c>
      <c r="AL58" s="171" t="n">
        <v>0.125</v>
      </c>
      <c r="AM58" s="171" t="n">
        <v>0.035</v>
      </c>
      <c r="AN58" s="171" t="n">
        <v>-0.0725</v>
      </c>
      <c r="AO58" s="171" t="n">
        <v>0.006</v>
      </c>
      <c r="AP58" s="171" t="n">
        <v>-0.405</v>
      </c>
      <c r="AQ58" s="171" t="n">
        <v>0.155</v>
      </c>
      <c r="AR58" s="171" t="n">
        <v>-0.0525</v>
      </c>
      <c r="AS58" s="171" t="n">
        <v>0.005</v>
      </c>
      <c r="AT58" s="171" t="n">
        <v>-0.1475</v>
      </c>
      <c r="AU58" s="171" t="n">
        <v>-0.005</v>
      </c>
      <c r="AV58" s="171" t="n">
        <v>-0.1075</v>
      </c>
      <c r="AW58" s="171" t="n">
        <v>-0.01</v>
      </c>
      <c r="AX58" s="171" t="n">
        <v>-0.0625</v>
      </c>
      <c r="AY58" s="171" t="n">
        <v>0.005</v>
      </c>
      <c r="AZ58" s="172" t="n">
        <v>0.145</v>
      </c>
      <c r="BA58" s="172" t="n">
        <v>0</v>
      </c>
      <c r="BB58" s="172" t="n">
        <v>-0.135</v>
      </c>
      <c r="BC58" s="171" t="n">
        <v>0.005</v>
      </c>
      <c r="BD58" s="171" t="n">
        <v>-0.0875</v>
      </c>
      <c r="BE58" s="171" t="n">
        <v>0.005</v>
      </c>
      <c r="BF58" s="171" t="n">
        <v>0.25</v>
      </c>
      <c r="BG58" s="171" t="n">
        <v>0.03</v>
      </c>
      <c r="BH58" s="171" t="n">
        <v>-0.0775</v>
      </c>
      <c r="BI58" s="171" t="n">
        <v>0</v>
      </c>
      <c r="BJ58" s="171" t="n">
        <v>0.19</v>
      </c>
      <c r="BK58" s="134" t="n">
        <v>0.04</v>
      </c>
      <c r="BL58" s="134" t="n">
        <v>0.25</v>
      </c>
      <c r="BM58" s="134" t="n">
        <v>0.03</v>
      </c>
      <c r="BN58" s="134" t="n">
        <v>0.298</v>
      </c>
      <c r="BO58" s="134" t="n">
        <v>0</v>
      </c>
      <c r="BP58" s="134" t="n">
        <v>-0.26</v>
      </c>
      <c r="BQ58" s="134" t="n">
        <v>0.035</v>
      </c>
      <c r="BR58" s="134" t="n">
        <v>0.57</v>
      </c>
      <c r="BS58" s="134" t="n">
        <v>0.03</v>
      </c>
      <c r="BT58" s="134" t="n">
        <v>-0.0875</v>
      </c>
      <c r="BU58" s="134" t="n">
        <v>0.005</v>
      </c>
      <c r="BV58" s="134" t="n">
        <v>0.37</v>
      </c>
      <c r="BW58" s="134" t="n">
        <v>0</v>
      </c>
      <c r="BX58" s="134" t="n">
        <v>0.25</v>
      </c>
      <c r="BY58" s="134" t="n">
        <v>0</v>
      </c>
      <c r="BZ58" s="134" t="n">
        <v>-0.025</v>
      </c>
      <c r="CA58" s="134" t="n">
        <v>0.0575</v>
      </c>
      <c r="CB58" s="134" t="n">
        <v>0.255</v>
      </c>
      <c r="CC58" s="134" t="n">
        <v>0.02</v>
      </c>
      <c r="CD58" s="134" t="n">
        <v>-0.025</v>
      </c>
      <c r="CE58" s="134" t="n">
        <v>0.0062</v>
      </c>
      <c r="CF58" s="134" t="n">
        <v>0.0025</v>
      </c>
      <c r="CG58" s="134" t="n">
        <v>0</v>
      </c>
      <c r="CH58" s="134" t="n">
        <v>-0.025</v>
      </c>
      <c r="CI58" s="134" t="n">
        <v>0.0062</v>
      </c>
      <c r="CJ58" s="134" t="n">
        <v>-0.1055</v>
      </c>
      <c r="CK58" s="134" t="n">
        <v>0.005</v>
      </c>
      <c r="CL58" s="134" t="n">
        <v>0.075</v>
      </c>
      <c r="CM58" s="134" t="n">
        <v>0.005</v>
      </c>
      <c r="CN58" s="134" t="n">
        <v>-0.0725</v>
      </c>
      <c r="CO58" s="134" t="n">
        <v>0.01</v>
      </c>
      <c r="CP58" s="134" t="n">
        <v>-0.0175</v>
      </c>
      <c r="CQ58" s="134" t="n">
        <v>0.01</v>
      </c>
      <c r="CR58" s="134" t="n">
        <v>0.0225</v>
      </c>
      <c r="CS58" s="134" t="n">
        <v>0.005</v>
      </c>
      <c r="CT58" s="134" t="n">
        <v>1.585</v>
      </c>
      <c r="CU58" s="134" t="n">
        <v>0.45</v>
      </c>
      <c r="CV58" s="134" t="n">
        <v>0.298</v>
      </c>
      <c r="CW58" s="134" t="n">
        <v>0</v>
      </c>
      <c r="CX58" s="134" t="n">
        <v>0.255</v>
      </c>
      <c r="CY58" s="134" t="n">
        <v>0.02</v>
      </c>
      <c r="CZ58" s="134" t="n">
        <v>-0.52</v>
      </c>
      <c r="DA58" s="134" t="n">
        <v>0</v>
      </c>
      <c r="DB58" s="134" t="n">
        <v>-0.34</v>
      </c>
      <c r="DC58" s="134" t="n">
        <v>0</v>
      </c>
      <c r="DD58" s="134" t="n">
        <v>0.35</v>
      </c>
      <c r="DF58" s="134" t="n">
        <v>-0.0375</v>
      </c>
      <c r="DG58" s="134" t="n">
        <v>0.0075</v>
      </c>
      <c r="DH58" s="134" t="n">
        <v>0.0035</v>
      </c>
      <c r="DI58" s="134" t="n">
        <v>0.0075</v>
      </c>
      <c r="DJ58" s="134" t="n">
        <v>-0.019</v>
      </c>
      <c r="DK58" s="134" t="n">
        <v>0.0025</v>
      </c>
      <c r="DL58" s="171" t="n">
        <v>-0.1275</v>
      </c>
      <c r="DM58" s="134" t="n">
        <v>0</v>
      </c>
      <c r="DN58" s="134" t="n">
        <v>0.195</v>
      </c>
      <c r="DO58" s="134" t="n">
        <v>0</v>
      </c>
      <c r="DP58" s="134" t="n">
        <v>-0.0525</v>
      </c>
      <c r="DQ58" s="134" t="n">
        <v>0.005</v>
      </c>
      <c r="DR58" s="134" t="n">
        <v>-0.1175</v>
      </c>
      <c r="DS58" s="134" t="n">
        <v>0</v>
      </c>
      <c r="DT58" s="134" t="n">
        <v>0.23</v>
      </c>
      <c r="DU58" s="134" t="n">
        <v>0</v>
      </c>
    </row>
    <row r="59" customFormat="false" ht="12.75" hidden="false" customHeight="false" outlineLevel="0" collapsed="false">
      <c r="D59" s="133" t="n">
        <v>38412</v>
      </c>
      <c r="F59" s="171" t="n">
        <v>3.748</v>
      </c>
      <c r="G59" s="172" t="n">
        <v>0.0421112564094401</v>
      </c>
      <c r="H59" s="171" t="n">
        <v>0.3025</v>
      </c>
      <c r="I59" s="171" t="n">
        <v>0.75</v>
      </c>
      <c r="J59" s="171" t="n">
        <v>0.8</v>
      </c>
      <c r="K59" s="171" t="n">
        <v>0.75</v>
      </c>
      <c r="L59" s="169" t="n">
        <v>0.75</v>
      </c>
      <c r="M59" s="169" t="n">
        <v>0.85</v>
      </c>
      <c r="N59" s="171" t="n">
        <v>1</v>
      </c>
      <c r="O59" s="171" t="n">
        <v>0.75</v>
      </c>
      <c r="P59" s="171" t="n">
        <v>0.75</v>
      </c>
      <c r="Q59" s="171" t="n">
        <v>0.95</v>
      </c>
      <c r="R59" s="172" t="n">
        <v>0.75</v>
      </c>
      <c r="S59" s="172" t="n">
        <v>0.75</v>
      </c>
      <c r="T59" s="171" t="n">
        <v>0.75</v>
      </c>
      <c r="U59" s="171" t="n">
        <v>1</v>
      </c>
      <c r="V59" s="171" t="n">
        <v>0.9</v>
      </c>
      <c r="W59" s="171" t="n">
        <v>0.85</v>
      </c>
      <c r="X59" s="171" t="n">
        <v>-0.03</v>
      </c>
      <c r="Y59" s="171" t="n">
        <v>0.03</v>
      </c>
      <c r="Z59" s="171" t="n">
        <v>0.125</v>
      </c>
      <c r="AA59" s="171" t="n">
        <v>0.02</v>
      </c>
      <c r="AB59" s="171" t="n">
        <v>0.38</v>
      </c>
      <c r="AC59" s="171" t="n">
        <v>0</v>
      </c>
      <c r="AD59" s="171" t="n">
        <v>0.38</v>
      </c>
      <c r="AE59" s="171" t="n">
        <v>0</v>
      </c>
      <c r="AF59" s="171" t="n">
        <v>0.38</v>
      </c>
      <c r="AG59" s="171" t="n">
        <v>0</v>
      </c>
      <c r="AH59" s="171" t="n">
        <v>0.22</v>
      </c>
      <c r="AI59" s="171" t="n">
        <v>0</v>
      </c>
      <c r="AJ59" s="171" t="n">
        <v>0.20736</v>
      </c>
      <c r="AK59" s="171" t="n">
        <v>0</v>
      </c>
      <c r="AL59" s="171" t="n">
        <v>0.125</v>
      </c>
      <c r="AM59" s="171" t="n">
        <v>0.035</v>
      </c>
      <c r="AN59" s="171" t="n">
        <v>-0.0725</v>
      </c>
      <c r="AO59" s="171" t="n">
        <v>0.006</v>
      </c>
      <c r="AP59" s="171" t="n">
        <v>-0.405</v>
      </c>
      <c r="AQ59" s="171" t="n">
        <v>0.155</v>
      </c>
      <c r="AR59" s="171" t="n">
        <v>-0.0525</v>
      </c>
      <c r="AS59" s="171" t="n">
        <v>0.005</v>
      </c>
      <c r="AT59" s="171" t="n">
        <v>-0.145</v>
      </c>
      <c r="AU59" s="171" t="n">
        <v>-0.005</v>
      </c>
      <c r="AV59" s="171" t="n">
        <v>-0.105</v>
      </c>
      <c r="AW59" s="171" t="n">
        <v>-0.01</v>
      </c>
      <c r="AX59" s="171" t="n">
        <v>-0.0625</v>
      </c>
      <c r="AY59" s="171" t="n">
        <v>0.005</v>
      </c>
      <c r="AZ59" s="172" t="n">
        <v>0.145</v>
      </c>
      <c r="BA59" s="172" t="n">
        <v>0</v>
      </c>
      <c r="BB59" s="172" t="n">
        <v>-0.135</v>
      </c>
      <c r="BC59" s="171" t="n">
        <v>0.005</v>
      </c>
      <c r="BD59" s="171" t="n">
        <v>-0.0875</v>
      </c>
      <c r="BE59" s="171" t="n">
        <v>0.005</v>
      </c>
      <c r="BF59" s="171" t="n">
        <v>0.25</v>
      </c>
      <c r="BG59" s="171" t="n">
        <v>0.03</v>
      </c>
      <c r="BH59" s="171" t="n">
        <v>-0.0775</v>
      </c>
      <c r="BI59" s="171" t="n">
        <v>0</v>
      </c>
      <c r="BJ59" s="171" t="n">
        <v>0.19</v>
      </c>
      <c r="BK59" s="134" t="n">
        <v>0.04</v>
      </c>
      <c r="BL59" s="134" t="n">
        <v>0.25</v>
      </c>
      <c r="BM59" s="134" t="n">
        <v>0.03</v>
      </c>
      <c r="BN59" s="134" t="n">
        <v>0.118</v>
      </c>
      <c r="BO59" s="134" t="n">
        <v>0</v>
      </c>
      <c r="BP59" s="134" t="n">
        <v>-0.26</v>
      </c>
      <c r="BQ59" s="134" t="n">
        <v>0.035</v>
      </c>
      <c r="BR59" s="134" t="n">
        <v>0.57</v>
      </c>
      <c r="BS59" s="134" t="n">
        <v>0.03</v>
      </c>
      <c r="BT59" s="134" t="n">
        <v>-0.0875</v>
      </c>
      <c r="BU59" s="134" t="n">
        <v>0.005</v>
      </c>
      <c r="BV59" s="134" t="n">
        <v>0.37</v>
      </c>
      <c r="BW59" s="134" t="n">
        <v>0</v>
      </c>
      <c r="BX59" s="134" t="n">
        <v>0.25</v>
      </c>
      <c r="BY59" s="134" t="n">
        <v>0</v>
      </c>
      <c r="BZ59" s="134" t="n">
        <v>-0.025</v>
      </c>
      <c r="CA59" s="134" t="n">
        <v>0.0575</v>
      </c>
      <c r="CB59" s="134" t="n">
        <v>0.215</v>
      </c>
      <c r="CC59" s="134" t="n">
        <v>0.02</v>
      </c>
      <c r="CD59" s="134" t="n">
        <v>-0.025</v>
      </c>
      <c r="CE59" s="134" t="n">
        <v>0.0062</v>
      </c>
      <c r="CF59" s="134" t="n">
        <v>0.0025</v>
      </c>
      <c r="CG59" s="134" t="n">
        <v>0</v>
      </c>
      <c r="CH59" s="134" t="n">
        <v>-0.025</v>
      </c>
      <c r="CI59" s="134" t="n">
        <v>0.0062</v>
      </c>
      <c r="CJ59" s="134" t="n">
        <v>-0.093</v>
      </c>
      <c r="CK59" s="134" t="n">
        <v>0.005</v>
      </c>
      <c r="CL59" s="134" t="n">
        <v>0.075</v>
      </c>
      <c r="CM59" s="134" t="n">
        <v>0.005</v>
      </c>
      <c r="CN59" s="134" t="n">
        <v>-0.0725</v>
      </c>
      <c r="CO59" s="134" t="n">
        <v>0.01</v>
      </c>
      <c r="CP59" s="134" t="n">
        <v>-0.0175</v>
      </c>
      <c r="CQ59" s="134" t="n">
        <v>0.01</v>
      </c>
      <c r="CR59" s="134" t="n">
        <v>0.0225</v>
      </c>
      <c r="CS59" s="134" t="n">
        <v>0.005</v>
      </c>
      <c r="CT59" s="134" t="n">
        <v>0.685</v>
      </c>
      <c r="CU59" s="134" t="n">
        <v>0.1</v>
      </c>
      <c r="CV59" s="134" t="n">
        <v>0.118</v>
      </c>
      <c r="CW59" s="134" t="n">
        <v>0</v>
      </c>
      <c r="CX59" s="134" t="n">
        <v>0.215</v>
      </c>
      <c r="CY59" s="134" t="n">
        <v>0.02</v>
      </c>
      <c r="CZ59" s="134" t="n">
        <v>-0.52</v>
      </c>
      <c r="DA59" s="134" t="n">
        <v>0</v>
      </c>
      <c r="DB59" s="134" t="n">
        <v>-0.34</v>
      </c>
      <c r="DC59" s="134" t="n">
        <v>0</v>
      </c>
      <c r="DD59" s="134" t="n">
        <v>0.4</v>
      </c>
      <c r="DF59" s="134" t="n">
        <v>-0.0375</v>
      </c>
      <c r="DG59" s="134" t="n">
        <v>0.0075</v>
      </c>
      <c r="DH59" s="134" t="n">
        <v>0.0035</v>
      </c>
      <c r="DI59" s="134" t="n">
        <v>0.0075</v>
      </c>
      <c r="DJ59" s="134" t="n">
        <v>-0.019</v>
      </c>
      <c r="DK59" s="134" t="n">
        <v>0.0025</v>
      </c>
      <c r="DL59" s="171" t="n">
        <v>-0.125</v>
      </c>
      <c r="DM59" s="134" t="n">
        <v>0</v>
      </c>
      <c r="DN59" s="134" t="n">
        <v>0.195</v>
      </c>
      <c r="DO59" s="134" t="n">
        <v>0</v>
      </c>
      <c r="DP59" s="134" t="n">
        <v>-0.0525</v>
      </c>
      <c r="DQ59" s="134" t="n">
        <v>0.005</v>
      </c>
      <c r="DR59" s="134" t="n">
        <v>-0.115</v>
      </c>
      <c r="DS59" s="134" t="n">
        <v>0</v>
      </c>
      <c r="DT59" s="134" t="n">
        <v>0.23</v>
      </c>
      <c r="DU59" s="134" t="n">
        <v>0</v>
      </c>
    </row>
    <row r="60" customFormat="false" ht="12.75" hidden="false" customHeight="false" outlineLevel="0" collapsed="false">
      <c r="D60" s="133" t="n">
        <v>38443</v>
      </c>
      <c r="F60" s="171" t="n">
        <v>3.598</v>
      </c>
      <c r="G60" s="172" t="n">
        <v>0.0425240136967089</v>
      </c>
      <c r="H60" s="171" t="n">
        <v>0.29</v>
      </c>
      <c r="I60" s="171" t="n">
        <v>0.4</v>
      </c>
      <c r="J60" s="171" t="n">
        <v>0.45</v>
      </c>
      <c r="K60" s="171" t="n">
        <v>0.4</v>
      </c>
      <c r="L60" s="169" t="n">
        <v>0.45</v>
      </c>
      <c r="M60" s="169" t="n">
        <v>0.45</v>
      </c>
      <c r="N60" s="171" t="n">
        <v>0.45</v>
      </c>
      <c r="O60" s="171" t="n">
        <v>0.45</v>
      </c>
      <c r="P60" s="171" t="n">
        <v>0.45</v>
      </c>
      <c r="Q60" s="171" t="n">
        <v>0.5</v>
      </c>
      <c r="R60" s="172" t="n">
        <v>0.4</v>
      </c>
      <c r="S60" s="172" t="n">
        <v>0.45</v>
      </c>
      <c r="T60" s="171" t="n">
        <v>0.4</v>
      </c>
      <c r="U60" s="171" t="n">
        <v>0.45</v>
      </c>
      <c r="V60" s="171" t="n">
        <v>0.55</v>
      </c>
      <c r="W60" s="171" t="n">
        <v>0.55</v>
      </c>
      <c r="X60" s="171" t="n">
        <v>-0.09</v>
      </c>
      <c r="Y60" s="171" t="n">
        <v>0</v>
      </c>
      <c r="Z60" s="171" t="n">
        <v>0.04</v>
      </c>
      <c r="AA60" s="171" t="n">
        <v>0.005</v>
      </c>
      <c r="AB60" s="171" t="n">
        <v>0.175</v>
      </c>
      <c r="AC60" s="171" t="n">
        <v>0</v>
      </c>
      <c r="AD60" s="171" t="n">
        <v>0.145</v>
      </c>
      <c r="AE60" s="171" t="n">
        <v>0</v>
      </c>
      <c r="AF60" s="171" t="n">
        <v>0.175</v>
      </c>
      <c r="AG60" s="171" t="n">
        <v>0</v>
      </c>
      <c r="AH60" s="171" t="n">
        <v>0.13</v>
      </c>
      <c r="AI60" s="171" t="n">
        <v>0</v>
      </c>
      <c r="AJ60" s="171" t="n">
        <v>0.14</v>
      </c>
      <c r="AK60" s="171" t="n">
        <v>0</v>
      </c>
      <c r="AL60" s="171" t="n">
        <v>0.04</v>
      </c>
      <c r="AM60" s="171" t="n">
        <v>0.04</v>
      </c>
      <c r="AN60" s="171" t="n">
        <v>-0.0675</v>
      </c>
      <c r="AO60" s="171" t="n">
        <v>0.013</v>
      </c>
      <c r="AP60" s="171" t="n">
        <v>-0.44</v>
      </c>
      <c r="AQ60" s="171" t="n">
        <v>0.155</v>
      </c>
      <c r="AR60" s="171" t="n">
        <v>-0.0625</v>
      </c>
      <c r="AS60" s="171" t="n">
        <v>0</v>
      </c>
      <c r="AT60" s="171" t="n">
        <v>-0.15</v>
      </c>
      <c r="AU60" s="171" t="n">
        <v>-0.015</v>
      </c>
      <c r="AV60" s="171" t="n">
        <v>-0.11</v>
      </c>
      <c r="AW60" s="171" t="n">
        <v>0.02</v>
      </c>
      <c r="AX60" s="171" t="n">
        <v>-0.0725</v>
      </c>
      <c r="AY60" s="171" t="n">
        <v>0.01</v>
      </c>
      <c r="AZ60" s="172" t="n">
        <v>0.115</v>
      </c>
      <c r="BA60" s="172" t="n">
        <v>0</v>
      </c>
      <c r="BB60" s="172" t="n">
        <v>-0.2</v>
      </c>
      <c r="BC60" s="171" t="n">
        <v>0.0025</v>
      </c>
      <c r="BD60" s="171" t="n">
        <v>-0.0875</v>
      </c>
      <c r="BE60" s="171" t="n">
        <v>0.005</v>
      </c>
      <c r="BF60" s="171" t="n">
        <v>0.26</v>
      </c>
      <c r="BG60" s="171" t="n">
        <v>0.03</v>
      </c>
      <c r="BH60" s="171" t="n">
        <v>-0.0775</v>
      </c>
      <c r="BI60" s="171" t="n">
        <v>0</v>
      </c>
      <c r="BJ60" s="171" t="n">
        <v>0.135</v>
      </c>
      <c r="BK60" s="134" t="n">
        <v>0.03</v>
      </c>
      <c r="BL60" s="134" t="n">
        <v>0.26</v>
      </c>
      <c r="BM60" s="134" t="n">
        <v>0.03</v>
      </c>
      <c r="BN60" s="134" t="n">
        <v>-0.2</v>
      </c>
      <c r="BO60" s="134" t="n">
        <v>0</v>
      </c>
      <c r="BP60" s="134" t="n">
        <v>-0.37</v>
      </c>
      <c r="BQ60" s="134" t="n">
        <v>0.02</v>
      </c>
      <c r="BR60" s="134" t="n">
        <v>0.475</v>
      </c>
      <c r="BS60" s="134" t="n">
        <v>0.03</v>
      </c>
      <c r="BT60" s="134" t="n">
        <v>-0.0875</v>
      </c>
      <c r="BU60" s="134" t="n">
        <v>0.005</v>
      </c>
      <c r="BV60" s="134" t="n">
        <v>0.275</v>
      </c>
      <c r="BW60" s="134" t="n">
        <v>0</v>
      </c>
      <c r="BX60" s="134" t="n">
        <v>0.26</v>
      </c>
      <c r="BY60" s="134" t="n">
        <v>0</v>
      </c>
      <c r="BZ60" s="134" t="n">
        <v>-0.0275</v>
      </c>
      <c r="CA60" s="134" t="n">
        <v>0.0575</v>
      </c>
      <c r="CB60" s="134" t="n">
        <v>0.175</v>
      </c>
      <c r="CC60" s="134" t="n">
        <v>0.0175</v>
      </c>
      <c r="CD60" s="134" t="n">
        <v>-0.0275</v>
      </c>
      <c r="CE60" s="134" t="n">
        <v>0.006</v>
      </c>
      <c r="CF60" s="134" t="n">
        <v>0.0025</v>
      </c>
      <c r="CG60" s="134" t="n">
        <v>0</v>
      </c>
      <c r="CH60" s="134" t="n">
        <v>-0.0275</v>
      </c>
      <c r="CI60" s="134" t="n">
        <v>0.006</v>
      </c>
      <c r="CJ60" s="134" t="n">
        <v>-0.128</v>
      </c>
      <c r="CK60" s="134" t="n">
        <v>0.005</v>
      </c>
      <c r="CL60" s="134" t="n">
        <v>0.075</v>
      </c>
      <c r="CM60" s="134" t="n">
        <v>0.005</v>
      </c>
      <c r="CN60" s="134" t="n">
        <v>-0.075</v>
      </c>
      <c r="CO60" s="134" t="n">
        <v>0.01</v>
      </c>
      <c r="CP60" s="134" t="n">
        <v>-0.02</v>
      </c>
      <c r="CQ60" s="134" t="n">
        <v>0.015</v>
      </c>
      <c r="CR60" s="134" t="n">
        <v>0.02</v>
      </c>
      <c r="CS60" s="134" t="n">
        <v>0.0075</v>
      </c>
      <c r="CT60" s="134" t="n">
        <v>0.38</v>
      </c>
      <c r="CU60" s="134" t="n">
        <v>0.02</v>
      </c>
      <c r="CV60" s="134" t="n">
        <v>-0.2</v>
      </c>
      <c r="CW60" s="134" t="n">
        <v>0</v>
      </c>
      <c r="CX60" s="134" t="n">
        <v>0.175</v>
      </c>
      <c r="CY60" s="134" t="n">
        <v>0.0175</v>
      </c>
      <c r="CZ60" s="134" t="n">
        <v>-0.63</v>
      </c>
      <c r="DA60" s="134" t="n">
        <v>0</v>
      </c>
      <c r="DB60" s="134" t="n">
        <v>-0.45</v>
      </c>
      <c r="DC60" s="134" t="n">
        <v>0</v>
      </c>
      <c r="DD60" s="134" t="n">
        <v>0.6</v>
      </c>
      <c r="DF60" s="134" t="n">
        <v>-0.045</v>
      </c>
      <c r="DG60" s="134" t="n">
        <v>0.0075</v>
      </c>
      <c r="DH60" s="134" t="n">
        <v>0.0085</v>
      </c>
      <c r="DI60" s="134" t="n">
        <v>0.0075</v>
      </c>
      <c r="DJ60" s="134" t="n">
        <v>-0.014</v>
      </c>
      <c r="DK60" s="134" t="n">
        <v>0.0075</v>
      </c>
      <c r="DL60" s="171" t="n">
        <v>-0.13</v>
      </c>
      <c r="DM60" s="134" t="n">
        <v>-0.01</v>
      </c>
      <c r="DN60" s="134" t="n">
        <v>0.145</v>
      </c>
      <c r="DO60" s="134" t="n">
        <v>0</v>
      </c>
      <c r="DP60" s="134" t="n">
        <v>-0.0625</v>
      </c>
      <c r="DQ60" s="134" t="n">
        <v>0</v>
      </c>
      <c r="DR60" s="134" t="n">
        <v>-0.12</v>
      </c>
      <c r="DS60" s="134" t="n">
        <v>-0.01</v>
      </c>
      <c r="DT60" s="134" t="n">
        <v>0.14</v>
      </c>
      <c r="DU60" s="134" t="n">
        <v>0</v>
      </c>
    </row>
    <row r="61" customFormat="false" ht="12.75" hidden="false" customHeight="false" outlineLevel="0" collapsed="false">
      <c r="D61" s="133" t="n">
        <v>38473</v>
      </c>
      <c r="F61" s="171" t="n">
        <v>3.602</v>
      </c>
      <c r="G61" s="172" t="n">
        <v>0.0428961922570439</v>
      </c>
      <c r="H61" s="171" t="n">
        <v>0.2825</v>
      </c>
      <c r="I61" s="171" t="n">
        <v>0.45</v>
      </c>
      <c r="J61" s="171" t="n">
        <v>0.5</v>
      </c>
      <c r="K61" s="171" t="n">
        <v>0.4</v>
      </c>
      <c r="L61" s="169" t="n">
        <v>0.4</v>
      </c>
      <c r="M61" s="169" t="n">
        <v>0.45</v>
      </c>
      <c r="N61" s="171" t="n">
        <v>0.5</v>
      </c>
      <c r="O61" s="171" t="n">
        <v>0.45</v>
      </c>
      <c r="P61" s="171" t="n">
        <v>0.4</v>
      </c>
      <c r="Q61" s="171" t="n">
        <v>0.45</v>
      </c>
      <c r="R61" s="172" t="n">
        <v>0.45</v>
      </c>
      <c r="S61" s="172" t="n">
        <v>0.5</v>
      </c>
      <c r="T61" s="171" t="n">
        <v>0.45</v>
      </c>
      <c r="U61" s="171" t="n">
        <v>0.5</v>
      </c>
      <c r="V61" s="171" t="n">
        <v>0.6</v>
      </c>
      <c r="W61" s="171" t="n">
        <v>0.5</v>
      </c>
      <c r="X61" s="171" t="n">
        <v>-0.09</v>
      </c>
      <c r="Y61" s="171" t="n">
        <v>0</v>
      </c>
      <c r="Z61" s="171" t="n">
        <v>0.04</v>
      </c>
      <c r="AA61" s="171" t="n">
        <v>0.005</v>
      </c>
      <c r="AB61" s="171" t="n">
        <v>0.175</v>
      </c>
      <c r="AC61" s="171" t="n">
        <v>0</v>
      </c>
      <c r="AD61" s="171" t="n">
        <v>0.145</v>
      </c>
      <c r="AE61" s="171" t="n">
        <v>0</v>
      </c>
      <c r="AF61" s="171" t="n">
        <v>0.175</v>
      </c>
      <c r="AG61" s="171" t="n">
        <v>0</v>
      </c>
      <c r="AH61" s="171" t="n">
        <v>0.13</v>
      </c>
      <c r="AI61" s="171" t="n">
        <v>0</v>
      </c>
      <c r="AJ61" s="171" t="n">
        <v>0.14</v>
      </c>
      <c r="AK61" s="171" t="n">
        <v>0</v>
      </c>
      <c r="AL61" s="171" t="n">
        <v>0.04</v>
      </c>
      <c r="AM61" s="171" t="n">
        <v>0.04</v>
      </c>
      <c r="AN61" s="171" t="n">
        <v>-0.0675</v>
      </c>
      <c r="AO61" s="171" t="n">
        <v>0.013</v>
      </c>
      <c r="AP61" s="171" t="n">
        <v>-0.44</v>
      </c>
      <c r="AQ61" s="171" t="n">
        <v>0.155</v>
      </c>
      <c r="AR61" s="171" t="n">
        <v>-0.0625</v>
      </c>
      <c r="AS61" s="171" t="n">
        <v>0</v>
      </c>
      <c r="AT61" s="171" t="n">
        <v>-0.15</v>
      </c>
      <c r="AU61" s="171" t="n">
        <v>-0.015</v>
      </c>
      <c r="AV61" s="171" t="n">
        <v>-0.11</v>
      </c>
      <c r="AW61" s="171" t="n">
        <v>0.02</v>
      </c>
      <c r="AX61" s="171" t="n">
        <v>-0.0725</v>
      </c>
      <c r="AY61" s="171" t="n">
        <v>0.01</v>
      </c>
      <c r="AZ61" s="172" t="n">
        <v>0.115</v>
      </c>
      <c r="BA61" s="172" t="n">
        <v>0</v>
      </c>
      <c r="BB61" s="172" t="n">
        <v>-0.2</v>
      </c>
      <c r="BC61" s="171" t="n">
        <v>0.0025</v>
      </c>
      <c r="BD61" s="171" t="n">
        <v>-0.0875</v>
      </c>
      <c r="BE61" s="171" t="n">
        <v>0.005</v>
      </c>
      <c r="BF61" s="171" t="n">
        <v>0.26</v>
      </c>
      <c r="BG61" s="171" t="n">
        <v>0.03</v>
      </c>
      <c r="BH61" s="171" t="n">
        <v>-0.0775</v>
      </c>
      <c r="BI61" s="171" t="n">
        <v>0</v>
      </c>
      <c r="BJ61" s="171" t="n">
        <v>0.135</v>
      </c>
      <c r="BK61" s="134" t="n">
        <v>0.03</v>
      </c>
      <c r="BL61" s="134" t="n">
        <v>0.26</v>
      </c>
      <c r="BM61" s="134" t="n">
        <v>0.03</v>
      </c>
      <c r="BN61" s="134" t="n">
        <v>-0.2</v>
      </c>
      <c r="BO61" s="134" t="n">
        <v>0</v>
      </c>
      <c r="BP61" s="134" t="n">
        <v>-0.37</v>
      </c>
      <c r="BQ61" s="134" t="n">
        <v>0.02</v>
      </c>
      <c r="BR61" s="134" t="n">
        <v>0.475</v>
      </c>
      <c r="BS61" s="134" t="n">
        <v>0.03</v>
      </c>
      <c r="BT61" s="134" t="n">
        <v>-0.0875</v>
      </c>
      <c r="BU61" s="134" t="n">
        <v>0.005</v>
      </c>
      <c r="BV61" s="134" t="n">
        <v>0.275</v>
      </c>
      <c r="BW61" s="134" t="n">
        <v>0</v>
      </c>
      <c r="BX61" s="134" t="n">
        <v>0.26</v>
      </c>
      <c r="BY61" s="134" t="n">
        <v>0</v>
      </c>
      <c r="BZ61" s="134" t="n">
        <v>-0.0275</v>
      </c>
      <c r="CA61" s="134" t="n">
        <v>0.0575</v>
      </c>
      <c r="CB61" s="134" t="n">
        <v>0.165</v>
      </c>
      <c r="CC61" s="134" t="n">
        <v>0.01</v>
      </c>
      <c r="CD61" s="134" t="n">
        <v>-0.0275</v>
      </c>
      <c r="CE61" s="134" t="n">
        <v>0.006</v>
      </c>
      <c r="CF61" s="134" t="n">
        <v>0.0025</v>
      </c>
      <c r="CG61" s="134" t="n">
        <v>0</v>
      </c>
      <c r="CH61" s="134" t="n">
        <v>-0.0275</v>
      </c>
      <c r="CI61" s="134" t="n">
        <v>0.006</v>
      </c>
      <c r="CJ61" s="134" t="n">
        <v>-0.1205</v>
      </c>
      <c r="CK61" s="134" t="n">
        <v>0.005</v>
      </c>
      <c r="CL61" s="134" t="n">
        <v>0.075</v>
      </c>
      <c r="CM61" s="134" t="n">
        <v>0.005</v>
      </c>
      <c r="CN61" s="134" t="n">
        <v>-0.075</v>
      </c>
      <c r="CO61" s="134" t="n">
        <v>0.01</v>
      </c>
      <c r="CP61" s="134" t="n">
        <v>-0.02</v>
      </c>
      <c r="CQ61" s="134" t="n">
        <v>0.015</v>
      </c>
      <c r="CR61" s="134" t="n">
        <v>0.02</v>
      </c>
      <c r="CS61" s="134" t="n">
        <v>0.0075</v>
      </c>
      <c r="CT61" s="134" t="n">
        <v>0.33</v>
      </c>
      <c r="CU61" s="134" t="n">
        <v>0.02</v>
      </c>
      <c r="CV61" s="134" t="n">
        <v>-0.2</v>
      </c>
      <c r="CW61" s="134" t="n">
        <v>0</v>
      </c>
      <c r="CX61" s="134" t="n">
        <v>0.165</v>
      </c>
      <c r="CY61" s="134" t="n">
        <v>0.01</v>
      </c>
      <c r="CZ61" s="134" t="n">
        <v>-0.63</v>
      </c>
      <c r="DA61" s="134" t="n">
        <v>0</v>
      </c>
      <c r="DB61" s="134" t="n">
        <v>-0.45</v>
      </c>
      <c r="DC61" s="134" t="n">
        <v>0</v>
      </c>
      <c r="DD61" s="134" t="n">
        <v>0.75</v>
      </c>
      <c r="DF61" s="134" t="n">
        <v>-0.045</v>
      </c>
      <c r="DG61" s="134" t="n">
        <v>0.0075</v>
      </c>
      <c r="DH61" s="134" t="n">
        <v>0.0085</v>
      </c>
      <c r="DI61" s="134" t="n">
        <v>0.0075</v>
      </c>
      <c r="DJ61" s="134" t="n">
        <v>-0.014</v>
      </c>
      <c r="DK61" s="134" t="n">
        <v>0.0075</v>
      </c>
      <c r="DL61" s="171" t="n">
        <v>-0.13</v>
      </c>
      <c r="DM61" s="134" t="n">
        <v>-0.01</v>
      </c>
      <c r="DN61" s="134" t="n">
        <v>0.145</v>
      </c>
      <c r="DO61" s="134" t="n">
        <v>0</v>
      </c>
      <c r="DP61" s="134" t="n">
        <v>-0.0625</v>
      </c>
      <c r="DQ61" s="134" t="n">
        <v>0</v>
      </c>
      <c r="DR61" s="134" t="n">
        <v>-0.12</v>
      </c>
      <c r="DS61" s="134" t="n">
        <v>-0.01</v>
      </c>
      <c r="DT61" s="134" t="n">
        <v>0.14</v>
      </c>
      <c r="DU61" s="134" t="n">
        <v>0</v>
      </c>
    </row>
    <row r="62" customFormat="false" ht="12.75" hidden="false" customHeight="false" outlineLevel="0" collapsed="false">
      <c r="D62" s="133" t="n">
        <v>38504</v>
      </c>
      <c r="F62" s="171" t="n">
        <v>3.642</v>
      </c>
      <c r="G62" s="172" t="n">
        <v>0.0432807768181451</v>
      </c>
      <c r="H62" s="171" t="n">
        <v>0.2775</v>
      </c>
      <c r="I62" s="171" t="n">
        <v>0.45</v>
      </c>
      <c r="J62" s="171" t="n">
        <v>0.5</v>
      </c>
      <c r="K62" s="171" t="n">
        <v>0.4</v>
      </c>
      <c r="L62" s="169" t="n">
        <v>0.5</v>
      </c>
      <c r="M62" s="169" t="n">
        <v>0.45</v>
      </c>
      <c r="N62" s="171" t="n">
        <v>0.5</v>
      </c>
      <c r="O62" s="171" t="n">
        <v>0.5</v>
      </c>
      <c r="P62" s="171" t="n">
        <v>0.5</v>
      </c>
      <c r="Q62" s="171" t="n">
        <v>0.5</v>
      </c>
      <c r="R62" s="172" t="n">
        <v>0.45</v>
      </c>
      <c r="S62" s="172" t="n">
        <v>0.5</v>
      </c>
      <c r="T62" s="171" t="n">
        <v>0.45</v>
      </c>
      <c r="U62" s="171" t="n">
        <v>0.5</v>
      </c>
      <c r="V62" s="171" t="n">
        <v>0.6</v>
      </c>
      <c r="W62" s="171" t="n">
        <v>0.6</v>
      </c>
      <c r="X62" s="171" t="n">
        <v>-0.09</v>
      </c>
      <c r="Y62" s="171" t="n">
        <v>0</v>
      </c>
      <c r="Z62" s="171" t="n">
        <v>0.04</v>
      </c>
      <c r="AA62" s="171" t="n">
        <v>0.005</v>
      </c>
      <c r="AB62" s="171" t="n">
        <v>0.175</v>
      </c>
      <c r="AC62" s="171" t="n">
        <v>0</v>
      </c>
      <c r="AD62" s="171" t="n">
        <v>0.145</v>
      </c>
      <c r="AE62" s="171" t="n">
        <v>0</v>
      </c>
      <c r="AF62" s="171" t="n">
        <v>0.175</v>
      </c>
      <c r="AG62" s="171" t="n">
        <v>0</v>
      </c>
      <c r="AH62" s="171" t="n">
        <v>0.13</v>
      </c>
      <c r="AI62" s="171" t="n">
        <v>0</v>
      </c>
      <c r="AJ62" s="171" t="n">
        <v>0.14</v>
      </c>
      <c r="AK62" s="171" t="n">
        <v>0</v>
      </c>
      <c r="AL62" s="171" t="n">
        <v>0.04</v>
      </c>
      <c r="AM62" s="171" t="n">
        <v>0.04</v>
      </c>
      <c r="AN62" s="171" t="n">
        <v>-0.0675</v>
      </c>
      <c r="AO62" s="171" t="n">
        <v>0.013</v>
      </c>
      <c r="AP62" s="171" t="n">
        <v>-0.44</v>
      </c>
      <c r="AQ62" s="171" t="n">
        <v>0.155</v>
      </c>
      <c r="AR62" s="171" t="n">
        <v>-0.0625</v>
      </c>
      <c r="AS62" s="171" t="n">
        <v>0</v>
      </c>
      <c r="AT62" s="171" t="n">
        <v>-0.15</v>
      </c>
      <c r="AU62" s="171" t="n">
        <v>-0.015</v>
      </c>
      <c r="AV62" s="171" t="n">
        <v>-0.11</v>
      </c>
      <c r="AW62" s="171" t="n">
        <v>0.02</v>
      </c>
      <c r="AX62" s="171" t="n">
        <v>-0.0725</v>
      </c>
      <c r="AY62" s="171" t="n">
        <v>0.01</v>
      </c>
      <c r="AZ62" s="172" t="n">
        <v>0.115</v>
      </c>
      <c r="BA62" s="172" t="n">
        <v>0</v>
      </c>
      <c r="BB62" s="172" t="n">
        <v>-0.2</v>
      </c>
      <c r="BC62" s="171" t="n">
        <v>0.0025</v>
      </c>
      <c r="BD62" s="171" t="n">
        <v>-0.0875</v>
      </c>
      <c r="BE62" s="171" t="n">
        <v>0.005</v>
      </c>
      <c r="BF62" s="171" t="n">
        <v>0.26</v>
      </c>
      <c r="BG62" s="171" t="n">
        <v>0.03</v>
      </c>
      <c r="BH62" s="171" t="n">
        <v>-0.0775</v>
      </c>
      <c r="BI62" s="171" t="n">
        <v>0</v>
      </c>
      <c r="BJ62" s="171" t="n">
        <v>0.135</v>
      </c>
      <c r="BK62" s="134" t="n">
        <v>0.03</v>
      </c>
      <c r="BL62" s="134" t="n">
        <v>0.26</v>
      </c>
      <c r="BM62" s="134" t="n">
        <v>0.03</v>
      </c>
      <c r="BN62" s="134" t="n">
        <v>-0.2</v>
      </c>
      <c r="BO62" s="134" t="n">
        <v>0</v>
      </c>
      <c r="BP62" s="134" t="n">
        <v>-0.37</v>
      </c>
      <c r="BQ62" s="134" t="n">
        <v>0.02</v>
      </c>
      <c r="BR62" s="134" t="n">
        <v>0.475</v>
      </c>
      <c r="BS62" s="134" t="n">
        <v>0.03</v>
      </c>
      <c r="BT62" s="134" t="n">
        <v>-0.0875</v>
      </c>
      <c r="BU62" s="134" t="n">
        <v>0.005</v>
      </c>
      <c r="BV62" s="134" t="n">
        <v>0.275</v>
      </c>
      <c r="BW62" s="134" t="n">
        <v>0</v>
      </c>
      <c r="BX62" s="134" t="n">
        <v>0.26</v>
      </c>
      <c r="BY62" s="134" t="n">
        <v>0</v>
      </c>
      <c r="BZ62" s="134" t="n">
        <v>-0.0275</v>
      </c>
      <c r="CA62" s="134" t="n">
        <v>0.0575</v>
      </c>
      <c r="CB62" s="134" t="n">
        <v>0.185</v>
      </c>
      <c r="CC62" s="134" t="n">
        <v>0.0125</v>
      </c>
      <c r="CD62" s="134" t="n">
        <v>-0.0275</v>
      </c>
      <c r="CE62" s="134" t="n">
        <v>0.006</v>
      </c>
      <c r="CF62" s="134" t="n">
        <v>0.0025</v>
      </c>
      <c r="CG62" s="134" t="n">
        <v>0</v>
      </c>
      <c r="CH62" s="134" t="n">
        <v>-0.0275</v>
      </c>
      <c r="CI62" s="134" t="n">
        <v>0.006</v>
      </c>
      <c r="CJ62" s="134" t="n">
        <v>-0.078</v>
      </c>
      <c r="CK62" s="134" t="n">
        <v>0.005</v>
      </c>
      <c r="CL62" s="134" t="n">
        <v>0.075</v>
      </c>
      <c r="CM62" s="134" t="n">
        <v>0.005</v>
      </c>
      <c r="CN62" s="134" t="n">
        <v>-0.075</v>
      </c>
      <c r="CO62" s="134" t="n">
        <v>0.01</v>
      </c>
      <c r="CP62" s="134" t="n">
        <v>-0.02</v>
      </c>
      <c r="CQ62" s="134" t="n">
        <v>0.015</v>
      </c>
      <c r="CR62" s="134" t="n">
        <v>0.02</v>
      </c>
      <c r="CS62" s="134" t="n">
        <v>0.0075</v>
      </c>
      <c r="CT62" s="134" t="n">
        <v>0.37</v>
      </c>
      <c r="CU62" s="134" t="n">
        <v>0.035</v>
      </c>
      <c r="CV62" s="134" t="n">
        <v>-0.2</v>
      </c>
      <c r="CW62" s="134" t="n">
        <v>0</v>
      </c>
      <c r="CX62" s="134" t="n">
        <v>0.185</v>
      </c>
      <c r="CY62" s="134" t="n">
        <v>0.0125</v>
      </c>
      <c r="CZ62" s="134" t="n">
        <v>-0.63</v>
      </c>
      <c r="DA62" s="134" t="n">
        <v>0</v>
      </c>
      <c r="DB62" s="134" t="n">
        <v>-0.45</v>
      </c>
      <c r="DC62" s="134" t="n">
        <v>0</v>
      </c>
      <c r="DD62" s="134" t="n">
        <v>0.85</v>
      </c>
      <c r="DF62" s="134" t="n">
        <v>-0.04</v>
      </c>
      <c r="DG62" s="134" t="n">
        <v>0.0075</v>
      </c>
      <c r="DH62" s="134" t="n">
        <v>0.0135</v>
      </c>
      <c r="DI62" s="134" t="n">
        <v>0.0075</v>
      </c>
      <c r="DJ62" s="134" t="n">
        <v>-0.009</v>
      </c>
      <c r="DK62" s="134" t="n">
        <v>0.0075</v>
      </c>
      <c r="DL62" s="171" t="n">
        <v>-0.13</v>
      </c>
      <c r="DM62" s="134" t="n">
        <v>-0.01</v>
      </c>
      <c r="DN62" s="134" t="n">
        <v>0.145</v>
      </c>
      <c r="DO62" s="134" t="n">
        <v>0</v>
      </c>
      <c r="DP62" s="134" t="n">
        <v>-0.0625</v>
      </c>
      <c r="DQ62" s="134" t="n">
        <v>0</v>
      </c>
      <c r="DR62" s="134" t="n">
        <v>-0.12</v>
      </c>
      <c r="DS62" s="134" t="n">
        <v>-0.01</v>
      </c>
      <c r="DT62" s="134" t="n">
        <v>0.14</v>
      </c>
      <c r="DU62" s="134" t="n">
        <v>0</v>
      </c>
    </row>
    <row r="63" customFormat="false" ht="12.75" hidden="false" customHeight="false" outlineLevel="0" collapsed="false">
      <c r="D63" s="133" t="n">
        <v>38534</v>
      </c>
      <c r="F63" s="171" t="n">
        <v>3.687</v>
      </c>
      <c r="G63" s="172" t="n">
        <v>0.0436358605575351</v>
      </c>
      <c r="H63" s="171" t="n">
        <v>0.275</v>
      </c>
      <c r="I63" s="171" t="n">
        <v>0.5</v>
      </c>
      <c r="J63" s="171" t="n">
        <v>0.5</v>
      </c>
      <c r="K63" s="171" t="n">
        <v>0.4</v>
      </c>
      <c r="L63" s="169" t="n">
        <v>0.5</v>
      </c>
      <c r="M63" s="169" t="n">
        <v>0.5</v>
      </c>
      <c r="N63" s="171" t="n">
        <v>0.5</v>
      </c>
      <c r="O63" s="171" t="n">
        <v>0.5</v>
      </c>
      <c r="P63" s="171" t="n">
        <v>0.5</v>
      </c>
      <c r="Q63" s="171" t="n">
        <v>0.5</v>
      </c>
      <c r="R63" s="172" t="n">
        <v>0.5</v>
      </c>
      <c r="S63" s="172" t="n">
        <v>0.55</v>
      </c>
      <c r="T63" s="171" t="n">
        <v>0.5</v>
      </c>
      <c r="U63" s="171" t="n">
        <v>0.5</v>
      </c>
      <c r="V63" s="171" t="n">
        <v>0.65</v>
      </c>
      <c r="W63" s="171" t="n">
        <v>0.6</v>
      </c>
      <c r="X63" s="171" t="n">
        <v>-0.09</v>
      </c>
      <c r="Y63" s="171" t="n">
        <v>0</v>
      </c>
      <c r="Z63" s="171" t="n">
        <v>0.04</v>
      </c>
      <c r="AA63" s="171" t="n">
        <v>0.005</v>
      </c>
      <c r="AB63" s="171" t="n">
        <v>0.175</v>
      </c>
      <c r="AC63" s="171" t="n">
        <v>0</v>
      </c>
      <c r="AD63" s="171" t="n">
        <v>0.145</v>
      </c>
      <c r="AE63" s="171" t="n">
        <v>0</v>
      </c>
      <c r="AF63" s="171" t="n">
        <v>0.175</v>
      </c>
      <c r="AG63" s="171" t="n">
        <v>0</v>
      </c>
      <c r="AH63" s="171" t="n">
        <v>0.13</v>
      </c>
      <c r="AI63" s="171" t="n">
        <v>0</v>
      </c>
      <c r="AJ63" s="171" t="n">
        <v>0.14</v>
      </c>
      <c r="AK63" s="171" t="n">
        <v>0</v>
      </c>
      <c r="AL63" s="171" t="n">
        <v>0.04</v>
      </c>
      <c r="AM63" s="171" t="n">
        <v>0.04</v>
      </c>
      <c r="AN63" s="171" t="n">
        <v>-0.0675</v>
      </c>
      <c r="AO63" s="171" t="n">
        <v>0.013</v>
      </c>
      <c r="AP63" s="171" t="n">
        <v>-0.44</v>
      </c>
      <c r="AQ63" s="171" t="n">
        <v>0.155</v>
      </c>
      <c r="AR63" s="171" t="n">
        <v>-0.0625</v>
      </c>
      <c r="AS63" s="171" t="n">
        <v>0</v>
      </c>
      <c r="AT63" s="171" t="n">
        <v>-0.15</v>
      </c>
      <c r="AU63" s="171" t="n">
        <v>-0.015</v>
      </c>
      <c r="AV63" s="171" t="n">
        <v>-0.11</v>
      </c>
      <c r="AW63" s="171" t="n">
        <v>0.02</v>
      </c>
      <c r="AX63" s="171" t="n">
        <v>-0.0725</v>
      </c>
      <c r="AY63" s="171" t="n">
        <v>0.01</v>
      </c>
      <c r="AZ63" s="172" t="n">
        <v>0.115</v>
      </c>
      <c r="BA63" s="172" t="n">
        <v>0</v>
      </c>
      <c r="BB63" s="172" t="n">
        <v>-0.2</v>
      </c>
      <c r="BC63" s="171" t="n">
        <v>0.0025</v>
      </c>
      <c r="BD63" s="171" t="n">
        <v>-0.0875</v>
      </c>
      <c r="BE63" s="171" t="n">
        <v>0.005</v>
      </c>
      <c r="BF63" s="171" t="n">
        <v>0.26</v>
      </c>
      <c r="BG63" s="171" t="n">
        <v>0.03</v>
      </c>
      <c r="BH63" s="171" t="n">
        <v>-0.0775</v>
      </c>
      <c r="BI63" s="171" t="n">
        <v>0</v>
      </c>
      <c r="BJ63" s="171" t="n">
        <v>0.135</v>
      </c>
      <c r="BK63" s="134" t="n">
        <v>0.03</v>
      </c>
      <c r="BL63" s="134" t="n">
        <v>0.26</v>
      </c>
      <c r="BM63" s="134" t="n">
        <v>0.03</v>
      </c>
      <c r="BN63" s="134" t="n">
        <v>-0.2</v>
      </c>
      <c r="BO63" s="134" t="n">
        <v>0</v>
      </c>
      <c r="BP63" s="134" t="n">
        <v>-0.37</v>
      </c>
      <c r="BQ63" s="134" t="n">
        <v>0.02</v>
      </c>
      <c r="BR63" s="134" t="n">
        <v>0.475</v>
      </c>
      <c r="BS63" s="134" t="n">
        <v>0.03</v>
      </c>
      <c r="BT63" s="134" t="n">
        <v>-0.0875</v>
      </c>
      <c r="BU63" s="134" t="n">
        <v>0.005</v>
      </c>
      <c r="BV63" s="134" t="n">
        <v>0.275</v>
      </c>
      <c r="BW63" s="134" t="n">
        <v>0</v>
      </c>
      <c r="BX63" s="134" t="n">
        <v>0.26</v>
      </c>
      <c r="BY63" s="134" t="n">
        <v>0</v>
      </c>
      <c r="BZ63" s="134" t="n">
        <v>-0.0275</v>
      </c>
      <c r="CA63" s="134" t="n">
        <v>0.0575</v>
      </c>
      <c r="CB63" s="134" t="n">
        <v>0.18</v>
      </c>
      <c r="CC63" s="134" t="n">
        <v>0.0125</v>
      </c>
      <c r="CD63" s="134" t="n">
        <v>-0.0275</v>
      </c>
      <c r="CE63" s="134" t="n">
        <v>0.006</v>
      </c>
      <c r="CF63" s="134" t="n">
        <v>0.0025</v>
      </c>
      <c r="CG63" s="134" t="n">
        <v>0</v>
      </c>
      <c r="CH63" s="134" t="n">
        <v>-0.0275</v>
      </c>
      <c r="CI63" s="134" t="n">
        <v>0.006</v>
      </c>
      <c r="CJ63" s="134" t="n">
        <v>-0.0755</v>
      </c>
      <c r="CK63" s="134" t="n">
        <v>0.005</v>
      </c>
      <c r="CL63" s="134" t="n">
        <v>0.075</v>
      </c>
      <c r="CM63" s="134" t="n">
        <v>0.005</v>
      </c>
      <c r="CN63" s="134" t="n">
        <v>-0.075</v>
      </c>
      <c r="CO63" s="134" t="n">
        <v>0.01</v>
      </c>
      <c r="CP63" s="134" t="n">
        <v>-0.02</v>
      </c>
      <c r="CQ63" s="134" t="n">
        <v>0.015</v>
      </c>
      <c r="CR63" s="134" t="n">
        <v>0.02</v>
      </c>
      <c r="CS63" s="134" t="n">
        <v>0.0075</v>
      </c>
      <c r="CT63" s="134" t="n">
        <v>0.41</v>
      </c>
      <c r="CU63" s="134" t="n">
        <v>0.035</v>
      </c>
      <c r="CV63" s="134" t="n">
        <v>-0.2</v>
      </c>
      <c r="CW63" s="134" t="n">
        <v>0</v>
      </c>
      <c r="CX63" s="134" t="n">
        <v>0.18</v>
      </c>
      <c r="CY63" s="134" t="n">
        <v>0.0125</v>
      </c>
      <c r="CZ63" s="134" t="n">
        <v>-0.63</v>
      </c>
      <c r="DA63" s="134" t="n">
        <v>0</v>
      </c>
      <c r="DB63" s="134" t="n">
        <v>-0.45</v>
      </c>
      <c r="DC63" s="134" t="n">
        <v>0</v>
      </c>
      <c r="DD63" s="134" t="n">
        <v>1.05</v>
      </c>
      <c r="DF63" s="134" t="n">
        <v>-0.04</v>
      </c>
      <c r="DG63" s="134" t="n">
        <v>0.0075</v>
      </c>
      <c r="DH63" s="134" t="n">
        <v>0.0135</v>
      </c>
      <c r="DI63" s="134" t="n">
        <v>0.0075</v>
      </c>
      <c r="DJ63" s="134" t="n">
        <v>-0.009</v>
      </c>
      <c r="DK63" s="134" t="n">
        <v>0.0075</v>
      </c>
      <c r="DL63" s="171" t="n">
        <v>-0.13</v>
      </c>
      <c r="DM63" s="134" t="n">
        <v>-0.01</v>
      </c>
      <c r="DN63" s="134" t="n">
        <v>0.145</v>
      </c>
      <c r="DO63" s="134" t="n">
        <v>0</v>
      </c>
      <c r="DP63" s="134" t="n">
        <v>-0.0625</v>
      </c>
      <c r="DQ63" s="134" t="n">
        <v>0</v>
      </c>
      <c r="DR63" s="134" t="n">
        <v>-0.12</v>
      </c>
      <c r="DS63" s="134" t="n">
        <v>-0.01</v>
      </c>
      <c r="DT63" s="134" t="n">
        <v>0.14</v>
      </c>
      <c r="DU63" s="134" t="n">
        <v>0</v>
      </c>
    </row>
    <row r="64" customFormat="false" ht="12.75" hidden="false" customHeight="false" outlineLevel="0" collapsed="false">
      <c r="D64" s="133" t="n">
        <v>38565</v>
      </c>
      <c r="F64" s="171" t="n">
        <v>3.726</v>
      </c>
      <c r="G64" s="172" t="n">
        <v>0.0439863321858751</v>
      </c>
      <c r="H64" s="171" t="n">
        <v>0.275</v>
      </c>
      <c r="I64" s="171" t="n">
        <v>0.55</v>
      </c>
      <c r="J64" s="171" t="n">
        <v>0.55</v>
      </c>
      <c r="K64" s="171" t="n">
        <v>0.5</v>
      </c>
      <c r="L64" s="169" t="n">
        <v>0.6</v>
      </c>
      <c r="M64" s="169" t="n">
        <v>0.55</v>
      </c>
      <c r="N64" s="171" t="n">
        <v>0.6</v>
      </c>
      <c r="O64" s="171" t="n">
        <v>0.55</v>
      </c>
      <c r="P64" s="171" t="n">
        <v>0.6</v>
      </c>
      <c r="Q64" s="171" t="n">
        <v>0.45</v>
      </c>
      <c r="R64" s="172" t="n">
        <v>0.55</v>
      </c>
      <c r="S64" s="172" t="n">
        <v>0.6</v>
      </c>
      <c r="T64" s="171" t="n">
        <v>0.55</v>
      </c>
      <c r="U64" s="171" t="n">
        <v>0.6</v>
      </c>
      <c r="V64" s="171" t="n">
        <v>0.7</v>
      </c>
      <c r="W64" s="171" t="n">
        <v>0.7</v>
      </c>
      <c r="X64" s="171" t="n">
        <v>-0.09</v>
      </c>
      <c r="Y64" s="171" t="n">
        <v>0</v>
      </c>
      <c r="Z64" s="171" t="n">
        <v>0.04</v>
      </c>
      <c r="AA64" s="171" t="n">
        <v>0.005</v>
      </c>
      <c r="AB64" s="171" t="n">
        <v>0.175</v>
      </c>
      <c r="AC64" s="171" t="n">
        <v>0</v>
      </c>
      <c r="AD64" s="171" t="n">
        <v>0.145</v>
      </c>
      <c r="AE64" s="171" t="n">
        <v>0</v>
      </c>
      <c r="AF64" s="171" t="n">
        <v>0.175</v>
      </c>
      <c r="AG64" s="171" t="n">
        <v>0</v>
      </c>
      <c r="AH64" s="171" t="n">
        <v>0.13</v>
      </c>
      <c r="AI64" s="171" t="n">
        <v>0</v>
      </c>
      <c r="AJ64" s="171" t="n">
        <v>0.14</v>
      </c>
      <c r="AK64" s="171" t="n">
        <v>0</v>
      </c>
      <c r="AL64" s="171" t="n">
        <v>0.04</v>
      </c>
      <c r="AM64" s="171" t="n">
        <v>0.04</v>
      </c>
      <c r="AN64" s="171" t="n">
        <v>-0.0675</v>
      </c>
      <c r="AO64" s="171" t="n">
        <v>0.013</v>
      </c>
      <c r="AP64" s="171" t="n">
        <v>-0.44</v>
      </c>
      <c r="AQ64" s="171" t="n">
        <v>0.155</v>
      </c>
      <c r="AR64" s="171" t="n">
        <v>-0.0625</v>
      </c>
      <c r="AS64" s="171" t="n">
        <v>0</v>
      </c>
      <c r="AT64" s="171" t="n">
        <v>-0.15</v>
      </c>
      <c r="AU64" s="171" t="n">
        <v>-0.015</v>
      </c>
      <c r="AV64" s="171" t="n">
        <v>-0.11</v>
      </c>
      <c r="AW64" s="171" t="n">
        <v>0.02</v>
      </c>
      <c r="AX64" s="171" t="n">
        <v>-0.0725</v>
      </c>
      <c r="AY64" s="171" t="n">
        <v>0.01</v>
      </c>
      <c r="AZ64" s="172" t="n">
        <v>0.115</v>
      </c>
      <c r="BA64" s="172" t="n">
        <v>0</v>
      </c>
      <c r="BB64" s="172" t="n">
        <v>-0.2</v>
      </c>
      <c r="BC64" s="171" t="n">
        <v>0.0025</v>
      </c>
      <c r="BD64" s="171" t="n">
        <v>-0.0875</v>
      </c>
      <c r="BE64" s="171" t="n">
        <v>0.005</v>
      </c>
      <c r="BF64" s="171" t="n">
        <v>0.26</v>
      </c>
      <c r="BG64" s="171" t="n">
        <v>0.03</v>
      </c>
      <c r="BH64" s="171" t="n">
        <v>-0.0775</v>
      </c>
      <c r="BI64" s="171" t="n">
        <v>0</v>
      </c>
      <c r="BJ64" s="171" t="n">
        <v>0.135</v>
      </c>
      <c r="BK64" s="134" t="n">
        <v>0.03</v>
      </c>
      <c r="BL64" s="134" t="n">
        <v>0.26</v>
      </c>
      <c r="BM64" s="134" t="n">
        <v>0.03</v>
      </c>
      <c r="BN64" s="134" t="n">
        <v>-0.2</v>
      </c>
      <c r="BO64" s="134" t="n">
        <v>0</v>
      </c>
      <c r="BP64" s="134" t="n">
        <v>-0.37</v>
      </c>
      <c r="BQ64" s="134" t="n">
        <v>0.02</v>
      </c>
      <c r="BR64" s="134" t="n">
        <v>0.475</v>
      </c>
      <c r="BS64" s="134" t="n">
        <v>0.03</v>
      </c>
      <c r="BT64" s="134" t="n">
        <v>-0.0875</v>
      </c>
      <c r="BU64" s="134" t="n">
        <v>0.005</v>
      </c>
      <c r="BV64" s="134" t="n">
        <v>0.275</v>
      </c>
      <c r="BW64" s="134" t="n">
        <v>0</v>
      </c>
      <c r="BX64" s="134" t="n">
        <v>0.26</v>
      </c>
      <c r="BY64" s="134" t="n">
        <v>0</v>
      </c>
      <c r="BZ64" s="134" t="n">
        <v>-0.0275</v>
      </c>
      <c r="CA64" s="134" t="n">
        <v>0.0575</v>
      </c>
      <c r="CB64" s="134" t="n">
        <v>0.19</v>
      </c>
      <c r="CC64" s="134" t="n">
        <v>0.0125</v>
      </c>
      <c r="CD64" s="134" t="n">
        <v>-0.0275</v>
      </c>
      <c r="CE64" s="134" t="n">
        <v>0.006</v>
      </c>
      <c r="CF64" s="134" t="n">
        <v>0.0025</v>
      </c>
      <c r="CG64" s="134" t="n">
        <v>0</v>
      </c>
      <c r="CH64" s="134" t="n">
        <v>-0.0275</v>
      </c>
      <c r="CI64" s="134" t="n">
        <v>0.006</v>
      </c>
      <c r="CJ64" s="134" t="n">
        <v>-0.073</v>
      </c>
      <c r="CK64" s="134" t="n">
        <v>0.005</v>
      </c>
      <c r="CL64" s="134" t="n">
        <v>0.075</v>
      </c>
      <c r="CM64" s="134" t="n">
        <v>0.005</v>
      </c>
      <c r="CN64" s="134" t="n">
        <v>-0.075</v>
      </c>
      <c r="CO64" s="134" t="n">
        <v>0.01</v>
      </c>
      <c r="CP64" s="134" t="n">
        <v>-0.02</v>
      </c>
      <c r="CQ64" s="134" t="n">
        <v>0.015</v>
      </c>
      <c r="CR64" s="134" t="n">
        <v>0.02</v>
      </c>
      <c r="CS64" s="134" t="n">
        <v>0.0075</v>
      </c>
      <c r="CT64" s="134" t="n">
        <v>0.41</v>
      </c>
      <c r="CU64" s="134" t="n">
        <v>0.01</v>
      </c>
      <c r="CV64" s="134" t="n">
        <v>-0.2</v>
      </c>
      <c r="CW64" s="134" t="n">
        <v>0</v>
      </c>
      <c r="CX64" s="134" t="n">
        <v>0.19</v>
      </c>
      <c r="CY64" s="134" t="n">
        <v>0.0125</v>
      </c>
      <c r="CZ64" s="134" t="n">
        <v>-0.63</v>
      </c>
      <c r="DA64" s="134" t="n">
        <v>0</v>
      </c>
      <c r="DB64" s="134" t="n">
        <v>-0.45</v>
      </c>
      <c r="DC64" s="134" t="n">
        <v>0</v>
      </c>
      <c r="DD64" s="134" t="n">
        <v>1.05</v>
      </c>
      <c r="DF64" s="134" t="n">
        <v>-0.04</v>
      </c>
      <c r="DG64" s="134" t="n">
        <v>0.0075</v>
      </c>
      <c r="DH64" s="134" t="n">
        <v>0.0135</v>
      </c>
      <c r="DI64" s="134" t="n">
        <v>0.0075</v>
      </c>
      <c r="DJ64" s="134" t="n">
        <v>-0.009</v>
      </c>
      <c r="DK64" s="134" t="n">
        <v>0.0075</v>
      </c>
      <c r="DL64" s="171" t="n">
        <v>-0.13</v>
      </c>
      <c r="DM64" s="134" t="n">
        <v>-0.01</v>
      </c>
      <c r="DN64" s="134" t="n">
        <v>0.145</v>
      </c>
      <c r="DO64" s="134" t="n">
        <v>0</v>
      </c>
      <c r="DP64" s="134" t="n">
        <v>-0.0625</v>
      </c>
      <c r="DQ64" s="134" t="n">
        <v>0</v>
      </c>
      <c r="DR64" s="134" t="n">
        <v>-0.12</v>
      </c>
      <c r="DS64" s="134" t="n">
        <v>-0.01</v>
      </c>
      <c r="DT64" s="134" t="n">
        <v>0.14</v>
      </c>
      <c r="DU64" s="134" t="n">
        <v>0</v>
      </c>
    </row>
    <row r="65" customFormat="false" ht="12.75" hidden="false" customHeight="false" outlineLevel="0" collapsed="false">
      <c r="D65" s="133" t="n">
        <v>38596</v>
      </c>
      <c r="F65" s="171" t="n">
        <v>3.715</v>
      </c>
      <c r="G65" s="172" t="n">
        <v>0.0443368038553462</v>
      </c>
      <c r="H65" s="171" t="n">
        <v>0.275</v>
      </c>
      <c r="I65" s="171" t="n">
        <v>0.55</v>
      </c>
      <c r="J65" s="171" t="n">
        <v>0.55</v>
      </c>
      <c r="K65" s="171" t="n">
        <v>0.55</v>
      </c>
      <c r="L65" s="169" t="n">
        <v>0.55</v>
      </c>
      <c r="M65" s="169" t="n">
        <v>0.55</v>
      </c>
      <c r="N65" s="171" t="n">
        <v>0.6</v>
      </c>
      <c r="O65" s="171" t="n">
        <v>0.6</v>
      </c>
      <c r="P65" s="171" t="n">
        <v>0.55</v>
      </c>
      <c r="Q65" s="171" t="n">
        <v>0.5</v>
      </c>
      <c r="R65" s="172" t="n">
        <v>0.55</v>
      </c>
      <c r="S65" s="172" t="n">
        <v>0.6</v>
      </c>
      <c r="T65" s="171" t="n">
        <v>0.55</v>
      </c>
      <c r="U65" s="171" t="n">
        <v>0.6</v>
      </c>
      <c r="V65" s="171" t="n">
        <v>0.7</v>
      </c>
      <c r="W65" s="171" t="n">
        <v>0.65</v>
      </c>
      <c r="X65" s="171" t="n">
        <v>-0.09</v>
      </c>
      <c r="Y65" s="171" t="n">
        <v>0</v>
      </c>
      <c r="Z65" s="171" t="n">
        <v>0.04</v>
      </c>
      <c r="AA65" s="171" t="n">
        <v>0.005</v>
      </c>
      <c r="AB65" s="171" t="n">
        <v>0.175</v>
      </c>
      <c r="AC65" s="171" t="n">
        <v>0</v>
      </c>
      <c r="AD65" s="171" t="n">
        <v>0.145</v>
      </c>
      <c r="AE65" s="171" t="n">
        <v>0</v>
      </c>
      <c r="AF65" s="171" t="n">
        <v>0.175</v>
      </c>
      <c r="AG65" s="171" t="n">
        <v>0</v>
      </c>
      <c r="AH65" s="171" t="n">
        <v>0.13</v>
      </c>
      <c r="AI65" s="171" t="n">
        <v>0</v>
      </c>
      <c r="AJ65" s="171" t="n">
        <v>0.14</v>
      </c>
      <c r="AK65" s="171" t="n">
        <v>0</v>
      </c>
      <c r="AL65" s="171" t="n">
        <v>0.04</v>
      </c>
      <c r="AM65" s="171" t="n">
        <v>0.04</v>
      </c>
      <c r="AN65" s="171" t="n">
        <v>-0.0675</v>
      </c>
      <c r="AO65" s="171" t="n">
        <v>0.013</v>
      </c>
      <c r="AP65" s="171" t="n">
        <v>-0.44</v>
      </c>
      <c r="AQ65" s="171" t="n">
        <v>0.155</v>
      </c>
      <c r="AR65" s="171" t="n">
        <v>-0.0625</v>
      </c>
      <c r="AS65" s="171" t="n">
        <v>0</v>
      </c>
      <c r="AT65" s="171" t="n">
        <v>-0.15</v>
      </c>
      <c r="AU65" s="171" t="n">
        <v>-0.015</v>
      </c>
      <c r="AV65" s="171" t="n">
        <v>-0.11</v>
      </c>
      <c r="AW65" s="171" t="n">
        <v>0.02</v>
      </c>
      <c r="AX65" s="171" t="n">
        <v>-0.0725</v>
      </c>
      <c r="AY65" s="171" t="n">
        <v>0.01</v>
      </c>
      <c r="AZ65" s="172" t="n">
        <v>0.115</v>
      </c>
      <c r="BA65" s="172" t="n">
        <v>0</v>
      </c>
      <c r="BB65" s="172" t="n">
        <v>-0.2</v>
      </c>
      <c r="BC65" s="171" t="n">
        <v>0.0025</v>
      </c>
      <c r="BD65" s="171" t="n">
        <v>-0.0875</v>
      </c>
      <c r="BE65" s="171" t="n">
        <v>0.005</v>
      </c>
      <c r="BF65" s="171" t="n">
        <v>0.26</v>
      </c>
      <c r="BG65" s="171" t="n">
        <v>0.03</v>
      </c>
      <c r="BH65" s="171" t="n">
        <v>-0.0775</v>
      </c>
      <c r="BI65" s="171" t="n">
        <v>0</v>
      </c>
      <c r="BJ65" s="171" t="n">
        <v>0.135</v>
      </c>
      <c r="BK65" s="134" t="n">
        <v>0.03</v>
      </c>
      <c r="BL65" s="134" t="n">
        <v>0.26</v>
      </c>
      <c r="BM65" s="134" t="n">
        <v>0.03</v>
      </c>
      <c r="BN65" s="134" t="n">
        <v>-0.2</v>
      </c>
      <c r="BO65" s="134" t="n">
        <v>0</v>
      </c>
      <c r="BP65" s="134" t="n">
        <v>-0.37</v>
      </c>
      <c r="BQ65" s="134" t="n">
        <v>0.02</v>
      </c>
      <c r="BR65" s="134" t="n">
        <v>0.475</v>
      </c>
      <c r="BS65" s="134" t="n">
        <v>0.03</v>
      </c>
      <c r="BT65" s="134" t="n">
        <v>-0.0875</v>
      </c>
      <c r="BU65" s="134" t="n">
        <v>0.005</v>
      </c>
      <c r="BV65" s="134" t="n">
        <v>0.275</v>
      </c>
      <c r="BW65" s="134" t="n">
        <v>0</v>
      </c>
      <c r="BX65" s="134" t="n">
        <v>0.26</v>
      </c>
      <c r="BY65" s="134" t="n">
        <v>0</v>
      </c>
      <c r="BZ65" s="134" t="n">
        <v>-0.0275</v>
      </c>
      <c r="CA65" s="134" t="n">
        <v>0.0575</v>
      </c>
      <c r="CB65" s="134" t="n">
        <v>0.165</v>
      </c>
      <c r="CC65" s="134" t="n">
        <v>0.0125</v>
      </c>
      <c r="CD65" s="134" t="n">
        <v>-0.0275</v>
      </c>
      <c r="CE65" s="134" t="n">
        <v>0.006</v>
      </c>
      <c r="CF65" s="134" t="n">
        <v>0.0025</v>
      </c>
      <c r="CG65" s="134" t="n">
        <v>0</v>
      </c>
      <c r="CH65" s="134" t="n">
        <v>-0.0275</v>
      </c>
      <c r="CI65" s="134" t="n">
        <v>0.006</v>
      </c>
      <c r="CJ65" s="134" t="n">
        <v>-0.078</v>
      </c>
      <c r="CK65" s="134" t="n">
        <v>0.005</v>
      </c>
      <c r="CL65" s="134" t="n">
        <v>0.075</v>
      </c>
      <c r="CM65" s="134" t="n">
        <v>0.005</v>
      </c>
      <c r="CN65" s="134" t="n">
        <v>-0.075</v>
      </c>
      <c r="CO65" s="134" t="n">
        <v>0.01</v>
      </c>
      <c r="CP65" s="134" t="n">
        <v>-0.02</v>
      </c>
      <c r="CQ65" s="134" t="n">
        <v>0.015</v>
      </c>
      <c r="CR65" s="134" t="n">
        <v>0.02</v>
      </c>
      <c r="CS65" s="134" t="n">
        <v>0.0075</v>
      </c>
      <c r="CT65" s="134" t="n">
        <v>0.36</v>
      </c>
      <c r="CU65" s="134" t="n">
        <v>0.01</v>
      </c>
      <c r="CV65" s="134" t="n">
        <v>-0.2</v>
      </c>
      <c r="CW65" s="134" t="n">
        <v>0</v>
      </c>
      <c r="CX65" s="134" t="n">
        <v>0.165</v>
      </c>
      <c r="CY65" s="134" t="n">
        <v>0.0125</v>
      </c>
      <c r="CZ65" s="134" t="n">
        <v>-0.63</v>
      </c>
      <c r="DA65" s="134" t="n">
        <v>0</v>
      </c>
      <c r="DB65" s="134" t="n">
        <v>-0.45</v>
      </c>
      <c r="DC65" s="134" t="n">
        <v>0</v>
      </c>
      <c r="DD65" s="134" t="n">
        <v>0.75</v>
      </c>
      <c r="DF65" s="134" t="n">
        <v>-0.045</v>
      </c>
      <c r="DG65" s="134" t="n">
        <v>0.0075</v>
      </c>
      <c r="DH65" s="134" t="n">
        <v>0.0085</v>
      </c>
      <c r="DI65" s="134" t="n">
        <v>0.0075</v>
      </c>
      <c r="DJ65" s="134" t="n">
        <v>-0.014</v>
      </c>
      <c r="DK65" s="134" t="n">
        <v>0.0075</v>
      </c>
      <c r="DL65" s="171" t="n">
        <v>-0.13</v>
      </c>
      <c r="DM65" s="134" t="n">
        <v>-0.01</v>
      </c>
      <c r="DN65" s="134" t="n">
        <v>0.145</v>
      </c>
      <c r="DO65" s="134" t="n">
        <v>0</v>
      </c>
      <c r="DP65" s="134" t="n">
        <v>-0.0625</v>
      </c>
      <c r="DQ65" s="134" t="n">
        <v>0</v>
      </c>
      <c r="DR65" s="134" t="n">
        <v>-0.12</v>
      </c>
      <c r="DS65" s="134" t="n">
        <v>-0.01</v>
      </c>
      <c r="DT65" s="134" t="n">
        <v>0.14</v>
      </c>
      <c r="DU65" s="134" t="n">
        <v>0</v>
      </c>
    </row>
    <row r="66" customFormat="false" ht="12.75" hidden="false" customHeight="false" outlineLevel="0" collapsed="false">
      <c r="D66" s="133" t="n">
        <v>38626</v>
      </c>
      <c r="F66" s="171" t="n">
        <v>3.73</v>
      </c>
      <c r="G66" s="172" t="n">
        <v>0.0446658846340013</v>
      </c>
      <c r="H66" s="171" t="n">
        <v>0.275</v>
      </c>
      <c r="I66" s="171" t="n">
        <v>0.6</v>
      </c>
      <c r="J66" s="171" t="n">
        <v>0.6</v>
      </c>
      <c r="K66" s="171" t="n">
        <v>0.55</v>
      </c>
      <c r="L66" s="169" t="n">
        <v>0.6</v>
      </c>
      <c r="M66" s="169" t="n">
        <v>0.6</v>
      </c>
      <c r="N66" s="171" t="n">
        <v>0.65</v>
      </c>
      <c r="O66" s="171" t="n">
        <v>0.65</v>
      </c>
      <c r="P66" s="171" t="n">
        <v>0.6</v>
      </c>
      <c r="Q66" s="171" t="n">
        <v>0.5</v>
      </c>
      <c r="R66" s="172" t="n">
        <v>0.6</v>
      </c>
      <c r="S66" s="172" t="n">
        <v>0.65</v>
      </c>
      <c r="T66" s="171" t="n">
        <v>0.6</v>
      </c>
      <c r="U66" s="171" t="n">
        <v>0.65</v>
      </c>
      <c r="V66" s="171" t="n">
        <v>0.75</v>
      </c>
      <c r="W66" s="171" t="n">
        <v>0.7</v>
      </c>
      <c r="X66" s="171" t="n">
        <v>-0.09</v>
      </c>
      <c r="Y66" s="171" t="n">
        <v>0</v>
      </c>
      <c r="Z66" s="171" t="n">
        <v>0.04</v>
      </c>
      <c r="AA66" s="171" t="n">
        <v>0.005</v>
      </c>
      <c r="AB66" s="171" t="n">
        <v>0.175</v>
      </c>
      <c r="AC66" s="171" t="n">
        <v>0</v>
      </c>
      <c r="AD66" s="171" t="n">
        <v>0.145</v>
      </c>
      <c r="AE66" s="171" t="n">
        <v>0</v>
      </c>
      <c r="AF66" s="171" t="n">
        <v>0.175</v>
      </c>
      <c r="AG66" s="171" t="n">
        <v>0</v>
      </c>
      <c r="AH66" s="171" t="n">
        <v>0.13</v>
      </c>
      <c r="AI66" s="171" t="n">
        <v>0</v>
      </c>
      <c r="AJ66" s="171" t="n">
        <v>0.14</v>
      </c>
      <c r="AK66" s="171" t="n">
        <v>0</v>
      </c>
      <c r="AL66" s="171" t="n">
        <v>0.04</v>
      </c>
      <c r="AM66" s="171" t="n">
        <v>0.04</v>
      </c>
      <c r="AN66" s="171" t="n">
        <v>-0.0675</v>
      </c>
      <c r="AO66" s="171" t="n">
        <v>0.013</v>
      </c>
      <c r="AP66" s="171" t="n">
        <v>-0.44</v>
      </c>
      <c r="AQ66" s="171" t="n">
        <v>0.155</v>
      </c>
      <c r="AR66" s="171" t="n">
        <v>-0.0625</v>
      </c>
      <c r="AS66" s="171" t="n">
        <v>0</v>
      </c>
      <c r="AT66" s="171" t="n">
        <v>-0.15</v>
      </c>
      <c r="AU66" s="171" t="n">
        <v>-0.015</v>
      </c>
      <c r="AV66" s="171" t="n">
        <v>-0.11</v>
      </c>
      <c r="AW66" s="171" t="n">
        <v>0.02</v>
      </c>
      <c r="AX66" s="171" t="n">
        <v>-0.0725</v>
      </c>
      <c r="AY66" s="171" t="n">
        <v>0.01</v>
      </c>
      <c r="AZ66" s="172" t="n">
        <v>0.115</v>
      </c>
      <c r="BA66" s="172" t="n">
        <v>0</v>
      </c>
      <c r="BB66" s="172" t="n">
        <v>-0.2</v>
      </c>
      <c r="BC66" s="171" t="n">
        <v>0.0025</v>
      </c>
      <c r="BD66" s="171" t="n">
        <v>-0.0875</v>
      </c>
      <c r="BE66" s="171" t="n">
        <v>0.005</v>
      </c>
      <c r="BF66" s="171" t="n">
        <v>0.26</v>
      </c>
      <c r="BG66" s="171" t="n">
        <v>0.03</v>
      </c>
      <c r="BH66" s="171" t="n">
        <v>-0.0775</v>
      </c>
      <c r="BI66" s="171" t="n">
        <v>0</v>
      </c>
      <c r="BJ66" s="171" t="n">
        <v>0.135</v>
      </c>
      <c r="BK66" s="134" t="n">
        <v>0.03</v>
      </c>
      <c r="BL66" s="134" t="n">
        <v>0.26</v>
      </c>
      <c r="BM66" s="134" t="n">
        <v>0.03</v>
      </c>
      <c r="BN66" s="134" t="n">
        <v>-0.2</v>
      </c>
      <c r="BO66" s="134" t="n">
        <v>0</v>
      </c>
      <c r="BP66" s="134" t="n">
        <v>-0.37</v>
      </c>
      <c r="BQ66" s="134" t="n">
        <v>0.02</v>
      </c>
      <c r="BR66" s="134" t="n">
        <v>0.475</v>
      </c>
      <c r="BS66" s="134" t="n">
        <v>0.03</v>
      </c>
      <c r="BT66" s="134" t="n">
        <v>-0.0875</v>
      </c>
      <c r="BU66" s="134" t="n">
        <v>0.005</v>
      </c>
      <c r="BV66" s="134" t="n">
        <v>0.275</v>
      </c>
      <c r="BW66" s="134" t="n">
        <v>0</v>
      </c>
      <c r="BX66" s="134" t="n">
        <v>0.26</v>
      </c>
      <c r="BY66" s="134" t="n">
        <v>0</v>
      </c>
      <c r="BZ66" s="134" t="n">
        <v>-0.0275</v>
      </c>
      <c r="CA66" s="134" t="n">
        <v>0.0575</v>
      </c>
      <c r="CB66" s="134" t="n">
        <v>0.175</v>
      </c>
      <c r="CC66" s="134" t="n">
        <v>0.0125</v>
      </c>
      <c r="CD66" s="134" t="n">
        <v>-0.0275</v>
      </c>
      <c r="CE66" s="134" t="n">
        <v>0.006</v>
      </c>
      <c r="CF66" s="134" t="n">
        <v>0.0025</v>
      </c>
      <c r="CG66" s="134" t="n">
        <v>0</v>
      </c>
      <c r="CH66" s="134" t="n">
        <v>-0.0275</v>
      </c>
      <c r="CI66" s="134" t="n">
        <v>0.006</v>
      </c>
      <c r="CJ66" s="134" t="n">
        <v>-0.0805</v>
      </c>
      <c r="CK66" s="134" t="n">
        <v>0.005</v>
      </c>
      <c r="CL66" s="134" t="n">
        <v>0.075</v>
      </c>
      <c r="CM66" s="134" t="n">
        <v>0.005</v>
      </c>
      <c r="CN66" s="134" t="n">
        <v>-0.075</v>
      </c>
      <c r="CO66" s="134" t="n">
        <v>0.01</v>
      </c>
      <c r="CP66" s="134" t="n">
        <v>-0.02</v>
      </c>
      <c r="CQ66" s="134" t="n">
        <v>0.015</v>
      </c>
      <c r="CR66" s="134" t="n">
        <v>0.02</v>
      </c>
      <c r="CS66" s="134" t="n">
        <v>0.0075</v>
      </c>
      <c r="CT66" s="134" t="n">
        <v>0.4</v>
      </c>
      <c r="CU66" s="134" t="n">
        <v>0.01</v>
      </c>
      <c r="CV66" s="134" t="n">
        <v>-0.2</v>
      </c>
      <c r="CW66" s="134" t="n">
        <v>0</v>
      </c>
      <c r="CX66" s="134" t="n">
        <v>0.175</v>
      </c>
      <c r="CY66" s="134" t="n">
        <v>0.0125</v>
      </c>
      <c r="CZ66" s="134" t="n">
        <v>-0.63</v>
      </c>
      <c r="DA66" s="134" t="n">
        <v>0</v>
      </c>
      <c r="DB66" s="134" t="n">
        <v>-0.45</v>
      </c>
      <c r="DC66" s="134" t="n">
        <v>0</v>
      </c>
      <c r="DD66" s="134" t="n">
        <v>0.45</v>
      </c>
      <c r="DF66" s="134" t="n">
        <v>-0.045</v>
      </c>
      <c r="DG66" s="134" t="n">
        <v>0.0075</v>
      </c>
      <c r="DH66" s="134" t="n">
        <v>0.0085</v>
      </c>
      <c r="DI66" s="134" t="n">
        <v>0.0075</v>
      </c>
      <c r="DJ66" s="134" t="n">
        <v>-0.014</v>
      </c>
      <c r="DK66" s="134" t="n">
        <v>0.0075</v>
      </c>
      <c r="DL66" s="171" t="n">
        <v>-0.13</v>
      </c>
      <c r="DM66" s="134" t="n">
        <v>-0.01</v>
      </c>
      <c r="DN66" s="134" t="n">
        <v>0.145</v>
      </c>
      <c r="DO66" s="134" t="n">
        <v>0</v>
      </c>
      <c r="DP66" s="134" t="n">
        <v>-0.0625</v>
      </c>
      <c r="DQ66" s="134" t="n">
        <v>0</v>
      </c>
      <c r="DR66" s="134" t="n">
        <v>-0.12</v>
      </c>
      <c r="DS66" s="134" t="n">
        <v>-0.01</v>
      </c>
      <c r="DT66" s="134" t="n">
        <v>0.14</v>
      </c>
      <c r="DU66" s="134" t="n">
        <v>0</v>
      </c>
    </row>
    <row r="67" customFormat="false" ht="12.75" hidden="false" customHeight="false" outlineLevel="0" collapsed="false">
      <c r="D67" s="133" t="n">
        <v>38657</v>
      </c>
      <c r="F67" s="171" t="n">
        <v>3.887</v>
      </c>
      <c r="G67" s="172" t="n">
        <v>0.0449850835773264</v>
      </c>
      <c r="H67" s="171" t="n">
        <v>0.275</v>
      </c>
      <c r="I67" s="171" t="n">
        <v>0.8</v>
      </c>
      <c r="J67" s="171" t="n">
        <v>0.85</v>
      </c>
      <c r="K67" s="171" t="n">
        <v>0.8</v>
      </c>
      <c r="L67" s="169" t="n">
        <v>0.8</v>
      </c>
      <c r="M67" s="169" t="n">
        <v>0.9</v>
      </c>
      <c r="N67" s="171" t="n">
        <v>0.95</v>
      </c>
      <c r="O67" s="171" t="n">
        <v>0.85</v>
      </c>
      <c r="P67" s="171" t="n">
        <v>0.8</v>
      </c>
      <c r="Q67" s="171" t="n">
        <v>0.95</v>
      </c>
      <c r="R67" s="172" t="n">
        <v>0.8</v>
      </c>
      <c r="S67" s="172" t="n">
        <v>0.8</v>
      </c>
      <c r="T67" s="171" t="n">
        <v>0.8</v>
      </c>
      <c r="U67" s="171" t="n">
        <v>0.95</v>
      </c>
      <c r="V67" s="171" t="n">
        <v>0.95</v>
      </c>
      <c r="W67" s="171" t="n">
        <v>0.9</v>
      </c>
      <c r="X67" s="171" t="n">
        <v>-0.03</v>
      </c>
      <c r="Y67" s="171" t="n">
        <v>0.03</v>
      </c>
      <c r="Z67" s="171" t="n">
        <v>0.125</v>
      </c>
      <c r="AA67" s="171" t="n">
        <v>0.02</v>
      </c>
      <c r="AB67" s="171" t="n">
        <v>0.38</v>
      </c>
      <c r="AC67" s="171" t="n">
        <v>0</v>
      </c>
      <c r="AD67" s="171" t="n">
        <v>0.38</v>
      </c>
      <c r="AE67" s="171" t="n">
        <v>0</v>
      </c>
      <c r="AF67" s="171" t="n">
        <v>0.38</v>
      </c>
      <c r="AG67" s="171" t="n">
        <v>0</v>
      </c>
      <c r="AH67" s="171" t="n">
        <v>0.22</v>
      </c>
      <c r="AI67" s="171" t="n">
        <v>0</v>
      </c>
      <c r="AJ67" s="171" t="n">
        <v>0.211936</v>
      </c>
      <c r="AK67" s="171" t="n">
        <v>0</v>
      </c>
      <c r="AL67" s="171" t="n">
        <v>0.125</v>
      </c>
      <c r="AM67" s="171" t="n">
        <v>0.035</v>
      </c>
      <c r="AN67" s="171" t="n">
        <v>-0.08</v>
      </c>
      <c r="AO67" s="171" t="n">
        <v>0.008</v>
      </c>
      <c r="AP67" s="171" t="n">
        <v>-0.405</v>
      </c>
      <c r="AQ67" s="171" t="n">
        <v>0.155</v>
      </c>
      <c r="AR67" s="171" t="n">
        <v>-0.06</v>
      </c>
      <c r="AS67" s="171" t="n">
        <v>0.005</v>
      </c>
      <c r="AT67" s="171" t="n">
        <v>-0.15</v>
      </c>
      <c r="AU67" s="171" t="n">
        <v>-0.005</v>
      </c>
      <c r="AV67" s="171" t="n">
        <v>-0.11</v>
      </c>
      <c r="AW67" s="171" t="n">
        <v>-0.01</v>
      </c>
      <c r="AX67" s="171" t="n">
        <v>-0.07</v>
      </c>
      <c r="AY67" s="171" t="n">
        <v>0.005</v>
      </c>
      <c r="AZ67" s="172" t="n">
        <v>0.145</v>
      </c>
      <c r="BA67" s="172" t="n">
        <v>0</v>
      </c>
      <c r="BB67" s="172" t="n">
        <v>-0.13</v>
      </c>
      <c r="BC67" s="171" t="n">
        <v>0.005</v>
      </c>
      <c r="BD67" s="171" t="n">
        <v>-0.0875</v>
      </c>
      <c r="BE67" s="171" t="n">
        <v>0.005</v>
      </c>
      <c r="BF67" s="171" t="n">
        <v>0.25</v>
      </c>
      <c r="BG67" s="171" t="n">
        <v>0.032</v>
      </c>
      <c r="BH67" s="171" t="n">
        <v>-0.0775</v>
      </c>
      <c r="BI67" s="171" t="n">
        <v>0</v>
      </c>
      <c r="BJ67" s="171" t="n">
        <v>0.19</v>
      </c>
      <c r="BK67" s="134" t="n">
        <v>0.03</v>
      </c>
      <c r="BL67" s="134" t="n">
        <v>0.25</v>
      </c>
      <c r="BM67" s="134" t="n">
        <v>0.032</v>
      </c>
      <c r="BN67" s="134" t="n">
        <v>0.298</v>
      </c>
      <c r="BO67" s="134" t="n">
        <v>0</v>
      </c>
      <c r="BP67" s="134" t="n">
        <v>-0.26</v>
      </c>
      <c r="BQ67" s="134" t="n">
        <v>0.035</v>
      </c>
      <c r="BR67" s="134" t="n">
        <v>0.5</v>
      </c>
      <c r="BS67" s="134" t="n">
        <v>0.032</v>
      </c>
      <c r="BT67" s="134" t="n">
        <v>-0.0875</v>
      </c>
      <c r="BU67" s="134" t="n">
        <v>0.005</v>
      </c>
      <c r="BV67" s="134" t="n">
        <v>0.3</v>
      </c>
      <c r="BW67" s="134" t="n">
        <v>0</v>
      </c>
      <c r="BX67" s="134" t="n">
        <v>0.25</v>
      </c>
      <c r="BY67" s="134" t="n">
        <v>0</v>
      </c>
      <c r="BZ67" s="134" t="n">
        <v>-0.025</v>
      </c>
      <c r="CA67" s="134" t="n">
        <v>0.0575</v>
      </c>
      <c r="CB67" s="134" t="n">
        <v>0.215</v>
      </c>
      <c r="CC67" s="134" t="n">
        <v>0.02</v>
      </c>
      <c r="CD67" s="134" t="n">
        <v>-0.025</v>
      </c>
      <c r="CE67" s="134" t="n">
        <v>0.0062</v>
      </c>
      <c r="CF67" s="134" t="n">
        <v>0.0025</v>
      </c>
      <c r="CG67" s="134" t="n">
        <v>0</v>
      </c>
      <c r="CH67" s="134" t="n">
        <v>-0.025</v>
      </c>
      <c r="CI67" s="134" t="n">
        <v>0.0062</v>
      </c>
      <c r="CJ67" s="134" t="n">
        <v>-0.083</v>
      </c>
      <c r="CK67" s="134" t="n">
        <v>0.005</v>
      </c>
      <c r="CL67" s="134" t="n">
        <v>0.075</v>
      </c>
      <c r="CM67" s="134" t="n">
        <v>0.005</v>
      </c>
      <c r="CN67" s="134" t="n">
        <v>-0.0715</v>
      </c>
      <c r="CO67" s="134" t="n">
        <v>0.01</v>
      </c>
      <c r="CP67" s="134" t="n">
        <v>-0.0165</v>
      </c>
      <c r="CQ67" s="134" t="n">
        <v>0.0125</v>
      </c>
      <c r="CR67" s="134" t="n">
        <v>0.0235</v>
      </c>
      <c r="CS67" s="134" t="n">
        <v>0.005</v>
      </c>
      <c r="CT67" s="134" t="n">
        <v>0.7</v>
      </c>
      <c r="CU67" s="134" t="n">
        <v>0.055</v>
      </c>
      <c r="CV67" s="134" t="n">
        <v>0.298</v>
      </c>
      <c r="CW67" s="134" t="n">
        <v>0</v>
      </c>
      <c r="CX67" s="134" t="n">
        <v>0.215</v>
      </c>
      <c r="CY67" s="134" t="n">
        <v>0.02</v>
      </c>
      <c r="CZ67" s="134" t="n">
        <v>-0.52</v>
      </c>
      <c r="DA67" s="134" t="n">
        <v>0</v>
      </c>
      <c r="DB67" s="134" t="n">
        <v>-0.34</v>
      </c>
      <c r="DC67" s="134" t="n">
        <v>0</v>
      </c>
      <c r="DD67" s="134" t="n">
        <v>0.45</v>
      </c>
      <c r="DF67" s="134" t="n">
        <v>-0.0375</v>
      </c>
      <c r="DG67" s="134" t="n">
        <v>0.0125</v>
      </c>
      <c r="DH67" s="134" t="n">
        <v>0.0035</v>
      </c>
      <c r="DI67" s="134" t="n">
        <v>0.0075</v>
      </c>
      <c r="DJ67" s="134" t="n">
        <v>-0.019</v>
      </c>
      <c r="DK67" s="134" t="n">
        <v>0.0025</v>
      </c>
      <c r="DL67" s="171" t="n">
        <v>-0.13</v>
      </c>
      <c r="DM67" s="134" t="n">
        <v>0</v>
      </c>
      <c r="DN67" s="134" t="n">
        <v>0.195</v>
      </c>
      <c r="DO67" s="134" t="n">
        <v>0</v>
      </c>
      <c r="DP67" s="134" t="n">
        <v>-0.06</v>
      </c>
      <c r="DQ67" s="134" t="n">
        <v>0.005</v>
      </c>
      <c r="DR67" s="134" t="n">
        <v>-0.12</v>
      </c>
      <c r="DS67" s="134" t="n">
        <v>0</v>
      </c>
      <c r="DT67" s="134" t="n">
        <v>0.23</v>
      </c>
      <c r="DU67" s="134" t="n">
        <v>0</v>
      </c>
    </row>
    <row r="68" customFormat="false" ht="12.75" hidden="false" customHeight="false" outlineLevel="0" collapsed="false">
      <c r="D68" s="133" t="n">
        <v>38687</v>
      </c>
      <c r="F68" s="171" t="n">
        <v>4.047</v>
      </c>
      <c r="G68" s="172" t="n">
        <v>0.0452939858130139</v>
      </c>
      <c r="H68" s="171" t="n">
        <v>0.275</v>
      </c>
      <c r="I68" s="171" t="n">
        <v>1</v>
      </c>
      <c r="J68" s="171" t="n">
        <v>1.05</v>
      </c>
      <c r="K68" s="171" t="n">
        <v>1</v>
      </c>
      <c r="L68" s="169" t="n">
        <v>1</v>
      </c>
      <c r="M68" s="169" t="n">
        <v>1.15</v>
      </c>
      <c r="N68" s="171" t="n">
        <v>1.25</v>
      </c>
      <c r="O68" s="171" t="n">
        <v>1.05</v>
      </c>
      <c r="P68" s="171" t="n">
        <v>1</v>
      </c>
      <c r="Q68" s="171" t="n">
        <v>1.35</v>
      </c>
      <c r="R68" s="172" t="n">
        <v>1</v>
      </c>
      <c r="S68" s="172" t="n">
        <v>1.1</v>
      </c>
      <c r="T68" s="171" t="n">
        <v>1</v>
      </c>
      <c r="U68" s="171" t="n">
        <v>1.25</v>
      </c>
      <c r="V68" s="171" t="n">
        <v>1.15</v>
      </c>
      <c r="W68" s="171" t="n">
        <v>1.1</v>
      </c>
      <c r="X68" s="171" t="n">
        <v>-0.025</v>
      </c>
      <c r="Y68" s="171" t="n">
        <v>0.03</v>
      </c>
      <c r="Z68" s="171" t="n">
        <v>0.125</v>
      </c>
      <c r="AA68" s="171" t="n">
        <v>0.02</v>
      </c>
      <c r="AB68" s="171" t="n">
        <v>0.38</v>
      </c>
      <c r="AC68" s="171" t="n">
        <v>0</v>
      </c>
      <c r="AD68" s="171" t="n">
        <v>0.38</v>
      </c>
      <c r="AE68" s="171" t="n">
        <v>0</v>
      </c>
      <c r="AF68" s="171" t="n">
        <v>0.38</v>
      </c>
      <c r="AG68" s="171" t="n">
        <v>0</v>
      </c>
      <c r="AH68" s="171" t="n">
        <v>0.22</v>
      </c>
      <c r="AI68" s="171" t="n">
        <v>0</v>
      </c>
      <c r="AJ68" s="171" t="n">
        <v>0.217056</v>
      </c>
      <c r="AK68" s="171" t="n">
        <v>0</v>
      </c>
      <c r="AL68" s="171" t="n">
        <v>0.125</v>
      </c>
      <c r="AM68" s="171" t="n">
        <v>0.035</v>
      </c>
      <c r="AN68" s="171" t="n">
        <v>-0.08</v>
      </c>
      <c r="AO68" s="171" t="n">
        <v>0.008</v>
      </c>
      <c r="AP68" s="171" t="n">
        <v>-0.405</v>
      </c>
      <c r="AQ68" s="171" t="n">
        <v>0.155</v>
      </c>
      <c r="AR68" s="171" t="n">
        <v>-0.06</v>
      </c>
      <c r="AS68" s="171" t="n">
        <v>0.005</v>
      </c>
      <c r="AT68" s="171" t="n">
        <v>-0.1525</v>
      </c>
      <c r="AU68" s="171" t="n">
        <v>-0.005</v>
      </c>
      <c r="AV68" s="171" t="n">
        <v>-0.1125</v>
      </c>
      <c r="AW68" s="171" t="n">
        <v>-0.01</v>
      </c>
      <c r="AX68" s="171" t="n">
        <v>-0.07</v>
      </c>
      <c r="AY68" s="171" t="n">
        <v>0.005</v>
      </c>
      <c r="AZ68" s="172" t="n">
        <v>0.145</v>
      </c>
      <c r="BA68" s="172" t="n">
        <v>0</v>
      </c>
      <c r="BB68" s="172" t="n">
        <v>-0.13</v>
      </c>
      <c r="BC68" s="171" t="n">
        <v>0.005</v>
      </c>
      <c r="BD68" s="171" t="n">
        <v>-0.0875</v>
      </c>
      <c r="BE68" s="171" t="n">
        <v>0.005</v>
      </c>
      <c r="BF68" s="171" t="n">
        <v>0.25</v>
      </c>
      <c r="BG68" s="171" t="n">
        <v>0.032</v>
      </c>
      <c r="BH68" s="171" t="n">
        <v>-0.0775</v>
      </c>
      <c r="BI68" s="171" t="n">
        <v>0</v>
      </c>
      <c r="BJ68" s="171" t="n">
        <v>0.19</v>
      </c>
      <c r="BK68" s="134" t="n">
        <v>0.03</v>
      </c>
      <c r="BL68" s="134" t="n">
        <v>0.25</v>
      </c>
      <c r="BM68" s="134" t="n">
        <v>0.032</v>
      </c>
      <c r="BN68" s="134" t="n">
        <v>0.358</v>
      </c>
      <c r="BO68" s="134" t="n">
        <v>0</v>
      </c>
      <c r="BP68" s="134" t="n">
        <v>-0.26</v>
      </c>
      <c r="BQ68" s="134" t="n">
        <v>0.035</v>
      </c>
      <c r="BR68" s="134" t="n">
        <v>0.57</v>
      </c>
      <c r="BS68" s="134" t="n">
        <v>0.032</v>
      </c>
      <c r="BT68" s="134" t="n">
        <v>-0.0875</v>
      </c>
      <c r="BU68" s="134" t="n">
        <v>0.005</v>
      </c>
      <c r="BV68" s="134" t="n">
        <v>0.37</v>
      </c>
      <c r="BW68" s="134" t="n">
        <v>0</v>
      </c>
      <c r="BX68" s="134" t="n">
        <v>0.25</v>
      </c>
      <c r="BY68" s="134" t="n">
        <v>0</v>
      </c>
      <c r="BZ68" s="134" t="n">
        <v>-0.025</v>
      </c>
      <c r="CA68" s="134" t="n">
        <v>0.0575</v>
      </c>
      <c r="CB68" s="134" t="n">
        <v>0.235</v>
      </c>
      <c r="CC68" s="134" t="n">
        <v>0.02</v>
      </c>
      <c r="CD68" s="134" t="n">
        <v>-0.025</v>
      </c>
      <c r="CE68" s="134" t="n">
        <v>0.0062</v>
      </c>
      <c r="CF68" s="134" t="n">
        <v>0.0025</v>
      </c>
      <c r="CG68" s="134" t="n">
        <v>0</v>
      </c>
      <c r="CH68" s="134" t="n">
        <v>-0.025</v>
      </c>
      <c r="CI68" s="134" t="n">
        <v>0.0062</v>
      </c>
      <c r="CJ68" s="134" t="n">
        <v>-0.1105</v>
      </c>
      <c r="CK68" s="134" t="n">
        <v>0.005</v>
      </c>
      <c r="CL68" s="134" t="n">
        <v>0.075</v>
      </c>
      <c r="CM68" s="134" t="n">
        <v>0.005</v>
      </c>
      <c r="CN68" s="134" t="n">
        <v>-0.0715</v>
      </c>
      <c r="CO68" s="134" t="n">
        <v>0.01</v>
      </c>
      <c r="CP68" s="134" t="n">
        <v>-0.0165</v>
      </c>
      <c r="CQ68" s="134" t="n">
        <v>0.01</v>
      </c>
      <c r="CR68" s="134" t="n">
        <v>0.0235</v>
      </c>
      <c r="CS68" s="134" t="n">
        <v>0.005</v>
      </c>
      <c r="CT68" s="134" t="n">
        <v>0.98</v>
      </c>
      <c r="CU68" s="134" t="n">
        <v>0.25</v>
      </c>
      <c r="CV68" s="134" t="n">
        <v>0.358</v>
      </c>
      <c r="CW68" s="134" t="n">
        <v>0</v>
      </c>
      <c r="CX68" s="134" t="n">
        <v>0.235</v>
      </c>
      <c r="CY68" s="134" t="n">
        <v>0.02</v>
      </c>
      <c r="CZ68" s="134" t="n">
        <v>-0.52</v>
      </c>
      <c r="DA68" s="134" t="n">
        <v>0</v>
      </c>
      <c r="DB68" s="134" t="n">
        <v>-0.34</v>
      </c>
      <c r="DC68" s="134" t="n">
        <v>0</v>
      </c>
      <c r="DD68" s="134" t="n">
        <v>0.4</v>
      </c>
      <c r="DF68" s="134" t="n">
        <v>-0.0375</v>
      </c>
      <c r="DG68" s="134" t="n">
        <v>0.0125</v>
      </c>
      <c r="DH68" s="134" t="n">
        <v>0.0035</v>
      </c>
      <c r="DI68" s="134" t="n">
        <v>0.0075</v>
      </c>
      <c r="DJ68" s="134" t="n">
        <v>-0.019</v>
      </c>
      <c r="DK68" s="134" t="n">
        <v>0.0025</v>
      </c>
      <c r="DL68" s="171" t="n">
        <v>-0.1325</v>
      </c>
      <c r="DM68" s="134" t="n">
        <v>0</v>
      </c>
      <c r="DN68" s="134" t="n">
        <v>0.195</v>
      </c>
      <c r="DO68" s="134" t="n">
        <v>0</v>
      </c>
      <c r="DP68" s="134" t="n">
        <v>-0.06</v>
      </c>
      <c r="DQ68" s="134" t="n">
        <v>0.005</v>
      </c>
      <c r="DR68" s="134" t="n">
        <v>-0.1225</v>
      </c>
      <c r="DS68" s="134" t="n">
        <v>0</v>
      </c>
      <c r="DT68" s="134" t="n">
        <v>0.23</v>
      </c>
      <c r="DU68" s="134" t="n">
        <v>0</v>
      </c>
    </row>
    <row r="69" customFormat="false" ht="12.75" hidden="false" customHeight="false" outlineLevel="0" collapsed="false">
      <c r="D69" s="133" t="n">
        <v>38718</v>
      </c>
      <c r="F69" s="171" t="n">
        <v>4.0645</v>
      </c>
      <c r="G69" s="172" t="n">
        <v>0.0455807219877626</v>
      </c>
      <c r="H69" s="171" t="n">
        <v>0.2725</v>
      </c>
      <c r="I69" s="171" t="n">
        <v>1</v>
      </c>
      <c r="J69" s="171" t="n">
        <v>1.05</v>
      </c>
      <c r="K69" s="171" t="n">
        <v>1</v>
      </c>
      <c r="L69" s="169" t="n">
        <v>1</v>
      </c>
      <c r="M69" s="169" t="n">
        <v>1.15</v>
      </c>
      <c r="N69" s="171" t="n">
        <v>1.45</v>
      </c>
      <c r="O69" s="171" t="n">
        <v>1.05</v>
      </c>
      <c r="P69" s="171" t="n">
        <v>1</v>
      </c>
      <c r="Q69" s="171" t="n">
        <v>1.35</v>
      </c>
      <c r="R69" s="172" t="n">
        <v>1</v>
      </c>
      <c r="S69" s="172" t="n">
        <v>1.1</v>
      </c>
      <c r="T69" s="171" t="n">
        <v>1</v>
      </c>
      <c r="U69" s="171" t="n">
        <v>1.45</v>
      </c>
      <c r="V69" s="171" t="n">
        <v>1.15</v>
      </c>
      <c r="W69" s="171" t="n">
        <v>1.1</v>
      </c>
      <c r="X69" s="171" t="n">
        <v>-0.005</v>
      </c>
      <c r="Y69" s="171" t="n">
        <v>0.03</v>
      </c>
      <c r="Z69" s="171" t="n">
        <v>0.125</v>
      </c>
      <c r="AA69" s="171" t="n">
        <v>0.02</v>
      </c>
      <c r="AB69" s="171" t="n">
        <v>0.38</v>
      </c>
      <c r="AC69" s="171" t="n">
        <v>0</v>
      </c>
      <c r="AD69" s="171" t="n">
        <v>0.38</v>
      </c>
      <c r="AE69" s="171" t="n">
        <v>0</v>
      </c>
      <c r="AF69" s="171" t="n">
        <v>0.38</v>
      </c>
      <c r="AG69" s="171" t="n">
        <v>0</v>
      </c>
      <c r="AH69" s="171" t="n">
        <v>0.22</v>
      </c>
      <c r="AI69" s="171" t="n">
        <v>0</v>
      </c>
      <c r="AJ69" s="171" t="n">
        <v>0.217568</v>
      </c>
      <c r="AK69" s="171" t="n">
        <v>0</v>
      </c>
      <c r="AL69" s="171" t="n">
        <v>0.125</v>
      </c>
      <c r="AM69" s="171" t="n">
        <v>0.035</v>
      </c>
      <c r="AN69" s="171" t="n">
        <v>-0.08</v>
      </c>
      <c r="AO69" s="171" t="n">
        <v>0.008</v>
      </c>
      <c r="AP69" s="171" t="n">
        <v>-0.405</v>
      </c>
      <c r="AQ69" s="171" t="n">
        <v>0.155</v>
      </c>
      <c r="AR69" s="171" t="n">
        <v>-0.06</v>
      </c>
      <c r="AS69" s="171" t="n">
        <v>0.005</v>
      </c>
      <c r="AT69" s="171" t="n">
        <v>-0.155</v>
      </c>
      <c r="AU69" s="171" t="n">
        <v>-0.005</v>
      </c>
      <c r="AV69" s="171" t="n">
        <v>-0.115</v>
      </c>
      <c r="AW69" s="171" t="n">
        <v>-0.01</v>
      </c>
      <c r="AX69" s="171" t="n">
        <v>-0.07</v>
      </c>
      <c r="AY69" s="171" t="n">
        <v>0.005</v>
      </c>
      <c r="AZ69" s="172" t="n">
        <v>0.145</v>
      </c>
      <c r="BA69" s="172" t="n">
        <v>0</v>
      </c>
      <c r="BB69" s="172" t="n">
        <v>-0.13</v>
      </c>
      <c r="BC69" s="171" t="n">
        <v>0.005</v>
      </c>
      <c r="BD69" s="171" t="n">
        <v>-0.075</v>
      </c>
      <c r="BE69" s="171" t="n">
        <v>0.005</v>
      </c>
      <c r="BF69" s="171" t="n">
        <v>0.25</v>
      </c>
      <c r="BG69" s="171" t="n">
        <v>0.032</v>
      </c>
      <c r="BH69" s="171" t="n">
        <v>-0.065</v>
      </c>
      <c r="BI69" s="171" t="n">
        <v>0</v>
      </c>
      <c r="BJ69" s="171" t="n">
        <v>0.19</v>
      </c>
      <c r="BK69" s="134" t="n">
        <v>0.03</v>
      </c>
      <c r="BL69" s="134" t="n">
        <v>0.25</v>
      </c>
      <c r="BM69" s="134" t="n">
        <v>0.032</v>
      </c>
      <c r="BN69" s="134" t="n">
        <v>0.428</v>
      </c>
      <c r="BO69" s="134" t="n">
        <v>0</v>
      </c>
      <c r="BP69" s="134" t="n">
        <v>-0.26</v>
      </c>
      <c r="BQ69" s="134" t="n">
        <v>0.035</v>
      </c>
      <c r="BR69" s="134" t="n">
        <v>0.57</v>
      </c>
      <c r="BS69" s="134" t="n">
        <v>0.032</v>
      </c>
      <c r="BT69" s="134" t="n">
        <v>-0.075</v>
      </c>
      <c r="BU69" s="134" t="n">
        <v>0.005</v>
      </c>
      <c r="BV69" s="134" t="n">
        <v>0.37</v>
      </c>
      <c r="BW69" s="134" t="n">
        <v>0</v>
      </c>
      <c r="BX69" s="134" t="n">
        <v>0.25</v>
      </c>
      <c r="BY69" s="134" t="n">
        <v>0</v>
      </c>
      <c r="BZ69" s="134" t="n">
        <v>-0.023</v>
      </c>
      <c r="CA69" s="134" t="n">
        <v>0.0575</v>
      </c>
      <c r="CB69" s="134" t="n">
        <v>0.255</v>
      </c>
      <c r="CC69" s="134" t="n">
        <v>0.02</v>
      </c>
      <c r="CD69" s="134" t="n">
        <v>-0.023</v>
      </c>
      <c r="CE69" s="134" t="n">
        <v>0.0062</v>
      </c>
      <c r="CF69" s="134" t="n">
        <v>0.0025</v>
      </c>
      <c r="CG69" s="134" t="n">
        <v>0</v>
      </c>
      <c r="CH69" s="134" t="n">
        <v>-0.023</v>
      </c>
      <c r="CI69" s="134" t="n">
        <v>0.0062</v>
      </c>
      <c r="CJ69" s="134" t="n">
        <v>-0.121</v>
      </c>
      <c r="CK69" s="134" t="n">
        <v>0.005</v>
      </c>
      <c r="CL69" s="134" t="n">
        <v>0.075</v>
      </c>
      <c r="CM69" s="134" t="n">
        <v>0.005</v>
      </c>
      <c r="CN69" s="134" t="n">
        <v>-0.0715</v>
      </c>
      <c r="CO69" s="134" t="n">
        <v>0.01</v>
      </c>
      <c r="CP69" s="134" t="n">
        <v>-0.0165</v>
      </c>
      <c r="CQ69" s="134" t="n">
        <v>0.01</v>
      </c>
      <c r="CR69" s="134" t="n">
        <v>0.0235</v>
      </c>
      <c r="CS69" s="134" t="n">
        <v>0.005</v>
      </c>
      <c r="CT69" s="134" t="n">
        <v>1.6</v>
      </c>
      <c r="CU69" s="134" t="n">
        <v>0.45</v>
      </c>
      <c r="CV69" s="134" t="n">
        <v>0.428</v>
      </c>
      <c r="CW69" s="134" t="n">
        <v>0</v>
      </c>
      <c r="CX69" s="134" t="n">
        <v>0.255</v>
      </c>
      <c r="CY69" s="134" t="n">
        <v>0.02</v>
      </c>
      <c r="CZ69" s="134" t="n">
        <v>-0.52</v>
      </c>
      <c r="DA69" s="134" t="n">
        <v>0</v>
      </c>
      <c r="DB69" s="134" t="n">
        <v>-0.34</v>
      </c>
      <c r="DC69" s="134" t="n">
        <v>0</v>
      </c>
      <c r="DD69" s="134" t="n">
        <v>0.35</v>
      </c>
      <c r="DF69" s="134" t="n">
        <v>-0.0375</v>
      </c>
      <c r="DG69" s="134" t="n">
        <v>0.0125</v>
      </c>
      <c r="DH69" s="134" t="n">
        <v>0.0035</v>
      </c>
      <c r="DI69" s="134" t="n">
        <v>0.0075</v>
      </c>
      <c r="DJ69" s="134" t="n">
        <v>-0.019</v>
      </c>
      <c r="DK69" s="134" t="n">
        <v>0.0025</v>
      </c>
      <c r="DL69" s="171" t="n">
        <v>-0.135</v>
      </c>
      <c r="DM69" s="134" t="n">
        <v>0</v>
      </c>
      <c r="DN69" s="134" t="n">
        <v>0.195</v>
      </c>
      <c r="DO69" s="134" t="n">
        <v>0</v>
      </c>
      <c r="DP69" s="134" t="n">
        <v>-0.06</v>
      </c>
      <c r="DQ69" s="134" t="n">
        <v>0.005</v>
      </c>
      <c r="DR69" s="134" t="n">
        <v>-0.125</v>
      </c>
      <c r="DS69" s="134" t="n">
        <v>0</v>
      </c>
      <c r="DT69" s="134" t="n">
        <v>0.23</v>
      </c>
      <c r="DU69" s="134" t="n">
        <v>0</v>
      </c>
    </row>
    <row r="70" customFormat="false" ht="12.75" hidden="false" customHeight="false" outlineLevel="0" collapsed="false">
      <c r="D70" s="133" t="n">
        <v>38749</v>
      </c>
      <c r="F70" s="171" t="n">
        <v>3.9805</v>
      </c>
      <c r="G70" s="172" t="n">
        <v>0.0458084348476704</v>
      </c>
      <c r="H70" s="171" t="n">
        <v>0.2625</v>
      </c>
      <c r="I70" s="171" t="n">
        <v>1</v>
      </c>
      <c r="J70" s="171" t="n">
        <v>1.05</v>
      </c>
      <c r="K70" s="171" t="n">
        <v>1</v>
      </c>
      <c r="L70" s="169" t="n">
        <v>1</v>
      </c>
      <c r="M70" s="169" t="n">
        <v>1.15</v>
      </c>
      <c r="N70" s="171" t="n">
        <v>1.45</v>
      </c>
      <c r="O70" s="171" t="n">
        <v>1.05</v>
      </c>
      <c r="P70" s="171" t="n">
        <v>1</v>
      </c>
      <c r="Q70" s="171" t="n">
        <v>1.35</v>
      </c>
      <c r="R70" s="172" t="n">
        <v>1</v>
      </c>
      <c r="S70" s="172" t="n">
        <v>1.1</v>
      </c>
      <c r="T70" s="171" t="n">
        <v>1</v>
      </c>
      <c r="U70" s="171" t="n">
        <v>1.45</v>
      </c>
      <c r="V70" s="171" t="n">
        <v>1.15</v>
      </c>
      <c r="W70" s="171" t="n">
        <v>1.1</v>
      </c>
      <c r="X70" s="171" t="n">
        <v>-0.01</v>
      </c>
      <c r="Y70" s="171" t="n">
        <v>0.03</v>
      </c>
      <c r="Z70" s="171" t="n">
        <v>0.125</v>
      </c>
      <c r="AA70" s="171" t="n">
        <v>0.02</v>
      </c>
      <c r="AB70" s="171" t="n">
        <v>0.38</v>
      </c>
      <c r="AC70" s="171" t="n">
        <v>0</v>
      </c>
      <c r="AD70" s="171" t="n">
        <v>0.38</v>
      </c>
      <c r="AE70" s="171" t="n">
        <v>0</v>
      </c>
      <c r="AF70" s="171" t="n">
        <v>0.38</v>
      </c>
      <c r="AG70" s="171" t="n">
        <v>0</v>
      </c>
      <c r="AH70" s="171" t="n">
        <v>0.22</v>
      </c>
      <c r="AI70" s="171" t="n">
        <v>0</v>
      </c>
      <c r="AJ70" s="171" t="n">
        <v>0.21488</v>
      </c>
      <c r="AK70" s="171" t="n">
        <v>0</v>
      </c>
      <c r="AL70" s="171" t="n">
        <v>0.125</v>
      </c>
      <c r="AM70" s="171" t="n">
        <v>0.035</v>
      </c>
      <c r="AN70" s="171" t="n">
        <v>-0.08</v>
      </c>
      <c r="AO70" s="171" t="n">
        <v>0.008</v>
      </c>
      <c r="AP70" s="171" t="n">
        <v>-0.405</v>
      </c>
      <c r="AQ70" s="171" t="n">
        <v>0.155</v>
      </c>
      <c r="AR70" s="171" t="n">
        <v>-0.06</v>
      </c>
      <c r="AS70" s="171" t="n">
        <v>0.005</v>
      </c>
      <c r="AT70" s="171" t="n">
        <v>-0.1475</v>
      </c>
      <c r="AU70" s="171" t="n">
        <v>-0.005</v>
      </c>
      <c r="AV70" s="171" t="n">
        <v>-0.1075</v>
      </c>
      <c r="AW70" s="171" t="n">
        <v>-0.01</v>
      </c>
      <c r="AX70" s="171" t="n">
        <v>-0.07</v>
      </c>
      <c r="AY70" s="171" t="n">
        <v>0.005</v>
      </c>
      <c r="AZ70" s="172" t="n">
        <v>0.145</v>
      </c>
      <c r="BA70" s="172" t="n">
        <v>0</v>
      </c>
      <c r="BB70" s="172" t="n">
        <v>-0.13</v>
      </c>
      <c r="BC70" s="171" t="n">
        <v>0.005</v>
      </c>
      <c r="BD70" s="171" t="n">
        <v>-0.075</v>
      </c>
      <c r="BE70" s="171" t="n">
        <v>0.005</v>
      </c>
      <c r="BF70" s="171" t="n">
        <v>0.25</v>
      </c>
      <c r="BG70" s="171" t="n">
        <v>0.032</v>
      </c>
      <c r="BH70" s="171" t="n">
        <v>-0.065</v>
      </c>
      <c r="BI70" s="171" t="n">
        <v>0</v>
      </c>
      <c r="BJ70" s="171" t="n">
        <v>0.19</v>
      </c>
      <c r="BK70" s="134" t="n">
        <v>0.03</v>
      </c>
      <c r="BL70" s="134" t="n">
        <v>0.25</v>
      </c>
      <c r="BM70" s="134" t="n">
        <v>0.032</v>
      </c>
      <c r="BN70" s="134" t="n">
        <v>0.298</v>
      </c>
      <c r="BO70" s="134" t="n">
        <v>0</v>
      </c>
      <c r="BP70" s="134" t="n">
        <v>-0.26</v>
      </c>
      <c r="BQ70" s="134" t="n">
        <v>0.035</v>
      </c>
      <c r="BR70" s="134" t="n">
        <v>0.57</v>
      </c>
      <c r="BS70" s="134" t="n">
        <v>0.032</v>
      </c>
      <c r="BT70" s="134" t="n">
        <v>-0.075</v>
      </c>
      <c r="BU70" s="134" t="n">
        <v>0.005</v>
      </c>
      <c r="BV70" s="134" t="n">
        <v>0.37</v>
      </c>
      <c r="BW70" s="134" t="n">
        <v>0</v>
      </c>
      <c r="BX70" s="134" t="n">
        <v>0.25</v>
      </c>
      <c r="BY70" s="134" t="n">
        <v>0</v>
      </c>
      <c r="BZ70" s="134" t="n">
        <v>-0.023</v>
      </c>
      <c r="CA70" s="134" t="n">
        <v>0.0575</v>
      </c>
      <c r="CB70" s="134" t="n">
        <v>0.255</v>
      </c>
      <c r="CC70" s="134" t="n">
        <v>0.02</v>
      </c>
      <c r="CD70" s="134" t="n">
        <v>-0.023</v>
      </c>
      <c r="CE70" s="134" t="n">
        <v>0.0062</v>
      </c>
      <c r="CF70" s="134" t="n">
        <v>0.0025</v>
      </c>
      <c r="CG70" s="134" t="n">
        <v>0</v>
      </c>
      <c r="CH70" s="134" t="n">
        <v>-0.023</v>
      </c>
      <c r="CI70" s="134" t="n">
        <v>0.0062</v>
      </c>
      <c r="CJ70" s="134" t="n">
        <v>-0.1035</v>
      </c>
      <c r="CK70" s="134" t="n">
        <v>0.005</v>
      </c>
      <c r="CL70" s="134" t="n">
        <v>0.075</v>
      </c>
      <c r="CM70" s="134" t="n">
        <v>0.005</v>
      </c>
      <c r="CN70" s="134" t="n">
        <v>-0.0715</v>
      </c>
      <c r="CO70" s="134" t="n">
        <v>0.01</v>
      </c>
      <c r="CP70" s="134" t="n">
        <v>-0.0165</v>
      </c>
      <c r="CQ70" s="134" t="n">
        <v>0.01</v>
      </c>
      <c r="CR70" s="134" t="n">
        <v>0.0235</v>
      </c>
      <c r="CS70" s="134" t="n">
        <v>0.005</v>
      </c>
      <c r="CT70" s="134" t="n">
        <v>1.6</v>
      </c>
      <c r="CU70" s="134" t="n">
        <v>0.45</v>
      </c>
      <c r="CV70" s="134" t="n">
        <v>0.298</v>
      </c>
      <c r="CW70" s="134" t="n">
        <v>0</v>
      </c>
      <c r="CX70" s="134" t="n">
        <v>0.255</v>
      </c>
      <c r="CY70" s="134" t="n">
        <v>0.02</v>
      </c>
      <c r="CZ70" s="134" t="n">
        <v>-0.52</v>
      </c>
      <c r="DA70" s="134" t="n">
        <v>0</v>
      </c>
      <c r="DB70" s="134" t="n">
        <v>-0.34</v>
      </c>
      <c r="DC70" s="134" t="n">
        <v>0</v>
      </c>
      <c r="DD70" s="134" t="n">
        <v>0.35</v>
      </c>
      <c r="DF70" s="134" t="n">
        <v>-0.0375</v>
      </c>
      <c r="DG70" s="134" t="n">
        <v>0.0125</v>
      </c>
      <c r="DH70" s="134" t="n">
        <v>0.0035</v>
      </c>
      <c r="DI70" s="134" t="n">
        <v>0.0075</v>
      </c>
      <c r="DJ70" s="134" t="n">
        <v>-0.019</v>
      </c>
      <c r="DK70" s="134" t="n">
        <v>0.0025</v>
      </c>
      <c r="DL70" s="171" t="n">
        <v>-0.1275</v>
      </c>
      <c r="DM70" s="134" t="n">
        <v>0</v>
      </c>
      <c r="DN70" s="134" t="n">
        <v>0.195</v>
      </c>
      <c r="DO70" s="134" t="n">
        <v>0</v>
      </c>
      <c r="DP70" s="134" t="n">
        <v>-0.06</v>
      </c>
      <c r="DQ70" s="134" t="n">
        <v>0.005</v>
      </c>
      <c r="DR70" s="134" t="n">
        <v>-0.1175</v>
      </c>
      <c r="DS70" s="134" t="n">
        <v>0</v>
      </c>
      <c r="DT70" s="134" t="n">
        <v>0.23</v>
      </c>
      <c r="DU70" s="134" t="n">
        <v>0</v>
      </c>
    </row>
    <row r="71" customFormat="false" ht="12.75" hidden="false" customHeight="false" outlineLevel="0" collapsed="false">
      <c r="D71" s="133" t="n">
        <v>38777</v>
      </c>
      <c r="F71" s="171" t="n">
        <v>3.8455</v>
      </c>
      <c r="G71" s="172" t="n">
        <v>0.0460141109941108</v>
      </c>
      <c r="H71" s="171" t="n">
        <v>0.25</v>
      </c>
      <c r="I71" s="171" t="n">
        <v>0.75</v>
      </c>
      <c r="J71" s="171" t="n">
        <v>0.8</v>
      </c>
      <c r="K71" s="171" t="n">
        <v>0.75</v>
      </c>
      <c r="L71" s="169" t="n">
        <v>0.75</v>
      </c>
      <c r="M71" s="169" t="n">
        <v>0.85</v>
      </c>
      <c r="N71" s="171" t="n">
        <v>1</v>
      </c>
      <c r="O71" s="171" t="n">
        <v>0.75</v>
      </c>
      <c r="P71" s="171" t="n">
        <v>0.75</v>
      </c>
      <c r="Q71" s="171" t="n">
        <v>0.95</v>
      </c>
      <c r="R71" s="172" t="n">
        <v>0.75</v>
      </c>
      <c r="S71" s="172" t="n">
        <v>0.75</v>
      </c>
      <c r="T71" s="171" t="n">
        <v>0.75</v>
      </c>
      <c r="U71" s="171" t="n">
        <v>1</v>
      </c>
      <c r="V71" s="171" t="n">
        <v>0.9</v>
      </c>
      <c r="W71" s="171" t="n">
        <v>0.85</v>
      </c>
      <c r="X71" s="171" t="n">
        <v>-0.03</v>
      </c>
      <c r="Y71" s="171" t="n">
        <v>0.03</v>
      </c>
      <c r="Z71" s="171" t="n">
        <v>0.125</v>
      </c>
      <c r="AA71" s="171" t="n">
        <v>0.02</v>
      </c>
      <c r="AB71" s="171" t="n">
        <v>0.38</v>
      </c>
      <c r="AC71" s="171" t="n">
        <v>0</v>
      </c>
      <c r="AD71" s="171" t="n">
        <v>0.38</v>
      </c>
      <c r="AE71" s="171" t="n">
        <v>0</v>
      </c>
      <c r="AF71" s="171" t="n">
        <v>0.38</v>
      </c>
      <c r="AG71" s="171" t="n">
        <v>0</v>
      </c>
      <c r="AH71" s="171" t="n">
        <v>0.22</v>
      </c>
      <c r="AI71" s="171" t="n">
        <v>0</v>
      </c>
      <c r="AJ71" s="171" t="n">
        <v>0.21056</v>
      </c>
      <c r="AK71" s="171" t="n">
        <v>0</v>
      </c>
      <c r="AL71" s="171" t="n">
        <v>0.125</v>
      </c>
      <c r="AM71" s="171" t="n">
        <v>0.035</v>
      </c>
      <c r="AN71" s="171" t="n">
        <v>-0.08</v>
      </c>
      <c r="AO71" s="171" t="n">
        <v>0.008</v>
      </c>
      <c r="AP71" s="171" t="n">
        <v>-0.405</v>
      </c>
      <c r="AQ71" s="171" t="n">
        <v>0.155</v>
      </c>
      <c r="AR71" s="171" t="n">
        <v>-0.06</v>
      </c>
      <c r="AS71" s="171" t="n">
        <v>0.005</v>
      </c>
      <c r="AT71" s="171" t="n">
        <v>-0.145</v>
      </c>
      <c r="AU71" s="171" t="n">
        <v>-0.005</v>
      </c>
      <c r="AV71" s="171" t="n">
        <v>-0.105</v>
      </c>
      <c r="AW71" s="171" t="n">
        <v>-0.01</v>
      </c>
      <c r="AX71" s="171" t="n">
        <v>-0.07</v>
      </c>
      <c r="AY71" s="171" t="n">
        <v>0.005</v>
      </c>
      <c r="AZ71" s="172" t="n">
        <v>0.145</v>
      </c>
      <c r="BA71" s="172" t="n">
        <v>0</v>
      </c>
      <c r="BB71" s="172" t="n">
        <v>-0.13</v>
      </c>
      <c r="BC71" s="171" t="n">
        <v>0.005</v>
      </c>
      <c r="BD71" s="171" t="n">
        <v>-0.075</v>
      </c>
      <c r="BE71" s="171" t="n">
        <v>0.005</v>
      </c>
      <c r="BF71" s="171" t="n">
        <v>0.25</v>
      </c>
      <c r="BG71" s="171" t="n">
        <v>0.032</v>
      </c>
      <c r="BH71" s="171" t="n">
        <v>-0.065</v>
      </c>
      <c r="BI71" s="171" t="n">
        <v>0</v>
      </c>
      <c r="BJ71" s="171" t="n">
        <v>0.19</v>
      </c>
      <c r="BK71" s="134" t="n">
        <v>0.03</v>
      </c>
      <c r="BL71" s="134" t="n">
        <v>0.25</v>
      </c>
      <c r="BM71" s="134" t="n">
        <v>0.032</v>
      </c>
      <c r="BN71" s="134" t="n">
        <v>0.118</v>
      </c>
      <c r="BO71" s="134" t="n">
        <v>0</v>
      </c>
      <c r="BP71" s="134" t="n">
        <v>-0.26</v>
      </c>
      <c r="BQ71" s="134" t="n">
        <v>0.035</v>
      </c>
      <c r="BR71" s="134" t="n">
        <v>0.57</v>
      </c>
      <c r="BS71" s="134" t="n">
        <v>0.032</v>
      </c>
      <c r="BT71" s="134" t="n">
        <v>-0.075</v>
      </c>
      <c r="BU71" s="134" t="n">
        <v>0.005</v>
      </c>
      <c r="BV71" s="134" t="n">
        <v>0.37</v>
      </c>
      <c r="BW71" s="134" t="n">
        <v>0</v>
      </c>
      <c r="BX71" s="134" t="n">
        <v>0.25</v>
      </c>
      <c r="BY71" s="134" t="n">
        <v>0</v>
      </c>
      <c r="BZ71" s="134" t="n">
        <v>-0.023</v>
      </c>
      <c r="CA71" s="134" t="n">
        <v>0.0575</v>
      </c>
      <c r="CB71" s="134" t="n">
        <v>0.215</v>
      </c>
      <c r="CC71" s="134" t="n">
        <v>0.02</v>
      </c>
      <c r="CD71" s="134" t="n">
        <v>-0.023</v>
      </c>
      <c r="CE71" s="134" t="n">
        <v>0.0062</v>
      </c>
      <c r="CF71" s="134" t="n">
        <v>0.0025</v>
      </c>
      <c r="CG71" s="134" t="n">
        <v>0</v>
      </c>
      <c r="CH71" s="134" t="n">
        <v>-0.023</v>
      </c>
      <c r="CI71" s="134" t="n">
        <v>0.0062</v>
      </c>
      <c r="CJ71" s="134" t="n">
        <v>-0.091</v>
      </c>
      <c r="CK71" s="134" t="n">
        <v>0.005</v>
      </c>
      <c r="CL71" s="134" t="n">
        <v>0.075</v>
      </c>
      <c r="CM71" s="134" t="n">
        <v>0.005</v>
      </c>
      <c r="CN71" s="134" t="n">
        <v>-0.0715</v>
      </c>
      <c r="CO71" s="134" t="n">
        <v>0.01</v>
      </c>
      <c r="CP71" s="134" t="n">
        <v>-0.0165</v>
      </c>
      <c r="CQ71" s="134" t="n">
        <v>0.01</v>
      </c>
      <c r="CR71" s="134" t="n">
        <v>0.0235</v>
      </c>
      <c r="CS71" s="134" t="n">
        <v>0.005</v>
      </c>
      <c r="CT71" s="134" t="n">
        <v>0.69</v>
      </c>
      <c r="CU71" s="134" t="n">
        <v>0.1</v>
      </c>
      <c r="CV71" s="134" t="n">
        <v>0.118</v>
      </c>
      <c r="CW71" s="134" t="n">
        <v>0</v>
      </c>
      <c r="CX71" s="134" t="n">
        <v>0.215</v>
      </c>
      <c r="CY71" s="134" t="n">
        <v>0.02</v>
      </c>
      <c r="CZ71" s="134" t="n">
        <v>-0.52</v>
      </c>
      <c r="DA71" s="134" t="n">
        <v>0</v>
      </c>
      <c r="DB71" s="134" t="n">
        <v>-0.34</v>
      </c>
      <c r="DC71" s="134" t="n">
        <v>0</v>
      </c>
      <c r="DD71" s="134" t="n">
        <v>0.4</v>
      </c>
      <c r="DF71" s="134" t="n">
        <v>-0.0375</v>
      </c>
      <c r="DG71" s="134" t="n">
        <v>0.0125</v>
      </c>
      <c r="DH71" s="134" t="n">
        <v>0.0085</v>
      </c>
      <c r="DI71" s="134" t="n">
        <v>0.0075</v>
      </c>
      <c r="DJ71" s="134" t="n">
        <v>-0.014</v>
      </c>
      <c r="DK71" s="134" t="n">
        <v>0.0025</v>
      </c>
      <c r="DL71" s="171" t="n">
        <v>-0.125</v>
      </c>
      <c r="DM71" s="134" t="n">
        <v>0</v>
      </c>
      <c r="DN71" s="134" t="n">
        <v>0.195</v>
      </c>
      <c r="DO71" s="134" t="n">
        <v>0</v>
      </c>
      <c r="DP71" s="134" t="n">
        <v>-0.06</v>
      </c>
      <c r="DQ71" s="134" t="n">
        <v>0.005</v>
      </c>
      <c r="DR71" s="134" t="n">
        <v>-0.115</v>
      </c>
      <c r="DS71" s="134" t="n">
        <v>0</v>
      </c>
      <c r="DT71" s="134" t="n">
        <v>0.23</v>
      </c>
      <c r="DU71" s="134" t="n">
        <v>0</v>
      </c>
    </row>
    <row r="72" customFormat="false" ht="12.75" hidden="false" customHeight="false" outlineLevel="0" collapsed="false">
      <c r="D72" s="133" t="n">
        <v>38808</v>
      </c>
      <c r="F72" s="171" t="n">
        <v>3.6955</v>
      </c>
      <c r="G72" s="172" t="n">
        <v>0.0462418238870348</v>
      </c>
      <c r="H72" s="171" t="n">
        <v>0.2475</v>
      </c>
      <c r="I72" s="171" t="n">
        <v>0.4</v>
      </c>
      <c r="J72" s="171" t="n">
        <v>0.45</v>
      </c>
      <c r="K72" s="171" t="n">
        <v>0.4</v>
      </c>
      <c r="L72" s="169" t="n">
        <v>0.45</v>
      </c>
      <c r="M72" s="169" t="n">
        <v>0.45</v>
      </c>
      <c r="N72" s="171" t="n">
        <v>0.45</v>
      </c>
      <c r="O72" s="171" t="n">
        <v>0.45</v>
      </c>
      <c r="P72" s="171" t="n">
        <v>0.45</v>
      </c>
      <c r="Q72" s="171" t="n">
        <v>0.5</v>
      </c>
      <c r="R72" s="172" t="n">
        <v>0.4</v>
      </c>
      <c r="S72" s="172" t="n">
        <v>0.45</v>
      </c>
      <c r="T72" s="171" t="n">
        <v>0.4</v>
      </c>
      <c r="U72" s="171" t="n">
        <v>0.45</v>
      </c>
      <c r="V72" s="171" t="n">
        <v>0.55</v>
      </c>
      <c r="W72" s="171" t="n">
        <v>0.55</v>
      </c>
      <c r="X72" s="171" t="n">
        <v>-0.09</v>
      </c>
      <c r="Y72" s="171" t="n">
        <v>0</v>
      </c>
      <c r="Z72" s="171" t="n">
        <v>0.04</v>
      </c>
      <c r="AA72" s="171" t="n">
        <v>0.005</v>
      </c>
      <c r="AB72" s="171" t="n">
        <v>0.17</v>
      </c>
      <c r="AC72" s="171" t="n">
        <v>0</v>
      </c>
      <c r="AD72" s="171" t="n">
        <v>0.135</v>
      </c>
      <c r="AE72" s="171" t="n">
        <v>0</v>
      </c>
      <c r="AF72" s="171" t="n">
        <v>0.17</v>
      </c>
      <c r="AG72" s="171" t="n">
        <v>0</v>
      </c>
      <c r="AH72" s="171" t="n">
        <v>0.125</v>
      </c>
      <c r="AI72" s="171" t="n">
        <v>0</v>
      </c>
      <c r="AJ72" s="171" t="n">
        <v>0.135</v>
      </c>
      <c r="AK72" s="171" t="n">
        <v>0</v>
      </c>
      <c r="AL72" s="171" t="n">
        <v>0.04</v>
      </c>
      <c r="AM72" s="171" t="n">
        <v>0.04</v>
      </c>
      <c r="AN72" s="171" t="n">
        <v>-0.0625</v>
      </c>
      <c r="AO72" s="171" t="n">
        <v>0.015</v>
      </c>
      <c r="AP72" s="171" t="n">
        <v>-0.44</v>
      </c>
      <c r="AQ72" s="171" t="n">
        <v>0.155</v>
      </c>
      <c r="AR72" s="171" t="n">
        <v>-0.0575</v>
      </c>
      <c r="AS72" s="171" t="n">
        <v>0</v>
      </c>
      <c r="AT72" s="171" t="n">
        <v>-0.15</v>
      </c>
      <c r="AU72" s="171" t="n">
        <v>-0.015</v>
      </c>
      <c r="AV72" s="171" t="n">
        <v>-0.11</v>
      </c>
      <c r="AW72" s="171" t="n">
        <v>0.02</v>
      </c>
      <c r="AX72" s="171" t="n">
        <v>-0.0675</v>
      </c>
      <c r="AY72" s="171" t="n">
        <v>0.01</v>
      </c>
      <c r="AZ72" s="172" t="n">
        <v>0.115</v>
      </c>
      <c r="BA72" s="172" t="n">
        <v>0</v>
      </c>
      <c r="BB72" s="172" t="n">
        <v>-0.195</v>
      </c>
      <c r="BC72" s="171" t="n">
        <v>0.0025</v>
      </c>
      <c r="BD72" s="171" t="n">
        <v>-0.075</v>
      </c>
      <c r="BE72" s="171" t="n">
        <v>0.005</v>
      </c>
      <c r="BF72" s="171" t="n">
        <v>0.26</v>
      </c>
      <c r="BG72" s="171" t="n">
        <v>0.032</v>
      </c>
      <c r="BH72" s="171" t="n">
        <v>-0.065</v>
      </c>
      <c r="BI72" s="171" t="n">
        <v>0</v>
      </c>
      <c r="BJ72" s="171" t="n">
        <v>0.135</v>
      </c>
      <c r="BK72" s="134" t="n">
        <v>0.03</v>
      </c>
      <c r="BL72" s="134" t="n">
        <v>0.26</v>
      </c>
      <c r="BM72" s="134" t="n">
        <v>0.032</v>
      </c>
      <c r="BN72" s="134" t="n">
        <v>-0.2</v>
      </c>
      <c r="BO72" s="134" t="n">
        <v>0</v>
      </c>
      <c r="BP72" s="134" t="n">
        <v>-0.37</v>
      </c>
      <c r="BQ72" s="134" t="n">
        <v>0.02</v>
      </c>
      <c r="BR72" s="134" t="n">
        <v>0.475</v>
      </c>
      <c r="BS72" s="134" t="n">
        <v>0.032</v>
      </c>
      <c r="BT72" s="134" t="n">
        <v>-0.075</v>
      </c>
      <c r="BU72" s="134" t="n">
        <v>0.005</v>
      </c>
      <c r="BV72" s="134" t="n">
        <v>0.275</v>
      </c>
      <c r="BW72" s="134" t="n">
        <v>0</v>
      </c>
      <c r="BX72" s="134" t="n">
        <v>0.26</v>
      </c>
      <c r="BY72" s="134" t="n">
        <v>0</v>
      </c>
      <c r="BZ72" s="134" t="n">
        <v>-0.0255</v>
      </c>
      <c r="CA72" s="134" t="n">
        <v>0.0575</v>
      </c>
      <c r="CB72" s="134" t="n">
        <v>0.175</v>
      </c>
      <c r="CC72" s="134" t="n">
        <v>0.0175</v>
      </c>
      <c r="CD72" s="134" t="n">
        <v>-0.0255</v>
      </c>
      <c r="CE72" s="134" t="n">
        <v>0.006</v>
      </c>
      <c r="CF72" s="134" t="n">
        <v>0.0025</v>
      </c>
      <c r="CG72" s="134" t="n">
        <v>0</v>
      </c>
      <c r="CH72" s="134" t="n">
        <v>-0.0255</v>
      </c>
      <c r="CI72" s="134" t="n">
        <v>0.006</v>
      </c>
      <c r="CJ72" s="134" t="n">
        <v>-0.126</v>
      </c>
      <c r="CK72" s="134" t="n">
        <v>0.005</v>
      </c>
      <c r="CL72" s="134" t="n">
        <v>0.075</v>
      </c>
      <c r="CM72" s="134" t="n">
        <v>0.005</v>
      </c>
      <c r="CN72" s="134" t="n">
        <v>-0.0745</v>
      </c>
      <c r="CO72" s="134" t="n">
        <v>0.01</v>
      </c>
      <c r="CP72" s="134" t="n">
        <v>-0.0195</v>
      </c>
      <c r="CQ72" s="134" t="n">
        <v>0.015</v>
      </c>
      <c r="CR72" s="134" t="n">
        <v>0.0205</v>
      </c>
      <c r="CS72" s="134" t="n">
        <v>0.0075</v>
      </c>
      <c r="CT72" s="134" t="n">
        <v>0.38</v>
      </c>
      <c r="CU72" s="134" t="n">
        <v>0.02</v>
      </c>
      <c r="CV72" s="134" t="n">
        <v>-0.2</v>
      </c>
      <c r="CW72" s="134" t="n">
        <v>0</v>
      </c>
      <c r="CX72" s="134" t="n">
        <v>0.175</v>
      </c>
      <c r="CY72" s="134" t="n">
        <v>0.0175</v>
      </c>
      <c r="CZ72" s="134" t="n">
        <v>-0.63</v>
      </c>
      <c r="DA72" s="134" t="n">
        <v>0</v>
      </c>
      <c r="DB72" s="134" t="n">
        <v>-0.45</v>
      </c>
      <c r="DC72" s="134" t="n">
        <v>0</v>
      </c>
      <c r="DD72" s="134" t="n">
        <v>0.6</v>
      </c>
      <c r="DF72" s="134" t="n">
        <v>-0.045</v>
      </c>
      <c r="DG72" s="134" t="n">
        <v>0.01</v>
      </c>
      <c r="DH72" s="134" t="n">
        <v>0.0085</v>
      </c>
      <c r="DI72" s="134" t="n">
        <v>0.01</v>
      </c>
      <c r="DJ72" s="134" t="n">
        <v>-0.014</v>
      </c>
      <c r="DK72" s="134" t="n">
        <v>0.0075</v>
      </c>
      <c r="DL72" s="171" t="n">
        <v>-0.13</v>
      </c>
      <c r="DM72" s="134" t="n">
        <v>-0.01</v>
      </c>
      <c r="DN72" s="134" t="n">
        <v>0.145</v>
      </c>
      <c r="DO72" s="134" t="n">
        <v>0</v>
      </c>
      <c r="DP72" s="134" t="n">
        <v>-0.0575</v>
      </c>
      <c r="DQ72" s="134" t="n">
        <v>0</v>
      </c>
      <c r="DR72" s="134" t="n">
        <v>-0.12</v>
      </c>
      <c r="DS72" s="134" t="n">
        <v>-0.01</v>
      </c>
      <c r="DT72" s="134" t="n">
        <v>0.135</v>
      </c>
      <c r="DU72" s="134" t="n">
        <v>0</v>
      </c>
    </row>
    <row r="73" customFormat="false" ht="12.75" hidden="false" customHeight="false" outlineLevel="0" collapsed="false">
      <c r="D73" s="133" t="n">
        <v>38838</v>
      </c>
      <c r="F73" s="171" t="n">
        <v>3.6995</v>
      </c>
      <c r="G73" s="172" t="n">
        <v>0.0464621912192826</v>
      </c>
      <c r="H73" s="171" t="n">
        <v>0.245</v>
      </c>
      <c r="I73" s="171" t="n">
        <v>0.45</v>
      </c>
      <c r="J73" s="171" t="n">
        <v>0.5</v>
      </c>
      <c r="K73" s="171" t="n">
        <v>0.4</v>
      </c>
      <c r="L73" s="169" t="n">
        <v>0.4</v>
      </c>
      <c r="M73" s="169" t="n">
        <v>0.45</v>
      </c>
      <c r="N73" s="171" t="n">
        <v>0.5</v>
      </c>
      <c r="O73" s="171" t="n">
        <v>0.45</v>
      </c>
      <c r="P73" s="171" t="n">
        <v>0.4</v>
      </c>
      <c r="Q73" s="171" t="n">
        <v>0.45</v>
      </c>
      <c r="R73" s="172" t="n">
        <v>0.45</v>
      </c>
      <c r="S73" s="172" t="n">
        <v>0.5</v>
      </c>
      <c r="T73" s="171" t="n">
        <v>0.45</v>
      </c>
      <c r="U73" s="171" t="n">
        <v>0.5</v>
      </c>
      <c r="V73" s="171" t="n">
        <v>0.6</v>
      </c>
      <c r="W73" s="171" t="n">
        <v>0.5</v>
      </c>
      <c r="X73" s="171" t="n">
        <v>-0.09</v>
      </c>
      <c r="Y73" s="171" t="n">
        <v>0</v>
      </c>
      <c r="Z73" s="171" t="n">
        <v>0.04</v>
      </c>
      <c r="AA73" s="171" t="n">
        <v>0.005</v>
      </c>
      <c r="AB73" s="171" t="n">
        <v>0.17</v>
      </c>
      <c r="AC73" s="171" t="n">
        <v>0</v>
      </c>
      <c r="AD73" s="171" t="n">
        <v>0.135</v>
      </c>
      <c r="AE73" s="171" t="n">
        <v>0</v>
      </c>
      <c r="AF73" s="171" t="n">
        <v>0.17</v>
      </c>
      <c r="AG73" s="171" t="n">
        <v>0</v>
      </c>
      <c r="AH73" s="171" t="n">
        <v>0.125</v>
      </c>
      <c r="AI73" s="171" t="n">
        <v>0</v>
      </c>
      <c r="AJ73" s="171" t="n">
        <v>0.135</v>
      </c>
      <c r="AK73" s="171" t="n">
        <v>0</v>
      </c>
      <c r="AL73" s="171" t="n">
        <v>0.04</v>
      </c>
      <c r="AM73" s="171" t="n">
        <v>0.04</v>
      </c>
      <c r="AN73" s="171" t="n">
        <v>-0.0625</v>
      </c>
      <c r="AO73" s="171" t="n">
        <v>0.015</v>
      </c>
      <c r="AP73" s="171" t="n">
        <v>-0.44</v>
      </c>
      <c r="AQ73" s="171" t="n">
        <v>0.155</v>
      </c>
      <c r="AR73" s="171" t="n">
        <v>-0.0575</v>
      </c>
      <c r="AS73" s="171" t="n">
        <v>0</v>
      </c>
      <c r="AT73" s="171" t="n">
        <v>-0.15</v>
      </c>
      <c r="AU73" s="171" t="n">
        <v>-0.015</v>
      </c>
      <c r="AV73" s="171" t="n">
        <v>-0.11</v>
      </c>
      <c r="AW73" s="171" t="n">
        <v>0.02</v>
      </c>
      <c r="AX73" s="171" t="n">
        <v>-0.0675</v>
      </c>
      <c r="AY73" s="171" t="n">
        <v>0.01</v>
      </c>
      <c r="AZ73" s="172" t="n">
        <v>0.115</v>
      </c>
      <c r="BA73" s="172" t="n">
        <v>0</v>
      </c>
      <c r="BB73" s="172" t="n">
        <v>-0.195</v>
      </c>
      <c r="BC73" s="171" t="n">
        <v>0.0025</v>
      </c>
      <c r="BD73" s="171" t="n">
        <v>-0.075</v>
      </c>
      <c r="BE73" s="171" t="n">
        <v>0.005</v>
      </c>
      <c r="BF73" s="171" t="n">
        <v>0.26</v>
      </c>
      <c r="BG73" s="171" t="n">
        <v>0.032</v>
      </c>
      <c r="BH73" s="171" t="n">
        <v>-0.065</v>
      </c>
      <c r="BI73" s="171" t="n">
        <v>0</v>
      </c>
      <c r="BJ73" s="171" t="n">
        <v>0.135</v>
      </c>
      <c r="BK73" s="134" t="n">
        <v>0.03</v>
      </c>
      <c r="BL73" s="134" t="n">
        <v>0.26</v>
      </c>
      <c r="BM73" s="134" t="n">
        <v>0.032</v>
      </c>
      <c r="BN73" s="134" t="n">
        <v>-0.2</v>
      </c>
      <c r="BO73" s="134" t="n">
        <v>0</v>
      </c>
      <c r="BP73" s="134" t="n">
        <v>-0.37</v>
      </c>
      <c r="BQ73" s="134" t="n">
        <v>0.02</v>
      </c>
      <c r="BR73" s="134" t="n">
        <v>0.475</v>
      </c>
      <c r="BS73" s="134" t="n">
        <v>0.032</v>
      </c>
      <c r="BT73" s="134" t="n">
        <v>-0.075</v>
      </c>
      <c r="BU73" s="134" t="n">
        <v>0.005</v>
      </c>
      <c r="BV73" s="134" t="n">
        <v>0.275</v>
      </c>
      <c r="BW73" s="134" t="n">
        <v>0</v>
      </c>
      <c r="BX73" s="134" t="n">
        <v>0.26</v>
      </c>
      <c r="BY73" s="134" t="n">
        <v>0</v>
      </c>
      <c r="BZ73" s="134" t="n">
        <v>-0.0255</v>
      </c>
      <c r="CA73" s="134" t="n">
        <v>0.0575</v>
      </c>
      <c r="CB73" s="134" t="n">
        <v>0.165</v>
      </c>
      <c r="CC73" s="134" t="n">
        <v>0.01</v>
      </c>
      <c r="CD73" s="134" t="n">
        <v>-0.0255</v>
      </c>
      <c r="CE73" s="134" t="n">
        <v>0.006</v>
      </c>
      <c r="CF73" s="134" t="n">
        <v>0.0025</v>
      </c>
      <c r="CG73" s="134" t="n">
        <v>0</v>
      </c>
      <c r="CH73" s="134" t="n">
        <v>-0.0255</v>
      </c>
      <c r="CI73" s="134" t="n">
        <v>0.006</v>
      </c>
      <c r="CJ73" s="134" t="n">
        <v>-0.1185</v>
      </c>
      <c r="CK73" s="134" t="n">
        <v>0.005</v>
      </c>
      <c r="CL73" s="134" t="n">
        <v>0.075</v>
      </c>
      <c r="CM73" s="134" t="n">
        <v>0.005</v>
      </c>
      <c r="CN73" s="134" t="n">
        <v>-0.0745</v>
      </c>
      <c r="CO73" s="134" t="n">
        <v>0.01</v>
      </c>
      <c r="CP73" s="134" t="n">
        <v>-0.0195</v>
      </c>
      <c r="CQ73" s="134" t="n">
        <v>0.015</v>
      </c>
      <c r="CR73" s="134" t="n">
        <v>0.0205</v>
      </c>
      <c r="CS73" s="134" t="n">
        <v>0.0075</v>
      </c>
      <c r="CT73" s="134" t="n">
        <v>0.33</v>
      </c>
      <c r="CU73" s="134" t="n">
        <v>0.02</v>
      </c>
      <c r="CV73" s="134" t="n">
        <v>-0.2</v>
      </c>
      <c r="CW73" s="134" t="n">
        <v>0</v>
      </c>
      <c r="CX73" s="134" t="n">
        <v>0.165</v>
      </c>
      <c r="CY73" s="134" t="n">
        <v>0.01</v>
      </c>
      <c r="CZ73" s="134" t="n">
        <v>-0.63</v>
      </c>
      <c r="DA73" s="134" t="n">
        <v>0</v>
      </c>
      <c r="DB73" s="134" t="n">
        <v>-0.45</v>
      </c>
      <c r="DC73" s="134" t="n">
        <v>0</v>
      </c>
      <c r="DD73" s="134" t="n">
        <v>0.75</v>
      </c>
      <c r="DF73" s="134" t="n">
        <v>-0.045</v>
      </c>
      <c r="DG73" s="134" t="n">
        <v>0.01</v>
      </c>
      <c r="DH73" s="134" t="n">
        <v>0.0135</v>
      </c>
      <c r="DI73" s="134" t="n">
        <v>0.01</v>
      </c>
      <c r="DJ73" s="134" t="n">
        <v>-0.009</v>
      </c>
      <c r="DK73" s="134" t="n">
        <v>0.0075</v>
      </c>
      <c r="DL73" s="171" t="n">
        <v>-0.13</v>
      </c>
      <c r="DM73" s="134" t="n">
        <v>-0.01</v>
      </c>
      <c r="DN73" s="134" t="n">
        <v>0.145</v>
      </c>
      <c r="DO73" s="134" t="n">
        <v>0</v>
      </c>
      <c r="DP73" s="134" t="n">
        <v>-0.0575</v>
      </c>
      <c r="DQ73" s="134" t="n">
        <v>0</v>
      </c>
      <c r="DR73" s="134" t="n">
        <v>-0.12</v>
      </c>
      <c r="DS73" s="134" t="n">
        <v>-0.01</v>
      </c>
      <c r="DT73" s="134" t="n">
        <v>0.135</v>
      </c>
      <c r="DU73" s="134" t="n">
        <v>0</v>
      </c>
    </row>
    <row r="74" customFormat="false" ht="12.75" hidden="false" customHeight="false" outlineLevel="0" collapsed="false">
      <c r="D74" s="133" t="n">
        <v>38869</v>
      </c>
      <c r="F74" s="171" t="n">
        <v>3.7395</v>
      </c>
      <c r="G74" s="172" t="n">
        <v>0.0466899041463344</v>
      </c>
      <c r="H74" s="171" t="n">
        <v>0.2475</v>
      </c>
      <c r="I74" s="171" t="n">
        <v>0.45</v>
      </c>
      <c r="J74" s="171" t="n">
        <v>0.5</v>
      </c>
      <c r="K74" s="171" t="n">
        <v>0.4</v>
      </c>
      <c r="L74" s="169" t="n">
        <v>0.5</v>
      </c>
      <c r="M74" s="169" t="n">
        <v>0.45</v>
      </c>
      <c r="N74" s="171" t="n">
        <v>0.5</v>
      </c>
      <c r="O74" s="171" t="n">
        <v>0.5</v>
      </c>
      <c r="P74" s="171" t="n">
        <v>0.5</v>
      </c>
      <c r="Q74" s="171" t="n">
        <v>0.5</v>
      </c>
      <c r="R74" s="172" t="n">
        <v>0.45</v>
      </c>
      <c r="S74" s="172" t="n">
        <v>0.5</v>
      </c>
      <c r="T74" s="171" t="n">
        <v>0.45</v>
      </c>
      <c r="U74" s="171" t="n">
        <v>0.5</v>
      </c>
      <c r="V74" s="171" t="n">
        <v>0.6</v>
      </c>
      <c r="W74" s="171" t="n">
        <v>0.6</v>
      </c>
      <c r="X74" s="171" t="n">
        <v>-0.09</v>
      </c>
      <c r="Y74" s="171" t="n">
        <v>0</v>
      </c>
      <c r="Z74" s="171" t="n">
        <v>0.04</v>
      </c>
      <c r="AA74" s="171" t="n">
        <v>0.005</v>
      </c>
      <c r="AB74" s="171" t="n">
        <v>0.17</v>
      </c>
      <c r="AC74" s="171" t="n">
        <v>0</v>
      </c>
      <c r="AD74" s="171" t="n">
        <v>0.135</v>
      </c>
      <c r="AE74" s="171" t="n">
        <v>0</v>
      </c>
      <c r="AF74" s="171" t="n">
        <v>0.17</v>
      </c>
      <c r="AG74" s="171" t="n">
        <v>0</v>
      </c>
      <c r="AH74" s="171" t="n">
        <v>0.125</v>
      </c>
      <c r="AI74" s="171" t="n">
        <v>0</v>
      </c>
      <c r="AJ74" s="171" t="n">
        <v>0.135</v>
      </c>
      <c r="AK74" s="171" t="n">
        <v>0</v>
      </c>
      <c r="AL74" s="171" t="n">
        <v>0.04</v>
      </c>
      <c r="AM74" s="171" t="n">
        <v>0.04</v>
      </c>
      <c r="AN74" s="171" t="n">
        <v>-0.0625</v>
      </c>
      <c r="AO74" s="171" t="n">
        <v>0.015</v>
      </c>
      <c r="AP74" s="171" t="n">
        <v>-0.44</v>
      </c>
      <c r="AQ74" s="171" t="n">
        <v>0.155</v>
      </c>
      <c r="AR74" s="171" t="n">
        <v>-0.0575</v>
      </c>
      <c r="AS74" s="171" t="n">
        <v>0</v>
      </c>
      <c r="AT74" s="171" t="n">
        <v>-0.15</v>
      </c>
      <c r="AU74" s="171" t="n">
        <v>-0.015</v>
      </c>
      <c r="AV74" s="171" t="n">
        <v>-0.11</v>
      </c>
      <c r="AW74" s="171" t="n">
        <v>0.02</v>
      </c>
      <c r="AX74" s="171" t="n">
        <v>-0.0675</v>
      </c>
      <c r="AY74" s="171" t="n">
        <v>0.01</v>
      </c>
      <c r="AZ74" s="172" t="n">
        <v>0.115</v>
      </c>
      <c r="BA74" s="172" t="n">
        <v>0</v>
      </c>
      <c r="BB74" s="172" t="n">
        <v>-0.195</v>
      </c>
      <c r="BC74" s="171" t="n">
        <v>0.0025</v>
      </c>
      <c r="BD74" s="171" t="n">
        <v>-0.075</v>
      </c>
      <c r="BE74" s="171" t="n">
        <v>0.005</v>
      </c>
      <c r="BF74" s="171" t="n">
        <v>0.26</v>
      </c>
      <c r="BG74" s="171" t="n">
        <v>0.032</v>
      </c>
      <c r="BH74" s="171" t="n">
        <v>-0.065</v>
      </c>
      <c r="BI74" s="171" t="n">
        <v>0</v>
      </c>
      <c r="BJ74" s="171" t="n">
        <v>0.135</v>
      </c>
      <c r="BK74" s="134" t="n">
        <v>0.03</v>
      </c>
      <c r="BL74" s="134" t="n">
        <v>0.26</v>
      </c>
      <c r="BM74" s="134" t="n">
        <v>0.032</v>
      </c>
      <c r="BN74" s="134" t="n">
        <v>-0.2</v>
      </c>
      <c r="BO74" s="134" t="n">
        <v>0</v>
      </c>
      <c r="BP74" s="134" t="n">
        <v>-0.37</v>
      </c>
      <c r="BQ74" s="134" t="n">
        <v>0.02</v>
      </c>
      <c r="BR74" s="134" t="n">
        <v>0.475</v>
      </c>
      <c r="BS74" s="134" t="n">
        <v>0.032</v>
      </c>
      <c r="BT74" s="134" t="n">
        <v>-0.075</v>
      </c>
      <c r="BU74" s="134" t="n">
        <v>0.005</v>
      </c>
      <c r="BV74" s="134" t="n">
        <v>0.275</v>
      </c>
      <c r="BW74" s="134" t="n">
        <v>0</v>
      </c>
      <c r="BX74" s="134" t="n">
        <v>0.26</v>
      </c>
      <c r="BY74" s="134" t="n">
        <v>0</v>
      </c>
      <c r="BZ74" s="134" t="n">
        <v>-0.0255</v>
      </c>
      <c r="CA74" s="134" t="n">
        <v>0.0575</v>
      </c>
      <c r="CB74" s="134" t="n">
        <v>0.185</v>
      </c>
      <c r="CC74" s="134" t="n">
        <v>0.0125</v>
      </c>
      <c r="CD74" s="134" t="n">
        <v>-0.0255</v>
      </c>
      <c r="CE74" s="134" t="n">
        <v>0.006</v>
      </c>
      <c r="CF74" s="134" t="n">
        <v>0.0025</v>
      </c>
      <c r="CG74" s="134" t="n">
        <v>0</v>
      </c>
      <c r="CH74" s="134" t="n">
        <v>-0.0255</v>
      </c>
      <c r="CI74" s="134" t="n">
        <v>0.006</v>
      </c>
      <c r="CJ74" s="134" t="n">
        <v>-0.076</v>
      </c>
      <c r="CK74" s="134" t="n">
        <v>0.005</v>
      </c>
      <c r="CL74" s="134" t="n">
        <v>0.075</v>
      </c>
      <c r="CM74" s="134" t="n">
        <v>0.005</v>
      </c>
      <c r="CN74" s="134" t="n">
        <v>-0.0745</v>
      </c>
      <c r="CO74" s="134" t="n">
        <v>0.01</v>
      </c>
      <c r="CP74" s="134" t="n">
        <v>-0.0195</v>
      </c>
      <c r="CQ74" s="134" t="n">
        <v>0.015</v>
      </c>
      <c r="CR74" s="134" t="n">
        <v>0.0205</v>
      </c>
      <c r="CS74" s="134" t="n">
        <v>0.0075</v>
      </c>
      <c r="CT74" s="134" t="n">
        <v>0.37</v>
      </c>
      <c r="CU74" s="134" t="n">
        <v>0.035</v>
      </c>
      <c r="CV74" s="134" t="n">
        <v>-0.2</v>
      </c>
      <c r="CW74" s="134" t="n">
        <v>0</v>
      </c>
      <c r="CX74" s="134" t="n">
        <v>0.185</v>
      </c>
      <c r="CY74" s="134" t="n">
        <v>0.0125</v>
      </c>
      <c r="CZ74" s="134" t="n">
        <v>-0.63</v>
      </c>
      <c r="DA74" s="134" t="n">
        <v>0</v>
      </c>
      <c r="DB74" s="134" t="n">
        <v>-0.45</v>
      </c>
      <c r="DC74" s="134" t="n">
        <v>0</v>
      </c>
      <c r="DD74" s="134" t="n">
        <v>0.85</v>
      </c>
      <c r="DF74" s="134" t="n">
        <v>-0.04</v>
      </c>
      <c r="DG74" s="134" t="n">
        <v>0.01</v>
      </c>
      <c r="DH74" s="134" t="n">
        <v>0.0135</v>
      </c>
      <c r="DI74" s="134" t="n">
        <v>0.01</v>
      </c>
      <c r="DJ74" s="134" t="n">
        <v>-0.009</v>
      </c>
      <c r="DK74" s="134" t="n">
        <v>0.0075</v>
      </c>
      <c r="DL74" s="171" t="n">
        <v>-0.13</v>
      </c>
      <c r="DM74" s="134" t="n">
        <v>-0.01</v>
      </c>
      <c r="DN74" s="134" t="n">
        <v>0.145</v>
      </c>
      <c r="DO74" s="134" t="n">
        <v>0</v>
      </c>
      <c r="DP74" s="134" t="n">
        <v>-0.0575</v>
      </c>
      <c r="DQ74" s="134" t="n">
        <v>0</v>
      </c>
      <c r="DR74" s="134" t="n">
        <v>-0.12</v>
      </c>
      <c r="DS74" s="134" t="n">
        <v>-0.01</v>
      </c>
      <c r="DT74" s="134" t="n">
        <v>0.135</v>
      </c>
      <c r="DU74" s="134" t="n">
        <v>0</v>
      </c>
    </row>
    <row r="75" customFormat="false" ht="12.75" hidden="false" customHeight="false" outlineLevel="0" collapsed="false">
      <c r="D75" s="133" t="n">
        <v>38899</v>
      </c>
      <c r="F75" s="171" t="n">
        <v>3.7845</v>
      </c>
      <c r="G75" s="172" t="n">
        <v>0.0469102715116056</v>
      </c>
      <c r="H75" s="171" t="n">
        <v>0.2475</v>
      </c>
      <c r="I75" s="171" t="n">
        <v>0.5</v>
      </c>
      <c r="J75" s="171" t="n">
        <v>0.5</v>
      </c>
      <c r="K75" s="171" t="n">
        <v>0.4</v>
      </c>
      <c r="L75" s="169" t="n">
        <v>0.5</v>
      </c>
      <c r="M75" s="169" t="n">
        <v>0.5</v>
      </c>
      <c r="N75" s="171" t="n">
        <v>0.5</v>
      </c>
      <c r="O75" s="171" t="n">
        <v>0.5</v>
      </c>
      <c r="P75" s="171" t="n">
        <v>0.5</v>
      </c>
      <c r="Q75" s="171" t="n">
        <v>0.5</v>
      </c>
      <c r="R75" s="172" t="n">
        <v>0.5</v>
      </c>
      <c r="S75" s="172" t="n">
        <v>0.55</v>
      </c>
      <c r="T75" s="171" t="n">
        <v>0.5</v>
      </c>
      <c r="U75" s="171" t="n">
        <v>0.5</v>
      </c>
      <c r="V75" s="171" t="n">
        <v>0.65</v>
      </c>
      <c r="W75" s="171" t="n">
        <v>0.6</v>
      </c>
      <c r="X75" s="171" t="n">
        <v>-0.09</v>
      </c>
      <c r="Y75" s="171" t="n">
        <v>0</v>
      </c>
      <c r="Z75" s="171" t="n">
        <v>0.04</v>
      </c>
      <c r="AA75" s="171" t="n">
        <v>0.005</v>
      </c>
      <c r="AB75" s="171" t="n">
        <v>0.17</v>
      </c>
      <c r="AC75" s="171" t="n">
        <v>0</v>
      </c>
      <c r="AD75" s="171" t="n">
        <v>0.135</v>
      </c>
      <c r="AE75" s="171" t="n">
        <v>0</v>
      </c>
      <c r="AF75" s="171" t="n">
        <v>0.17</v>
      </c>
      <c r="AG75" s="171" t="n">
        <v>0</v>
      </c>
      <c r="AH75" s="171" t="n">
        <v>0.125</v>
      </c>
      <c r="AI75" s="171" t="n">
        <v>0</v>
      </c>
      <c r="AJ75" s="171" t="n">
        <v>0.135</v>
      </c>
      <c r="AK75" s="171" t="n">
        <v>0</v>
      </c>
      <c r="AL75" s="171" t="n">
        <v>0.04</v>
      </c>
      <c r="AM75" s="171" t="n">
        <v>0.04</v>
      </c>
      <c r="AN75" s="171" t="n">
        <v>-0.0625</v>
      </c>
      <c r="AO75" s="171" t="n">
        <v>0.015</v>
      </c>
      <c r="AP75" s="171" t="n">
        <v>-0.44</v>
      </c>
      <c r="AQ75" s="171" t="n">
        <v>0.155</v>
      </c>
      <c r="AR75" s="171" t="n">
        <v>-0.0575</v>
      </c>
      <c r="AS75" s="171" t="n">
        <v>0</v>
      </c>
      <c r="AT75" s="171" t="n">
        <v>-0.15</v>
      </c>
      <c r="AU75" s="171" t="n">
        <v>-0.015</v>
      </c>
      <c r="AV75" s="171" t="n">
        <v>-0.11</v>
      </c>
      <c r="AW75" s="171" t="n">
        <v>0.02</v>
      </c>
      <c r="AX75" s="171" t="n">
        <v>-0.0675</v>
      </c>
      <c r="AY75" s="171" t="n">
        <v>0.01</v>
      </c>
      <c r="AZ75" s="172" t="n">
        <v>0.115</v>
      </c>
      <c r="BA75" s="172" t="n">
        <v>0</v>
      </c>
      <c r="BB75" s="172" t="n">
        <v>-0.195</v>
      </c>
      <c r="BC75" s="171" t="n">
        <v>0.0025</v>
      </c>
      <c r="BD75" s="171" t="n">
        <v>-0.075</v>
      </c>
      <c r="BE75" s="171" t="n">
        <v>0.005</v>
      </c>
      <c r="BF75" s="171" t="n">
        <v>0.26</v>
      </c>
      <c r="BG75" s="171" t="n">
        <v>0.032</v>
      </c>
      <c r="BH75" s="171" t="n">
        <v>-0.065</v>
      </c>
      <c r="BI75" s="171" t="n">
        <v>0</v>
      </c>
      <c r="BJ75" s="171" t="n">
        <v>0.135</v>
      </c>
      <c r="BK75" s="134" t="n">
        <v>0.03</v>
      </c>
      <c r="BL75" s="134" t="n">
        <v>0.26</v>
      </c>
      <c r="BM75" s="134" t="n">
        <v>0.032</v>
      </c>
      <c r="BN75" s="134" t="n">
        <v>-0.2</v>
      </c>
      <c r="BO75" s="134" t="n">
        <v>0</v>
      </c>
      <c r="BP75" s="134" t="n">
        <v>-0.37</v>
      </c>
      <c r="BQ75" s="134" t="n">
        <v>0.02</v>
      </c>
      <c r="BR75" s="134" t="n">
        <v>0.475</v>
      </c>
      <c r="BS75" s="134" t="n">
        <v>0.032</v>
      </c>
      <c r="BT75" s="134" t="n">
        <v>-0.075</v>
      </c>
      <c r="BU75" s="134" t="n">
        <v>0.005</v>
      </c>
      <c r="BV75" s="134" t="n">
        <v>0.275</v>
      </c>
      <c r="BW75" s="134" t="n">
        <v>0</v>
      </c>
      <c r="BX75" s="134" t="n">
        <v>0.26</v>
      </c>
      <c r="BY75" s="134" t="n">
        <v>0</v>
      </c>
      <c r="BZ75" s="134" t="n">
        <v>-0.0255</v>
      </c>
      <c r="CA75" s="134" t="n">
        <v>0.0575</v>
      </c>
      <c r="CB75" s="134" t="n">
        <v>0.18</v>
      </c>
      <c r="CC75" s="134" t="n">
        <v>0.0125</v>
      </c>
      <c r="CD75" s="134" t="n">
        <v>-0.0255</v>
      </c>
      <c r="CE75" s="134" t="n">
        <v>0.006</v>
      </c>
      <c r="CF75" s="134" t="n">
        <v>0.0025</v>
      </c>
      <c r="CG75" s="134" t="n">
        <v>0</v>
      </c>
      <c r="CH75" s="134" t="n">
        <v>-0.0255</v>
      </c>
      <c r="CI75" s="134" t="n">
        <v>0.006</v>
      </c>
      <c r="CJ75" s="134" t="n">
        <v>-0.0735</v>
      </c>
      <c r="CK75" s="134" t="n">
        <v>0.005</v>
      </c>
      <c r="CL75" s="134" t="n">
        <v>0.075</v>
      </c>
      <c r="CM75" s="134" t="n">
        <v>0.005</v>
      </c>
      <c r="CN75" s="134" t="n">
        <v>-0.0745</v>
      </c>
      <c r="CO75" s="134" t="n">
        <v>0.01</v>
      </c>
      <c r="CP75" s="134" t="n">
        <v>-0.0195</v>
      </c>
      <c r="CQ75" s="134" t="n">
        <v>0.015</v>
      </c>
      <c r="CR75" s="134" t="n">
        <v>0.0205</v>
      </c>
      <c r="CS75" s="134" t="n">
        <v>0.0075</v>
      </c>
      <c r="CT75" s="134" t="n">
        <v>0.41</v>
      </c>
      <c r="CU75" s="134" t="n">
        <v>0.035</v>
      </c>
      <c r="CV75" s="134" t="n">
        <v>-0.2</v>
      </c>
      <c r="CW75" s="134" t="n">
        <v>0</v>
      </c>
      <c r="CX75" s="134" t="n">
        <v>0.18</v>
      </c>
      <c r="CY75" s="134" t="n">
        <v>0.0125</v>
      </c>
      <c r="CZ75" s="134" t="n">
        <v>-0.63</v>
      </c>
      <c r="DA75" s="134" t="n">
        <v>0</v>
      </c>
      <c r="DB75" s="134" t="n">
        <v>-0.45</v>
      </c>
      <c r="DC75" s="134" t="n">
        <v>0</v>
      </c>
      <c r="DD75" s="134" t="n">
        <v>1.05</v>
      </c>
      <c r="DF75" s="134" t="n">
        <v>-0.04</v>
      </c>
      <c r="DG75" s="134" t="n">
        <v>0.01</v>
      </c>
      <c r="DH75" s="134" t="n">
        <v>0.0135</v>
      </c>
      <c r="DI75" s="134" t="n">
        <v>0.01</v>
      </c>
      <c r="DJ75" s="134" t="n">
        <v>-0.009</v>
      </c>
      <c r="DK75" s="134" t="n">
        <v>0.0075</v>
      </c>
      <c r="DL75" s="171" t="n">
        <v>-0.13</v>
      </c>
      <c r="DM75" s="134" t="n">
        <v>-0.01</v>
      </c>
      <c r="DN75" s="134" t="n">
        <v>0.145</v>
      </c>
      <c r="DO75" s="134" t="n">
        <v>0</v>
      </c>
      <c r="DP75" s="134" t="n">
        <v>-0.0575</v>
      </c>
      <c r="DQ75" s="134" t="n">
        <v>0</v>
      </c>
      <c r="DR75" s="134" t="n">
        <v>-0.12</v>
      </c>
      <c r="DS75" s="134" t="n">
        <v>-0.01</v>
      </c>
      <c r="DT75" s="134" t="n">
        <v>0.135</v>
      </c>
      <c r="DU75" s="134" t="n">
        <v>0</v>
      </c>
    </row>
    <row r="76" customFormat="false" ht="12.75" hidden="false" customHeight="false" outlineLevel="0" collapsed="false">
      <c r="D76" s="133" t="n">
        <v>38930</v>
      </c>
      <c r="F76" s="171" t="n">
        <v>3.8235</v>
      </c>
      <c r="G76" s="172" t="n">
        <v>0.0471379844727782</v>
      </c>
      <c r="H76" s="171" t="n">
        <v>0.2475</v>
      </c>
      <c r="I76" s="171" t="n">
        <v>0.55</v>
      </c>
      <c r="J76" s="171" t="n">
        <v>0.55</v>
      </c>
      <c r="K76" s="171" t="n">
        <v>0.5</v>
      </c>
      <c r="L76" s="169" t="n">
        <v>0.6</v>
      </c>
      <c r="M76" s="169" t="n">
        <v>0.55</v>
      </c>
      <c r="N76" s="171" t="n">
        <v>0.6</v>
      </c>
      <c r="O76" s="171" t="n">
        <v>0.55</v>
      </c>
      <c r="P76" s="171" t="n">
        <v>0.6</v>
      </c>
      <c r="Q76" s="171" t="n">
        <v>0.45</v>
      </c>
      <c r="R76" s="172" t="n">
        <v>0.55</v>
      </c>
      <c r="S76" s="172" t="n">
        <v>0.6</v>
      </c>
      <c r="T76" s="171" t="n">
        <v>0.55</v>
      </c>
      <c r="U76" s="171" t="n">
        <v>0.6</v>
      </c>
      <c r="V76" s="171" t="n">
        <v>0.7</v>
      </c>
      <c r="W76" s="171" t="n">
        <v>0.7</v>
      </c>
      <c r="X76" s="171" t="n">
        <v>-0.09</v>
      </c>
      <c r="Y76" s="171" t="n">
        <v>0</v>
      </c>
      <c r="Z76" s="171" t="n">
        <v>0.04</v>
      </c>
      <c r="AA76" s="171" t="n">
        <v>0.005</v>
      </c>
      <c r="AB76" s="171" t="n">
        <v>0.17</v>
      </c>
      <c r="AC76" s="171" t="n">
        <v>0</v>
      </c>
      <c r="AD76" s="171" t="n">
        <v>0.135</v>
      </c>
      <c r="AE76" s="171" t="n">
        <v>0</v>
      </c>
      <c r="AF76" s="171" t="n">
        <v>0.17</v>
      </c>
      <c r="AG76" s="171" t="n">
        <v>0</v>
      </c>
      <c r="AH76" s="171" t="n">
        <v>0.125</v>
      </c>
      <c r="AI76" s="171" t="n">
        <v>0</v>
      </c>
      <c r="AJ76" s="171" t="n">
        <v>0.135</v>
      </c>
      <c r="AK76" s="171" t="n">
        <v>0</v>
      </c>
      <c r="AL76" s="171" t="n">
        <v>0.04</v>
      </c>
      <c r="AM76" s="171" t="n">
        <v>0.04</v>
      </c>
      <c r="AN76" s="171" t="n">
        <v>-0.0625</v>
      </c>
      <c r="AO76" s="171" t="n">
        <v>0.015</v>
      </c>
      <c r="AP76" s="171" t="n">
        <v>-0.44</v>
      </c>
      <c r="AQ76" s="171" t="n">
        <v>0.155</v>
      </c>
      <c r="AR76" s="171" t="n">
        <v>-0.0575</v>
      </c>
      <c r="AS76" s="171" t="n">
        <v>0</v>
      </c>
      <c r="AT76" s="171" t="n">
        <v>-0.15</v>
      </c>
      <c r="AU76" s="171" t="n">
        <v>-0.015</v>
      </c>
      <c r="AV76" s="171" t="n">
        <v>-0.11</v>
      </c>
      <c r="AW76" s="171" t="n">
        <v>0.02</v>
      </c>
      <c r="AX76" s="171" t="n">
        <v>-0.0675</v>
      </c>
      <c r="AY76" s="171" t="n">
        <v>0.01</v>
      </c>
      <c r="AZ76" s="172" t="n">
        <v>0.115</v>
      </c>
      <c r="BA76" s="172" t="n">
        <v>0</v>
      </c>
      <c r="BB76" s="172" t="n">
        <v>-0.195</v>
      </c>
      <c r="BC76" s="171" t="n">
        <v>0.0025</v>
      </c>
      <c r="BD76" s="171" t="n">
        <v>-0.075</v>
      </c>
      <c r="BE76" s="171" t="n">
        <v>0.005</v>
      </c>
      <c r="BF76" s="171" t="n">
        <v>0.26</v>
      </c>
      <c r="BG76" s="171" t="n">
        <v>0.032</v>
      </c>
      <c r="BH76" s="171" t="n">
        <v>-0.065</v>
      </c>
      <c r="BI76" s="171" t="n">
        <v>0</v>
      </c>
      <c r="BJ76" s="171" t="n">
        <v>0.135</v>
      </c>
      <c r="BK76" s="134" t="n">
        <v>0.03</v>
      </c>
      <c r="BL76" s="134" t="n">
        <v>0.26</v>
      </c>
      <c r="BM76" s="134" t="n">
        <v>0.032</v>
      </c>
      <c r="BN76" s="134" t="n">
        <v>-0.2</v>
      </c>
      <c r="BO76" s="134" t="n">
        <v>0</v>
      </c>
      <c r="BP76" s="134" t="n">
        <v>-0.37</v>
      </c>
      <c r="BQ76" s="134" t="n">
        <v>0.02</v>
      </c>
      <c r="BR76" s="134" t="n">
        <v>0.475</v>
      </c>
      <c r="BS76" s="134" t="n">
        <v>0.032</v>
      </c>
      <c r="BT76" s="134" t="n">
        <v>-0.075</v>
      </c>
      <c r="BU76" s="134" t="n">
        <v>0.005</v>
      </c>
      <c r="BV76" s="134" t="n">
        <v>0.275</v>
      </c>
      <c r="BW76" s="134" t="n">
        <v>0</v>
      </c>
      <c r="BX76" s="134" t="n">
        <v>0.26</v>
      </c>
      <c r="BY76" s="134" t="n">
        <v>0</v>
      </c>
      <c r="BZ76" s="134" t="n">
        <v>-0.0255</v>
      </c>
      <c r="CA76" s="134" t="n">
        <v>0.0575</v>
      </c>
      <c r="CB76" s="134" t="n">
        <v>0.19</v>
      </c>
      <c r="CC76" s="134" t="n">
        <v>0.0125</v>
      </c>
      <c r="CD76" s="134" t="n">
        <v>-0.0255</v>
      </c>
      <c r="CE76" s="134" t="n">
        <v>0.006</v>
      </c>
      <c r="CF76" s="134" t="n">
        <v>0.0025</v>
      </c>
      <c r="CG76" s="134" t="n">
        <v>0</v>
      </c>
      <c r="CH76" s="134" t="n">
        <v>-0.0255</v>
      </c>
      <c r="CI76" s="134" t="n">
        <v>0.006</v>
      </c>
      <c r="CJ76" s="134" t="n">
        <v>-0.071</v>
      </c>
      <c r="CK76" s="134" t="n">
        <v>0.005</v>
      </c>
      <c r="CL76" s="134" t="n">
        <v>0.075</v>
      </c>
      <c r="CM76" s="134" t="n">
        <v>0.005</v>
      </c>
      <c r="CN76" s="134" t="n">
        <v>-0.0745</v>
      </c>
      <c r="CO76" s="134" t="n">
        <v>0.01</v>
      </c>
      <c r="CP76" s="134" t="n">
        <v>-0.0195</v>
      </c>
      <c r="CQ76" s="134" t="n">
        <v>0.015</v>
      </c>
      <c r="CR76" s="134" t="n">
        <v>0.0205</v>
      </c>
      <c r="CS76" s="134" t="n">
        <v>0.0075</v>
      </c>
      <c r="CT76" s="134" t="n">
        <v>0.41</v>
      </c>
      <c r="CU76" s="134" t="n">
        <v>0.01</v>
      </c>
      <c r="CV76" s="134" t="n">
        <v>-0.2</v>
      </c>
      <c r="CW76" s="134" t="n">
        <v>0</v>
      </c>
      <c r="CX76" s="134" t="n">
        <v>0.19</v>
      </c>
      <c r="CY76" s="134" t="n">
        <v>0.0125</v>
      </c>
      <c r="CZ76" s="134" t="n">
        <v>-0.63</v>
      </c>
      <c r="DA76" s="134" t="n">
        <v>0</v>
      </c>
      <c r="DB76" s="134" t="n">
        <v>-0.45</v>
      </c>
      <c r="DC76" s="134" t="n">
        <v>0</v>
      </c>
      <c r="DD76" s="134" t="n">
        <v>1.05</v>
      </c>
      <c r="DF76" s="134" t="n">
        <v>-0.04</v>
      </c>
      <c r="DG76" s="134" t="n">
        <v>0.01</v>
      </c>
      <c r="DH76" s="134" t="n">
        <v>0.0085</v>
      </c>
      <c r="DI76" s="134" t="n">
        <v>0.01</v>
      </c>
      <c r="DJ76" s="134" t="n">
        <v>-0.014</v>
      </c>
      <c r="DK76" s="134" t="n">
        <v>0.0075</v>
      </c>
      <c r="DL76" s="171" t="n">
        <v>-0.13</v>
      </c>
      <c r="DM76" s="134" t="n">
        <v>-0.01</v>
      </c>
      <c r="DN76" s="134" t="n">
        <v>0.145</v>
      </c>
      <c r="DO76" s="134" t="n">
        <v>0</v>
      </c>
      <c r="DP76" s="134" t="n">
        <v>-0.0575</v>
      </c>
      <c r="DQ76" s="134" t="n">
        <v>0</v>
      </c>
      <c r="DR76" s="134" t="n">
        <v>-0.12</v>
      </c>
      <c r="DS76" s="134" t="n">
        <v>-0.01</v>
      </c>
      <c r="DT76" s="134" t="n">
        <v>0.135</v>
      </c>
      <c r="DU76" s="134" t="n">
        <v>0</v>
      </c>
    </row>
    <row r="77" customFormat="false" ht="12.75" hidden="false" customHeight="false" outlineLevel="0" collapsed="false">
      <c r="D77" s="133" t="n">
        <v>38961</v>
      </c>
      <c r="F77" s="171" t="n">
        <v>3.8125</v>
      </c>
      <c r="G77" s="172" t="n">
        <v>0.0473656974512879</v>
      </c>
      <c r="H77" s="171" t="n">
        <v>0.2475</v>
      </c>
      <c r="I77" s="171" t="n">
        <v>0.55</v>
      </c>
      <c r="J77" s="171" t="n">
        <v>0.55</v>
      </c>
      <c r="K77" s="171" t="n">
        <v>0.55</v>
      </c>
      <c r="L77" s="169" t="n">
        <v>0.55</v>
      </c>
      <c r="M77" s="169" t="n">
        <v>0.55</v>
      </c>
      <c r="N77" s="171" t="n">
        <v>0.6</v>
      </c>
      <c r="O77" s="171" t="n">
        <v>0.6</v>
      </c>
      <c r="P77" s="171" t="n">
        <v>0.55</v>
      </c>
      <c r="Q77" s="171" t="n">
        <v>0.5</v>
      </c>
      <c r="R77" s="172" t="n">
        <v>0.55</v>
      </c>
      <c r="S77" s="172" t="n">
        <v>0.6</v>
      </c>
      <c r="T77" s="171" t="n">
        <v>0.55</v>
      </c>
      <c r="U77" s="171" t="n">
        <v>0.6</v>
      </c>
      <c r="V77" s="171" t="n">
        <v>0.7</v>
      </c>
      <c r="W77" s="171" t="n">
        <v>0.65</v>
      </c>
      <c r="X77" s="171" t="n">
        <v>-0.09</v>
      </c>
      <c r="Y77" s="171" t="n">
        <v>0</v>
      </c>
      <c r="Z77" s="171" t="n">
        <v>0.04</v>
      </c>
      <c r="AA77" s="171" t="n">
        <v>0.005</v>
      </c>
      <c r="AB77" s="171" t="n">
        <v>0.17</v>
      </c>
      <c r="AC77" s="171" t="n">
        <v>0</v>
      </c>
      <c r="AD77" s="171" t="n">
        <v>0.135</v>
      </c>
      <c r="AE77" s="171" t="n">
        <v>0</v>
      </c>
      <c r="AF77" s="171" t="n">
        <v>0.17</v>
      </c>
      <c r="AG77" s="171" t="n">
        <v>0</v>
      </c>
      <c r="AH77" s="171" t="n">
        <v>0.125</v>
      </c>
      <c r="AI77" s="171" t="n">
        <v>0</v>
      </c>
      <c r="AJ77" s="171" t="n">
        <v>0.135</v>
      </c>
      <c r="AK77" s="171" t="n">
        <v>0</v>
      </c>
      <c r="AL77" s="171" t="n">
        <v>0.04</v>
      </c>
      <c r="AM77" s="171" t="n">
        <v>0.04</v>
      </c>
      <c r="AN77" s="171" t="n">
        <v>-0.0625</v>
      </c>
      <c r="AO77" s="171" t="n">
        <v>0.015</v>
      </c>
      <c r="AP77" s="171" t="n">
        <v>-0.44</v>
      </c>
      <c r="AQ77" s="171" t="n">
        <v>0.155</v>
      </c>
      <c r="AR77" s="171" t="n">
        <v>-0.0575</v>
      </c>
      <c r="AS77" s="171" t="n">
        <v>0</v>
      </c>
      <c r="AT77" s="171" t="n">
        <v>-0.15</v>
      </c>
      <c r="AU77" s="171" t="n">
        <v>-0.015</v>
      </c>
      <c r="AV77" s="171" t="n">
        <v>-0.11</v>
      </c>
      <c r="AW77" s="171" t="n">
        <v>0.02</v>
      </c>
      <c r="AX77" s="171" t="n">
        <v>-0.0675</v>
      </c>
      <c r="AY77" s="171" t="n">
        <v>0.01</v>
      </c>
      <c r="AZ77" s="172" t="n">
        <v>0.115</v>
      </c>
      <c r="BA77" s="172" t="n">
        <v>0</v>
      </c>
      <c r="BB77" s="172" t="n">
        <v>-0.195</v>
      </c>
      <c r="BC77" s="171" t="n">
        <v>0.0025</v>
      </c>
      <c r="BD77" s="171" t="n">
        <v>-0.075</v>
      </c>
      <c r="BE77" s="171" t="n">
        <v>0.005</v>
      </c>
      <c r="BF77" s="171" t="n">
        <v>0.26</v>
      </c>
      <c r="BG77" s="171" t="n">
        <v>0.032</v>
      </c>
      <c r="BH77" s="171" t="n">
        <v>-0.065</v>
      </c>
      <c r="BI77" s="171" t="n">
        <v>0</v>
      </c>
      <c r="BJ77" s="171" t="n">
        <v>0.135</v>
      </c>
      <c r="BK77" s="134" t="n">
        <v>0.03</v>
      </c>
      <c r="BL77" s="134" t="n">
        <v>0.26</v>
      </c>
      <c r="BM77" s="134" t="n">
        <v>0.032</v>
      </c>
      <c r="BN77" s="134" t="n">
        <v>-0.2</v>
      </c>
      <c r="BO77" s="134" t="n">
        <v>0</v>
      </c>
      <c r="BP77" s="134" t="n">
        <v>-0.37</v>
      </c>
      <c r="BQ77" s="134" t="n">
        <v>0.02</v>
      </c>
      <c r="BR77" s="134" t="n">
        <v>0.475</v>
      </c>
      <c r="BS77" s="134" t="n">
        <v>0.032</v>
      </c>
      <c r="BT77" s="134" t="n">
        <v>-0.075</v>
      </c>
      <c r="BU77" s="134" t="n">
        <v>0.005</v>
      </c>
      <c r="BV77" s="134" t="n">
        <v>0.275</v>
      </c>
      <c r="BW77" s="134" t="n">
        <v>0</v>
      </c>
      <c r="BX77" s="134" t="n">
        <v>0.26</v>
      </c>
      <c r="BY77" s="134" t="n">
        <v>0</v>
      </c>
      <c r="BZ77" s="134" t="n">
        <v>-0.0255</v>
      </c>
      <c r="CA77" s="134" t="n">
        <v>0.0575</v>
      </c>
      <c r="CB77" s="134" t="n">
        <v>0.165</v>
      </c>
      <c r="CC77" s="134" t="n">
        <v>0.0125</v>
      </c>
      <c r="CD77" s="134" t="n">
        <v>-0.0255</v>
      </c>
      <c r="CE77" s="134" t="n">
        <v>0.006</v>
      </c>
      <c r="CF77" s="134" t="n">
        <v>0.0025</v>
      </c>
      <c r="CG77" s="134" t="n">
        <v>0</v>
      </c>
      <c r="CH77" s="134" t="n">
        <v>-0.0255</v>
      </c>
      <c r="CI77" s="134" t="n">
        <v>0.006</v>
      </c>
      <c r="CJ77" s="134" t="n">
        <v>-0.076</v>
      </c>
      <c r="CK77" s="134" t="n">
        <v>0.005</v>
      </c>
      <c r="CL77" s="134" t="n">
        <v>0.075</v>
      </c>
      <c r="CM77" s="134" t="n">
        <v>0.005</v>
      </c>
      <c r="CN77" s="134" t="n">
        <v>-0.0745</v>
      </c>
      <c r="CO77" s="134" t="n">
        <v>0.01</v>
      </c>
      <c r="CP77" s="134" t="n">
        <v>-0.0195</v>
      </c>
      <c r="CQ77" s="134" t="n">
        <v>0.015</v>
      </c>
      <c r="CR77" s="134" t="n">
        <v>0.0205</v>
      </c>
      <c r="CS77" s="134" t="n">
        <v>0.0075</v>
      </c>
      <c r="CT77" s="134" t="n">
        <v>0.36</v>
      </c>
      <c r="CU77" s="134" t="n">
        <v>0.01</v>
      </c>
      <c r="CV77" s="134" t="n">
        <v>-0.2</v>
      </c>
      <c r="CW77" s="134" t="n">
        <v>0</v>
      </c>
      <c r="CX77" s="134" t="n">
        <v>0.165</v>
      </c>
      <c r="CY77" s="134" t="n">
        <v>0.0125</v>
      </c>
      <c r="CZ77" s="134" t="n">
        <v>-0.63</v>
      </c>
      <c r="DA77" s="134" t="n">
        <v>0</v>
      </c>
      <c r="DB77" s="134" t="n">
        <v>-0.45</v>
      </c>
      <c r="DC77" s="134" t="n">
        <v>0</v>
      </c>
      <c r="DD77" s="134" t="n">
        <v>0.75</v>
      </c>
      <c r="DF77" s="134" t="n">
        <v>-0.045</v>
      </c>
      <c r="DG77" s="134" t="n">
        <v>0.01</v>
      </c>
      <c r="DH77" s="134" t="n">
        <v>0.0085</v>
      </c>
      <c r="DI77" s="134" t="n">
        <v>0.01</v>
      </c>
      <c r="DJ77" s="134" t="n">
        <v>-0.014</v>
      </c>
      <c r="DK77" s="134" t="n">
        <v>0.0075</v>
      </c>
      <c r="DL77" s="171" t="n">
        <v>-0.13</v>
      </c>
      <c r="DM77" s="134" t="n">
        <v>-0.01</v>
      </c>
      <c r="DN77" s="134" t="n">
        <v>0.145</v>
      </c>
      <c r="DO77" s="134" t="n">
        <v>0</v>
      </c>
      <c r="DP77" s="134" t="n">
        <v>-0.0575</v>
      </c>
      <c r="DQ77" s="134" t="n">
        <v>0</v>
      </c>
      <c r="DR77" s="134" t="n">
        <v>-0.12</v>
      </c>
      <c r="DS77" s="134" t="n">
        <v>-0.01</v>
      </c>
      <c r="DT77" s="134" t="n">
        <v>0.135</v>
      </c>
      <c r="DU77" s="134" t="n">
        <v>0</v>
      </c>
    </row>
    <row r="78" customFormat="false" ht="12.75" hidden="false" customHeight="false" outlineLevel="0" collapsed="false">
      <c r="D78" s="133" t="n">
        <v>38991</v>
      </c>
      <c r="F78" s="171" t="n">
        <v>3.8275</v>
      </c>
      <c r="G78" s="172" t="n">
        <v>0.0475860648663518</v>
      </c>
      <c r="H78" s="171" t="n">
        <v>0.2475</v>
      </c>
      <c r="I78" s="171" t="n">
        <v>0.6</v>
      </c>
      <c r="J78" s="171" t="n">
        <v>0.6</v>
      </c>
      <c r="K78" s="171" t="n">
        <v>0.55</v>
      </c>
      <c r="L78" s="169" t="n">
        <v>0.6</v>
      </c>
      <c r="M78" s="169" t="n">
        <v>0.6</v>
      </c>
      <c r="N78" s="171" t="n">
        <v>0.65</v>
      </c>
      <c r="O78" s="171" t="n">
        <v>0.65</v>
      </c>
      <c r="P78" s="171" t="n">
        <v>0.6</v>
      </c>
      <c r="Q78" s="171" t="n">
        <v>0.5</v>
      </c>
      <c r="R78" s="172" t="n">
        <v>0.6</v>
      </c>
      <c r="S78" s="172" t="n">
        <v>0.65</v>
      </c>
      <c r="T78" s="171" t="n">
        <v>0.6</v>
      </c>
      <c r="U78" s="171" t="n">
        <v>0.65</v>
      </c>
      <c r="V78" s="171" t="n">
        <v>0.75</v>
      </c>
      <c r="W78" s="171" t="n">
        <v>0.7</v>
      </c>
      <c r="X78" s="171" t="n">
        <v>-0.09</v>
      </c>
      <c r="Y78" s="171" t="n">
        <v>0</v>
      </c>
      <c r="Z78" s="171" t="n">
        <v>0.04</v>
      </c>
      <c r="AA78" s="171" t="n">
        <v>0.005</v>
      </c>
      <c r="AB78" s="171" t="n">
        <v>0.17</v>
      </c>
      <c r="AC78" s="171" t="n">
        <v>0</v>
      </c>
      <c r="AD78" s="171" t="n">
        <v>0.135</v>
      </c>
      <c r="AE78" s="171" t="n">
        <v>0</v>
      </c>
      <c r="AF78" s="171" t="n">
        <v>0.17</v>
      </c>
      <c r="AG78" s="171" t="n">
        <v>0</v>
      </c>
      <c r="AH78" s="171" t="n">
        <v>0.125</v>
      </c>
      <c r="AI78" s="171" t="n">
        <v>0</v>
      </c>
      <c r="AJ78" s="171" t="n">
        <v>0.135</v>
      </c>
      <c r="AK78" s="171" t="n">
        <v>0</v>
      </c>
      <c r="AL78" s="171" t="n">
        <v>0.04</v>
      </c>
      <c r="AM78" s="171" t="n">
        <v>0.04</v>
      </c>
      <c r="AN78" s="171" t="n">
        <v>-0.0625</v>
      </c>
      <c r="AO78" s="171" t="n">
        <v>0.015</v>
      </c>
      <c r="AP78" s="171" t="n">
        <v>-0.44</v>
      </c>
      <c r="AQ78" s="171" t="n">
        <v>0.155</v>
      </c>
      <c r="AR78" s="171" t="n">
        <v>-0.0575</v>
      </c>
      <c r="AS78" s="171" t="n">
        <v>0</v>
      </c>
      <c r="AT78" s="171" t="n">
        <v>-0.15</v>
      </c>
      <c r="AU78" s="171" t="n">
        <v>-0.015</v>
      </c>
      <c r="AV78" s="171" t="n">
        <v>-0.11</v>
      </c>
      <c r="AW78" s="171" t="n">
        <v>0.02</v>
      </c>
      <c r="AX78" s="171" t="n">
        <v>-0.0675</v>
      </c>
      <c r="AY78" s="171" t="n">
        <v>0.01</v>
      </c>
      <c r="AZ78" s="172" t="n">
        <v>0.115</v>
      </c>
      <c r="BA78" s="172" t="n">
        <v>0</v>
      </c>
      <c r="BB78" s="172" t="n">
        <v>-0.195</v>
      </c>
      <c r="BC78" s="171" t="n">
        <v>0.0025</v>
      </c>
      <c r="BD78" s="171" t="n">
        <v>-0.075</v>
      </c>
      <c r="BE78" s="171" t="n">
        <v>0.005</v>
      </c>
      <c r="BF78" s="171" t="n">
        <v>0.26</v>
      </c>
      <c r="BG78" s="171" t="n">
        <v>0.032</v>
      </c>
      <c r="BH78" s="171" t="n">
        <v>-0.065</v>
      </c>
      <c r="BI78" s="171" t="n">
        <v>0</v>
      </c>
      <c r="BJ78" s="171" t="n">
        <v>0.135</v>
      </c>
      <c r="BK78" s="134" t="n">
        <v>0.03</v>
      </c>
      <c r="BL78" s="134" t="n">
        <v>0.26</v>
      </c>
      <c r="BM78" s="134" t="n">
        <v>0.032</v>
      </c>
      <c r="BN78" s="134" t="n">
        <v>-0.2</v>
      </c>
      <c r="BO78" s="134" t="n">
        <v>0</v>
      </c>
      <c r="BP78" s="134" t="n">
        <v>-0.37</v>
      </c>
      <c r="BQ78" s="134" t="n">
        <v>0.02</v>
      </c>
      <c r="BR78" s="134" t="n">
        <v>0.475</v>
      </c>
      <c r="BS78" s="134" t="n">
        <v>0.032</v>
      </c>
      <c r="BT78" s="134" t="n">
        <v>-0.075</v>
      </c>
      <c r="BU78" s="134" t="n">
        <v>0.005</v>
      </c>
      <c r="BV78" s="134" t="n">
        <v>0.275</v>
      </c>
      <c r="BW78" s="134" t="n">
        <v>0</v>
      </c>
      <c r="BX78" s="134" t="n">
        <v>0.26</v>
      </c>
      <c r="BY78" s="134" t="n">
        <v>0</v>
      </c>
      <c r="BZ78" s="134" t="n">
        <v>-0.0255</v>
      </c>
      <c r="CA78" s="134" t="n">
        <v>0.0575</v>
      </c>
      <c r="CB78" s="134" t="n">
        <v>0.175</v>
      </c>
      <c r="CC78" s="134" t="n">
        <v>0.0125</v>
      </c>
      <c r="CD78" s="134" t="n">
        <v>-0.0255</v>
      </c>
      <c r="CE78" s="134" t="n">
        <v>0.006</v>
      </c>
      <c r="CF78" s="134" t="n">
        <v>0.0025</v>
      </c>
      <c r="CG78" s="134" t="n">
        <v>0</v>
      </c>
      <c r="CH78" s="134" t="n">
        <v>-0.0255</v>
      </c>
      <c r="CI78" s="134" t="n">
        <v>0.006</v>
      </c>
      <c r="CJ78" s="134" t="n">
        <v>-0.0785</v>
      </c>
      <c r="CK78" s="134" t="n">
        <v>0.005</v>
      </c>
      <c r="CL78" s="134" t="n">
        <v>0.075</v>
      </c>
      <c r="CM78" s="134" t="n">
        <v>0.005</v>
      </c>
      <c r="CN78" s="134" t="n">
        <v>-0.0745</v>
      </c>
      <c r="CO78" s="134" t="n">
        <v>0.01</v>
      </c>
      <c r="CP78" s="134" t="n">
        <v>-0.0195</v>
      </c>
      <c r="CQ78" s="134" t="n">
        <v>0.015</v>
      </c>
      <c r="CR78" s="134" t="n">
        <v>0.0205</v>
      </c>
      <c r="CS78" s="134" t="n">
        <v>0.0075</v>
      </c>
      <c r="CT78" s="134" t="n">
        <v>0.4</v>
      </c>
      <c r="CU78" s="134" t="n">
        <v>0.01</v>
      </c>
      <c r="CV78" s="134" t="n">
        <v>-0.2</v>
      </c>
      <c r="CW78" s="134" t="n">
        <v>0</v>
      </c>
      <c r="CX78" s="134" t="n">
        <v>0.175</v>
      </c>
      <c r="CY78" s="134" t="n">
        <v>0.0125</v>
      </c>
      <c r="CZ78" s="134" t="n">
        <v>-0.63</v>
      </c>
      <c r="DA78" s="134" t="n">
        <v>0</v>
      </c>
      <c r="DB78" s="134" t="n">
        <v>-0.45</v>
      </c>
      <c r="DC78" s="134" t="n">
        <v>0</v>
      </c>
      <c r="DD78" s="134" t="n">
        <v>0.45</v>
      </c>
      <c r="DF78" s="134" t="n">
        <v>-0.045</v>
      </c>
      <c r="DG78" s="134" t="n">
        <v>0.01</v>
      </c>
      <c r="DH78" s="134" t="n">
        <v>0.0035</v>
      </c>
      <c r="DI78" s="134" t="n">
        <v>0.01</v>
      </c>
      <c r="DJ78" s="134" t="n">
        <v>-0.019</v>
      </c>
      <c r="DK78" s="134" t="n">
        <v>0.0075</v>
      </c>
      <c r="DL78" s="171" t="n">
        <v>-0.13</v>
      </c>
      <c r="DM78" s="134" t="n">
        <v>-0.01</v>
      </c>
      <c r="DN78" s="134" t="n">
        <v>0.145</v>
      </c>
      <c r="DO78" s="134" t="n">
        <v>0</v>
      </c>
      <c r="DP78" s="134" t="n">
        <v>-0.0575</v>
      </c>
      <c r="DQ78" s="134" t="n">
        <v>0</v>
      </c>
      <c r="DR78" s="134" t="n">
        <v>-0.12</v>
      </c>
      <c r="DS78" s="134" t="n">
        <v>-0.01</v>
      </c>
      <c r="DT78" s="134" t="n">
        <v>0.135</v>
      </c>
      <c r="DU78" s="134" t="n">
        <v>0</v>
      </c>
    </row>
    <row r="79" customFormat="false" ht="12.75" hidden="false" customHeight="false" outlineLevel="0" collapsed="false">
      <c r="D79" s="133" t="n">
        <v>39022</v>
      </c>
      <c r="F79" s="171" t="n">
        <v>3.9845</v>
      </c>
      <c r="G79" s="172" t="n">
        <v>0.0478137778789707</v>
      </c>
      <c r="H79" s="171" t="n">
        <v>0.2475</v>
      </c>
      <c r="I79" s="171" t="n">
        <v>0.8</v>
      </c>
      <c r="J79" s="171" t="n">
        <v>0.85</v>
      </c>
      <c r="K79" s="171" t="n">
        <v>0.8</v>
      </c>
      <c r="L79" s="169" t="n">
        <v>0.8</v>
      </c>
      <c r="M79" s="169" t="n">
        <v>0.9</v>
      </c>
      <c r="N79" s="171" t="n">
        <v>0.95</v>
      </c>
      <c r="O79" s="171" t="n">
        <v>0.85</v>
      </c>
      <c r="P79" s="171" t="n">
        <v>0.8</v>
      </c>
      <c r="Q79" s="171" t="n">
        <v>0.95</v>
      </c>
      <c r="R79" s="172" t="n">
        <v>0.8</v>
      </c>
      <c r="S79" s="172" t="n">
        <v>0.8</v>
      </c>
      <c r="T79" s="171" t="n">
        <v>0.8</v>
      </c>
      <c r="U79" s="171" t="n">
        <v>0.95</v>
      </c>
      <c r="V79" s="171" t="n">
        <v>0.95</v>
      </c>
      <c r="W79" s="171" t="n">
        <v>0.9</v>
      </c>
      <c r="X79" s="171" t="n">
        <v>-0.03</v>
      </c>
      <c r="Y79" s="171" t="n">
        <v>0.03</v>
      </c>
      <c r="Z79" s="171" t="n">
        <v>0.125</v>
      </c>
      <c r="AA79" s="171" t="n">
        <v>0.02</v>
      </c>
      <c r="AB79" s="171" t="n">
        <v>0.38</v>
      </c>
      <c r="AC79" s="171" t="n">
        <v>0</v>
      </c>
      <c r="AD79" s="171" t="n">
        <v>0.38</v>
      </c>
      <c r="AE79" s="171" t="n">
        <v>0</v>
      </c>
      <c r="AF79" s="171" t="n">
        <v>0.38</v>
      </c>
      <c r="AG79" s="171" t="n">
        <v>0</v>
      </c>
      <c r="AH79" s="171" t="n">
        <v>0.22</v>
      </c>
      <c r="AI79" s="171" t="n">
        <v>0</v>
      </c>
      <c r="AJ79" s="171" t="n">
        <v>0.215136</v>
      </c>
      <c r="AK79" s="171" t="n">
        <v>0</v>
      </c>
      <c r="AL79" s="171" t="n">
        <v>0.125</v>
      </c>
      <c r="AM79" s="171" t="n">
        <v>0.035</v>
      </c>
      <c r="AN79" s="171" t="n">
        <v>-0.0775</v>
      </c>
      <c r="AO79" s="171" t="n">
        <v>0.01</v>
      </c>
      <c r="AP79" s="171" t="n">
        <v>-0.41</v>
      </c>
      <c r="AQ79" s="171" t="n">
        <v>0.155</v>
      </c>
      <c r="AR79" s="171" t="n">
        <v>-0.0575</v>
      </c>
      <c r="AS79" s="171" t="n">
        <v>0.005</v>
      </c>
      <c r="AT79" s="171" t="n">
        <v>-0.15</v>
      </c>
      <c r="AU79" s="171" t="n">
        <v>-0.005</v>
      </c>
      <c r="AV79" s="171" t="n">
        <v>-0.11</v>
      </c>
      <c r="AW79" s="171" t="n">
        <v>-0.01</v>
      </c>
      <c r="AX79" s="171" t="n">
        <v>-0.0675</v>
      </c>
      <c r="AY79" s="171" t="n">
        <v>0.005</v>
      </c>
      <c r="AZ79" s="172" t="n">
        <v>0.145</v>
      </c>
      <c r="BA79" s="172" t="n">
        <v>0</v>
      </c>
      <c r="BB79" s="172" t="n">
        <v>-0.13</v>
      </c>
      <c r="BC79" s="171" t="n">
        <v>0.005</v>
      </c>
      <c r="BD79" s="171" t="n">
        <v>-0.075</v>
      </c>
      <c r="BE79" s="171" t="n">
        <v>0.005</v>
      </c>
      <c r="BF79" s="171" t="n">
        <v>0.25</v>
      </c>
      <c r="BG79" s="171" t="n">
        <v>0.034</v>
      </c>
      <c r="BH79" s="171" t="n">
        <v>-0.065</v>
      </c>
      <c r="BI79" s="171" t="n">
        <v>0</v>
      </c>
      <c r="BJ79" s="171" t="n">
        <v>0.19</v>
      </c>
      <c r="BK79" s="134" t="n">
        <v>0.03</v>
      </c>
      <c r="BL79" s="134" t="n">
        <v>0.25</v>
      </c>
      <c r="BM79" s="134" t="n">
        <v>0.034</v>
      </c>
      <c r="BN79" s="134" t="n">
        <v>0.298</v>
      </c>
      <c r="BO79" s="134" t="n">
        <v>0</v>
      </c>
      <c r="BP79" s="134" t="n">
        <v>-0.26</v>
      </c>
      <c r="BQ79" s="134" t="n">
        <v>0.035</v>
      </c>
      <c r="BR79" s="134" t="n">
        <v>0.5</v>
      </c>
      <c r="BS79" s="134" t="n">
        <v>0.034</v>
      </c>
      <c r="BT79" s="134" t="n">
        <v>-0.075</v>
      </c>
      <c r="BU79" s="134" t="n">
        <v>0.005</v>
      </c>
      <c r="BV79" s="134" t="n">
        <v>0.3</v>
      </c>
      <c r="BW79" s="134" t="n">
        <v>0</v>
      </c>
      <c r="BX79" s="134" t="n">
        <v>0.25</v>
      </c>
      <c r="BY79" s="134" t="n">
        <v>0</v>
      </c>
      <c r="BZ79" s="134" t="n">
        <v>-0.023</v>
      </c>
      <c r="CA79" s="134" t="n">
        <v>0.0575</v>
      </c>
      <c r="CB79" s="134" t="n">
        <v>0.215</v>
      </c>
      <c r="CC79" s="134" t="n">
        <v>0.02</v>
      </c>
      <c r="CD79" s="134" t="n">
        <v>-0.023</v>
      </c>
      <c r="CE79" s="134" t="n">
        <v>0.0062</v>
      </c>
      <c r="CF79" s="134" t="n">
        <v>0.0025</v>
      </c>
      <c r="CG79" s="134" t="n">
        <v>0</v>
      </c>
      <c r="CH79" s="134" t="n">
        <v>-0.023</v>
      </c>
      <c r="CI79" s="134" t="n">
        <v>0.0062</v>
      </c>
      <c r="CJ79" s="134" t="n">
        <v>-0.081</v>
      </c>
      <c r="CK79" s="134" t="n">
        <v>0.005</v>
      </c>
      <c r="CL79" s="134" t="n">
        <v>0.075</v>
      </c>
      <c r="CM79" s="134" t="n">
        <v>0.005</v>
      </c>
      <c r="CN79" s="134" t="n">
        <v>-0.071</v>
      </c>
      <c r="CO79" s="134" t="n">
        <v>0.01</v>
      </c>
      <c r="CP79" s="134" t="n">
        <v>-0.016</v>
      </c>
      <c r="CQ79" s="134" t="n">
        <v>0.0125</v>
      </c>
      <c r="CR79" s="134" t="n">
        <v>0.024</v>
      </c>
      <c r="CS79" s="134" t="n">
        <v>0.0075</v>
      </c>
      <c r="CT79" s="134" t="n">
        <v>0.7</v>
      </c>
      <c r="CU79" s="134" t="n">
        <v>0.055</v>
      </c>
      <c r="CV79" s="134" t="n">
        <v>0.298</v>
      </c>
      <c r="CW79" s="134" t="n">
        <v>0</v>
      </c>
      <c r="CX79" s="134" t="n">
        <v>0.215</v>
      </c>
      <c r="CY79" s="134" t="n">
        <v>0.02</v>
      </c>
      <c r="CZ79" s="134" t="n">
        <v>-0.52</v>
      </c>
      <c r="DA79" s="134" t="n">
        <v>0</v>
      </c>
      <c r="DB79" s="134" t="n">
        <v>-0.34</v>
      </c>
      <c r="DC79" s="134" t="n">
        <v>0</v>
      </c>
      <c r="DD79" s="134" t="n">
        <v>0.45</v>
      </c>
      <c r="DF79" s="134" t="n">
        <v>-0.035</v>
      </c>
      <c r="DG79" s="134" t="n">
        <v>0.0125</v>
      </c>
      <c r="DH79" s="134" t="n">
        <v>0.0045</v>
      </c>
      <c r="DI79" s="134" t="n">
        <v>0.0075</v>
      </c>
      <c r="DJ79" s="134" t="n">
        <v>-0.0155</v>
      </c>
      <c r="DK79" s="134" t="n">
        <v>0.0025</v>
      </c>
      <c r="DL79" s="171" t="n">
        <v>-0.13</v>
      </c>
      <c r="DM79" s="134" t="n">
        <v>0</v>
      </c>
      <c r="DN79" s="134" t="n">
        <v>0.195</v>
      </c>
      <c r="DO79" s="134" t="n">
        <v>0</v>
      </c>
      <c r="DP79" s="134" t="n">
        <v>-0.0575</v>
      </c>
      <c r="DQ79" s="134" t="n">
        <v>0.005</v>
      </c>
      <c r="DR79" s="134" t="n">
        <v>-0.12</v>
      </c>
      <c r="DS79" s="134" t="n">
        <v>0</v>
      </c>
      <c r="DT79" s="134" t="n">
        <v>0.23</v>
      </c>
      <c r="DU79" s="134" t="n">
        <v>0</v>
      </c>
    </row>
    <row r="80" customFormat="false" ht="12.75" hidden="false" customHeight="false" outlineLevel="0" collapsed="false">
      <c r="D80" s="133" t="n">
        <v>39052</v>
      </c>
      <c r="F80" s="171" t="n">
        <v>4.1445</v>
      </c>
      <c r="G80" s="172" t="n">
        <v>0.0480141504672522</v>
      </c>
      <c r="H80" s="171" t="n">
        <v>0.2475</v>
      </c>
      <c r="I80" s="171" t="n">
        <v>1</v>
      </c>
      <c r="J80" s="171" t="n">
        <v>1.05</v>
      </c>
      <c r="K80" s="171" t="n">
        <v>1</v>
      </c>
      <c r="L80" s="169" t="n">
        <v>1</v>
      </c>
      <c r="M80" s="169" t="n">
        <v>1.15</v>
      </c>
      <c r="N80" s="171" t="n">
        <v>1.25</v>
      </c>
      <c r="O80" s="171" t="n">
        <v>1.05</v>
      </c>
      <c r="P80" s="171" t="n">
        <v>1</v>
      </c>
      <c r="Q80" s="171" t="n">
        <v>1.35</v>
      </c>
      <c r="R80" s="172" t="n">
        <v>1</v>
      </c>
      <c r="S80" s="172" t="n">
        <v>1.1</v>
      </c>
      <c r="T80" s="171" t="n">
        <v>1</v>
      </c>
      <c r="U80" s="171" t="n">
        <v>1.25</v>
      </c>
      <c r="V80" s="171" t="n">
        <v>1.15</v>
      </c>
      <c r="W80" s="171" t="n">
        <v>1.1</v>
      </c>
      <c r="X80" s="171" t="n">
        <v>-0.025</v>
      </c>
      <c r="Y80" s="171" t="n">
        <v>0.03</v>
      </c>
      <c r="Z80" s="171" t="n">
        <v>0.125</v>
      </c>
      <c r="AA80" s="171" t="n">
        <v>0.02</v>
      </c>
      <c r="AB80" s="171" t="n">
        <v>0.38</v>
      </c>
      <c r="AC80" s="171" t="n">
        <v>0</v>
      </c>
      <c r="AD80" s="171" t="n">
        <v>0.38</v>
      </c>
      <c r="AE80" s="171" t="n">
        <v>0</v>
      </c>
      <c r="AF80" s="171" t="n">
        <v>0.38</v>
      </c>
      <c r="AG80" s="171" t="n">
        <v>0</v>
      </c>
      <c r="AH80" s="171" t="n">
        <v>0.22</v>
      </c>
      <c r="AI80" s="171" t="n">
        <v>0</v>
      </c>
      <c r="AJ80" s="171" t="n">
        <v>0.220256</v>
      </c>
      <c r="AK80" s="171" t="n">
        <v>0</v>
      </c>
      <c r="AL80" s="171" t="n">
        <v>0.125</v>
      </c>
      <c r="AM80" s="171" t="n">
        <v>0.035</v>
      </c>
      <c r="AN80" s="171" t="n">
        <v>-0.0775</v>
      </c>
      <c r="AO80" s="171" t="n">
        <v>0.01</v>
      </c>
      <c r="AP80" s="171" t="n">
        <v>-0.41</v>
      </c>
      <c r="AQ80" s="171" t="n">
        <v>0.155</v>
      </c>
      <c r="AR80" s="171" t="n">
        <v>-0.0575</v>
      </c>
      <c r="AS80" s="171" t="n">
        <v>0.005</v>
      </c>
      <c r="AT80" s="171" t="n">
        <v>-0.1525</v>
      </c>
      <c r="AU80" s="171" t="n">
        <v>-0.005</v>
      </c>
      <c r="AV80" s="171" t="n">
        <v>-0.1125</v>
      </c>
      <c r="AW80" s="171" t="n">
        <v>-0.01</v>
      </c>
      <c r="AX80" s="171" t="n">
        <v>-0.0675</v>
      </c>
      <c r="AY80" s="171" t="n">
        <v>0.005</v>
      </c>
      <c r="AZ80" s="172" t="n">
        <v>0.145</v>
      </c>
      <c r="BA80" s="172" t="n">
        <v>0</v>
      </c>
      <c r="BB80" s="172" t="n">
        <v>-0.13</v>
      </c>
      <c r="BC80" s="171" t="n">
        <v>0.005</v>
      </c>
      <c r="BD80" s="171" t="n">
        <v>-0.075</v>
      </c>
      <c r="BE80" s="171" t="n">
        <v>0.005</v>
      </c>
      <c r="BF80" s="171" t="n">
        <v>0.25</v>
      </c>
      <c r="BG80" s="171" t="n">
        <v>0.034</v>
      </c>
      <c r="BH80" s="171" t="n">
        <v>-0.065</v>
      </c>
      <c r="BI80" s="171" t="n">
        <v>0</v>
      </c>
      <c r="BJ80" s="171" t="n">
        <v>0.19</v>
      </c>
      <c r="BK80" s="134" t="n">
        <v>0.03</v>
      </c>
      <c r="BL80" s="134" t="n">
        <v>0.25</v>
      </c>
      <c r="BM80" s="134" t="n">
        <v>0.034</v>
      </c>
      <c r="BN80" s="134" t="n">
        <v>0.358</v>
      </c>
      <c r="BO80" s="134" t="n">
        <v>0</v>
      </c>
      <c r="BP80" s="134" t="n">
        <v>-0.26</v>
      </c>
      <c r="BQ80" s="134" t="n">
        <v>0.035</v>
      </c>
      <c r="BR80" s="134" t="n">
        <v>0.57</v>
      </c>
      <c r="BS80" s="134" t="n">
        <v>0.034</v>
      </c>
      <c r="BT80" s="134" t="n">
        <v>-0.075</v>
      </c>
      <c r="BU80" s="134" t="n">
        <v>0.005</v>
      </c>
      <c r="BV80" s="134" t="n">
        <v>0.37</v>
      </c>
      <c r="BW80" s="134" t="n">
        <v>0</v>
      </c>
      <c r="BX80" s="134" t="n">
        <v>0.25</v>
      </c>
      <c r="BY80" s="134" t="n">
        <v>0</v>
      </c>
      <c r="BZ80" s="134" t="n">
        <v>-0.023</v>
      </c>
      <c r="CA80" s="134" t="n">
        <v>0.0575</v>
      </c>
      <c r="CB80" s="134" t="n">
        <v>0.235</v>
      </c>
      <c r="CC80" s="134" t="n">
        <v>0.02</v>
      </c>
      <c r="CD80" s="134" t="n">
        <v>-0.023</v>
      </c>
      <c r="CE80" s="134" t="n">
        <v>0.0062</v>
      </c>
      <c r="CF80" s="134" t="n">
        <v>0.0025</v>
      </c>
      <c r="CG80" s="134" t="n">
        <v>0</v>
      </c>
      <c r="CH80" s="134" t="n">
        <v>-0.023</v>
      </c>
      <c r="CI80" s="134" t="n">
        <v>0.0062</v>
      </c>
      <c r="CJ80" s="134" t="n">
        <v>-0.1085</v>
      </c>
      <c r="CK80" s="134" t="n">
        <v>0.005</v>
      </c>
      <c r="CL80" s="134" t="n">
        <v>0.075</v>
      </c>
      <c r="CM80" s="134" t="n">
        <v>0.005</v>
      </c>
      <c r="CN80" s="134" t="n">
        <v>-0.071</v>
      </c>
      <c r="CO80" s="134" t="n">
        <v>0.01</v>
      </c>
      <c r="CP80" s="134" t="n">
        <v>-0.016</v>
      </c>
      <c r="CQ80" s="134" t="n">
        <v>0.01</v>
      </c>
      <c r="CR80" s="134" t="n">
        <v>0.024</v>
      </c>
      <c r="CS80" s="134" t="n">
        <v>0.0075</v>
      </c>
      <c r="CT80" s="134" t="n">
        <v>0.98</v>
      </c>
      <c r="CU80" s="134" t="n">
        <v>0.25</v>
      </c>
      <c r="CV80" s="134" t="n">
        <v>0.358</v>
      </c>
      <c r="CW80" s="134" t="n">
        <v>0</v>
      </c>
      <c r="CX80" s="134" t="n">
        <v>0.235</v>
      </c>
      <c r="CY80" s="134" t="n">
        <v>0.02</v>
      </c>
      <c r="CZ80" s="134" t="n">
        <v>-0.52</v>
      </c>
      <c r="DA80" s="134" t="n">
        <v>0</v>
      </c>
      <c r="DB80" s="134" t="n">
        <v>-0.34</v>
      </c>
      <c r="DC80" s="134" t="n">
        <v>0</v>
      </c>
      <c r="DD80" s="134" t="n">
        <v>0.4</v>
      </c>
      <c r="DF80" s="134" t="n">
        <v>-0.035</v>
      </c>
      <c r="DG80" s="134" t="n">
        <v>0.0125</v>
      </c>
      <c r="DH80" s="134" t="n">
        <v>0.0045</v>
      </c>
      <c r="DI80" s="134" t="n">
        <v>0.0075</v>
      </c>
      <c r="DJ80" s="134" t="n">
        <v>-0.0155</v>
      </c>
      <c r="DK80" s="134" t="n">
        <v>0.0025</v>
      </c>
      <c r="DL80" s="171" t="n">
        <v>-0.1325</v>
      </c>
      <c r="DM80" s="134" t="n">
        <v>0</v>
      </c>
      <c r="DN80" s="134" t="n">
        <v>0.195</v>
      </c>
      <c r="DO80" s="134" t="n">
        <v>0</v>
      </c>
      <c r="DP80" s="134" t="n">
        <v>-0.0575</v>
      </c>
      <c r="DQ80" s="134" t="n">
        <v>0.005</v>
      </c>
      <c r="DR80" s="134" t="n">
        <v>-0.1225</v>
      </c>
      <c r="DS80" s="134" t="n">
        <v>0</v>
      </c>
      <c r="DT80" s="134" t="n">
        <v>0.23</v>
      </c>
      <c r="DU80" s="134" t="n">
        <v>0</v>
      </c>
    </row>
    <row r="81" customFormat="false" ht="12.75" hidden="false" customHeight="false" outlineLevel="0" collapsed="false">
      <c r="D81" s="133" t="n">
        <v>39083</v>
      </c>
      <c r="F81" s="171" t="n">
        <v>4.1645</v>
      </c>
      <c r="G81" s="172" t="n">
        <v>0.0481855143585719</v>
      </c>
      <c r="H81" s="171" t="n">
        <v>0.2475</v>
      </c>
      <c r="I81" s="171" t="n">
        <v>1</v>
      </c>
      <c r="J81" s="171" t="n">
        <v>1.05</v>
      </c>
      <c r="K81" s="171" t="n">
        <v>1</v>
      </c>
      <c r="L81" s="169" t="n">
        <v>1</v>
      </c>
      <c r="M81" s="169" t="n">
        <v>1.15</v>
      </c>
      <c r="N81" s="171" t="n">
        <v>1.45</v>
      </c>
      <c r="O81" s="171" t="n">
        <v>1.05</v>
      </c>
      <c r="P81" s="171" t="n">
        <v>1</v>
      </c>
      <c r="Q81" s="171" t="n">
        <v>1.35</v>
      </c>
      <c r="R81" s="172" t="n">
        <v>1</v>
      </c>
      <c r="S81" s="172" t="n">
        <v>1.1</v>
      </c>
      <c r="T81" s="171" t="n">
        <v>1</v>
      </c>
      <c r="U81" s="171" t="n">
        <v>1.45</v>
      </c>
      <c r="V81" s="171" t="n">
        <v>1.15</v>
      </c>
      <c r="W81" s="171" t="n">
        <v>1.1</v>
      </c>
      <c r="X81" s="171" t="n">
        <v>-0.005</v>
      </c>
      <c r="Y81" s="171" t="n">
        <v>0.03</v>
      </c>
      <c r="Z81" s="171" t="n">
        <v>0.125</v>
      </c>
      <c r="AA81" s="171" t="n">
        <v>0.02</v>
      </c>
      <c r="AB81" s="171" t="n">
        <v>0.38</v>
      </c>
      <c r="AC81" s="171" t="n">
        <v>0</v>
      </c>
      <c r="AD81" s="171" t="n">
        <v>0.38</v>
      </c>
      <c r="AE81" s="171" t="n">
        <v>0</v>
      </c>
      <c r="AF81" s="171" t="n">
        <v>0.38</v>
      </c>
      <c r="AG81" s="171" t="n">
        <v>0</v>
      </c>
      <c r="AH81" s="171" t="n">
        <v>0.22</v>
      </c>
      <c r="AI81" s="171" t="n">
        <v>0</v>
      </c>
      <c r="AJ81" s="171" t="n">
        <v>0.220848</v>
      </c>
      <c r="AK81" s="171" t="n">
        <v>0</v>
      </c>
      <c r="AL81" s="171" t="n">
        <v>0.125</v>
      </c>
      <c r="AM81" s="171" t="n">
        <v>0.035</v>
      </c>
      <c r="AN81" s="171" t="n">
        <v>-0.0775</v>
      </c>
      <c r="AO81" s="171" t="n">
        <v>0.01</v>
      </c>
      <c r="AP81" s="171" t="n">
        <v>-0.41</v>
      </c>
      <c r="AQ81" s="171" t="n">
        <v>0.155</v>
      </c>
      <c r="AR81" s="171" t="n">
        <v>-0.0575</v>
      </c>
      <c r="AS81" s="171" t="n">
        <v>0.005</v>
      </c>
      <c r="AT81" s="171" t="n">
        <v>-0.155</v>
      </c>
      <c r="AU81" s="171" t="n">
        <v>-0.005</v>
      </c>
      <c r="AV81" s="171" t="n">
        <v>-0.115</v>
      </c>
      <c r="AW81" s="171" t="n">
        <v>-0.01</v>
      </c>
      <c r="AX81" s="171" t="n">
        <v>-0.0675</v>
      </c>
      <c r="AY81" s="171" t="n">
        <v>0.005</v>
      </c>
      <c r="AZ81" s="172" t="n">
        <v>0.145</v>
      </c>
      <c r="BA81" s="172" t="n">
        <v>0</v>
      </c>
      <c r="BB81" s="172" t="n">
        <v>-0.13</v>
      </c>
      <c r="BC81" s="171" t="n">
        <v>0.005</v>
      </c>
      <c r="BD81" s="171" t="n">
        <v>-0.07</v>
      </c>
      <c r="BE81" s="171" t="n">
        <v>0.005</v>
      </c>
      <c r="BF81" s="171" t="n">
        <v>0.25</v>
      </c>
      <c r="BG81" s="171" t="n">
        <v>0.034</v>
      </c>
      <c r="BH81" s="171" t="n">
        <v>-0.06</v>
      </c>
      <c r="BI81" s="171" t="n">
        <v>0</v>
      </c>
      <c r="BJ81" s="171" t="n">
        <v>0.19</v>
      </c>
      <c r="BK81" s="134" t="n">
        <v>0.03</v>
      </c>
      <c r="BL81" s="134" t="n">
        <v>0.25</v>
      </c>
      <c r="BM81" s="134" t="n">
        <v>0.034</v>
      </c>
      <c r="BN81" s="134" t="n">
        <v>0.428</v>
      </c>
      <c r="BO81" s="134" t="n">
        <v>0</v>
      </c>
      <c r="BP81" s="134" t="n">
        <v>-0.26</v>
      </c>
      <c r="BQ81" s="134" t="n">
        <v>0.035</v>
      </c>
      <c r="BR81" s="134" t="n">
        <v>0.57</v>
      </c>
      <c r="BS81" s="134" t="n">
        <v>0.034</v>
      </c>
      <c r="BT81" s="134" t="n">
        <v>-0.07</v>
      </c>
      <c r="BU81" s="134" t="n">
        <v>0.005</v>
      </c>
      <c r="BV81" s="134" t="n">
        <v>0.37</v>
      </c>
      <c r="BW81" s="134" t="n">
        <v>0</v>
      </c>
      <c r="BX81" s="134" t="n">
        <v>0.25</v>
      </c>
      <c r="BY81" s="134" t="n">
        <v>0</v>
      </c>
      <c r="BZ81" s="134" t="n">
        <v>-0.021</v>
      </c>
      <c r="CA81" s="134" t="n">
        <v>0.0575</v>
      </c>
      <c r="CB81" s="134" t="n">
        <v>0.255</v>
      </c>
      <c r="CC81" s="134" t="n">
        <v>0.02</v>
      </c>
      <c r="CD81" s="134" t="n">
        <v>-0.021</v>
      </c>
      <c r="CE81" s="134" t="n">
        <v>0.0062</v>
      </c>
      <c r="CF81" s="134" t="n">
        <v>0.0025</v>
      </c>
      <c r="CG81" s="134" t="n">
        <v>0.0025</v>
      </c>
      <c r="CH81" s="134" t="n">
        <v>-0.021</v>
      </c>
      <c r="CI81" s="134" t="n">
        <v>0.0062</v>
      </c>
      <c r="CJ81" s="134" t="n">
        <v>-0.119</v>
      </c>
      <c r="CK81" s="134" t="n">
        <v>0.005</v>
      </c>
      <c r="CL81" s="134" t="n">
        <v>0.075</v>
      </c>
      <c r="CM81" s="134" t="n">
        <v>0.005</v>
      </c>
      <c r="CN81" s="134" t="n">
        <v>-0.071</v>
      </c>
      <c r="CO81" s="134" t="n">
        <v>0.01</v>
      </c>
      <c r="CP81" s="134" t="n">
        <v>-0.016</v>
      </c>
      <c r="CQ81" s="134" t="n">
        <v>0.01</v>
      </c>
      <c r="CR81" s="134" t="n">
        <v>0.024</v>
      </c>
      <c r="CS81" s="134" t="n">
        <v>0.0075</v>
      </c>
      <c r="CT81" s="134" t="n">
        <v>1.6</v>
      </c>
      <c r="CU81" s="134" t="n">
        <v>0.45</v>
      </c>
      <c r="CV81" s="134" t="n">
        <v>0.428</v>
      </c>
      <c r="CW81" s="134" t="n">
        <v>0</v>
      </c>
      <c r="CX81" s="134" t="n">
        <v>0.255</v>
      </c>
      <c r="CY81" s="134" t="n">
        <v>0.02</v>
      </c>
      <c r="CZ81" s="134" t="n">
        <v>-0.52</v>
      </c>
      <c r="DA81" s="134" t="n">
        <v>0</v>
      </c>
      <c r="DB81" s="134" t="n">
        <v>-0.34</v>
      </c>
      <c r="DC81" s="134" t="n">
        <v>0</v>
      </c>
      <c r="DD81" s="134" t="n">
        <v>0.35</v>
      </c>
      <c r="DF81" s="134" t="n">
        <v>-0.035</v>
      </c>
      <c r="DG81" s="134" t="n">
        <v>0.0125</v>
      </c>
      <c r="DH81" s="134" t="n">
        <v>0.0045</v>
      </c>
      <c r="DI81" s="134" t="n">
        <v>0.0075</v>
      </c>
      <c r="DJ81" s="134" t="n">
        <v>-0.0155</v>
      </c>
      <c r="DK81" s="134" t="n">
        <v>0.0025</v>
      </c>
      <c r="DL81" s="171" t="n">
        <v>-0.135</v>
      </c>
      <c r="DM81" s="134" t="n">
        <v>0</v>
      </c>
      <c r="DN81" s="134" t="n">
        <v>0.195</v>
      </c>
      <c r="DO81" s="134" t="n">
        <v>0</v>
      </c>
      <c r="DP81" s="134" t="n">
        <v>-0.0575</v>
      </c>
      <c r="DQ81" s="134" t="n">
        <v>0.005</v>
      </c>
      <c r="DR81" s="134" t="n">
        <v>-0.125</v>
      </c>
      <c r="DS81" s="134" t="n">
        <v>0</v>
      </c>
      <c r="DT81" s="134" t="n">
        <v>0.23</v>
      </c>
      <c r="DU81" s="134" t="n">
        <v>0</v>
      </c>
    </row>
    <row r="82" customFormat="false" ht="12.75" hidden="false" customHeight="false" outlineLevel="0" collapsed="false">
      <c r="D82" s="133" t="n">
        <v>39114</v>
      </c>
      <c r="F82" s="171" t="n">
        <v>4.0805</v>
      </c>
      <c r="G82" s="172" t="n">
        <v>0.0483568782597041</v>
      </c>
      <c r="H82" s="171" t="n">
        <v>0.2425</v>
      </c>
      <c r="I82" s="171" t="n">
        <v>1</v>
      </c>
      <c r="J82" s="171" t="n">
        <v>1.05</v>
      </c>
      <c r="K82" s="171" t="n">
        <v>1</v>
      </c>
      <c r="L82" s="169" t="n">
        <v>1</v>
      </c>
      <c r="M82" s="169" t="n">
        <v>1.15</v>
      </c>
      <c r="N82" s="171" t="n">
        <v>1.45</v>
      </c>
      <c r="O82" s="171" t="n">
        <v>1.05</v>
      </c>
      <c r="P82" s="171" t="n">
        <v>1</v>
      </c>
      <c r="Q82" s="171" t="n">
        <v>1.35</v>
      </c>
      <c r="R82" s="172" t="n">
        <v>1</v>
      </c>
      <c r="S82" s="172" t="n">
        <v>1.1</v>
      </c>
      <c r="T82" s="171" t="n">
        <v>1</v>
      </c>
      <c r="U82" s="171" t="n">
        <v>1.45</v>
      </c>
      <c r="V82" s="171" t="n">
        <v>1.15</v>
      </c>
      <c r="W82" s="171" t="n">
        <v>1.1</v>
      </c>
      <c r="X82" s="171" t="n">
        <v>-0.01</v>
      </c>
      <c r="Y82" s="171" t="n">
        <v>0.03</v>
      </c>
      <c r="Z82" s="171" t="n">
        <v>0.125</v>
      </c>
      <c r="AA82" s="171" t="n">
        <v>0.02</v>
      </c>
      <c r="AB82" s="171" t="n">
        <v>0.38</v>
      </c>
      <c r="AC82" s="171" t="n">
        <v>0</v>
      </c>
      <c r="AD82" s="171" t="n">
        <v>0.38</v>
      </c>
      <c r="AE82" s="171" t="n">
        <v>0</v>
      </c>
      <c r="AF82" s="171" t="n">
        <v>0.38</v>
      </c>
      <c r="AG82" s="171" t="n">
        <v>0</v>
      </c>
      <c r="AH82" s="171" t="n">
        <v>0.22</v>
      </c>
      <c r="AI82" s="171" t="n">
        <v>0</v>
      </c>
      <c r="AJ82" s="171" t="n">
        <v>0.21816</v>
      </c>
      <c r="AK82" s="171" t="n">
        <v>0</v>
      </c>
      <c r="AL82" s="171" t="n">
        <v>0.125</v>
      </c>
      <c r="AM82" s="171" t="n">
        <v>0.035</v>
      </c>
      <c r="AN82" s="171" t="n">
        <v>-0.0775</v>
      </c>
      <c r="AO82" s="171" t="n">
        <v>0.01</v>
      </c>
      <c r="AP82" s="171" t="n">
        <v>-0.41</v>
      </c>
      <c r="AQ82" s="171" t="n">
        <v>0.155</v>
      </c>
      <c r="AR82" s="171" t="n">
        <v>-0.0575</v>
      </c>
      <c r="AS82" s="171" t="n">
        <v>0.005</v>
      </c>
      <c r="AT82" s="171" t="n">
        <v>-0.1475</v>
      </c>
      <c r="AU82" s="171" t="n">
        <v>-0.005</v>
      </c>
      <c r="AV82" s="171" t="n">
        <v>-0.1075</v>
      </c>
      <c r="AW82" s="171" t="n">
        <v>-0.01</v>
      </c>
      <c r="AX82" s="171" t="n">
        <v>-0.0675</v>
      </c>
      <c r="AY82" s="171" t="n">
        <v>0.005</v>
      </c>
      <c r="AZ82" s="172" t="n">
        <v>0.145</v>
      </c>
      <c r="BA82" s="172" t="n">
        <v>0</v>
      </c>
      <c r="BB82" s="172" t="n">
        <v>-0.13</v>
      </c>
      <c r="BC82" s="171" t="n">
        <v>0.005</v>
      </c>
      <c r="BD82" s="171" t="n">
        <v>-0.07</v>
      </c>
      <c r="BE82" s="171" t="n">
        <v>0.005</v>
      </c>
      <c r="BF82" s="171" t="n">
        <v>0.25</v>
      </c>
      <c r="BG82" s="171" t="n">
        <v>0.034</v>
      </c>
      <c r="BH82" s="171" t="n">
        <v>-0.06</v>
      </c>
      <c r="BI82" s="171" t="n">
        <v>0</v>
      </c>
      <c r="BJ82" s="171" t="n">
        <v>0.19</v>
      </c>
      <c r="BK82" s="134" t="n">
        <v>0.03</v>
      </c>
      <c r="BL82" s="134" t="n">
        <v>0.25</v>
      </c>
      <c r="BM82" s="134" t="n">
        <v>0.034</v>
      </c>
      <c r="BN82" s="134" t="n">
        <v>0.298</v>
      </c>
      <c r="BO82" s="134" t="n">
        <v>0</v>
      </c>
      <c r="BP82" s="134" t="n">
        <v>-0.26</v>
      </c>
      <c r="BQ82" s="134" t="n">
        <v>0.035</v>
      </c>
      <c r="BR82" s="134" t="n">
        <v>0.57</v>
      </c>
      <c r="BS82" s="134" t="n">
        <v>0.034</v>
      </c>
      <c r="BT82" s="134" t="n">
        <v>-0.07</v>
      </c>
      <c r="BU82" s="134" t="n">
        <v>0.005</v>
      </c>
      <c r="BV82" s="134" t="n">
        <v>0.37</v>
      </c>
      <c r="BW82" s="134" t="n">
        <v>0</v>
      </c>
      <c r="BX82" s="134" t="n">
        <v>0.25</v>
      </c>
      <c r="BY82" s="134" t="n">
        <v>0</v>
      </c>
      <c r="BZ82" s="134" t="n">
        <v>-0.021</v>
      </c>
      <c r="CA82" s="134" t="n">
        <v>0.0575</v>
      </c>
      <c r="CB82" s="134" t="n">
        <v>0.255</v>
      </c>
      <c r="CC82" s="134" t="n">
        <v>0.02</v>
      </c>
      <c r="CD82" s="134" t="n">
        <v>-0.021</v>
      </c>
      <c r="CE82" s="134" t="n">
        <v>0.0062</v>
      </c>
      <c r="CF82" s="134" t="n">
        <v>0.0025</v>
      </c>
      <c r="CG82" s="134" t="n">
        <v>0.0025</v>
      </c>
      <c r="CH82" s="134" t="n">
        <v>-0.021</v>
      </c>
      <c r="CI82" s="134" t="n">
        <v>0.0062</v>
      </c>
      <c r="CJ82" s="134" t="n">
        <v>-0.1015</v>
      </c>
      <c r="CK82" s="134" t="n">
        <v>0.005</v>
      </c>
      <c r="CL82" s="134" t="n">
        <v>0.075</v>
      </c>
      <c r="CM82" s="134" t="n">
        <v>0.005</v>
      </c>
      <c r="CN82" s="134" t="n">
        <v>-0.071</v>
      </c>
      <c r="CO82" s="134" t="n">
        <v>0.01</v>
      </c>
      <c r="CP82" s="134" t="n">
        <v>-0.016</v>
      </c>
      <c r="CQ82" s="134" t="n">
        <v>0.01</v>
      </c>
      <c r="CR82" s="134" t="n">
        <v>0.024</v>
      </c>
      <c r="CS82" s="134" t="n">
        <v>0.0075</v>
      </c>
      <c r="CT82" s="134" t="n">
        <v>1.6</v>
      </c>
      <c r="CU82" s="134" t="n">
        <v>0.45</v>
      </c>
      <c r="CV82" s="134" t="n">
        <v>0.298</v>
      </c>
      <c r="CW82" s="134" t="n">
        <v>0</v>
      </c>
      <c r="CX82" s="134" t="n">
        <v>0.255</v>
      </c>
      <c r="CY82" s="134" t="n">
        <v>0.02</v>
      </c>
      <c r="CZ82" s="134" t="n">
        <v>-0.52</v>
      </c>
      <c r="DA82" s="134" t="n">
        <v>0</v>
      </c>
      <c r="DB82" s="134" t="n">
        <v>-0.34</v>
      </c>
      <c r="DC82" s="134" t="n">
        <v>0</v>
      </c>
      <c r="DD82" s="134" t="n">
        <v>0.35</v>
      </c>
      <c r="DF82" s="134" t="n">
        <v>-0.035</v>
      </c>
      <c r="DG82" s="134" t="n">
        <v>0.0125</v>
      </c>
      <c r="DH82" s="134" t="n">
        <v>0.0045</v>
      </c>
      <c r="DI82" s="134" t="n">
        <v>0.0075</v>
      </c>
      <c r="DJ82" s="134" t="n">
        <v>-0.0155</v>
      </c>
      <c r="DK82" s="134" t="n">
        <v>0.0025</v>
      </c>
      <c r="DL82" s="171" t="n">
        <v>-0.1275</v>
      </c>
      <c r="DM82" s="134" t="n">
        <v>0</v>
      </c>
      <c r="DN82" s="134" t="n">
        <v>0.195</v>
      </c>
      <c r="DO82" s="134" t="n">
        <v>0</v>
      </c>
      <c r="DP82" s="134" t="n">
        <v>-0.0575</v>
      </c>
      <c r="DQ82" s="134" t="n">
        <v>0.005</v>
      </c>
      <c r="DR82" s="134" t="n">
        <v>-0.1175</v>
      </c>
      <c r="DS82" s="134" t="n">
        <v>0</v>
      </c>
      <c r="DT82" s="134" t="n">
        <v>0.23</v>
      </c>
      <c r="DU82" s="134" t="n">
        <v>0</v>
      </c>
    </row>
    <row r="83" customFormat="false" ht="12.75" hidden="false" customHeight="false" outlineLevel="0" collapsed="false">
      <c r="D83" s="133" t="n">
        <v>39142</v>
      </c>
      <c r="F83" s="171" t="n">
        <v>3.9455</v>
      </c>
      <c r="G83" s="172" t="n">
        <v>0.048511658565936</v>
      </c>
      <c r="H83" s="171" t="n">
        <v>0.24</v>
      </c>
      <c r="I83" s="171" t="n">
        <v>0.75</v>
      </c>
      <c r="J83" s="171" t="n">
        <v>0.8</v>
      </c>
      <c r="K83" s="171" t="n">
        <v>0.75</v>
      </c>
      <c r="L83" s="169" t="n">
        <v>0.75</v>
      </c>
      <c r="M83" s="169" t="n">
        <v>0.85</v>
      </c>
      <c r="N83" s="171" t="n">
        <v>1</v>
      </c>
      <c r="O83" s="171" t="n">
        <v>0.75</v>
      </c>
      <c r="P83" s="171" t="n">
        <v>0.75</v>
      </c>
      <c r="Q83" s="171" t="n">
        <v>0.95</v>
      </c>
      <c r="R83" s="172" t="n">
        <v>0.75</v>
      </c>
      <c r="S83" s="172" t="n">
        <v>0.75</v>
      </c>
      <c r="T83" s="171" t="n">
        <v>0.75</v>
      </c>
      <c r="U83" s="171" t="n">
        <v>1</v>
      </c>
      <c r="V83" s="171" t="n">
        <v>0.9</v>
      </c>
      <c r="W83" s="171" t="n">
        <v>0.85</v>
      </c>
      <c r="X83" s="171" t="n">
        <v>-0.03</v>
      </c>
      <c r="Y83" s="171" t="n">
        <v>0.03</v>
      </c>
      <c r="Z83" s="171" t="n">
        <v>0.125</v>
      </c>
      <c r="AA83" s="171" t="n">
        <v>0.02</v>
      </c>
      <c r="AB83" s="171" t="n">
        <v>0.38</v>
      </c>
      <c r="AC83" s="171" t="n">
        <v>0</v>
      </c>
      <c r="AD83" s="171" t="n">
        <v>0.38</v>
      </c>
      <c r="AE83" s="171" t="n">
        <v>0</v>
      </c>
      <c r="AF83" s="171" t="n">
        <v>0.38</v>
      </c>
      <c r="AG83" s="171" t="n">
        <v>0</v>
      </c>
      <c r="AH83" s="171" t="n">
        <v>0.22</v>
      </c>
      <c r="AI83" s="171" t="n">
        <v>0</v>
      </c>
      <c r="AJ83" s="171" t="n">
        <v>0.21384</v>
      </c>
      <c r="AK83" s="171" t="n">
        <v>0</v>
      </c>
      <c r="AL83" s="171" t="n">
        <v>0.125</v>
      </c>
      <c r="AM83" s="171" t="n">
        <v>0.035</v>
      </c>
      <c r="AN83" s="171" t="n">
        <v>-0.0775</v>
      </c>
      <c r="AO83" s="171" t="n">
        <v>0.01</v>
      </c>
      <c r="AP83" s="171" t="n">
        <v>-0.41</v>
      </c>
      <c r="AQ83" s="171" t="n">
        <v>0.155</v>
      </c>
      <c r="AR83" s="171" t="n">
        <v>-0.0575</v>
      </c>
      <c r="AS83" s="171" t="n">
        <v>0.005</v>
      </c>
      <c r="AT83" s="171" t="n">
        <v>-0.145</v>
      </c>
      <c r="AU83" s="171" t="n">
        <v>-0.005</v>
      </c>
      <c r="AV83" s="171" t="n">
        <v>-0.105</v>
      </c>
      <c r="AW83" s="171" t="n">
        <v>-0.01</v>
      </c>
      <c r="AX83" s="171" t="n">
        <v>-0.0675</v>
      </c>
      <c r="AY83" s="171" t="n">
        <v>0.005</v>
      </c>
      <c r="AZ83" s="172" t="n">
        <v>0.145</v>
      </c>
      <c r="BA83" s="172" t="n">
        <v>0</v>
      </c>
      <c r="BB83" s="172" t="n">
        <v>-0.13</v>
      </c>
      <c r="BC83" s="171" t="n">
        <v>0.005</v>
      </c>
      <c r="BD83" s="171" t="n">
        <v>-0.07</v>
      </c>
      <c r="BE83" s="171" t="n">
        <v>0.005</v>
      </c>
      <c r="BF83" s="171" t="n">
        <v>0.25</v>
      </c>
      <c r="BG83" s="171" t="n">
        <v>0.034</v>
      </c>
      <c r="BH83" s="171" t="n">
        <v>-0.06</v>
      </c>
      <c r="BI83" s="171" t="n">
        <v>0</v>
      </c>
      <c r="BJ83" s="171" t="n">
        <v>0.19</v>
      </c>
      <c r="BK83" s="134" t="n">
        <v>0.03</v>
      </c>
      <c r="BL83" s="134" t="n">
        <v>0.25</v>
      </c>
      <c r="BM83" s="134" t="n">
        <v>0.034</v>
      </c>
      <c r="BN83" s="134" t="n">
        <v>0.118</v>
      </c>
      <c r="BO83" s="134" t="n">
        <v>0</v>
      </c>
      <c r="BP83" s="134" t="n">
        <v>-0.26</v>
      </c>
      <c r="BQ83" s="134" t="n">
        <v>0.035</v>
      </c>
      <c r="BR83" s="134" t="n">
        <v>0.57</v>
      </c>
      <c r="BS83" s="134" t="n">
        <v>0.034</v>
      </c>
      <c r="BT83" s="134" t="n">
        <v>-0.07</v>
      </c>
      <c r="BU83" s="134" t="n">
        <v>0.005</v>
      </c>
      <c r="BV83" s="134" t="n">
        <v>0.37</v>
      </c>
      <c r="BW83" s="134" t="n">
        <v>0</v>
      </c>
      <c r="BX83" s="134" t="n">
        <v>0.25</v>
      </c>
      <c r="BY83" s="134" t="n">
        <v>0</v>
      </c>
      <c r="BZ83" s="134" t="n">
        <v>-0.021</v>
      </c>
      <c r="CA83" s="134" t="n">
        <v>0.0575</v>
      </c>
      <c r="CB83" s="134" t="n">
        <v>0.215</v>
      </c>
      <c r="CC83" s="134" t="n">
        <v>0.02</v>
      </c>
      <c r="CD83" s="134" t="n">
        <v>-0.021</v>
      </c>
      <c r="CE83" s="134" t="n">
        <v>0.0062</v>
      </c>
      <c r="CF83" s="134" t="n">
        <v>0.0025</v>
      </c>
      <c r="CG83" s="134" t="n">
        <v>0.0025</v>
      </c>
      <c r="CH83" s="134" t="n">
        <v>-0.021</v>
      </c>
      <c r="CI83" s="134" t="n">
        <v>0.0062</v>
      </c>
      <c r="CJ83" s="134" t="n">
        <v>-0.089</v>
      </c>
      <c r="CK83" s="134" t="n">
        <v>0.005</v>
      </c>
      <c r="CL83" s="134" t="n">
        <v>0.075</v>
      </c>
      <c r="CM83" s="134" t="n">
        <v>0.005</v>
      </c>
      <c r="CN83" s="134" t="n">
        <v>-0.071</v>
      </c>
      <c r="CO83" s="134" t="n">
        <v>0.01</v>
      </c>
      <c r="CP83" s="134" t="n">
        <v>-0.016</v>
      </c>
      <c r="CQ83" s="134" t="n">
        <v>0.01</v>
      </c>
      <c r="CR83" s="134" t="n">
        <v>0.024</v>
      </c>
      <c r="CS83" s="134" t="n">
        <v>0.0075</v>
      </c>
      <c r="CT83" s="134" t="n">
        <v>0.69</v>
      </c>
      <c r="CU83" s="134" t="n">
        <v>0.1</v>
      </c>
      <c r="CV83" s="134" t="n">
        <v>0.118</v>
      </c>
      <c r="CW83" s="134" t="n">
        <v>0</v>
      </c>
      <c r="CX83" s="134" t="n">
        <v>0.215</v>
      </c>
      <c r="CY83" s="134" t="n">
        <v>0.02</v>
      </c>
      <c r="CZ83" s="134" t="n">
        <v>-0.52</v>
      </c>
      <c r="DA83" s="134" t="n">
        <v>0</v>
      </c>
      <c r="DB83" s="134" t="n">
        <v>-0.34</v>
      </c>
      <c r="DC83" s="134" t="n">
        <v>0</v>
      </c>
      <c r="DD83" s="134" t="n">
        <v>0.4</v>
      </c>
      <c r="DF83" s="134" t="n">
        <v>-0.035</v>
      </c>
      <c r="DG83" s="134" t="n">
        <v>0.0125</v>
      </c>
      <c r="DH83" s="134" t="n">
        <v>0.0095</v>
      </c>
      <c r="DI83" s="134" t="n">
        <v>0.0075</v>
      </c>
      <c r="DJ83" s="134" t="n">
        <v>-0.0105</v>
      </c>
      <c r="DK83" s="134" t="n">
        <v>0.0025</v>
      </c>
      <c r="DL83" s="171" t="n">
        <v>-0.125</v>
      </c>
      <c r="DM83" s="134" t="n">
        <v>0</v>
      </c>
      <c r="DN83" s="134" t="n">
        <v>0.195</v>
      </c>
      <c r="DO83" s="134" t="n">
        <v>0</v>
      </c>
      <c r="DP83" s="134" t="n">
        <v>-0.0575</v>
      </c>
      <c r="DQ83" s="134" t="n">
        <v>0.005</v>
      </c>
      <c r="DR83" s="134" t="n">
        <v>-0.115</v>
      </c>
      <c r="DS83" s="134" t="n">
        <v>0</v>
      </c>
      <c r="DT83" s="134" t="n">
        <v>0.23</v>
      </c>
      <c r="DU83" s="134" t="n">
        <v>0</v>
      </c>
    </row>
    <row r="84" customFormat="false" ht="12.75" hidden="false" customHeight="false" outlineLevel="0" collapsed="false">
      <c r="D84" s="133" t="n">
        <v>39173</v>
      </c>
      <c r="F84" s="171" t="n">
        <v>3.7955</v>
      </c>
      <c r="G84" s="172" t="n">
        <v>0.0486830224857435</v>
      </c>
      <c r="H84" s="171" t="n">
        <v>0.24</v>
      </c>
      <c r="I84" s="171" t="n">
        <v>0.4</v>
      </c>
      <c r="J84" s="171" t="n">
        <v>0.45</v>
      </c>
      <c r="K84" s="171" t="n">
        <v>0.4</v>
      </c>
      <c r="L84" s="169" t="n">
        <v>0.45</v>
      </c>
      <c r="M84" s="169" t="n">
        <v>0.45</v>
      </c>
      <c r="N84" s="171" t="n">
        <v>0.45</v>
      </c>
      <c r="O84" s="171" t="n">
        <v>0.45</v>
      </c>
      <c r="P84" s="171" t="n">
        <v>0.45</v>
      </c>
      <c r="Q84" s="171" t="n">
        <v>0.5</v>
      </c>
      <c r="R84" s="172" t="n">
        <v>0.4</v>
      </c>
      <c r="S84" s="172" t="n">
        <v>0.45</v>
      </c>
      <c r="T84" s="171" t="n">
        <v>0.4</v>
      </c>
      <c r="U84" s="171" t="n">
        <v>0.45</v>
      </c>
      <c r="V84" s="171" t="n">
        <v>0.55</v>
      </c>
      <c r="W84" s="171" t="n">
        <v>0.55</v>
      </c>
      <c r="X84" s="171" t="n">
        <v>-0.09</v>
      </c>
      <c r="Y84" s="171" t="n">
        <v>0</v>
      </c>
      <c r="Z84" s="171" t="n">
        <v>0.04</v>
      </c>
      <c r="AA84" s="171" t="n">
        <v>0.005</v>
      </c>
      <c r="AB84" s="171" t="n">
        <v>0.18</v>
      </c>
      <c r="AC84" s="171" t="n">
        <v>0</v>
      </c>
      <c r="AD84" s="171" t="n">
        <v>0.145</v>
      </c>
      <c r="AE84" s="171" t="n">
        <v>0</v>
      </c>
      <c r="AF84" s="171" t="n">
        <v>0.18</v>
      </c>
      <c r="AG84" s="171" t="n">
        <v>0</v>
      </c>
      <c r="AH84" s="171" t="n">
        <v>0.135</v>
      </c>
      <c r="AI84" s="171" t="n">
        <v>0</v>
      </c>
      <c r="AJ84" s="171" t="n">
        <v>0.145</v>
      </c>
      <c r="AK84" s="171" t="n">
        <v>0</v>
      </c>
      <c r="AL84" s="171" t="n">
        <v>0.04</v>
      </c>
      <c r="AM84" s="171" t="n">
        <v>0.04</v>
      </c>
      <c r="AN84" s="171" t="n">
        <v>-0.06</v>
      </c>
      <c r="AO84" s="171" t="n">
        <v>0.017</v>
      </c>
      <c r="AP84" s="171" t="n">
        <v>-0.45</v>
      </c>
      <c r="AQ84" s="171" t="n">
        <v>0.155</v>
      </c>
      <c r="AR84" s="171" t="n">
        <v>-0.055</v>
      </c>
      <c r="AS84" s="171" t="n">
        <v>0</v>
      </c>
      <c r="AT84" s="171" t="n">
        <v>-0.15</v>
      </c>
      <c r="AU84" s="171" t="n">
        <v>-0.015</v>
      </c>
      <c r="AV84" s="171" t="n">
        <v>-0.11</v>
      </c>
      <c r="AW84" s="171" t="n">
        <v>0.02</v>
      </c>
      <c r="AX84" s="171" t="n">
        <v>-0.065</v>
      </c>
      <c r="AY84" s="171" t="n">
        <v>0.01</v>
      </c>
      <c r="AZ84" s="172" t="n">
        <v>0.115</v>
      </c>
      <c r="BA84" s="172" t="n">
        <v>0</v>
      </c>
      <c r="BB84" s="172" t="n">
        <v>-0.195</v>
      </c>
      <c r="BC84" s="171" t="n">
        <v>0.0025</v>
      </c>
      <c r="BD84" s="171" t="n">
        <v>-0.07</v>
      </c>
      <c r="BE84" s="171" t="n">
        <v>0.005</v>
      </c>
      <c r="BF84" s="171" t="n">
        <v>0.26</v>
      </c>
      <c r="BG84" s="171" t="n">
        <v>0.034</v>
      </c>
      <c r="BH84" s="171" t="n">
        <v>-0.06</v>
      </c>
      <c r="BI84" s="171" t="n">
        <v>0</v>
      </c>
      <c r="BJ84" s="171" t="n">
        <v>0.135</v>
      </c>
      <c r="BK84" s="134" t="n">
        <v>0.03</v>
      </c>
      <c r="BL84" s="134" t="n">
        <v>0.26</v>
      </c>
      <c r="BM84" s="134" t="n">
        <v>0.034</v>
      </c>
      <c r="BN84" s="134" t="n">
        <v>-0.2</v>
      </c>
      <c r="BO84" s="134" t="n">
        <v>0</v>
      </c>
      <c r="BP84" s="134" t="n">
        <v>-0.37</v>
      </c>
      <c r="BQ84" s="134" t="n">
        <v>0.02</v>
      </c>
      <c r="BR84" s="134" t="n">
        <v>0.475</v>
      </c>
      <c r="BS84" s="134" t="n">
        <v>0.034</v>
      </c>
      <c r="BT84" s="134" t="n">
        <v>-0.07</v>
      </c>
      <c r="BU84" s="134" t="n">
        <v>0.005</v>
      </c>
      <c r="BV84" s="134" t="n">
        <v>0.275</v>
      </c>
      <c r="BW84" s="134" t="n">
        <v>0</v>
      </c>
      <c r="BX84" s="134" t="n">
        <v>0.26</v>
      </c>
      <c r="BY84" s="134" t="n">
        <v>0</v>
      </c>
      <c r="BZ84" s="134" t="n">
        <v>-0.0235</v>
      </c>
      <c r="CA84" s="134" t="n">
        <v>0.0575</v>
      </c>
      <c r="CB84" s="134" t="n">
        <v>0.17</v>
      </c>
      <c r="CC84" s="134" t="n">
        <v>0.0175</v>
      </c>
      <c r="CD84" s="134" t="n">
        <v>-0.0235</v>
      </c>
      <c r="CE84" s="134" t="n">
        <v>0.006</v>
      </c>
      <c r="CF84" s="134" t="n">
        <v>0.0025</v>
      </c>
      <c r="CG84" s="134" t="n">
        <v>0.0025</v>
      </c>
      <c r="CH84" s="134" t="n">
        <v>-0.0235</v>
      </c>
      <c r="CI84" s="134" t="n">
        <v>0.006</v>
      </c>
      <c r="CJ84" s="134" t="n">
        <v>-0.124</v>
      </c>
      <c r="CK84" s="134" t="n">
        <v>0.005</v>
      </c>
      <c r="CL84" s="134" t="n">
        <v>0.075</v>
      </c>
      <c r="CM84" s="134" t="n">
        <v>0.005</v>
      </c>
      <c r="CN84" s="134" t="n">
        <v>-0.0745</v>
      </c>
      <c r="CO84" s="134" t="n">
        <v>0.01</v>
      </c>
      <c r="CP84" s="134" t="n">
        <v>-0.0195</v>
      </c>
      <c r="CQ84" s="134" t="n">
        <v>0.015</v>
      </c>
      <c r="CR84" s="134" t="n">
        <v>0.0205</v>
      </c>
      <c r="CS84" s="134" t="n">
        <v>0.0075</v>
      </c>
      <c r="CT84" s="134" t="n">
        <v>0.38</v>
      </c>
      <c r="CU84" s="134" t="n">
        <v>0.02</v>
      </c>
      <c r="CV84" s="134" t="n">
        <v>-0.2</v>
      </c>
      <c r="CW84" s="134" t="n">
        <v>0</v>
      </c>
      <c r="CX84" s="134" t="n">
        <v>0.17</v>
      </c>
      <c r="CY84" s="134" t="n">
        <v>0.0175</v>
      </c>
      <c r="CZ84" s="134" t="n">
        <v>-0.63</v>
      </c>
      <c r="DA84" s="134" t="n">
        <v>0</v>
      </c>
      <c r="DB84" s="134" t="n">
        <v>-0.45</v>
      </c>
      <c r="DC84" s="134" t="n">
        <v>0</v>
      </c>
      <c r="DD84" s="134" t="n">
        <v>0.6</v>
      </c>
      <c r="DF84" s="134" t="n">
        <v>-0.045</v>
      </c>
      <c r="DG84" s="134" t="n">
        <v>0.01</v>
      </c>
      <c r="DH84" s="134" t="n">
        <v>0.0095</v>
      </c>
      <c r="DI84" s="134" t="n">
        <v>0.01</v>
      </c>
      <c r="DJ84" s="134" t="n">
        <v>-0.0105</v>
      </c>
      <c r="DK84" s="134" t="n">
        <v>0.0075</v>
      </c>
      <c r="DL84" s="171" t="n">
        <v>-0.13</v>
      </c>
      <c r="DM84" s="134" t="n">
        <v>-0.01</v>
      </c>
      <c r="DN84" s="134" t="n">
        <v>0.145</v>
      </c>
      <c r="DO84" s="134" t="n">
        <v>0</v>
      </c>
      <c r="DP84" s="134" t="n">
        <v>-0.055</v>
      </c>
      <c r="DQ84" s="134" t="n">
        <v>0</v>
      </c>
      <c r="DR84" s="134" t="n">
        <v>-0.12</v>
      </c>
      <c r="DS84" s="134" t="n">
        <v>-0.01</v>
      </c>
      <c r="DT84" s="134" t="n">
        <v>0.145</v>
      </c>
      <c r="DU84" s="134" t="n">
        <v>0</v>
      </c>
    </row>
    <row r="85" customFormat="false" ht="12.75" hidden="false" customHeight="false" outlineLevel="0" collapsed="false">
      <c r="D85" s="133" t="n">
        <v>39203</v>
      </c>
      <c r="F85" s="171" t="n">
        <v>3.7995</v>
      </c>
      <c r="G85" s="172" t="n">
        <v>0.0488488585465117</v>
      </c>
      <c r="H85" s="171" t="n">
        <v>0.24</v>
      </c>
      <c r="I85" s="171" t="n">
        <v>0.45</v>
      </c>
      <c r="J85" s="171" t="n">
        <v>0.5</v>
      </c>
      <c r="K85" s="171" t="n">
        <v>0.4</v>
      </c>
      <c r="L85" s="169" t="n">
        <v>0.4</v>
      </c>
      <c r="M85" s="169" t="n">
        <v>0.45</v>
      </c>
      <c r="N85" s="171" t="n">
        <v>0.5</v>
      </c>
      <c r="O85" s="171" t="n">
        <v>0.45</v>
      </c>
      <c r="P85" s="171" t="n">
        <v>0.4</v>
      </c>
      <c r="Q85" s="171" t="n">
        <v>0.45</v>
      </c>
      <c r="R85" s="172" t="n">
        <v>0.45</v>
      </c>
      <c r="S85" s="172" t="n">
        <v>0.5</v>
      </c>
      <c r="T85" s="171" t="n">
        <v>0.45</v>
      </c>
      <c r="U85" s="171" t="n">
        <v>0.5</v>
      </c>
      <c r="V85" s="171" t="n">
        <v>0.6</v>
      </c>
      <c r="W85" s="171" t="n">
        <v>0.5</v>
      </c>
      <c r="X85" s="171" t="n">
        <v>-0.09</v>
      </c>
      <c r="Y85" s="171" t="n">
        <v>0</v>
      </c>
      <c r="Z85" s="171" t="n">
        <v>0.04</v>
      </c>
      <c r="AA85" s="171" t="n">
        <v>0.005</v>
      </c>
      <c r="AB85" s="171" t="n">
        <v>0.18</v>
      </c>
      <c r="AC85" s="171" t="n">
        <v>0</v>
      </c>
      <c r="AD85" s="171" t="n">
        <v>0.145</v>
      </c>
      <c r="AE85" s="171" t="n">
        <v>0</v>
      </c>
      <c r="AF85" s="171" t="n">
        <v>0.18</v>
      </c>
      <c r="AG85" s="171" t="n">
        <v>0</v>
      </c>
      <c r="AH85" s="171" t="n">
        <v>0.135</v>
      </c>
      <c r="AI85" s="171" t="n">
        <v>0</v>
      </c>
      <c r="AJ85" s="171" t="n">
        <v>0.145</v>
      </c>
      <c r="AK85" s="171" t="n">
        <v>0</v>
      </c>
      <c r="AL85" s="171" t="n">
        <v>0.04</v>
      </c>
      <c r="AM85" s="171" t="n">
        <v>0.04</v>
      </c>
      <c r="AN85" s="171" t="n">
        <v>-0.06</v>
      </c>
      <c r="AO85" s="171" t="n">
        <v>0.017</v>
      </c>
      <c r="AP85" s="171" t="n">
        <v>-0.45</v>
      </c>
      <c r="AQ85" s="171" t="n">
        <v>0.155</v>
      </c>
      <c r="AR85" s="171" t="n">
        <v>-0.055</v>
      </c>
      <c r="AS85" s="171" t="n">
        <v>0</v>
      </c>
      <c r="AT85" s="171" t="n">
        <v>-0.15</v>
      </c>
      <c r="AU85" s="171" t="n">
        <v>-0.015</v>
      </c>
      <c r="AV85" s="171" t="n">
        <v>-0.11</v>
      </c>
      <c r="AW85" s="171" t="n">
        <v>0.02</v>
      </c>
      <c r="AX85" s="171" t="n">
        <v>-0.065</v>
      </c>
      <c r="AY85" s="171" t="n">
        <v>0.01</v>
      </c>
      <c r="AZ85" s="172" t="n">
        <v>0.115</v>
      </c>
      <c r="BA85" s="172" t="n">
        <v>0</v>
      </c>
      <c r="BB85" s="172" t="n">
        <v>-0.195</v>
      </c>
      <c r="BC85" s="171" t="n">
        <v>0.0025</v>
      </c>
      <c r="BD85" s="171" t="n">
        <v>-0.07</v>
      </c>
      <c r="BE85" s="171" t="n">
        <v>0.005</v>
      </c>
      <c r="BF85" s="171" t="n">
        <v>0.26</v>
      </c>
      <c r="BG85" s="171" t="n">
        <v>0.034</v>
      </c>
      <c r="BH85" s="171" t="n">
        <v>-0.06</v>
      </c>
      <c r="BI85" s="171" t="n">
        <v>0</v>
      </c>
      <c r="BJ85" s="171" t="n">
        <v>0.135</v>
      </c>
      <c r="BK85" s="134" t="n">
        <v>0.03</v>
      </c>
      <c r="BL85" s="134" t="n">
        <v>0.26</v>
      </c>
      <c r="BM85" s="134" t="n">
        <v>0.034</v>
      </c>
      <c r="BN85" s="134" t="n">
        <v>-0.2</v>
      </c>
      <c r="BO85" s="134" t="n">
        <v>0</v>
      </c>
      <c r="BP85" s="134" t="n">
        <v>-0.37</v>
      </c>
      <c r="BQ85" s="134" t="n">
        <v>0.02</v>
      </c>
      <c r="BR85" s="134" t="n">
        <v>0.475</v>
      </c>
      <c r="BS85" s="134" t="n">
        <v>0.034</v>
      </c>
      <c r="BT85" s="134" t="n">
        <v>-0.07</v>
      </c>
      <c r="BU85" s="134" t="n">
        <v>0.005</v>
      </c>
      <c r="BV85" s="134" t="n">
        <v>0.275</v>
      </c>
      <c r="BW85" s="134" t="n">
        <v>0</v>
      </c>
      <c r="BX85" s="134" t="n">
        <v>0.26</v>
      </c>
      <c r="BY85" s="134" t="n">
        <v>0</v>
      </c>
      <c r="BZ85" s="134" t="n">
        <v>-0.0235</v>
      </c>
      <c r="CA85" s="134" t="n">
        <v>0.0575</v>
      </c>
      <c r="CB85" s="134" t="n">
        <v>0.165</v>
      </c>
      <c r="CC85" s="134" t="n">
        <v>0.01</v>
      </c>
      <c r="CD85" s="134" t="n">
        <v>-0.0235</v>
      </c>
      <c r="CE85" s="134" t="n">
        <v>0.006</v>
      </c>
      <c r="CF85" s="134" t="n">
        <v>0.0025</v>
      </c>
      <c r="CG85" s="134" t="n">
        <v>0.0025</v>
      </c>
      <c r="CH85" s="134" t="n">
        <v>-0.0235</v>
      </c>
      <c r="CI85" s="134" t="n">
        <v>0.006</v>
      </c>
      <c r="CJ85" s="134" t="n">
        <v>-0.1165</v>
      </c>
      <c r="CK85" s="134" t="n">
        <v>0.005</v>
      </c>
      <c r="CL85" s="134" t="n">
        <v>0.075</v>
      </c>
      <c r="CM85" s="134" t="n">
        <v>0.005</v>
      </c>
      <c r="CN85" s="134" t="n">
        <v>-0.0745</v>
      </c>
      <c r="CO85" s="134" t="n">
        <v>0.01</v>
      </c>
      <c r="CP85" s="134" t="n">
        <v>-0.0195</v>
      </c>
      <c r="CQ85" s="134" t="n">
        <v>0.015</v>
      </c>
      <c r="CR85" s="134" t="n">
        <v>0.0205</v>
      </c>
      <c r="CS85" s="134" t="n">
        <v>0.0075</v>
      </c>
      <c r="CT85" s="134" t="n">
        <v>0.33</v>
      </c>
      <c r="CU85" s="134" t="n">
        <v>0.02</v>
      </c>
      <c r="CV85" s="134" t="n">
        <v>-0.2</v>
      </c>
      <c r="CW85" s="134" t="n">
        <v>0</v>
      </c>
      <c r="CX85" s="134" t="n">
        <v>0.165</v>
      </c>
      <c r="CY85" s="134" t="n">
        <v>0.01</v>
      </c>
      <c r="CZ85" s="134" t="n">
        <v>-0.63</v>
      </c>
      <c r="DA85" s="134" t="n">
        <v>0</v>
      </c>
      <c r="DB85" s="134" t="n">
        <v>-0.45</v>
      </c>
      <c r="DC85" s="134" t="n">
        <v>0</v>
      </c>
      <c r="DD85" s="134" t="n">
        <v>0.75</v>
      </c>
      <c r="DF85" s="134" t="n">
        <v>-0.045</v>
      </c>
      <c r="DG85" s="134" t="n">
        <v>0.01</v>
      </c>
      <c r="DH85" s="134" t="n">
        <v>0.0145</v>
      </c>
      <c r="DI85" s="134" t="n">
        <v>0.01</v>
      </c>
      <c r="DJ85" s="134" t="n">
        <v>-0.0055</v>
      </c>
      <c r="DK85" s="134" t="n">
        <v>0.0075</v>
      </c>
      <c r="DL85" s="171" t="n">
        <v>-0.13</v>
      </c>
      <c r="DM85" s="134" t="n">
        <v>-0.01</v>
      </c>
      <c r="DN85" s="134" t="n">
        <v>0.145</v>
      </c>
      <c r="DO85" s="134" t="n">
        <v>0</v>
      </c>
      <c r="DP85" s="134" t="n">
        <v>-0.055</v>
      </c>
      <c r="DQ85" s="134" t="n">
        <v>0</v>
      </c>
      <c r="DR85" s="134" t="n">
        <v>-0.12</v>
      </c>
      <c r="DS85" s="134" t="n">
        <v>-0.01</v>
      </c>
      <c r="DT85" s="134" t="n">
        <v>0.145</v>
      </c>
      <c r="DU85" s="134" t="n">
        <v>0</v>
      </c>
    </row>
    <row r="86" customFormat="false" ht="12.75" hidden="false" customHeight="false" outlineLevel="0" collapsed="false">
      <c r="D86" s="133" t="n">
        <v>39234</v>
      </c>
      <c r="F86" s="171" t="n">
        <v>3.8395</v>
      </c>
      <c r="G86" s="172" t="n">
        <v>0.0490202224856242</v>
      </c>
      <c r="H86" s="171" t="n">
        <v>0.24</v>
      </c>
      <c r="I86" s="171" t="n">
        <v>0.45</v>
      </c>
      <c r="J86" s="171" t="n">
        <v>0.5</v>
      </c>
      <c r="K86" s="171" t="n">
        <v>0.4</v>
      </c>
      <c r="L86" s="169" t="n">
        <v>0.5</v>
      </c>
      <c r="M86" s="169" t="n">
        <v>0.45</v>
      </c>
      <c r="N86" s="171" t="n">
        <v>0.5</v>
      </c>
      <c r="O86" s="171" t="n">
        <v>0.5</v>
      </c>
      <c r="P86" s="171" t="n">
        <v>0.5</v>
      </c>
      <c r="Q86" s="171" t="n">
        <v>0.5</v>
      </c>
      <c r="R86" s="172" t="n">
        <v>0.45</v>
      </c>
      <c r="S86" s="172" t="n">
        <v>0.5</v>
      </c>
      <c r="T86" s="171" t="n">
        <v>0.45</v>
      </c>
      <c r="U86" s="171" t="n">
        <v>0.5</v>
      </c>
      <c r="V86" s="171" t="n">
        <v>0.6</v>
      </c>
      <c r="W86" s="171" t="n">
        <v>0.6</v>
      </c>
      <c r="X86" s="171" t="n">
        <v>-0.09</v>
      </c>
      <c r="Y86" s="171" t="n">
        <v>0</v>
      </c>
      <c r="Z86" s="171" t="n">
        <v>0.04</v>
      </c>
      <c r="AA86" s="171" t="n">
        <v>0.005</v>
      </c>
      <c r="AB86" s="171" t="n">
        <v>0.18</v>
      </c>
      <c r="AC86" s="171" t="n">
        <v>0</v>
      </c>
      <c r="AD86" s="171" t="n">
        <v>0.145</v>
      </c>
      <c r="AE86" s="171" t="n">
        <v>0</v>
      </c>
      <c r="AF86" s="171" t="n">
        <v>0.18</v>
      </c>
      <c r="AG86" s="171" t="n">
        <v>0</v>
      </c>
      <c r="AH86" s="171" t="n">
        <v>0.135</v>
      </c>
      <c r="AI86" s="171" t="n">
        <v>0</v>
      </c>
      <c r="AJ86" s="171" t="n">
        <v>0.145</v>
      </c>
      <c r="AK86" s="171" t="n">
        <v>0</v>
      </c>
      <c r="AL86" s="171" t="n">
        <v>0.04</v>
      </c>
      <c r="AM86" s="171" t="n">
        <v>0.04</v>
      </c>
      <c r="AN86" s="171" t="n">
        <v>-0.06</v>
      </c>
      <c r="AO86" s="171" t="n">
        <v>0.017</v>
      </c>
      <c r="AP86" s="171" t="n">
        <v>-0.45</v>
      </c>
      <c r="AQ86" s="171" t="n">
        <v>0.155</v>
      </c>
      <c r="AR86" s="171" t="n">
        <v>-0.055</v>
      </c>
      <c r="AS86" s="171" t="n">
        <v>0</v>
      </c>
      <c r="AT86" s="171" t="n">
        <v>-0.15</v>
      </c>
      <c r="AU86" s="171" t="n">
        <v>-0.015</v>
      </c>
      <c r="AV86" s="171" t="n">
        <v>-0.11</v>
      </c>
      <c r="AW86" s="171" t="n">
        <v>0.02</v>
      </c>
      <c r="AX86" s="171" t="n">
        <v>-0.065</v>
      </c>
      <c r="AY86" s="171" t="n">
        <v>0.01</v>
      </c>
      <c r="AZ86" s="172" t="n">
        <v>0.115</v>
      </c>
      <c r="BA86" s="172" t="n">
        <v>0</v>
      </c>
      <c r="BB86" s="172" t="n">
        <v>-0.195</v>
      </c>
      <c r="BC86" s="171" t="n">
        <v>0.0025</v>
      </c>
      <c r="BD86" s="171" t="n">
        <v>-0.07</v>
      </c>
      <c r="BE86" s="171" t="n">
        <v>0.005</v>
      </c>
      <c r="BF86" s="171" t="n">
        <v>0.26</v>
      </c>
      <c r="BG86" s="171" t="n">
        <v>0.034</v>
      </c>
      <c r="BH86" s="171" t="n">
        <v>-0.06</v>
      </c>
      <c r="BI86" s="171" t="n">
        <v>0</v>
      </c>
      <c r="BJ86" s="171" t="n">
        <v>0.135</v>
      </c>
      <c r="BK86" s="134" t="n">
        <v>0.03</v>
      </c>
      <c r="BL86" s="134" t="n">
        <v>0.26</v>
      </c>
      <c r="BM86" s="134" t="n">
        <v>0.034</v>
      </c>
      <c r="BN86" s="134" t="n">
        <v>-0.2</v>
      </c>
      <c r="BO86" s="134" t="n">
        <v>0</v>
      </c>
      <c r="BP86" s="134" t="n">
        <v>-0.37</v>
      </c>
      <c r="BQ86" s="134" t="n">
        <v>0.02</v>
      </c>
      <c r="BR86" s="134" t="n">
        <v>0.475</v>
      </c>
      <c r="BS86" s="134" t="n">
        <v>0.034</v>
      </c>
      <c r="BT86" s="134" t="n">
        <v>-0.07</v>
      </c>
      <c r="BU86" s="134" t="n">
        <v>0.005</v>
      </c>
      <c r="BV86" s="134" t="n">
        <v>0.275</v>
      </c>
      <c r="BW86" s="134" t="n">
        <v>0</v>
      </c>
      <c r="BX86" s="134" t="n">
        <v>0.26</v>
      </c>
      <c r="BY86" s="134" t="n">
        <v>0</v>
      </c>
      <c r="BZ86" s="134" t="n">
        <v>-0.0235</v>
      </c>
      <c r="CA86" s="134" t="n">
        <v>0.0575</v>
      </c>
      <c r="CB86" s="134" t="n">
        <v>0.17</v>
      </c>
      <c r="CC86" s="134" t="n">
        <v>0.0125</v>
      </c>
      <c r="CD86" s="134" t="n">
        <v>-0.0235</v>
      </c>
      <c r="CE86" s="134" t="n">
        <v>0.006</v>
      </c>
      <c r="CF86" s="134" t="n">
        <v>0.0025</v>
      </c>
      <c r="CG86" s="134" t="n">
        <v>0.0025</v>
      </c>
      <c r="CH86" s="134" t="n">
        <v>-0.0235</v>
      </c>
      <c r="CI86" s="134" t="n">
        <v>0.006</v>
      </c>
      <c r="CJ86" s="134" t="n">
        <v>-0.074</v>
      </c>
      <c r="CK86" s="134" t="n">
        <v>0.005</v>
      </c>
      <c r="CL86" s="134" t="n">
        <v>0.075</v>
      </c>
      <c r="CM86" s="134" t="n">
        <v>0.005</v>
      </c>
      <c r="CN86" s="134" t="n">
        <v>-0.0745</v>
      </c>
      <c r="CO86" s="134" t="n">
        <v>0.01</v>
      </c>
      <c r="CP86" s="134" t="n">
        <v>-0.0195</v>
      </c>
      <c r="CQ86" s="134" t="n">
        <v>0.015</v>
      </c>
      <c r="CR86" s="134" t="n">
        <v>0.0205</v>
      </c>
      <c r="CS86" s="134" t="n">
        <v>0.0075</v>
      </c>
      <c r="CT86" s="134" t="n">
        <v>0.37</v>
      </c>
      <c r="CU86" s="134" t="n">
        <v>0.035</v>
      </c>
      <c r="CV86" s="134" t="n">
        <v>-0.2</v>
      </c>
      <c r="CW86" s="134" t="n">
        <v>0</v>
      </c>
      <c r="CX86" s="134" t="n">
        <v>0.17</v>
      </c>
      <c r="CY86" s="134" t="n">
        <v>0.0125</v>
      </c>
      <c r="CZ86" s="134" t="n">
        <v>-0.63</v>
      </c>
      <c r="DA86" s="134" t="n">
        <v>0</v>
      </c>
      <c r="DB86" s="134" t="n">
        <v>-0.45</v>
      </c>
      <c r="DC86" s="134" t="n">
        <v>0</v>
      </c>
      <c r="DD86" s="134" t="n">
        <v>0.85</v>
      </c>
      <c r="DF86" s="134" t="n">
        <v>-0.04</v>
      </c>
      <c r="DG86" s="134" t="n">
        <v>0.01</v>
      </c>
      <c r="DH86" s="134" t="n">
        <v>0.0145</v>
      </c>
      <c r="DI86" s="134" t="n">
        <v>0.01</v>
      </c>
      <c r="DJ86" s="134" t="n">
        <v>-0.0055</v>
      </c>
      <c r="DK86" s="134" t="n">
        <v>0.0075</v>
      </c>
      <c r="DL86" s="171" t="n">
        <v>-0.13</v>
      </c>
      <c r="DM86" s="134" t="n">
        <v>-0.01</v>
      </c>
      <c r="DN86" s="134" t="n">
        <v>0.145</v>
      </c>
      <c r="DO86" s="134" t="n">
        <v>0</v>
      </c>
      <c r="DP86" s="134" t="n">
        <v>-0.055</v>
      </c>
      <c r="DQ86" s="134" t="n">
        <v>0</v>
      </c>
      <c r="DR86" s="134" t="n">
        <v>-0.12</v>
      </c>
      <c r="DS86" s="134" t="n">
        <v>-0.01</v>
      </c>
      <c r="DT86" s="134" t="n">
        <v>0.145</v>
      </c>
      <c r="DU86" s="134" t="n">
        <v>0</v>
      </c>
    </row>
    <row r="87" customFormat="false" ht="12.75" hidden="false" customHeight="false" outlineLevel="0" collapsed="false">
      <c r="D87" s="133" t="n">
        <v>39264</v>
      </c>
      <c r="F87" s="171" t="n">
        <v>3.8845</v>
      </c>
      <c r="G87" s="172" t="n">
        <v>0.049186058565073</v>
      </c>
      <c r="H87" s="171" t="n">
        <v>0.24</v>
      </c>
      <c r="I87" s="171" t="n">
        <v>0.5</v>
      </c>
      <c r="J87" s="171" t="n">
        <v>0.5</v>
      </c>
      <c r="K87" s="171" t="n">
        <v>0.4</v>
      </c>
      <c r="L87" s="169" t="n">
        <v>0.5</v>
      </c>
      <c r="M87" s="169" t="n">
        <v>0.5</v>
      </c>
      <c r="N87" s="171" t="n">
        <v>0.5</v>
      </c>
      <c r="O87" s="171" t="n">
        <v>0.5</v>
      </c>
      <c r="P87" s="171" t="n">
        <v>0.5</v>
      </c>
      <c r="Q87" s="171" t="n">
        <v>0.5</v>
      </c>
      <c r="R87" s="172" t="n">
        <v>0.5</v>
      </c>
      <c r="S87" s="172" t="n">
        <v>0.55</v>
      </c>
      <c r="T87" s="171" t="n">
        <v>0.5</v>
      </c>
      <c r="U87" s="171" t="n">
        <v>0.5</v>
      </c>
      <c r="V87" s="171" t="n">
        <v>0.65</v>
      </c>
      <c r="W87" s="171" t="n">
        <v>0.6</v>
      </c>
      <c r="X87" s="171" t="n">
        <v>-0.09</v>
      </c>
      <c r="Y87" s="171" t="n">
        <v>0</v>
      </c>
      <c r="Z87" s="171" t="n">
        <v>0.04</v>
      </c>
      <c r="AA87" s="171" t="n">
        <v>0.005</v>
      </c>
      <c r="AB87" s="171" t="n">
        <v>0.18</v>
      </c>
      <c r="AC87" s="171" t="n">
        <v>0</v>
      </c>
      <c r="AD87" s="171" t="n">
        <v>0.145</v>
      </c>
      <c r="AE87" s="171" t="n">
        <v>0</v>
      </c>
      <c r="AF87" s="171" t="n">
        <v>0.18</v>
      </c>
      <c r="AG87" s="171" t="n">
        <v>0</v>
      </c>
      <c r="AH87" s="171" t="n">
        <v>0.135</v>
      </c>
      <c r="AI87" s="171" t="n">
        <v>0</v>
      </c>
      <c r="AJ87" s="171" t="n">
        <v>0.145</v>
      </c>
      <c r="AK87" s="171" t="n">
        <v>0</v>
      </c>
      <c r="AL87" s="171" t="n">
        <v>0.04</v>
      </c>
      <c r="AM87" s="171" t="n">
        <v>0.04</v>
      </c>
      <c r="AN87" s="171" t="n">
        <v>-0.06</v>
      </c>
      <c r="AO87" s="171" t="n">
        <v>0.017</v>
      </c>
      <c r="AP87" s="171" t="n">
        <v>-0.45</v>
      </c>
      <c r="AQ87" s="171" t="n">
        <v>0.155</v>
      </c>
      <c r="AR87" s="171" t="n">
        <v>-0.055</v>
      </c>
      <c r="AS87" s="171" t="n">
        <v>0</v>
      </c>
      <c r="AT87" s="171" t="n">
        <v>-0.15</v>
      </c>
      <c r="AU87" s="171" t="n">
        <v>-0.015</v>
      </c>
      <c r="AV87" s="171" t="n">
        <v>-0.11</v>
      </c>
      <c r="AW87" s="171" t="n">
        <v>0.02</v>
      </c>
      <c r="AX87" s="171" t="n">
        <v>-0.065</v>
      </c>
      <c r="AY87" s="171" t="n">
        <v>0.01</v>
      </c>
      <c r="AZ87" s="172" t="n">
        <v>0.115</v>
      </c>
      <c r="BA87" s="172" t="n">
        <v>0</v>
      </c>
      <c r="BB87" s="172" t="n">
        <v>-0.195</v>
      </c>
      <c r="BC87" s="171" t="n">
        <v>0.0025</v>
      </c>
      <c r="BD87" s="171" t="n">
        <v>-0.07</v>
      </c>
      <c r="BE87" s="171" t="n">
        <v>0.005</v>
      </c>
      <c r="BF87" s="171" t="n">
        <v>0.26</v>
      </c>
      <c r="BG87" s="171" t="n">
        <v>0.034</v>
      </c>
      <c r="BH87" s="171" t="n">
        <v>-0.06</v>
      </c>
      <c r="BI87" s="171" t="n">
        <v>0</v>
      </c>
      <c r="BJ87" s="171" t="n">
        <v>0.135</v>
      </c>
      <c r="BK87" s="134" t="n">
        <v>0.03</v>
      </c>
      <c r="BL87" s="134" t="n">
        <v>0.26</v>
      </c>
      <c r="BM87" s="134" t="n">
        <v>0.034</v>
      </c>
      <c r="BN87" s="134" t="n">
        <v>-0.2</v>
      </c>
      <c r="BO87" s="134" t="n">
        <v>0</v>
      </c>
      <c r="BP87" s="134" t="n">
        <v>-0.37</v>
      </c>
      <c r="BQ87" s="134" t="n">
        <v>0.02</v>
      </c>
      <c r="BR87" s="134" t="n">
        <v>0.475</v>
      </c>
      <c r="BS87" s="134" t="n">
        <v>0.034</v>
      </c>
      <c r="BT87" s="134" t="n">
        <v>-0.07</v>
      </c>
      <c r="BU87" s="134" t="n">
        <v>0.005</v>
      </c>
      <c r="BV87" s="134" t="n">
        <v>0.275</v>
      </c>
      <c r="BW87" s="134" t="n">
        <v>0</v>
      </c>
      <c r="BX87" s="134" t="n">
        <v>0.26</v>
      </c>
      <c r="BY87" s="134" t="n">
        <v>0</v>
      </c>
      <c r="BZ87" s="134" t="n">
        <v>-0.0235</v>
      </c>
      <c r="CA87" s="134" t="n">
        <v>0.0575</v>
      </c>
      <c r="CB87" s="134" t="n">
        <v>0.175</v>
      </c>
      <c r="CC87" s="134" t="n">
        <v>0.0125</v>
      </c>
      <c r="CD87" s="134" t="n">
        <v>-0.0235</v>
      </c>
      <c r="CE87" s="134" t="n">
        <v>0.006</v>
      </c>
      <c r="CF87" s="134" t="n">
        <v>0.0025</v>
      </c>
      <c r="CG87" s="134" t="n">
        <v>0.0025</v>
      </c>
      <c r="CH87" s="134" t="n">
        <v>-0.0235</v>
      </c>
      <c r="CI87" s="134" t="n">
        <v>0.006</v>
      </c>
      <c r="CJ87" s="134" t="n">
        <v>-0.0715</v>
      </c>
      <c r="CK87" s="134" t="n">
        <v>0.005</v>
      </c>
      <c r="CL87" s="134" t="n">
        <v>0.075</v>
      </c>
      <c r="CM87" s="134" t="n">
        <v>0.005</v>
      </c>
      <c r="CN87" s="134" t="n">
        <v>-0.0745</v>
      </c>
      <c r="CO87" s="134" t="n">
        <v>0.01</v>
      </c>
      <c r="CP87" s="134" t="n">
        <v>-0.0195</v>
      </c>
      <c r="CQ87" s="134" t="n">
        <v>0.015</v>
      </c>
      <c r="CR87" s="134" t="n">
        <v>0.0205</v>
      </c>
      <c r="CS87" s="134" t="n">
        <v>0.0075</v>
      </c>
      <c r="CT87" s="134" t="n">
        <v>0.41</v>
      </c>
      <c r="CU87" s="134" t="n">
        <v>0.035</v>
      </c>
      <c r="CV87" s="134" t="n">
        <v>-0.2</v>
      </c>
      <c r="CW87" s="134" t="n">
        <v>0</v>
      </c>
      <c r="CX87" s="134" t="n">
        <v>0.175</v>
      </c>
      <c r="CY87" s="134" t="n">
        <v>0.0125</v>
      </c>
      <c r="CZ87" s="134" t="n">
        <v>-0.63</v>
      </c>
      <c r="DA87" s="134" t="n">
        <v>0</v>
      </c>
      <c r="DB87" s="134" t="n">
        <v>-0.45</v>
      </c>
      <c r="DC87" s="134" t="n">
        <v>0</v>
      </c>
      <c r="DD87" s="134" t="n">
        <v>1.05</v>
      </c>
      <c r="DF87" s="134" t="n">
        <v>-0.04</v>
      </c>
      <c r="DG87" s="134" t="n">
        <v>0.01</v>
      </c>
      <c r="DH87" s="134" t="n">
        <v>0.0145</v>
      </c>
      <c r="DI87" s="134" t="n">
        <v>0.01</v>
      </c>
      <c r="DJ87" s="134" t="n">
        <v>-0.0055</v>
      </c>
      <c r="DK87" s="134" t="n">
        <v>0.0075</v>
      </c>
      <c r="DL87" s="171" t="n">
        <v>-0.13</v>
      </c>
      <c r="DM87" s="134" t="n">
        <v>-0.01</v>
      </c>
      <c r="DN87" s="134" t="n">
        <v>0.145</v>
      </c>
      <c r="DO87" s="134" t="n">
        <v>0</v>
      </c>
      <c r="DP87" s="134" t="n">
        <v>-0.055</v>
      </c>
      <c r="DQ87" s="134" t="n">
        <v>0</v>
      </c>
      <c r="DR87" s="134" t="n">
        <v>-0.12</v>
      </c>
      <c r="DS87" s="134" t="n">
        <v>-0.01</v>
      </c>
      <c r="DT87" s="134" t="n">
        <v>0.145</v>
      </c>
      <c r="DU87" s="134" t="n">
        <v>0</v>
      </c>
    </row>
    <row r="88" customFormat="false" ht="12.75" hidden="false" customHeight="false" outlineLevel="0" collapsed="false">
      <c r="D88" s="133" t="n">
        <v>39295</v>
      </c>
      <c r="F88" s="171" t="n">
        <v>3.9235</v>
      </c>
      <c r="G88" s="172" t="n">
        <v>0.0493574225234865</v>
      </c>
      <c r="H88" s="171" t="n">
        <v>0.24</v>
      </c>
      <c r="I88" s="171" t="n">
        <v>0.55</v>
      </c>
      <c r="J88" s="171" t="n">
        <v>0.55</v>
      </c>
      <c r="K88" s="171" t="n">
        <v>0.5</v>
      </c>
      <c r="L88" s="169" t="n">
        <v>0.6</v>
      </c>
      <c r="M88" s="169" t="n">
        <v>0.55</v>
      </c>
      <c r="N88" s="171" t="n">
        <v>0.6</v>
      </c>
      <c r="O88" s="171" t="n">
        <v>0.55</v>
      </c>
      <c r="P88" s="171" t="n">
        <v>0.6</v>
      </c>
      <c r="Q88" s="171" t="n">
        <v>0.45</v>
      </c>
      <c r="R88" s="172" t="n">
        <v>0.55</v>
      </c>
      <c r="S88" s="172" t="n">
        <v>0.6</v>
      </c>
      <c r="T88" s="171" t="n">
        <v>0.55</v>
      </c>
      <c r="U88" s="171" t="n">
        <v>0.6</v>
      </c>
      <c r="V88" s="171" t="n">
        <v>0.7</v>
      </c>
      <c r="W88" s="171" t="n">
        <v>0.7</v>
      </c>
      <c r="X88" s="171" t="n">
        <v>-0.09</v>
      </c>
      <c r="Y88" s="171" t="n">
        <v>0</v>
      </c>
      <c r="Z88" s="171" t="n">
        <v>0.04</v>
      </c>
      <c r="AA88" s="171" t="n">
        <v>0.005</v>
      </c>
      <c r="AB88" s="171" t="n">
        <v>0.18</v>
      </c>
      <c r="AC88" s="171" t="n">
        <v>0</v>
      </c>
      <c r="AD88" s="171" t="n">
        <v>0.145</v>
      </c>
      <c r="AE88" s="171" t="n">
        <v>0</v>
      </c>
      <c r="AF88" s="171" t="n">
        <v>0.18</v>
      </c>
      <c r="AG88" s="171" t="n">
        <v>0</v>
      </c>
      <c r="AH88" s="171" t="n">
        <v>0.135</v>
      </c>
      <c r="AI88" s="171" t="n">
        <v>0</v>
      </c>
      <c r="AJ88" s="171" t="n">
        <v>0.145</v>
      </c>
      <c r="AK88" s="171" t="n">
        <v>0</v>
      </c>
      <c r="AL88" s="171" t="n">
        <v>0.04</v>
      </c>
      <c r="AM88" s="171" t="n">
        <v>0.04</v>
      </c>
      <c r="AN88" s="171" t="n">
        <v>-0.06</v>
      </c>
      <c r="AO88" s="171" t="n">
        <v>0.017</v>
      </c>
      <c r="AP88" s="171" t="n">
        <v>-0.45</v>
      </c>
      <c r="AQ88" s="171" t="n">
        <v>0.155</v>
      </c>
      <c r="AR88" s="171" t="n">
        <v>-0.055</v>
      </c>
      <c r="AS88" s="171" t="n">
        <v>0</v>
      </c>
      <c r="AT88" s="171" t="n">
        <v>-0.15</v>
      </c>
      <c r="AU88" s="171" t="n">
        <v>-0.015</v>
      </c>
      <c r="AV88" s="171" t="n">
        <v>-0.11</v>
      </c>
      <c r="AW88" s="171" t="n">
        <v>0.02</v>
      </c>
      <c r="AX88" s="171" t="n">
        <v>-0.065</v>
      </c>
      <c r="AY88" s="171" t="n">
        <v>0.01</v>
      </c>
      <c r="AZ88" s="172" t="n">
        <v>0.115</v>
      </c>
      <c r="BA88" s="172" t="n">
        <v>0</v>
      </c>
      <c r="BB88" s="172" t="n">
        <v>-0.195</v>
      </c>
      <c r="BC88" s="171" t="n">
        <v>0.0025</v>
      </c>
      <c r="BD88" s="171" t="n">
        <v>-0.07</v>
      </c>
      <c r="BE88" s="171" t="n">
        <v>0.005</v>
      </c>
      <c r="BF88" s="171" t="n">
        <v>0.26</v>
      </c>
      <c r="BG88" s="171" t="n">
        <v>0.034</v>
      </c>
      <c r="BH88" s="171" t="n">
        <v>-0.06</v>
      </c>
      <c r="BI88" s="171" t="n">
        <v>0</v>
      </c>
      <c r="BJ88" s="171" t="n">
        <v>0.135</v>
      </c>
      <c r="BK88" s="134" t="n">
        <v>0.03</v>
      </c>
      <c r="BL88" s="134" t="n">
        <v>0.26</v>
      </c>
      <c r="BM88" s="134" t="n">
        <v>0.034</v>
      </c>
      <c r="BN88" s="134" t="n">
        <v>-0.2</v>
      </c>
      <c r="BO88" s="134" t="n">
        <v>0</v>
      </c>
      <c r="BP88" s="134" t="n">
        <v>-0.37</v>
      </c>
      <c r="BQ88" s="134" t="n">
        <v>0.02</v>
      </c>
      <c r="BR88" s="134" t="n">
        <v>0.475</v>
      </c>
      <c r="BS88" s="134" t="n">
        <v>0.034</v>
      </c>
      <c r="BT88" s="134" t="n">
        <v>-0.07</v>
      </c>
      <c r="BU88" s="134" t="n">
        <v>0.005</v>
      </c>
      <c r="BV88" s="134" t="n">
        <v>0.275</v>
      </c>
      <c r="BW88" s="134" t="n">
        <v>0</v>
      </c>
      <c r="BX88" s="134" t="n">
        <v>0.26</v>
      </c>
      <c r="BY88" s="134" t="n">
        <v>0</v>
      </c>
      <c r="BZ88" s="134" t="n">
        <v>-0.0235</v>
      </c>
      <c r="CA88" s="134" t="n">
        <v>0.0575</v>
      </c>
      <c r="CB88" s="134" t="n">
        <v>0.175</v>
      </c>
      <c r="CC88" s="134" t="n">
        <v>0.0125</v>
      </c>
      <c r="CD88" s="134" t="n">
        <v>-0.0235</v>
      </c>
      <c r="CE88" s="134" t="n">
        <v>0.006</v>
      </c>
      <c r="CF88" s="134" t="n">
        <v>0.0025</v>
      </c>
      <c r="CG88" s="134" t="n">
        <v>0.0025</v>
      </c>
      <c r="CH88" s="134" t="n">
        <v>-0.0235</v>
      </c>
      <c r="CI88" s="134" t="n">
        <v>0.006</v>
      </c>
      <c r="CJ88" s="134" t="n">
        <v>-0.069</v>
      </c>
      <c r="CK88" s="134" t="n">
        <v>0.005</v>
      </c>
      <c r="CL88" s="134" t="n">
        <v>0.075</v>
      </c>
      <c r="CM88" s="134" t="n">
        <v>0.005</v>
      </c>
      <c r="CN88" s="134" t="n">
        <v>-0.0745</v>
      </c>
      <c r="CO88" s="134" t="n">
        <v>0.01</v>
      </c>
      <c r="CP88" s="134" t="n">
        <v>-0.0195</v>
      </c>
      <c r="CQ88" s="134" t="n">
        <v>0.015</v>
      </c>
      <c r="CR88" s="134" t="n">
        <v>0.0205</v>
      </c>
      <c r="CS88" s="134" t="n">
        <v>0.0075</v>
      </c>
      <c r="CT88" s="134" t="n">
        <v>0.41</v>
      </c>
      <c r="CU88" s="134" t="n">
        <v>0.01</v>
      </c>
      <c r="CV88" s="134" t="n">
        <v>-0.2</v>
      </c>
      <c r="CW88" s="134" t="n">
        <v>0</v>
      </c>
      <c r="CX88" s="134" t="n">
        <v>0.175</v>
      </c>
      <c r="CY88" s="134" t="n">
        <v>0.0125</v>
      </c>
      <c r="CZ88" s="134" t="n">
        <v>-0.63</v>
      </c>
      <c r="DA88" s="134" t="n">
        <v>0</v>
      </c>
      <c r="DB88" s="134" t="n">
        <v>-0.45</v>
      </c>
      <c r="DC88" s="134" t="n">
        <v>0</v>
      </c>
      <c r="DD88" s="134" t="n">
        <v>1.05</v>
      </c>
      <c r="DF88" s="134" t="n">
        <v>-0.04</v>
      </c>
      <c r="DG88" s="134" t="n">
        <v>0.01</v>
      </c>
      <c r="DH88" s="134" t="n">
        <v>0.0095</v>
      </c>
      <c r="DI88" s="134" t="n">
        <v>0.01</v>
      </c>
      <c r="DJ88" s="134" t="n">
        <v>-0.0105</v>
      </c>
      <c r="DK88" s="134" t="n">
        <v>0.0075</v>
      </c>
      <c r="DL88" s="171" t="n">
        <v>-0.13</v>
      </c>
      <c r="DM88" s="134" t="n">
        <v>-0.01</v>
      </c>
      <c r="DN88" s="134" t="n">
        <v>0.145</v>
      </c>
      <c r="DO88" s="134" t="n">
        <v>0</v>
      </c>
      <c r="DP88" s="134" t="n">
        <v>-0.055</v>
      </c>
      <c r="DQ88" s="134" t="n">
        <v>0</v>
      </c>
      <c r="DR88" s="134" t="n">
        <v>-0.12</v>
      </c>
      <c r="DS88" s="134" t="n">
        <v>-0.01</v>
      </c>
      <c r="DT88" s="134" t="n">
        <v>0.145</v>
      </c>
      <c r="DU88" s="134" t="n">
        <v>0</v>
      </c>
    </row>
    <row r="89" customFormat="false" ht="12.75" hidden="false" customHeight="false" outlineLevel="0" collapsed="false">
      <c r="D89" s="133" t="n">
        <v>39326</v>
      </c>
      <c r="F89" s="171" t="n">
        <v>3.9125</v>
      </c>
      <c r="G89" s="172" t="n">
        <v>0.0495287864917082</v>
      </c>
      <c r="H89" s="171" t="n">
        <v>0.24</v>
      </c>
      <c r="I89" s="171" t="n">
        <v>0.55</v>
      </c>
      <c r="J89" s="171" t="n">
        <v>0.55</v>
      </c>
      <c r="K89" s="171" t="n">
        <v>0.55</v>
      </c>
      <c r="L89" s="169" t="n">
        <v>0.55</v>
      </c>
      <c r="M89" s="169" t="n">
        <v>0.55</v>
      </c>
      <c r="N89" s="171" t="n">
        <v>0.6</v>
      </c>
      <c r="O89" s="171" t="n">
        <v>0.6</v>
      </c>
      <c r="P89" s="171" t="n">
        <v>0.55</v>
      </c>
      <c r="Q89" s="171" t="n">
        <v>0.5</v>
      </c>
      <c r="R89" s="172" t="n">
        <v>0.55</v>
      </c>
      <c r="S89" s="172" t="n">
        <v>0.6</v>
      </c>
      <c r="T89" s="171" t="n">
        <v>0.55</v>
      </c>
      <c r="U89" s="171" t="n">
        <v>0.6</v>
      </c>
      <c r="V89" s="171" t="n">
        <v>0.7</v>
      </c>
      <c r="W89" s="171" t="n">
        <v>0.65</v>
      </c>
      <c r="X89" s="171" t="n">
        <v>-0.09</v>
      </c>
      <c r="Y89" s="171" t="n">
        <v>0</v>
      </c>
      <c r="Z89" s="171" t="n">
        <v>0.04</v>
      </c>
      <c r="AA89" s="171" t="n">
        <v>0.005</v>
      </c>
      <c r="AB89" s="171" t="n">
        <v>0.18</v>
      </c>
      <c r="AC89" s="171" t="n">
        <v>0</v>
      </c>
      <c r="AD89" s="171" t="n">
        <v>0.145</v>
      </c>
      <c r="AE89" s="171" t="n">
        <v>0</v>
      </c>
      <c r="AF89" s="171" t="n">
        <v>0.18</v>
      </c>
      <c r="AG89" s="171" t="n">
        <v>0</v>
      </c>
      <c r="AH89" s="171" t="n">
        <v>0.135</v>
      </c>
      <c r="AI89" s="171" t="n">
        <v>0</v>
      </c>
      <c r="AJ89" s="171" t="n">
        <v>0.145</v>
      </c>
      <c r="AK89" s="171" t="n">
        <v>0</v>
      </c>
      <c r="AL89" s="171" t="n">
        <v>0.04</v>
      </c>
      <c r="AM89" s="171" t="n">
        <v>0.04</v>
      </c>
      <c r="AN89" s="171" t="n">
        <v>-0.06</v>
      </c>
      <c r="AO89" s="171" t="n">
        <v>0.017</v>
      </c>
      <c r="AP89" s="171" t="n">
        <v>-0.45</v>
      </c>
      <c r="AQ89" s="171" t="n">
        <v>0.155</v>
      </c>
      <c r="AR89" s="171" t="n">
        <v>-0.055</v>
      </c>
      <c r="AS89" s="171" t="n">
        <v>0</v>
      </c>
      <c r="AT89" s="171" t="n">
        <v>-0.15</v>
      </c>
      <c r="AU89" s="171" t="n">
        <v>-0.015</v>
      </c>
      <c r="AV89" s="171" t="n">
        <v>-0.11</v>
      </c>
      <c r="AW89" s="171" t="n">
        <v>0.02</v>
      </c>
      <c r="AX89" s="171" t="n">
        <v>-0.065</v>
      </c>
      <c r="AY89" s="171" t="n">
        <v>0.01</v>
      </c>
      <c r="AZ89" s="172" t="n">
        <v>0.115</v>
      </c>
      <c r="BA89" s="172" t="n">
        <v>0</v>
      </c>
      <c r="BB89" s="172" t="n">
        <v>-0.195</v>
      </c>
      <c r="BC89" s="171" t="n">
        <v>0.0025</v>
      </c>
      <c r="BD89" s="171" t="n">
        <v>-0.07</v>
      </c>
      <c r="BE89" s="171" t="n">
        <v>0.005</v>
      </c>
      <c r="BF89" s="171" t="n">
        <v>0.26</v>
      </c>
      <c r="BG89" s="171" t="n">
        <v>0.034</v>
      </c>
      <c r="BH89" s="171" t="n">
        <v>-0.06</v>
      </c>
      <c r="BI89" s="171" t="n">
        <v>0</v>
      </c>
      <c r="BJ89" s="171" t="n">
        <v>0.135</v>
      </c>
      <c r="BK89" s="134" t="n">
        <v>0.03</v>
      </c>
      <c r="BL89" s="134" t="n">
        <v>0.26</v>
      </c>
      <c r="BM89" s="134" t="n">
        <v>0.034</v>
      </c>
      <c r="BN89" s="134" t="n">
        <v>-0.2</v>
      </c>
      <c r="BO89" s="134" t="n">
        <v>0</v>
      </c>
      <c r="BP89" s="134" t="n">
        <v>-0.37</v>
      </c>
      <c r="BQ89" s="134" t="n">
        <v>0.02</v>
      </c>
      <c r="BR89" s="134" t="n">
        <v>0.475</v>
      </c>
      <c r="BS89" s="134" t="n">
        <v>0.034</v>
      </c>
      <c r="BT89" s="134" t="n">
        <v>-0.07</v>
      </c>
      <c r="BU89" s="134" t="n">
        <v>0.005</v>
      </c>
      <c r="BV89" s="134" t="n">
        <v>0.275</v>
      </c>
      <c r="BW89" s="134" t="n">
        <v>0</v>
      </c>
      <c r="BX89" s="134" t="n">
        <v>0.26</v>
      </c>
      <c r="BY89" s="134" t="n">
        <v>0</v>
      </c>
      <c r="BZ89" s="134" t="n">
        <v>-0.0235</v>
      </c>
      <c r="CA89" s="134" t="n">
        <v>0.0575</v>
      </c>
      <c r="CB89" s="134" t="n">
        <v>0.165</v>
      </c>
      <c r="CC89" s="134" t="n">
        <v>0.0125</v>
      </c>
      <c r="CD89" s="134" t="n">
        <v>-0.0235</v>
      </c>
      <c r="CE89" s="134" t="n">
        <v>0.006</v>
      </c>
      <c r="CF89" s="134" t="n">
        <v>0.0025</v>
      </c>
      <c r="CG89" s="134" t="n">
        <v>0.0025</v>
      </c>
      <c r="CH89" s="134" t="n">
        <v>-0.0235</v>
      </c>
      <c r="CI89" s="134" t="n">
        <v>0.006</v>
      </c>
      <c r="CJ89" s="134" t="n">
        <v>-0.074</v>
      </c>
      <c r="CK89" s="134" t="n">
        <v>0.005</v>
      </c>
      <c r="CL89" s="134" t="n">
        <v>0.075</v>
      </c>
      <c r="CM89" s="134" t="n">
        <v>0.005</v>
      </c>
      <c r="CN89" s="134" t="n">
        <v>-0.0745</v>
      </c>
      <c r="CO89" s="134" t="n">
        <v>0.01</v>
      </c>
      <c r="CP89" s="134" t="n">
        <v>-0.0195</v>
      </c>
      <c r="CQ89" s="134" t="n">
        <v>0.015</v>
      </c>
      <c r="CR89" s="134" t="n">
        <v>0.0205</v>
      </c>
      <c r="CS89" s="134" t="n">
        <v>0.0075</v>
      </c>
      <c r="CT89" s="134" t="n">
        <v>0.36</v>
      </c>
      <c r="CU89" s="134" t="n">
        <v>0.01</v>
      </c>
      <c r="CV89" s="134" t="n">
        <v>-0.2</v>
      </c>
      <c r="CW89" s="134" t="n">
        <v>0</v>
      </c>
      <c r="CX89" s="134" t="n">
        <v>0.165</v>
      </c>
      <c r="CY89" s="134" t="n">
        <v>0.0125</v>
      </c>
      <c r="CZ89" s="134" t="n">
        <v>-0.63</v>
      </c>
      <c r="DA89" s="134" t="n">
        <v>0</v>
      </c>
      <c r="DB89" s="134" t="n">
        <v>-0.45</v>
      </c>
      <c r="DC89" s="134" t="n">
        <v>0</v>
      </c>
      <c r="DD89" s="134" t="n">
        <v>0.75</v>
      </c>
      <c r="DF89" s="134" t="n">
        <v>-0.045</v>
      </c>
      <c r="DG89" s="134" t="n">
        <v>0.01</v>
      </c>
      <c r="DH89" s="134" t="n">
        <v>0.0095</v>
      </c>
      <c r="DI89" s="134" t="n">
        <v>0.01</v>
      </c>
      <c r="DJ89" s="134" t="n">
        <v>-0.0105</v>
      </c>
      <c r="DK89" s="134" t="n">
        <v>0.0075</v>
      </c>
      <c r="DL89" s="171" t="n">
        <v>-0.13</v>
      </c>
      <c r="DM89" s="134" t="n">
        <v>-0.01</v>
      </c>
      <c r="DN89" s="134" t="n">
        <v>0.145</v>
      </c>
      <c r="DO89" s="134" t="n">
        <v>0</v>
      </c>
      <c r="DP89" s="134" t="n">
        <v>-0.055</v>
      </c>
      <c r="DQ89" s="134" t="n">
        <v>0</v>
      </c>
      <c r="DR89" s="134" t="n">
        <v>-0.12</v>
      </c>
      <c r="DS89" s="134" t="n">
        <v>-0.01</v>
      </c>
      <c r="DT89" s="134" t="n">
        <v>0.145</v>
      </c>
      <c r="DU89" s="134" t="n">
        <v>0</v>
      </c>
    </row>
    <row r="90" customFormat="false" ht="12.75" hidden="false" customHeight="false" outlineLevel="0" collapsed="false">
      <c r="D90" s="133" t="n">
        <v>39356</v>
      </c>
      <c r="F90" s="171" t="n">
        <v>3.9275</v>
      </c>
      <c r="G90" s="172" t="n">
        <v>0.0496946225993256</v>
      </c>
      <c r="H90" s="171" t="n">
        <v>0.24</v>
      </c>
      <c r="I90" s="171" t="n">
        <v>0.6</v>
      </c>
      <c r="J90" s="171" t="n">
        <v>0.6</v>
      </c>
      <c r="K90" s="171" t="n">
        <v>0.55</v>
      </c>
      <c r="L90" s="169" t="n">
        <v>0.6</v>
      </c>
      <c r="M90" s="169" t="n">
        <v>0.6</v>
      </c>
      <c r="N90" s="171" t="n">
        <v>0.65</v>
      </c>
      <c r="O90" s="171" t="n">
        <v>0.65</v>
      </c>
      <c r="P90" s="171" t="n">
        <v>0.6</v>
      </c>
      <c r="Q90" s="171" t="n">
        <v>0.5</v>
      </c>
      <c r="R90" s="172" t="n">
        <v>0.6</v>
      </c>
      <c r="S90" s="172" t="n">
        <v>0.65</v>
      </c>
      <c r="T90" s="171" t="n">
        <v>0.6</v>
      </c>
      <c r="U90" s="171" t="n">
        <v>0.65</v>
      </c>
      <c r="V90" s="171" t="n">
        <v>0.75</v>
      </c>
      <c r="W90" s="171" t="n">
        <v>0.7</v>
      </c>
      <c r="X90" s="171" t="n">
        <v>-0.09</v>
      </c>
      <c r="Y90" s="171" t="n">
        <v>0</v>
      </c>
      <c r="Z90" s="171" t="n">
        <v>0.04</v>
      </c>
      <c r="AA90" s="171" t="n">
        <v>0.005</v>
      </c>
      <c r="AB90" s="171" t="n">
        <v>0.18</v>
      </c>
      <c r="AC90" s="171" t="n">
        <v>0</v>
      </c>
      <c r="AD90" s="171" t="n">
        <v>0.145</v>
      </c>
      <c r="AE90" s="171" t="n">
        <v>0</v>
      </c>
      <c r="AF90" s="171" t="n">
        <v>0.18</v>
      </c>
      <c r="AG90" s="171" t="n">
        <v>0</v>
      </c>
      <c r="AH90" s="171" t="n">
        <v>0.135</v>
      </c>
      <c r="AI90" s="171" t="n">
        <v>0</v>
      </c>
      <c r="AJ90" s="171" t="n">
        <v>0.145</v>
      </c>
      <c r="AK90" s="171" t="n">
        <v>0</v>
      </c>
      <c r="AL90" s="171" t="n">
        <v>0.04</v>
      </c>
      <c r="AM90" s="171" t="n">
        <v>0.04</v>
      </c>
      <c r="AN90" s="171" t="n">
        <v>-0.06</v>
      </c>
      <c r="AO90" s="171" t="n">
        <v>0.017</v>
      </c>
      <c r="AP90" s="171" t="n">
        <v>-0.45</v>
      </c>
      <c r="AQ90" s="171" t="n">
        <v>0.155</v>
      </c>
      <c r="AR90" s="171" t="n">
        <v>-0.055</v>
      </c>
      <c r="AS90" s="171" t="n">
        <v>0</v>
      </c>
      <c r="AT90" s="171" t="n">
        <v>-0.15</v>
      </c>
      <c r="AU90" s="171" t="n">
        <v>-0.015</v>
      </c>
      <c r="AV90" s="171" t="n">
        <v>-0.11</v>
      </c>
      <c r="AW90" s="171" t="n">
        <v>0.02</v>
      </c>
      <c r="AX90" s="171" t="n">
        <v>-0.065</v>
      </c>
      <c r="AY90" s="171" t="n">
        <v>0.01</v>
      </c>
      <c r="AZ90" s="172" t="n">
        <v>0.115</v>
      </c>
      <c r="BA90" s="172" t="n">
        <v>0</v>
      </c>
      <c r="BB90" s="172" t="n">
        <v>-0.195</v>
      </c>
      <c r="BC90" s="171" t="n">
        <v>0.0025</v>
      </c>
      <c r="BD90" s="171" t="n">
        <v>-0.07</v>
      </c>
      <c r="BE90" s="171" t="n">
        <v>0.005</v>
      </c>
      <c r="BF90" s="171" t="n">
        <v>0.26</v>
      </c>
      <c r="BG90" s="171" t="n">
        <v>0.034</v>
      </c>
      <c r="BH90" s="171" t="n">
        <v>-0.06</v>
      </c>
      <c r="BI90" s="171" t="n">
        <v>0</v>
      </c>
      <c r="BJ90" s="171" t="n">
        <v>0.135</v>
      </c>
      <c r="BK90" s="134" t="n">
        <v>0.03</v>
      </c>
      <c r="BL90" s="134" t="n">
        <v>0.26</v>
      </c>
      <c r="BM90" s="134" t="n">
        <v>0.034</v>
      </c>
      <c r="BN90" s="134" t="n">
        <v>-0.2</v>
      </c>
      <c r="BO90" s="134" t="n">
        <v>0</v>
      </c>
      <c r="BP90" s="134" t="n">
        <v>-0.37</v>
      </c>
      <c r="BQ90" s="134" t="n">
        <v>0.02</v>
      </c>
      <c r="BR90" s="134" t="n">
        <v>0.475</v>
      </c>
      <c r="BS90" s="134" t="n">
        <v>0.034</v>
      </c>
      <c r="BT90" s="134" t="n">
        <v>-0.07</v>
      </c>
      <c r="BU90" s="134" t="n">
        <v>0.005</v>
      </c>
      <c r="BV90" s="134" t="n">
        <v>0.275</v>
      </c>
      <c r="BW90" s="134" t="n">
        <v>0</v>
      </c>
      <c r="BX90" s="134" t="n">
        <v>0.26</v>
      </c>
      <c r="BY90" s="134" t="n">
        <v>0</v>
      </c>
      <c r="BZ90" s="134" t="n">
        <v>-0.0235</v>
      </c>
      <c r="CA90" s="134" t="n">
        <v>0.0575</v>
      </c>
      <c r="CB90" s="134" t="n">
        <v>0.1725</v>
      </c>
      <c r="CC90" s="134" t="n">
        <v>0.0125</v>
      </c>
      <c r="CD90" s="134" t="n">
        <v>-0.0235</v>
      </c>
      <c r="CE90" s="134" t="n">
        <v>0.006</v>
      </c>
      <c r="CF90" s="134" t="n">
        <v>0.0025</v>
      </c>
      <c r="CG90" s="134" t="n">
        <v>0.0025</v>
      </c>
      <c r="CH90" s="134" t="n">
        <v>-0.0235</v>
      </c>
      <c r="CI90" s="134" t="n">
        <v>0.006</v>
      </c>
      <c r="CJ90" s="134" t="n">
        <v>-0.0765</v>
      </c>
      <c r="CK90" s="134" t="n">
        <v>0.005</v>
      </c>
      <c r="CL90" s="134" t="n">
        <v>0.075</v>
      </c>
      <c r="CM90" s="134" t="n">
        <v>0.005</v>
      </c>
      <c r="CN90" s="134" t="n">
        <v>-0.0745</v>
      </c>
      <c r="CO90" s="134" t="n">
        <v>0.01</v>
      </c>
      <c r="CP90" s="134" t="n">
        <v>-0.0195</v>
      </c>
      <c r="CQ90" s="134" t="n">
        <v>0.015</v>
      </c>
      <c r="CR90" s="134" t="n">
        <v>0.0205</v>
      </c>
      <c r="CS90" s="134" t="n">
        <v>0.0075</v>
      </c>
      <c r="CT90" s="134" t="n">
        <v>0.4</v>
      </c>
      <c r="CU90" s="134" t="n">
        <v>0.01</v>
      </c>
      <c r="CV90" s="134" t="n">
        <v>-0.2</v>
      </c>
      <c r="CW90" s="134" t="n">
        <v>0</v>
      </c>
      <c r="CX90" s="134" t="n">
        <v>0.1725</v>
      </c>
      <c r="CY90" s="134" t="n">
        <v>0.0125</v>
      </c>
      <c r="CZ90" s="134" t="n">
        <v>-0.63</v>
      </c>
      <c r="DA90" s="134" t="n">
        <v>0</v>
      </c>
      <c r="DB90" s="134" t="n">
        <v>-0.45</v>
      </c>
      <c r="DC90" s="134" t="n">
        <v>0</v>
      </c>
      <c r="DD90" s="134" t="n">
        <v>0.45</v>
      </c>
      <c r="DF90" s="134" t="n">
        <v>-0.045</v>
      </c>
      <c r="DG90" s="134" t="n">
        <v>0.01</v>
      </c>
      <c r="DH90" s="134" t="n">
        <v>0.0045</v>
      </c>
      <c r="DI90" s="134" t="n">
        <v>0.01</v>
      </c>
      <c r="DJ90" s="134" t="n">
        <v>-0.0155</v>
      </c>
      <c r="DK90" s="134" t="n">
        <v>0.0075</v>
      </c>
      <c r="DL90" s="171" t="n">
        <v>-0.13</v>
      </c>
      <c r="DM90" s="134" t="n">
        <v>-0.01</v>
      </c>
      <c r="DN90" s="134" t="n">
        <v>0.145</v>
      </c>
      <c r="DO90" s="134" t="n">
        <v>0</v>
      </c>
      <c r="DP90" s="134" t="n">
        <v>-0.055</v>
      </c>
      <c r="DQ90" s="134" t="n">
        <v>0</v>
      </c>
      <c r="DR90" s="134" t="n">
        <v>-0.12</v>
      </c>
      <c r="DS90" s="134" t="n">
        <v>-0.01</v>
      </c>
      <c r="DT90" s="134" t="n">
        <v>0.145</v>
      </c>
      <c r="DU90" s="134" t="n">
        <v>0</v>
      </c>
    </row>
    <row r="91" customFormat="false" ht="12.75" hidden="false" customHeight="false" outlineLevel="0" collapsed="false">
      <c r="D91" s="133" t="n">
        <v>39387</v>
      </c>
      <c r="F91" s="171" t="n">
        <v>4.0845</v>
      </c>
      <c r="G91" s="172" t="n">
        <v>0.0498659865868434</v>
      </c>
      <c r="H91" s="171" t="n">
        <v>0.24</v>
      </c>
      <c r="I91" s="171" t="n">
        <v>0.8</v>
      </c>
      <c r="J91" s="171" t="n">
        <v>0.85</v>
      </c>
      <c r="K91" s="171" t="n">
        <v>0.8</v>
      </c>
      <c r="L91" s="169" t="n">
        <v>0.8</v>
      </c>
      <c r="M91" s="169" t="n">
        <v>0.9</v>
      </c>
      <c r="N91" s="171" t="n">
        <v>0.95</v>
      </c>
      <c r="O91" s="171" t="n">
        <v>0.85</v>
      </c>
      <c r="P91" s="171" t="n">
        <v>0.8</v>
      </c>
      <c r="Q91" s="171" t="n">
        <v>0.95</v>
      </c>
      <c r="R91" s="172" t="n">
        <v>0.8</v>
      </c>
      <c r="S91" s="172" t="n">
        <v>0.8</v>
      </c>
      <c r="T91" s="171" t="n">
        <v>0.8</v>
      </c>
      <c r="U91" s="171" t="n">
        <v>0.95</v>
      </c>
      <c r="V91" s="171" t="n">
        <v>0.95</v>
      </c>
      <c r="W91" s="171" t="n">
        <v>0.9</v>
      </c>
      <c r="X91" s="171" t="n">
        <v>-0.03</v>
      </c>
      <c r="Y91" s="171" t="n">
        <v>0.03</v>
      </c>
      <c r="Z91" s="171" t="n">
        <v>0.125</v>
      </c>
      <c r="AA91" s="171" t="n">
        <v>0.02</v>
      </c>
      <c r="AB91" s="171" t="n">
        <v>0.345</v>
      </c>
      <c r="AC91" s="171" t="n">
        <v>0</v>
      </c>
      <c r="AD91" s="171" t="n">
        <v>0.345</v>
      </c>
      <c r="AE91" s="171" t="n">
        <v>0</v>
      </c>
      <c r="AF91" s="171" t="n">
        <v>0.345</v>
      </c>
      <c r="AG91" s="171" t="n">
        <v>0</v>
      </c>
      <c r="AH91" s="171" t="n">
        <v>0.185</v>
      </c>
      <c r="AI91" s="171" t="n">
        <v>0</v>
      </c>
      <c r="AJ91" s="171" t="n">
        <v>0.182296</v>
      </c>
      <c r="AK91" s="171" t="n">
        <v>0</v>
      </c>
      <c r="AL91" s="171" t="n">
        <v>0.125</v>
      </c>
      <c r="AM91" s="171" t="n">
        <v>0.035</v>
      </c>
      <c r="AN91" s="171" t="n">
        <v>-0.075</v>
      </c>
      <c r="AO91" s="171" t="n">
        <v>0.012</v>
      </c>
      <c r="AP91" s="171" t="n">
        <v>-0.41</v>
      </c>
      <c r="AQ91" s="171" t="n">
        <v>0.155</v>
      </c>
      <c r="AR91" s="171" t="n">
        <v>-0.055</v>
      </c>
      <c r="AS91" s="171" t="n">
        <v>0.005</v>
      </c>
      <c r="AT91" s="171" t="n">
        <v>-0.15</v>
      </c>
      <c r="AU91" s="171" t="n">
        <v>-0.005</v>
      </c>
      <c r="AV91" s="171" t="n">
        <v>-0.11</v>
      </c>
      <c r="AW91" s="171" t="n">
        <v>-0.01</v>
      </c>
      <c r="AX91" s="171" t="n">
        <v>-0.065</v>
      </c>
      <c r="AY91" s="171" t="n">
        <v>0.005</v>
      </c>
      <c r="AZ91" s="172" t="n">
        <v>0.145</v>
      </c>
      <c r="BA91" s="172" t="n">
        <v>0</v>
      </c>
      <c r="BB91" s="172" t="n">
        <v>-0.13</v>
      </c>
      <c r="BC91" s="171" t="n">
        <v>0.005</v>
      </c>
      <c r="BD91" s="171" t="n">
        <v>-0.07</v>
      </c>
      <c r="BE91" s="171" t="n">
        <v>0.005</v>
      </c>
      <c r="BF91" s="171" t="n">
        <v>0.25</v>
      </c>
      <c r="BG91" s="171" t="n">
        <v>0.036</v>
      </c>
      <c r="BH91" s="171" t="n">
        <v>-0.06</v>
      </c>
      <c r="BI91" s="171" t="n">
        <v>0</v>
      </c>
      <c r="BJ91" s="171" t="n">
        <v>0.19</v>
      </c>
      <c r="BK91" s="134" t="n">
        <v>0.03</v>
      </c>
      <c r="BL91" s="134" t="n">
        <v>0.25</v>
      </c>
      <c r="BM91" s="134" t="n">
        <v>0.036</v>
      </c>
      <c r="BN91" s="134" t="n">
        <v>0.298</v>
      </c>
      <c r="BO91" s="134" t="n">
        <v>0</v>
      </c>
      <c r="BP91" s="134" t="n">
        <v>-0.26</v>
      </c>
      <c r="BQ91" s="134" t="n">
        <v>0</v>
      </c>
      <c r="BR91" s="134" t="n">
        <v>0.5</v>
      </c>
      <c r="BS91" s="134" t="n">
        <v>0.036</v>
      </c>
      <c r="BT91" s="134" t="n">
        <v>-0.07</v>
      </c>
      <c r="BU91" s="134" t="n">
        <v>0.005</v>
      </c>
      <c r="BV91" s="134" t="n">
        <v>0.3</v>
      </c>
      <c r="BW91" s="134" t="n">
        <v>0</v>
      </c>
      <c r="BX91" s="134" t="n">
        <v>0.25</v>
      </c>
      <c r="BY91" s="134" t="n">
        <v>0</v>
      </c>
      <c r="BZ91" s="134" t="n">
        <v>-0.021</v>
      </c>
      <c r="CA91" s="134" t="n">
        <v>0.0575</v>
      </c>
      <c r="CB91" s="134" t="n">
        <v>0.215</v>
      </c>
      <c r="CC91" s="134" t="n">
        <v>0.02</v>
      </c>
      <c r="CD91" s="134" t="n">
        <v>-0.021</v>
      </c>
      <c r="CE91" s="134" t="n">
        <v>0.0062</v>
      </c>
      <c r="CF91" s="134" t="n">
        <v>0.0025</v>
      </c>
      <c r="CG91" s="134" t="n">
        <v>0.0025</v>
      </c>
      <c r="CH91" s="134" t="n">
        <v>-0.021</v>
      </c>
      <c r="CI91" s="134" t="n">
        <v>0.0062</v>
      </c>
      <c r="CJ91" s="134" t="n">
        <v>-0.079</v>
      </c>
      <c r="CK91" s="134" t="n">
        <v>0.005</v>
      </c>
      <c r="CL91" s="134" t="n">
        <v>0.075</v>
      </c>
      <c r="CM91" s="134" t="n">
        <v>0.005</v>
      </c>
      <c r="CN91" s="134" t="n">
        <v>-0.07</v>
      </c>
      <c r="CO91" s="134" t="n">
        <v>0.01</v>
      </c>
      <c r="CP91" s="134" t="n">
        <v>-0.015</v>
      </c>
      <c r="CQ91" s="134" t="n">
        <v>0.0125</v>
      </c>
      <c r="CR91" s="134" t="n">
        <v>0.025</v>
      </c>
      <c r="CS91" s="134" t="n">
        <v>0.0075</v>
      </c>
      <c r="CT91" s="134" t="n">
        <v>0.7</v>
      </c>
      <c r="CU91" s="134" t="n">
        <v>0.055</v>
      </c>
      <c r="CV91" s="134" t="n">
        <v>0.298</v>
      </c>
      <c r="CW91" s="134" t="n">
        <v>0</v>
      </c>
      <c r="CX91" s="134" t="n">
        <v>0.215</v>
      </c>
      <c r="CY91" s="134" t="n">
        <v>0.02</v>
      </c>
      <c r="CZ91" s="134" t="n">
        <v>-0.52</v>
      </c>
      <c r="DA91" s="134" t="n">
        <v>0</v>
      </c>
      <c r="DB91" s="134" t="n">
        <v>-0.34</v>
      </c>
      <c r="DC91" s="134" t="n">
        <v>0</v>
      </c>
      <c r="DD91" s="134" t="n">
        <v>0.45</v>
      </c>
      <c r="DF91" s="134" t="n">
        <v>-0.035</v>
      </c>
      <c r="DG91" s="134" t="n">
        <v>0.0125</v>
      </c>
      <c r="DH91" s="134" t="n">
        <v>0.0055</v>
      </c>
      <c r="DI91" s="134" t="n">
        <v>0.0075</v>
      </c>
      <c r="DJ91" s="134" t="n">
        <v>-0.0145</v>
      </c>
      <c r="DK91" s="134" t="n">
        <v>0.0025</v>
      </c>
      <c r="DL91" s="171" t="n">
        <v>-0.13</v>
      </c>
      <c r="DM91" s="134" t="n">
        <v>0</v>
      </c>
      <c r="DN91" s="134" t="n">
        <v>0.195</v>
      </c>
      <c r="DO91" s="134" t="n">
        <v>0</v>
      </c>
      <c r="DP91" s="134" t="n">
        <v>-0.055</v>
      </c>
      <c r="DQ91" s="134" t="n">
        <v>0.005</v>
      </c>
      <c r="DR91" s="134" t="n">
        <v>-0.12</v>
      </c>
      <c r="DS91" s="134" t="n">
        <v>0</v>
      </c>
      <c r="DT91" s="134" t="n">
        <v>0.195</v>
      </c>
      <c r="DU91" s="134" t="n">
        <v>0</v>
      </c>
    </row>
    <row r="92" customFormat="false" ht="12.75" hidden="false" customHeight="false" outlineLevel="0" collapsed="false">
      <c r="D92" s="133" t="n">
        <v>39417</v>
      </c>
      <c r="F92" s="171" t="n">
        <v>4.2445</v>
      </c>
      <c r="G92" s="172" t="n">
        <v>0.0500318227131333</v>
      </c>
      <c r="H92" s="171" t="n">
        <v>0.24</v>
      </c>
      <c r="I92" s="171" t="n">
        <v>1</v>
      </c>
      <c r="J92" s="171" t="n">
        <v>1.05</v>
      </c>
      <c r="K92" s="171" t="n">
        <v>1</v>
      </c>
      <c r="L92" s="169" t="n">
        <v>1</v>
      </c>
      <c r="M92" s="169" t="n">
        <v>1.15</v>
      </c>
      <c r="N92" s="171" t="n">
        <v>1.25</v>
      </c>
      <c r="O92" s="171" t="n">
        <v>1.05</v>
      </c>
      <c r="P92" s="171" t="n">
        <v>1</v>
      </c>
      <c r="Q92" s="171" t="n">
        <v>1.35</v>
      </c>
      <c r="R92" s="172" t="n">
        <v>1</v>
      </c>
      <c r="S92" s="172" t="n">
        <v>1.1</v>
      </c>
      <c r="T92" s="171" t="n">
        <v>1</v>
      </c>
      <c r="U92" s="171" t="n">
        <v>1.25</v>
      </c>
      <c r="V92" s="171" t="n">
        <v>1.15</v>
      </c>
      <c r="W92" s="171" t="n">
        <v>1.1</v>
      </c>
      <c r="X92" s="171" t="n">
        <v>-0.025</v>
      </c>
      <c r="Y92" s="171" t="n">
        <v>0.03</v>
      </c>
      <c r="Z92" s="171" t="n">
        <v>0.125</v>
      </c>
      <c r="AA92" s="171" t="n">
        <v>0.02</v>
      </c>
      <c r="AB92" s="171" t="n">
        <v>0.345</v>
      </c>
      <c r="AC92" s="171" t="n">
        <v>0</v>
      </c>
      <c r="AD92" s="171" t="n">
        <v>0.345</v>
      </c>
      <c r="AE92" s="171" t="n">
        <v>0</v>
      </c>
      <c r="AF92" s="171" t="n">
        <v>0.345</v>
      </c>
      <c r="AG92" s="171" t="n">
        <v>0</v>
      </c>
      <c r="AH92" s="171" t="n">
        <v>0.185</v>
      </c>
      <c r="AI92" s="171" t="n">
        <v>0</v>
      </c>
      <c r="AJ92" s="171" t="n">
        <v>0.187416</v>
      </c>
      <c r="AK92" s="171" t="n">
        <v>0</v>
      </c>
      <c r="AL92" s="171" t="n">
        <v>0.125</v>
      </c>
      <c r="AM92" s="171" t="n">
        <v>0.035</v>
      </c>
      <c r="AN92" s="171" t="n">
        <v>-0.075</v>
      </c>
      <c r="AO92" s="171" t="n">
        <v>0.012</v>
      </c>
      <c r="AP92" s="171" t="n">
        <v>-0.41</v>
      </c>
      <c r="AQ92" s="171" t="n">
        <v>0.155</v>
      </c>
      <c r="AR92" s="171" t="n">
        <v>-0.055</v>
      </c>
      <c r="AS92" s="171" t="n">
        <v>0.005</v>
      </c>
      <c r="AT92" s="171" t="n">
        <v>-0.1525</v>
      </c>
      <c r="AU92" s="171" t="n">
        <v>-0.005</v>
      </c>
      <c r="AV92" s="171" t="n">
        <v>-0.1125</v>
      </c>
      <c r="AW92" s="171" t="n">
        <v>-0.01</v>
      </c>
      <c r="AX92" s="171" t="n">
        <v>-0.065</v>
      </c>
      <c r="AY92" s="171" t="n">
        <v>0.005</v>
      </c>
      <c r="AZ92" s="172" t="n">
        <v>0.145</v>
      </c>
      <c r="BA92" s="172" t="n">
        <v>0</v>
      </c>
      <c r="BB92" s="172" t="n">
        <v>-0.13</v>
      </c>
      <c r="BC92" s="171" t="n">
        <v>0.005</v>
      </c>
      <c r="BD92" s="171" t="n">
        <v>-0.07</v>
      </c>
      <c r="BE92" s="171" t="n">
        <v>0.005</v>
      </c>
      <c r="BF92" s="171" t="n">
        <v>0.25</v>
      </c>
      <c r="BG92" s="171" t="n">
        <v>0.036</v>
      </c>
      <c r="BH92" s="171" t="n">
        <v>-0.06</v>
      </c>
      <c r="BI92" s="171" t="n">
        <v>0</v>
      </c>
      <c r="BJ92" s="171" t="n">
        <v>0.19</v>
      </c>
      <c r="BK92" s="134" t="n">
        <v>0.03</v>
      </c>
      <c r="BL92" s="134" t="n">
        <v>0.25</v>
      </c>
      <c r="BM92" s="134" t="n">
        <v>0.036</v>
      </c>
      <c r="BN92" s="134" t="n">
        <v>0.358</v>
      </c>
      <c r="BO92" s="134" t="n">
        <v>0</v>
      </c>
      <c r="BP92" s="134" t="n">
        <v>-0.26</v>
      </c>
      <c r="BQ92" s="134" t="n">
        <v>0</v>
      </c>
      <c r="BR92" s="134" t="n">
        <v>0.57</v>
      </c>
      <c r="BS92" s="134" t="n">
        <v>0.036</v>
      </c>
      <c r="BT92" s="134" t="n">
        <v>-0.07</v>
      </c>
      <c r="BU92" s="134" t="n">
        <v>0.005</v>
      </c>
      <c r="BV92" s="134" t="n">
        <v>0.37</v>
      </c>
      <c r="BW92" s="134" t="n">
        <v>0</v>
      </c>
      <c r="BX92" s="134" t="n">
        <v>0.25</v>
      </c>
      <c r="BY92" s="134" t="n">
        <v>0</v>
      </c>
      <c r="BZ92" s="134" t="n">
        <v>-0.021</v>
      </c>
      <c r="CA92" s="134" t="n">
        <v>0.0575</v>
      </c>
      <c r="CB92" s="134" t="n">
        <v>0.235</v>
      </c>
      <c r="CC92" s="134" t="n">
        <v>0.02</v>
      </c>
      <c r="CD92" s="134" t="n">
        <v>-0.021</v>
      </c>
      <c r="CE92" s="134" t="n">
        <v>0.0062</v>
      </c>
      <c r="CF92" s="134" t="n">
        <v>0.0025</v>
      </c>
      <c r="CG92" s="134" t="n">
        <v>0.0025</v>
      </c>
      <c r="CH92" s="134" t="n">
        <v>-0.021</v>
      </c>
      <c r="CI92" s="134" t="n">
        <v>0.0062</v>
      </c>
      <c r="CJ92" s="134" t="n">
        <v>-0.1065</v>
      </c>
      <c r="CK92" s="134" t="n">
        <v>0.005</v>
      </c>
      <c r="CL92" s="134" t="n">
        <v>0.075</v>
      </c>
      <c r="CM92" s="134" t="n">
        <v>0.005</v>
      </c>
      <c r="CN92" s="134" t="n">
        <v>-0.07</v>
      </c>
      <c r="CO92" s="134" t="n">
        <v>0.01</v>
      </c>
      <c r="CP92" s="134" t="n">
        <v>-0.015</v>
      </c>
      <c r="CQ92" s="134" t="n">
        <v>0.01</v>
      </c>
      <c r="CR92" s="134" t="n">
        <v>0.025</v>
      </c>
      <c r="CS92" s="134" t="n">
        <v>0.0075</v>
      </c>
      <c r="CT92" s="134" t="n">
        <v>0.98</v>
      </c>
      <c r="CU92" s="134" t="n">
        <v>0.25</v>
      </c>
      <c r="CV92" s="134" t="n">
        <v>0.358</v>
      </c>
      <c r="CW92" s="134" t="n">
        <v>0</v>
      </c>
      <c r="CX92" s="134" t="n">
        <v>0.235</v>
      </c>
      <c r="CY92" s="134" t="n">
        <v>0.02</v>
      </c>
      <c r="CZ92" s="134" t="n">
        <v>-0.52</v>
      </c>
      <c r="DA92" s="134" t="n">
        <v>0</v>
      </c>
      <c r="DB92" s="134" t="n">
        <v>-0.34</v>
      </c>
      <c r="DC92" s="134" t="n">
        <v>0</v>
      </c>
      <c r="DD92" s="134" t="n">
        <v>0.4</v>
      </c>
      <c r="DF92" s="134" t="n">
        <v>-0.035</v>
      </c>
      <c r="DG92" s="134" t="n">
        <v>0.0125</v>
      </c>
      <c r="DH92" s="134" t="n">
        <v>0.0055</v>
      </c>
      <c r="DI92" s="134" t="n">
        <v>0.0075</v>
      </c>
      <c r="DJ92" s="134" t="n">
        <v>-0.0145</v>
      </c>
      <c r="DK92" s="134" t="n">
        <v>0.0025</v>
      </c>
      <c r="DL92" s="171" t="n">
        <v>-0.1325</v>
      </c>
      <c r="DM92" s="134" t="n">
        <v>0</v>
      </c>
      <c r="DN92" s="134" t="n">
        <v>0.195</v>
      </c>
      <c r="DO92" s="134" t="n">
        <v>0</v>
      </c>
      <c r="DP92" s="134" t="n">
        <v>-0.055</v>
      </c>
      <c r="DQ92" s="134" t="n">
        <v>0.005</v>
      </c>
      <c r="DR92" s="134" t="n">
        <v>-0.1225</v>
      </c>
      <c r="DS92" s="134" t="n">
        <v>0</v>
      </c>
      <c r="DT92" s="134" t="n">
        <v>0.195</v>
      </c>
      <c r="DU92" s="134" t="n">
        <v>0</v>
      </c>
    </row>
    <row r="93" customFormat="false" ht="12.75" hidden="false" customHeight="false" outlineLevel="0" collapsed="false">
      <c r="D93" s="133" t="n">
        <v>39448</v>
      </c>
      <c r="F93" s="171" t="n">
        <v>4.267</v>
      </c>
      <c r="G93" s="172" t="n">
        <v>0.0502031867199455</v>
      </c>
      <c r="H93" s="171" t="n">
        <v>0.24</v>
      </c>
      <c r="I93" s="171" t="n">
        <v>1</v>
      </c>
      <c r="J93" s="171" t="n">
        <v>1.05</v>
      </c>
      <c r="K93" s="171" t="n">
        <v>1</v>
      </c>
      <c r="L93" s="169" t="n">
        <v>1</v>
      </c>
      <c r="M93" s="169" t="n">
        <v>1.15</v>
      </c>
      <c r="N93" s="171" t="n">
        <v>1.45</v>
      </c>
      <c r="O93" s="171" t="n">
        <v>1.05</v>
      </c>
      <c r="P93" s="171" t="n">
        <v>1</v>
      </c>
      <c r="Q93" s="171" t="n">
        <v>1.35</v>
      </c>
      <c r="R93" s="172" t="n">
        <v>1</v>
      </c>
      <c r="S93" s="172" t="n">
        <v>1.1</v>
      </c>
      <c r="T93" s="171" t="n">
        <v>1</v>
      </c>
      <c r="U93" s="171" t="n">
        <v>1.45</v>
      </c>
      <c r="V93" s="171" t="n">
        <v>1.15</v>
      </c>
      <c r="W93" s="171" t="n">
        <v>1.1</v>
      </c>
      <c r="X93" s="171" t="n">
        <v>-0.005</v>
      </c>
      <c r="Y93" s="171" t="n">
        <v>0.03</v>
      </c>
      <c r="Z93" s="171" t="n">
        <v>0.125</v>
      </c>
      <c r="AA93" s="171" t="n">
        <v>0.02</v>
      </c>
      <c r="AB93" s="171" t="n">
        <v>0.345</v>
      </c>
      <c r="AC93" s="171" t="n">
        <v>0</v>
      </c>
      <c r="AD93" s="171" t="n">
        <v>0.345</v>
      </c>
      <c r="AE93" s="171" t="n">
        <v>0</v>
      </c>
      <c r="AF93" s="171" t="n">
        <v>0.345</v>
      </c>
      <c r="AG93" s="171" t="n">
        <v>0</v>
      </c>
      <c r="AH93" s="171" t="n">
        <v>0.185</v>
      </c>
      <c r="AI93" s="171" t="n">
        <v>0</v>
      </c>
      <c r="AJ93" s="171" t="n">
        <v>0.188088</v>
      </c>
      <c r="AK93" s="171" t="n">
        <v>0</v>
      </c>
      <c r="AL93" s="171" t="n">
        <v>0.125</v>
      </c>
      <c r="AM93" s="171" t="n">
        <v>0.035</v>
      </c>
      <c r="AN93" s="171" t="n">
        <v>-0.075</v>
      </c>
      <c r="AO93" s="171" t="n">
        <v>0.012</v>
      </c>
      <c r="AP93" s="171" t="n">
        <v>-0.41</v>
      </c>
      <c r="AQ93" s="171" t="n">
        <v>0.155</v>
      </c>
      <c r="AR93" s="171" t="n">
        <v>-0.055</v>
      </c>
      <c r="AS93" s="171" t="n">
        <v>0.005</v>
      </c>
      <c r="AT93" s="171" t="n">
        <v>-0.155</v>
      </c>
      <c r="AU93" s="171" t="n">
        <v>-0.005</v>
      </c>
      <c r="AV93" s="171" t="n">
        <v>-0.115</v>
      </c>
      <c r="AW93" s="171" t="n">
        <v>-0.01</v>
      </c>
      <c r="AX93" s="171" t="n">
        <v>-0.065</v>
      </c>
      <c r="AY93" s="171" t="n">
        <v>0.005</v>
      </c>
      <c r="AZ93" s="172" t="n">
        <v>0.145</v>
      </c>
      <c r="BA93" s="172" t="n">
        <v>0</v>
      </c>
      <c r="BB93" s="172" t="n">
        <v>-0.13</v>
      </c>
      <c r="BC93" s="171" t="n">
        <v>0.005</v>
      </c>
      <c r="BD93" s="171" t="n">
        <v>-0.07</v>
      </c>
      <c r="BE93" s="171" t="n">
        <v>0.005</v>
      </c>
      <c r="BF93" s="171" t="n">
        <v>0.25</v>
      </c>
      <c r="BG93" s="171" t="n">
        <v>0.036</v>
      </c>
      <c r="BH93" s="171" t="n">
        <v>-0.06</v>
      </c>
      <c r="BI93" s="171" t="n">
        <v>0</v>
      </c>
      <c r="BJ93" s="171" t="n">
        <v>0.19</v>
      </c>
      <c r="BK93" s="134" t="n">
        <v>0.03</v>
      </c>
      <c r="BL93" s="134" t="n">
        <v>0.25</v>
      </c>
      <c r="BM93" s="134" t="n">
        <v>0.036</v>
      </c>
      <c r="BN93" s="134" t="n">
        <v>0.428</v>
      </c>
      <c r="BO93" s="134" t="n">
        <v>0</v>
      </c>
      <c r="BP93" s="134" t="n">
        <v>-0.26</v>
      </c>
      <c r="BQ93" s="134" t="n">
        <v>0</v>
      </c>
      <c r="BR93" s="134" t="n">
        <v>0.57</v>
      </c>
      <c r="BS93" s="134" t="n">
        <v>0.036</v>
      </c>
      <c r="BT93" s="134" t="n">
        <v>-0.07</v>
      </c>
      <c r="BU93" s="134" t="n">
        <v>0.005</v>
      </c>
      <c r="BV93" s="134" t="n">
        <v>0.37</v>
      </c>
      <c r="BW93" s="134" t="n">
        <v>0</v>
      </c>
      <c r="BX93" s="134" t="n">
        <v>0</v>
      </c>
      <c r="BY93" s="134" t="n">
        <v>0</v>
      </c>
      <c r="BZ93" s="134" t="n">
        <v>-0.019</v>
      </c>
      <c r="CA93" s="134" t="n">
        <v>0.0575</v>
      </c>
      <c r="CB93" s="134" t="n">
        <v>0.255</v>
      </c>
      <c r="CC93" s="134" t="n">
        <v>0.02</v>
      </c>
      <c r="CD93" s="134" t="n">
        <v>-0.019</v>
      </c>
      <c r="CE93" s="134" t="n">
        <v>0.0062</v>
      </c>
      <c r="CF93" s="134" t="n">
        <v>0.0025</v>
      </c>
      <c r="CG93" s="134" t="n">
        <v>0.0025</v>
      </c>
      <c r="CH93" s="134" t="n">
        <v>-0.019</v>
      </c>
      <c r="CI93" s="134" t="n">
        <v>0.0062</v>
      </c>
      <c r="CJ93" s="134" t="n">
        <v>-0.117</v>
      </c>
      <c r="CK93" s="134" t="n">
        <v>0.005</v>
      </c>
      <c r="CL93" s="134" t="n">
        <v>0.075</v>
      </c>
      <c r="CM93" s="134" t="n">
        <v>0.005</v>
      </c>
      <c r="CN93" s="134" t="n">
        <v>-0.07</v>
      </c>
      <c r="CO93" s="134" t="n">
        <v>0.01</v>
      </c>
      <c r="CP93" s="134" t="n">
        <v>-0.015</v>
      </c>
      <c r="CQ93" s="134" t="n">
        <v>0.01</v>
      </c>
      <c r="CR93" s="134" t="n">
        <v>0.025</v>
      </c>
      <c r="CS93" s="134" t="n">
        <v>0.0075</v>
      </c>
      <c r="CT93" s="134" t="n">
        <v>1.6</v>
      </c>
      <c r="CU93" s="134" t="n">
        <v>0.45</v>
      </c>
      <c r="CV93" s="134" t="n">
        <v>0.428</v>
      </c>
      <c r="CW93" s="134" t="n">
        <v>0</v>
      </c>
      <c r="CX93" s="134" t="n">
        <v>0.255</v>
      </c>
      <c r="CY93" s="134" t="n">
        <v>0.02</v>
      </c>
      <c r="CZ93" s="134" t="n">
        <v>-0.52</v>
      </c>
      <c r="DA93" s="134" t="n">
        <v>0</v>
      </c>
      <c r="DB93" s="134" t="n">
        <v>-0.34</v>
      </c>
      <c r="DC93" s="134" t="n">
        <v>0</v>
      </c>
      <c r="DD93" s="134" t="n">
        <v>0.35</v>
      </c>
      <c r="DF93" s="134" t="n">
        <v>-0.035</v>
      </c>
      <c r="DG93" s="134" t="n">
        <v>0.0125</v>
      </c>
      <c r="DH93" s="134" t="n">
        <v>0.0055</v>
      </c>
      <c r="DI93" s="134" t="n">
        <v>0.0075</v>
      </c>
      <c r="DJ93" s="134" t="n">
        <v>-0.0145</v>
      </c>
      <c r="DK93" s="134" t="n">
        <v>0.0025</v>
      </c>
      <c r="DL93" s="171" t="n">
        <v>-0.135</v>
      </c>
      <c r="DM93" s="134" t="n">
        <v>0</v>
      </c>
      <c r="DN93" s="134" t="n">
        <v>0.195</v>
      </c>
      <c r="DO93" s="134" t="n">
        <v>0</v>
      </c>
      <c r="DP93" s="134" t="n">
        <v>-0.055</v>
      </c>
      <c r="DQ93" s="134" t="n">
        <v>0.005</v>
      </c>
      <c r="DR93" s="134" t="n">
        <v>-0.125</v>
      </c>
      <c r="DS93" s="134" t="n">
        <v>0</v>
      </c>
      <c r="DT93" s="134" t="n">
        <v>0.195</v>
      </c>
      <c r="DU93" s="134" t="n">
        <v>0</v>
      </c>
    </row>
    <row r="94" customFormat="false" ht="12.75" hidden="false" customHeight="false" outlineLevel="0" collapsed="false">
      <c r="D94" s="133" t="n">
        <v>39479</v>
      </c>
      <c r="F94" s="171" t="n">
        <v>4.183</v>
      </c>
      <c r="G94" s="172" t="n">
        <v>0.0503745507365614</v>
      </c>
      <c r="H94" s="171" t="n">
        <v>0.24</v>
      </c>
      <c r="I94" s="171" t="n">
        <v>1</v>
      </c>
      <c r="J94" s="171" t="n">
        <v>1.05</v>
      </c>
      <c r="K94" s="171" t="n">
        <v>1</v>
      </c>
      <c r="L94" s="169" t="n">
        <v>1</v>
      </c>
      <c r="M94" s="169" t="n">
        <v>1.15</v>
      </c>
      <c r="N94" s="171" t="n">
        <v>1.45</v>
      </c>
      <c r="O94" s="171" t="n">
        <v>1.05</v>
      </c>
      <c r="P94" s="171" t="n">
        <v>1</v>
      </c>
      <c r="Q94" s="171" t="n">
        <v>1.35</v>
      </c>
      <c r="R94" s="172" t="n">
        <v>1</v>
      </c>
      <c r="S94" s="172" t="n">
        <v>1.1</v>
      </c>
      <c r="T94" s="171" t="n">
        <v>1</v>
      </c>
      <c r="U94" s="171" t="n">
        <v>1.45</v>
      </c>
      <c r="V94" s="171" t="n">
        <v>1.15</v>
      </c>
      <c r="W94" s="171" t="n">
        <v>1.1</v>
      </c>
      <c r="X94" s="171" t="n">
        <v>-0.01</v>
      </c>
      <c r="Y94" s="171" t="n">
        <v>0.03</v>
      </c>
      <c r="Z94" s="171" t="n">
        <v>0.125</v>
      </c>
      <c r="AA94" s="171" t="n">
        <v>0.02</v>
      </c>
      <c r="AB94" s="171" t="n">
        <v>0.345</v>
      </c>
      <c r="AC94" s="171" t="n">
        <v>0</v>
      </c>
      <c r="AD94" s="171" t="n">
        <v>0.345</v>
      </c>
      <c r="AE94" s="171" t="n">
        <v>0</v>
      </c>
      <c r="AF94" s="171" t="n">
        <v>0.345</v>
      </c>
      <c r="AG94" s="171" t="n">
        <v>0</v>
      </c>
      <c r="AH94" s="171" t="n">
        <v>0.185</v>
      </c>
      <c r="AI94" s="171" t="n">
        <v>0</v>
      </c>
      <c r="AJ94" s="171" t="n">
        <v>0.1854</v>
      </c>
      <c r="AK94" s="171" t="n">
        <v>0</v>
      </c>
      <c r="AL94" s="171" t="n">
        <v>0.125</v>
      </c>
      <c r="AM94" s="171" t="n">
        <v>0.035</v>
      </c>
      <c r="AN94" s="171" t="n">
        <v>-0.075</v>
      </c>
      <c r="AO94" s="171" t="n">
        <v>0.012</v>
      </c>
      <c r="AP94" s="171" t="n">
        <v>-0.41</v>
      </c>
      <c r="AQ94" s="171" t="n">
        <v>0.155</v>
      </c>
      <c r="AR94" s="171" t="n">
        <v>-0.055</v>
      </c>
      <c r="AS94" s="171" t="n">
        <v>0.005</v>
      </c>
      <c r="AT94" s="171" t="n">
        <v>-0.1475</v>
      </c>
      <c r="AU94" s="171" t="n">
        <v>-0.005</v>
      </c>
      <c r="AV94" s="171" t="n">
        <v>-0.1075</v>
      </c>
      <c r="AW94" s="171" t="n">
        <v>-0.01</v>
      </c>
      <c r="AX94" s="171" t="n">
        <v>-0.065</v>
      </c>
      <c r="AY94" s="171" t="n">
        <v>0.005</v>
      </c>
      <c r="AZ94" s="172" t="n">
        <v>0.145</v>
      </c>
      <c r="BA94" s="172" t="n">
        <v>0</v>
      </c>
      <c r="BB94" s="172" t="n">
        <v>-0.13</v>
      </c>
      <c r="BC94" s="171" t="n">
        <v>0.005</v>
      </c>
      <c r="BD94" s="171" t="n">
        <v>-0.07</v>
      </c>
      <c r="BE94" s="171" t="n">
        <v>0.005</v>
      </c>
      <c r="BF94" s="171" t="n">
        <v>0.25</v>
      </c>
      <c r="BG94" s="171" t="n">
        <v>0.036</v>
      </c>
      <c r="BH94" s="171" t="n">
        <v>-0.06</v>
      </c>
      <c r="BI94" s="171" t="n">
        <v>0</v>
      </c>
      <c r="BJ94" s="171" t="n">
        <v>0.19</v>
      </c>
      <c r="BK94" s="134" t="n">
        <v>0.03</v>
      </c>
      <c r="BL94" s="134" t="n">
        <v>0.25</v>
      </c>
      <c r="BM94" s="134" t="n">
        <v>0.036</v>
      </c>
      <c r="BN94" s="134" t="n">
        <v>0.298</v>
      </c>
      <c r="BO94" s="134" t="n">
        <v>0</v>
      </c>
      <c r="BP94" s="134" t="n">
        <v>-0.26</v>
      </c>
      <c r="BQ94" s="134" t="n">
        <v>0</v>
      </c>
      <c r="BR94" s="134" t="n">
        <v>0.57</v>
      </c>
      <c r="BS94" s="134" t="n">
        <v>0.036</v>
      </c>
      <c r="BT94" s="134" t="n">
        <v>-0.07</v>
      </c>
      <c r="BU94" s="134" t="n">
        <v>0.005</v>
      </c>
      <c r="BV94" s="134" t="n">
        <v>0.37</v>
      </c>
      <c r="BW94" s="134" t="n">
        <v>0</v>
      </c>
      <c r="BX94" s="134" t="n">
        <v>0</v>
      </c>
      <c r="BY94" s="134" t="n">
        <v>0</v>
      </c>
      <c r="BZ94" s="134" t="n">
        <v>-0.019</v>
      </c>
      <c r="CA94" s="134" t="n">
        <v>0.0575</v>
      </c>
      <c r="CB94" s="134" t="n">
        <v>0.255</v>
      </c>
      <c r="CC94" s="134" t="n">
        <v>0.02</v>
      </c>
      <c r="CD94" s="134" t="n">
        <v>-0.019</v>
      </c>
      <c r="CE94" s="134" t="n">
        <v>0.0062</v>
      </c>
      <c r="CF94" s="134" t="n">
        <v>0.0025</v>
      </c>
      <c r="CG94" s="134" t="n">
        <v>0.0025</v>
      </c>
      <c r="CH94" s="134" t="n">
        <v>-0.019</v>
      </c>
      <c r="CI94" s="134" t="n">
        <v>0.0062</v>
      </c>
      <c r="CJ94" s="134" t="n">
        <v>-0.0995</v>
      </c>
      <c r="CK94" s="134" t="n">
        <v>0.005</v>
      </c>
      <c r="CL94" s="134" t="n">
        <v>0.075</v>
      </c>
      <c r="CM94" s="134" t="n">
        <v>0.005</v>
      </c>
      <c r="CN94" s="134" t="n">
        <v>-0.07</v>
      </c>
      <c r="CO94" s="134" t="n">
        <v>0.01</v>
      </c>
      <c r="CP94" s="134" t="n">
        <v>-0.015</v>
      </c>
      <c r="CQ94" s="134" t="n">
        <v>0.01</v>
      </c>
      <c r="CR94" s="134" t="n">
        <v>0.025</v>
      </c>
      <c r="CS94" s="134" t="n">
        <v>0.0075</v>
      </c>
      <c r="CT94" s="134" t="n">
        <v>1.6</v>
      </c>
      <c r="CU94" s="134" t="n">
        <v>0.45</v>
      </c>
      <c r="CV94" s="134" t="n">
        <v>0.298</v>
      </c>
      <c r="CW94" s="134" t="n">
        <v>0</v>
      </c>
      <c r="CX94" s="134" t="n">
        <v>0.255</v>
      </c>
      <c r="CY94" s="134" t="n">
        <v>0.02</v>
      </c>
      <c r="CZ94" s="134" t="n">
        <v>-0.52</v>
      </c>
      <c r="DA94" s="134" t="n">
        <v>0</v>
      </c>
      <c r="DB94" s="134" t="n">
        <v>-0.34</v>
      </c>
      <c r="DC94" s="134" t="n">
        <v>0</v>
      </c>
      <c r="DD94" s="134" t="n">
        <v>0.35</v>
      </c>
      <c r="DF94" s="134" t="n">
        <v>-0.035</v>
      </c>
      <c r="DG94" s="134" t="n">
        <v>0.0125</v>
      </c>
      <c r="DH94" s="134" t="n">
        <v>0.0055</v>
      </c>
      <c r="DI94" s="134" t="n">
        <v>0.0075</v>
      </c>
      <c r="DJ94" s="134" t="n">
        <v>-0.0145</v>
      </c>
      <c r="DK94" s="134" t="n">
        <v>0.0025</v>
      </c>
      <c r="DL94" s="171" t="n">
        <v>-0.1275</v>
      </c>
      <c r="DM94" s="134" t="n">
        <v>0</v>
      </c>
      <c r="DN94" s="134" t="n">
        <v>0.195</v>
      </c>
      <c r="DO94" s="134" t="n">
        <v>0</v>
      </c>
      <c r="DP94" s="134" t="n">
        <v>-0.055</v>
      </c>
      <c r="DQ94" s="134" t="n">
        <v>0.005</v>
      </c>
      <c r="DR94" s="134" t="n">
        <v>-0.1175</v>
      </c>
      <c r="DS94" s="134" t="n">
        <v>0</v>
      </c>
      <c r="DT94" s="134" t="n">
        <v>0.195</v>
      </c>
      <c r="DU94" s="134" t="n">
        <v>0</v>
      </c>
    </row>
    <row r="95" customFormat="false" ht="12.75" hidden="false" customHeight="false" outlineLevel="0" collapsed="false">
      <c r="D95" s="133" t="n">
        <v>39508</v>
      </c>
      <c r="F95" s="171" t="n">
        <v>4.048</v>
      </c>
      <c r="G95" s="172" t="n">
        <v>0.0505348590190442</v>
      </c>
      <c r="H95" s="171" t="n">
        <v>0.235</v>
      </c>
      <c r="I95" s="171" t="n">
        <v>0.75</v>
      </c>
      <c r="J95" s="171" t="n">
        <v>0.8</v>
      </c>
      <c r="K95" s="171" t="n">
        <v>0.75</v>
      </c>
      <c r="L95" s="169" t="n">
        <v>0.75</v>
      </c>
      <c r="M95" s="169" t="n">
        <v>0.85</v>
      </c>
      <c r="N95" s="171" t="n">
        <v>1</v>
      </c>
      <c r="O95" s="171" t="n">
        <v>0.75</v>
      </c>
      <c r="P95" s="171" t="n">
        <v>0.75</v>
      </c>
      <c r="Q95" s="171" t="n">
        <v>0.95</v>
      </c>
      <c r="R95" s="172" t="n">
        <v>0.75</v>
      </c>
      <c r="S95" s="172" t="n">
        <v>0.75</v>
      </c>
      <c r="T95" s="171" t="n">
        <v>0.75</v>
      </c>
      <c r="U95" s="171" t="n">
        <v>1</v>
      </c>
      <c r="V95" s="171" t="n">
        <v>0.9</v>
      </c>
      <c r="W95" s="171" t="n">
        <v>0.85</v>
      </c>
      <c r="X95" s="171" t="n">
        <v>-0.03</v>
      </c>
      <c r="Y95" s="171" t="n">
        <v>0.03</v>
      </c>
      <c r="Z95" s="171" t="n">
        <v>0.125</v>
      </c>
      <c r="AA95" s="171" t="n">
        <v>0.02</v>
      </c>
      <c r="AB95" s="171" t="n">
        <v>0.345</v>
      </c>
      <c r="AC95" s="171" t="n">
        <v>0</v>
      </c>
      <c r="AD95" s="171" t="n">
        <v>0.345</v>
      </c>
      <c r="AE95" s="171" t="n">
        <v>0</v>
      </c>
      <c r="AF95" s="171" t="n">
        <v>0.345</v>
      </c>
      <c r="AG95" s="171" t="n">
        <v>0</v>
      </c>
      <c r="AH95" s="171" t="n">
        <v>0.185</v>
      </c>
      <c r="AI95" s="171" t="n">
        <v>0</v>
      </c>
      <c r="AJ95" s="171" t="n">
        <v>0.18108</v>
      </c>
      <c r="AK95" s="171" t="n">
        <v>0</v>
      </c>
      <c r="AL95" s="171" t="n">
        <v>0.125</v>
      </c>
      <c r="AM95" s="171" t="n">
        <v>0.035</v>
      </c>
      <c r="AN95" s="171" t="n">
        <v>-0.075</v>
      </c>
      <c r="AO95" s="171" t="n">
        <v>0.012</v>
      </c>
      <c r="AP95" s="171" t="n">
        <v>-0.41</v>
      </c>
      <c r="AQ95" s="171" t="n">
        <v>0.155</v>
      </c>
      <c r="AR95" s="171" t="n">
        <v>-0.055</v>
      </c>
      <c r="AS95" s="171" t="n">
        <v>0.005</v>
      </c>
      <c r="AT95" s="171" t="n">
        <v>-0.145</v>
      </c>
      <c r="AU95" s="171" t="n">
        <v>-0.005</v>
      </c>
      <c r="AV95" s="171" t="n">
        <v>-0.105</v>
      </c>
      <c r="AW95" s="171" t="n">
        <v>-0.01</v>
      </c>
      <c r="AX95" s="171" t="n">
        <v>-0.065</v>
      </c>
      <c r="AY95" s="171" t="n">
        <v>0.005</v>
      </c>
      <c r="AZ95" s="172" t="n">
        <v>0.145</v>
      </c>
      <c r="BA95" s="172" t="n">
        <v>0</v>
      </c>
      <c r="BB95" s="172" t="n">
        <v>-0.13</v>
      </c>
      <c r="BC95" s="171" t="n">
        <v>0.005</v>
      </c>
      <c r="BD95" s="171" t="n">
        <v>-0.07</v>
      </c>
      <c r="BE95" s="171" t="n">
        <v>0.005</v>
      </c>
      <c r="BF95" s="171" t="n">
        <v>0.25</v>
      </c>
      <c r="BG95" s="171" t="n">
        <v>0.036</v>
      </c>
      <c r="BH95" s="171" t="n">
        <v>-0.06</v>
      </c>
      <c r="BI95" s="171" t="n">
        <v>0</v>
      </c>
      <c r="BJ95" s="171" t="n">
        <v>0.19</v>
      </c>
      <c r="BK95" s="134" t="n">
        <v>0.03</v>
      </c>
      <c r="BL95" s="134" t="n">
        <v>0.25</v>
      </c>
      <c r="BM95" s="134" t="n">
        <v>0.036</v>
      </c>
      <c r="BN95" s="134" t="n">
        <v>0.118</v>
      </c>
      <c r="BO95" s="134" t="n">
        <v>0</v>
      </c>
      <c r="BP95" s="134" t="n">
        <v>-0.26</v>
      </c>
      <c r="BQ95" s="134" t="n">
        <v>0</v>
      </c>
      <c r="BR95" s="134" t="n">
        <v>0.57</v>
      </c>
      <c r="BS95" s="134" t="n">
        <v>0.036</v>
      </c>
      <c r="BT95" s="134" t="n">
        <v>-0.07</v>
      </c>
      <c r="BU95" s="134" t="n">
        <v>0.005</v>
      </c>
      <c r="BV95" s="134" t="n">
        <v>0.37</v>
      </c>
      <c r="BW95" s="134" t="n">
        <v>0</v>
      </c>
      <c r="BX95" s="134" t="n">
        <v>0</v>
      </c>
      <c r="BY95" s="134" t="n">
        <v>0</v>
      </c>
      <c r="BZ95" s="134" t="n">
        <v>-0.019</v>
      </c>
      <c r="CA95" s="134" t="n">
        <v>0.0575</v>
      </c>
      <c r="CB95" s="134" t="n">
        <v>0.215</v>
      </c>
      <c r="CC95" s="134" t="n">
        <v>0.02</v>
      </c>
      <c r="CD95" s="134" t="n">
        <v>-0.019</v>
      </c>
      <c r="CE95" s="134" t="n">
        <v>0.0062</v>
      </c>
      <c r="CF95" s="134" t="n">
        <v>0.0025</v>
      </c>
      <c r="CG95" s="134" t="n">
        <v>0.0025</v>
      </c>
      <c r="CH95" s="134" t="n">
        <v>-0.019</v>
      </c>
      <c r="CI95" s="134" t="n">
        <v>0.0062</v>
      </c>
      <c r="CJ95" s="134" t="n">
        <v>-0.087</v>
      </c>
      <c r="CK95" s="134" t="n">
        <v>0.005</v>
      </c>
      <c r="CL95" s="134" t="n">
        <v>0.075</v>
      </c>
      <c r="CM95" s="134" t="n">
        <v>0.005</v>
      </c>
      <c r="CN95" s="134" t="n">
        <v>-0.07</v>
      </c>
      <c r="CO95" s="134" t="n">
        <v>0.01</v>
      </c>
      <c r="CP95" s="134" t="n">
        <v>-0.015</v>
      </c>
      <c r="CQ95" s="134" t="n">
        <v>0.01</v>
      </c>
      <c r="CR95" s="134" t="n">
        <v>0.025</v>
      </c>
      <c r="CS95" s="134" t="n">
        <v>0.0075</v>
      </c>
      <c r="CT95" s="134" t="n">
        <v>0.69</v>
      </c>
      <c r="CU95" s="134" t="n">
        <v>0.1</v>
      </c>
      <c r="CV95" s="134" t="n">
        <v>0.118</v>
      </c>
      <c r="CW95" s="134" t="n">
        <v>0</v>
      </c>
      <c r="CX95" s="134" t="n">
        <v>0.215</v>
      </c>
      <c r="CY95" s="134" t="n">
        <v>0.02</v>
      </c>
      <c r="CZ95" s="134" t="n">
        <v>-0.52</v>
      </c>
      <c r="DA95" s="134" t="n">
        <v>0</v>
      </c>
      <c r="DB95" s="134" t="n">
        <v>-0.34</v>
      </c>
      <c r="DC95" s="134" t="n">
        <v>0</v>
      </c>
      <c r="DD95" s="134" t="n">
        <v>0.4</v>
      </c>
      <c r="DF95" s="134" t="n">
        <v>-0.035</v>
      </c>
      <c r="DG95" s="134" t="n">
        <v>0.0125</v>
      </c>
      <c r="DH95" s="134" t="n">
        <v>0.0105</v>
      </c>
      <c r="DI95" s="134" t="n">
        <v>0.0075</v>
      </c>
      <c r="DJ95" s="134" t="n">
        <v>-0.0095</v>
      </c>
      <c r="DK95" s="134" t="n">
        <v>0.0025</v>
      </c>
      <c r="DL95" s="171" t="n">
        <v>-0.125</v>
      </c>
      <c r="DM95" s="134" t="n">
        <v>0</v>
      </c>
      <c r="DN95" s="134" t="n">
        <v>0.195</v>
      </c>
      <c r="DO95" s="134" t="n">
        <v>0</v>
      </c>
      <c r="DP95" s="134" t="n">
        <v>-0.055</v>
      </c>
      <c r="DQ95" s="134" t="n">
        <v>0.005</v>
      </c>
      <c r="DR95" s="134" t="n">
        <v>-0.115</v>
      </c>
      <c r="DS95" s="134" t="n">
        <v>0</v>
      </c>
      <c r="DT95" s="134" t="n">
        <v>0.195</v>
      </c>
      <c r="DU95" s="134" t="n">
        <v>0</v>
      </c>
    </row>
    <row r="96" customFormat="false" ht="12.75" hidden="false" customHeight="false" outlineLevel="0" collapsed="false">
      <c r="D96" s="133" t="n">
        <v>39539</v>
      </c>
      <c r="F96" s="171" t="n">
        <v>3.898</v>
      </c>
      <c r="G96" s="172" t="n">
        <v>0.0507062230546329</v>
      </c>
      <c r="H96" s="171" t="n">
        <v>0.23</v>
      </c>
      <c r="I96" s="171" t="n">
        <v>0.4</v>
      </c>
      <c r="J96" s="171" t="n">
        <v>0.45</v>
      </c>
      <c r="K96" s="171" t="n">
        <v>0.4</v>
      </c>
      <c r="L96" s="169" t="n">
        <v>0.45</v>
      </c>
      <c r="M96" s="169" t="n">
        <v>0.45</v>
      </c>
      <c r="N96" s="171" t="n">
        <v>0.45</v>
      </c>
      <c r="O96" s="171" t="n">
        <v>0.45</v>
      </c>
      <c r="P96" s="171" t="n">
        <v>0.45</v>
      </c>
      <c r="Q96" s="171" t="n">
        <v>0.5</v>
      </c>
      <c r="R96" s="172" t="n">
        <v>0.4</v>
      </c>
      <c r="S96" s="172" t="n">
        <v>0.45</v>
      </c>
      <c r="T96" s="171" t="n">
        <v>0.4</v>
      </c>
      <c r="U96" s="171" t="n">
        <v>0.45</v>
      </c>
      <c r="V96" s="171" t="n">
        <v>0.55</v>
      </c>
      <c r="W96" s="171" t="n">
        <v>0.55</v>
      </c>
      <c r="X96" s="171" t="n">
        <v>-0.09</v>
      </c>
      <c r="Y96" s="171" t="n">
        <v>0</v>
      </c>
      <c r="Z96" s="171" t="n">
        <v>0.04</v>
      </c>
      <c r="AA96" s="171" t="n">
        <v>0.005</v>
      </c>
      <c r="AB96" s="171" t="n">
        <v>0.18</v>
      </c>
      <c r="AC96" s="171" t="n">
        <v>0</v>
      </c>
      <c r="AD96" s="171" t="n">
        <v>0.145</v>
      </c>
      <c r="AE96" s="171" t="n">
        <v>0</v>
      </c>
      <c r="AF96" s="171" t="n">
        <v>0.18</v>
      </c>
      <c r="AG96" s="171" t="n">
        <v>0</v>
      </c>
      <c r="AH96" s="171" t="n">
        <v>0.135</v>
      </c>
      <c r="AI96" s="171" t="n">
        <v>0</v>
      </c>
      <c r="AJ96" s="171" t="n">
        <v>0.145</v>
      </c>
      <c r="AK96" s="171" t="n">
        <v>0</v>
      </c>
      <c r="AL96" s="171" t="n">
        <v>0.04</v>
      </c>
      <c r="AM96" s="171" t="n">
        <v>0.04</v>
      </c>
      <c r="AN96" s="171" t="n">
        <v>-0.0575</v>
      </c>
      <c r="AO96" s="171" t="n">
        <v>0.019</v>
      </c>
      <c r="AP96" s="171" t="n">
        <v>-0.465</v>
      </c>
      <c r="AQ96" s="171" t="n">
        <v>0.155</v>
      </c>
      <c r="AR96" s="171" t="n">
        <v>-0.0525</v>
      </c>
      <c r="AS96" s="171" t="n">
        <v>0</v>
      </c>
      <c r="AT96" s="171" t="n">
        <v>-0.15</v>
      </c>
      <c r="AU96" s="171" t="n">
        <v>-0.015</v>
      </c>
      <c r="AV96" s="171" t="n">
        <v>-0.11</v>
      </c>
      <c r="AW96" s="171" t="n">
        <v>0.02</v>
      </c>
      <c r="AX96" s="171" t="n">
        <v>-0.0625</v>
      </c>
      <c r="AY96" s="171" t="n">
        <v>0.01</v>
      </c>
      <c r="AZ96" s="172" t="n">
        <v>0.115</v>
      </c>
      <c r="BA96" s="172" t="n">
        <v>0</v>
      </c>
      <c r="BB96" s="172" t="n">
        <v>-0.195</v>
      </c>
      <c r="BC96" s="171" t="n">
        <v>0.0025</v>
      </c>
      <c r="BD96" s="171" t="n">
        <v>-0.07</v>
      </c>
      <c r="BE96" s="171" t="n">
        <v>0.005</v>
      </c>
      <c r="BF96" s="171" t="n">
        <v>0.26</v>
      </c>
      <c r="BG96" s="171" t="n">
        <v>0.036</v>
      </c>
      <c r="BH96" s="171" t="n">
        <v>-0.06</v>
      </c>
      <c r="BI96" s="171" t="n">
        <v>0</v>
      </c>
      <c r="BJ96" s="171" t="n">
        <v>0.135</v>
      </c>
      <c r="BK96" s="134" t="n">
        <v>0.03</v>
      </c>
      <c r="BL96" s="134" t="n">
        <v>0.26</v>
      </c>
      <c r="BM96" s="134" t="n">
        <v>0.036</v>
      </c>
      <c r="BN96" s="134" t="n">
        <v>-0.2</v>
      </c>
      <c r="BO96" s="134" t="n">
        <v>0</v>
      </c>
      <c r="BP96" s="134" t="n">
        <v>-0.37</v>
      </c>
      <c r="BQ96" s="134" t="n">
        <v>0</v>
      </c>
      <c r="BR96" s="134" t="n">
        <v>0.475</v>
      </c>
      <c r="BS96" s="134" t="n">
        <v>0.036</v>
      </c>
      <c r="BT96" s="134" t="n">
        <v>-0.07</v>
      </c>
      <c r="BU96" s="134" t="n">
        <v>0.005</v>
      </c>
      <c r="BV96" s="134" t="n">
        <v>0.275</v>
      </c>
      <c r="BW96" s="134" t="n">
        <v>0</v>
      </c>
      <c r="BX96" s="134" t="n">
        <v>0</v>
      </c>
      <c r="BY96" s="134" t="n">
        <v>0</v>
      </c>
      <c r="BZ96" s="134" t="n">
        <v>-0.0215</v>
      </c>
      <c r="CA96" s="134" t="n">
        <v>0.0575</v>
      </c>
      <c r="CB96" s="134" t="n">
        <v>0.17</v>
      </c>
      <c r="CC96" s="134" t="n">
        <v>0.0175</v>
      </c>
      <c r="CD96" s="134" t="n">
        <v>-0.0215</v>
      </c>
      <c r="CE96" s="134" t="n">
        <v>0.006</v>
      </c>
      <c r="CF96" s="134" t="n">
        <v>0.0025</v>
      </c>
      <c r="CG96" s="134" t="n">
        <v>0.0025</v>
      </c>
      <c r="CH96" s="134" t="n">
        <v>-0.0215</v>
      </c>
      <c r="CI96" s="134" t="n">
        <v>0.006</v>
      </c>
      <c r="CJ96" s="134" t="n">
        <v>-0.122</v>
      </c>
      <c r="CK96" s="134" t="n">
        <v>0.005</v>
      </c>
      <c r="CL96" s="134" t="n">
        <v>0.075</v>
      </c>
      <c r="CM96" s="134" t="n">
        <v>0.005</v>
      </c>
      <c r="CN96" s="134" t="n">
        <v>-0.0745</v>
      </c>
      <c r="CO96" s="134" t="n">
        <v>0.01</v>
      </c>
      <c r="CP96" s="134" t="n">
        <v>-0.0195</v>
      </c>
      <c r="CQ96" s="134" t="n">
        <v>0.015</v>
      </c>
      <c r="CR96" s="134" t="n">
        <v>0.0205</v>
      </c>
      <c r="CS96" s="134" t="n">
        <v>0.0075</v>
      </c>
      <c r="CT96" s="134" t="n">
        <v>0.38</v>
      </c>
      <c r="CU96" s="134" t="n">
        <v>0.02</v>
      </c>
      <c r="CV96" s="134" t="n">
        <v>-0.2</v>
      </c>
      <c r="CW96" s="134" t="n">
        <v>0</v>
      </c>
      <c r="CX96" s="134" t="n">
        <v>0.17</v>
      </c>
      <c r="CY96" s="134" t="n">
        <v>0.0175</v>
      </c>
      <c r="CZ96" s="134" t="n">
        <v>-0.63</v>
      </c>
      <c r="DA96" s="134" t="n">
        <v>0</v>
      </c>
      <c r="DB96" s="134" t="n">
        <v>-0.45</v>
      </c>
      <c r="DC96" s="134" t="n">
        <v>0</v>
      </c>
      <c r="DD96" s="134" t="n">
        <v>0.6</v>
      </c>
      <c r="DF96" s="134" t="n">
        <v>-0.045</v>
      </c>
      <c r="DG96" s="134" t="n">
        <v>0.01</v>
      </c>
      <c r="DH96" s="134" t="n">
        <v>0.0105</v>
      </c>
      <c r="DI96" s="134" t="n">
        <v>0.01</v>
      </c>
      <c r="DJ96" s="134" t="n">
        <v>-0.007</v>
      </c>
      <c r="DK96" s="134" t="n">
        <v>0.0075</v>
      </c>
      <c r="DL96" s="171" t="n">
        <v>-0.13</v>
      </c>
      <c r="DM96" s="134" t="n">
        <v>-0.01</v>
      </c>
      <c r="DN96" s="134" t="n">
        <v>0.145</v>
      </c>
      <c r="DO96" s="134" t="n">
        <v>0</v>
      </c>
      <c r="DP96" s="134" t="n">
        <v>-0.0525</v>
      </c>
      <c r="DQ96" s="134" t="n">
        <v>0</v>
      </c>
      <c r="DR96" s="134" t="n">
        <v>-0.12</v>
      </c>
      <c r="DS96" s="134" t="n">
        <v>-0.01</v>
      </c>
      <c r="DT96" s="134" t="n">
        <v>0.145</v>
      </c>
      <c r="DU96" s="134" t="n">
        <v>0</v>
      </c>
    </row>
    <row r="97" customFormat="false" ht="12.75" hidden="false" customHeight="false" outlineLevel="0" collapsed="false">
      <c r="D97" s="133" t="n">
        <v>39569</v>
      </c>
      <c r="F97" s="171" t="n">
        <v>3.902</v>
      </c>
      <c r="G97" s="172" t="n">
        <v>0.0508720592274385</v>
      </c>
      <c r="H97" s="171" t="n">
        <v>0.23</v>
      </c>
      <c r="I97" s="171" t="n">
        <v>0.45</v>
      </c>
      <c r="J97" s="171" t="n">
        <v>0.5</v>
      </c>
      <c r="K97" s="171" t="n">
        <v>0.4</v>
      </c>
      <c r="L97" s="169" t="n">
        <v>0.4</v>
      </c>
      <c r="M97" s="169" t="n">
        <v>0.45</v>
      </c>
      <c r="N97" s="171" t="n">
        <v>0.5</v>
      </c>
      <c r="O97" s="171" t="n">
        <v>0.45</v>
      </c>
      <c r="P97" s="171" t="n">
        <v>0.4</v>
      </c>
      <c r="Q97" s="171" t="n">
        <v>0.45</v>
      </c>
      <c r="R97" s="172" t="n">
        <v>0.45</v>
      </c>
      <c r="S97" s="172" t="n">
        <v>0.5</v>
      </c>
      <c r="T97" s="171" t="n">
        <v>0.45</v>
      </c>
      <c r="U97" s="171" t="n">
        <v>0.5</v>
      </c>
      <c r="V97" s="171" t="n">
        <v>0.6</v>
      </c>
      <c r="W97" s="171" t="n">
        <v>0.5</v>
      </c>
      <c r="X97" s="171" t="n">
        <v>-0.09</v>
      </c>
      <c r="Y97" s="171" t="n">
        <v>0</v>
      </c>
      <c r="Z97" s="171" t="n">
        <v>0.04</v>
      </c>
      <c r="AA97" s="171" t="n">
        <v>0.005</v>
      </c>
      <c r="AB97" s="171" t="n">
        <v>0.18</v>
      </c>
      <c r="AC97" s="171" t="n">
        <v>0</v>
      </c>
      <c r="AD97" s="171" t="n">
        <v>0.145</v>
      </c>
      <c r="AE97" s="171" t="n">
        <v>0</v>
      </c>
      <c r="AF97" s="171" t="n">
        <v>0.18</v>
      </c>
      <c r="AG97" s="171" t="n">
        <v>0</v>
      </c>
      <c r="AH97" s="171" t="n">
        <v>0.135</v>
      </c>
      <c r="AI97" s="171" t="n">
        <v>0</v>
      </c>
      <c r="AJ97" s="171" t="n">
        <v>0.145</v>
      </c>
      <c r="AK97" s="171" t="n">
        <v>0</v>
      </c>
      <c r="AL97" s="171" t="n">
        <v>0.04</v>
      </c>
      <c r="AM97" s="171" t="n">
        <v>0.04</v>
      </c>
      <c r="AN97" s="171" t="n">
        <v>-0.0575</v>
      </c>
      <c r="AO97" s="171" t="n">
        <v>0.019</v>
      </c>
      <c r="AP97" s="171" t="n">
        <v>-0.465</v>
      </c>
      <c r="AQ97" s="171" t="n">
        <v>0.155</v>
      </c>
      <c r="AR97" s="171" t="n">
        <v>-0.0525</v>
      </c>
      <c r="AS97" s="171" t="n">
        <v>0</v>
      </c>
      <c r="AT97" s="171" t="n">
        <v>-0.15</v>
      </c>
      <c r="AU97" s="171" t="n">
        <v>-0.015</v>
      </c>
      <c r="AV97" s="171" t="n">
        <v>-0.11</v>
      </c>
      <c r="AW97" s="171" t="n">
        <v>0.02</v>
      </c>
      <c r="AX97" s="171" t="n">
        <v>-0.0625</v>
      </c>
      <c r="AY97" s="171" t="n">
        <v>0.01</v>
      </c>
      <c r="AZ97" s="172" t="n">
        <v>0.115</v>
      </c>
      <c r="BA97" s="172" t="n">
        <v>0</v>
      </c>
      <c r="BB97" s="172" t="n">
        <v>-0.195</v>
      </c>
      <c r="BC97" s="171" t="n">
        <v>0.0025</v>
      </c>
      <c r="BD97" s="171" t="n">
        <v>-0.07</v>
      </c>
      <c r="BE97" s="171" t="n">
        <v>0.005</v>
      </c>
      <c r="BF97" s="171" t="n">
        <v>0.26</v>
      </c>
      <c r="BG97" s="171" t="n">
        <v>0.036</v>
      </c>
      <c r="BH97" s="171" t="n">
        <v>-0.06</v>
      </c>
      <c r="BI97" s="171" t="n">
        <v>0</v>
      </c>
      <c r="BJ97" s="171" t="n">
        <v>0.135</v>
      </c>
      <c r="BK97" s="134" t="n">
        <v>0.03</v>
      </c>
      <c r="BL97" s="134" t="n">
        <v>0.26</v>
      </c>
      <c r="BM97" s="134" t="n">
        <v>0.036</v>
      </c>
      <c r="BN97" s="134" t="n">
        <v>-0.2</v>
      </c>
      <c r="BO97" s="134" t="n">
        <v>0</v>
      </c>
      <c r="BP97" s="134" t="n">
        <v>-0.37</v>
      </c>
      <c r="BQ97" s="134" t="n">
        <v>0</v>
      </c>
      <c r="BR97" s="134" t="n">
        <v>0.475</v>
      </c>
      <c r="BS97" s="134" t="n">
        <v>0.036</v>
      </c>
      <c r="BT97" s="134" t="n">
        <v>-0.07</v>
      </c>
      <c r="BU97" s="134" t="n">
        <v>0.005</v>
      </c>
      <c r="BV97" s="134" t="n">
        <v>0.275</v>
      </c>
      <c r="BW97" s="134" t="n">
        <v>0</v>
      </c>
      <c r="BX97" s="134" t="n">
        <v>0</v>
      </c>
      <c r="BY97" s="134" t="n">
        <v>0</v>
      </c>
      <c r="BZ97" s="134" t="n">
        <v>-0.0215</v>
      </c>
      <c r="CA97" s="134" t="n">
        <v>0.0575</v>
      </c>
      <c r="CB97" s="134" t="n">
        <v>0.165</v>
      </c>
      <c r="CC97" s="134" t="n">
        <v>0.01</v>
      </c>
      <c r="CD97" s="134" t="n">
        <v>-0.0215</v>
      </c>
      <c r="CE97" s="134" t="n">
        <v>0.006</v>
      </c>
      <c r="CF97" s="134" t="n">
        <v>0.0025</v>
      </c>
      <c r="CG97" s="134" t="n">
        <v>0.0025</v>
      </c>
      <c r="CH97" s="134" t="n">
        <v>-0.0215</v>
      </c>
      <c r="CI97" s="134" t="n">
        <v>0.006</v>
      </c>
      <c r="CJ97" s="134" t="n">
        <v>-0.1145</v>
      </c>
      <c r="CK97" s="134" t="n">
        <v>0.005</v>
      </c>
      <c r="CL97" s="134" t="n">
        <v>0.075</v>
      </c>
      <c r="CM97" s="134" t="n">
        <v>0.005</v>
      </c>
      <c r="CN97" s="134" t="n">
        <v>-0.0745</v>
      </c>
      <c r="CO97" s="134" t="n">
        <v>0.01</v>
      </c>
      <c r="CP97" s="134" t="n">
        <v>-0.0195</v>
      </c>
      <c r="CQ97" s="134" t="n">
        <v>0.015</v>
      </c>
      <c r="CR97" s="134" t="n">
        <v>0.0205</v>
      </c>
      <c r="CS97" s="134" t="n">
        <v>0.0075</v>
      </c>
      <c r="CT97" s="134" t="n">
        <v>0.33</v>
      </c>
      <c r="CU97" s="134" t="n">
        <v>0.02</v>
      </c>
      <c r="CV97" s="134" t="n">
        <v>-0.2</v>
      </c>
      <c r="CW97" s="134" t="n">
        <v>0</v>
      </c>
      <c r="CX97" s="134" t="n">
        <v>0.165</v>
      </c>
      <c r="CY97" s="134" t="n">
        <v>0.01</v>
      </c>
      <c r="CZ97" s="134" t="n">
        <v>-0.63</v>
      </c>
      <c r="DA97" s="134" t="n">
        <v>0</v>
      </c>
      <c r="DB97" s="134" t="n">
        <v>-0.45</v>
      </c>
      <c r="DC97" s="134" t="n">
        <v>0</v>
      </c>
      <c r="DD97" s="134" t="n">
        <v>0.75</v>
      </c>
      <c r="DF97" s="134" t="n">
        <v>-0.045</v>
      </c>
      <c r="DG97" s="134" t="n">
        <v>0.01</v>
      </c>
      <c r="DH97" s="134" t="n">
        <v>0.0155</v>
      </c>
      <c r="DI97" s="134" t="n">
        <v>0.01</v>
      </c>
      <c r="DJ97" s="134" t="n">
        <v>-0.002</v>
      </c>
      <c r="DK97" s="134" t="n">
        <v>0.0075</v>
      </c>
      <c r="DL97" s="171" t="n">
        <v>-0.13</v>
      </c>
      <c r="DM97" s="134" t="n">
        <v>-0.01</v>
      </c>
      <c r="DN97" s="134" t="n">
        <v>0.145</v>
      </c>
      <c r="DO97" s="134" t="n">
        <v>0</v>
      </c>
      <c r="DP97" s="134" t="n">
        <v>-0.0525</v>
      </c>
      <c r="DQ97" s="134" t="n">
        <v>0</v>
      </c>
      <c r="DR97" s="134" t="n">
        <v>-0.12</v>
      </c>
      <c r="DS97" s="134" t="n">
        <v>-0.01</v>
      </c>
      <c r="DT97" s="134" t="n">
        <v>0.145</v>
      </c>
      <c r="DU97" s="134" t="n">
        <v>0</v>
      </c>
    </row>
    <row r="98" customFormat="false" ht="12.75" hidden="false" customHeight="false" outlineLevel="0" collapsed="false">
      <c r="D98" s="133" t="n">
        <v>39600</v>
      </c>
      <c r="F98" s="171" t="n">
        <v>3.942</v>
      </c>
      <c r="G98" s="172" t="n">
        <v>0.0510434232823123</v>
      </c>
      <c r="H98" s="171" t="n">
        <v>0.23</v>
      </c>
      <c r="I98" s="171" t="n">
        <v>0.45</v>
      </c>
      <c r="J98" s="171" t="n">
        <v>0.5</v>
      </c>
      <c r="K98" s="171" t="n">
        <v>0.4</v>
      </c>
      <c r="L98" s="169" t="n">
        <v>0.5</v>
      </c>
      <c r="M98" s="169" t="n">
        <v>0.45</v>
      </c>
      <c r="N98" s="171" t="n">
        <v>0.5</v>
      </c>
      <c r="O98" s="171" t="n">
        <v>0.5</v>
      </c>
      <c r="P98" s="171" t="n">
        <v>0.5</v>
      </c>
      <c r="Q98" s="171" t="n">
        <v>0.5</v>
      </c>
      <c r="R98" s="172" t="n">
        <v>0.45</v>
      </c>
      <c r="S98" s="172" t="n">
        <v>0.5</v>
      </c>
      <c r="T98" s="171" t="n">
        <v>0.45</v>
      </c>
      <c r="U98" s="171" t="n">
        <v>0.5</v>
      </c>
      <c r="V98" s="171" t="n">
        <v>0.6</v>
      </c>
      <c r="W98" s="171" t="n">
        <v>0.6</v>
      </c>
      <c r="X98" s="171" t="n">
        <v>-0.09</v>
      </c>
      <c r="Y98" s="171" t="n">
        <v>0</v>
      </c>
      <c r="Z98" s="171" t="n">
        <v>0.04</v>
      </c>
      <c r="AA98" s="171" t="n">
        <v>0.005</v>
      </c>
      <c r="AB98" s="171" t="n">
        <v>0.18</v>
      </c>
      <c r="AC98" s="171" t="n">
        <v>0</v>
      </c>
      <c r="AD98" s="171" t="n">
        <v>0.145</v>
      </c>
      <c r="AE98" s="171" t="n">
        <v>0</v>
      </c>
      <c r="AF98" s="171" t="n">
        <v>0.18</v>
      </c>
      <c r="AG98" s="171" t="n">
        <v>0</v>
      </c>
      <c r="AH98" s="171" t="n">
        <v>0.135</v>
      </c>
      <c r="AI98" s="171" t="n">
        <v>0</v>
      </c>
      <c r="AJ98" s="171" t="n">
        <v>0.145</v>
      </c>
      <c r="AK98" s="171" t="n">
        <v>0</v>
      </c>
      <c r="AL98" s="171" t="n">
        <v>0.04</v>
      </c>
      <c r="AM98" s="171" t="n">
        <v>0.04</v>
      </c>
      <c r="AN98" s="171" t="n">
        <v>-0.0575</v>
      </c>
      <c r="AO98" s="171" t="n">
        <v>0.019</v>
      </c>
      <c r="AP98" s="171" t="n">
        <v>-0.465</v>
      </c>
      <c r="AQ98" s="171" t="n">
        <v>0.155</v>
      </c>
      <c r="AR98" s="171" t="n">
        <v>-0.0525</v>
      </c>
      <c r="AS98" s="171" t="n">
        <v>0</v>
      </c>
      <c r="AT98" s="171" t="n">
        <v>-0.15</v>
      </c>
      <c r="AU98" s="171" t="n">
        <v>-0.015</v>
      </c>
      <c r="AV98" s="171" t="n">
        <v>-0.11</v>
      </c>
      <c r="AW98" s="171" t="n">
        <v>0.02</v>
      </c>
      <c r="AX98" s="171" t="n">
        <v>-0.0625</v>
      </c>
      <c r="AY98" s="171" t="n">
        <v>0.01</v>
      </c>
      <c r="AZ98" s="172" t="n">
        <v>0.115</v>
      </c>
      <c r="BA98" s="172" t="n">
        <v>0</v>
      </c>
      <c r="BB98" s="172" t="n">
        <v>-0.195</v>
      </c>
      <c r="BC98" s="171" t="n">
        <v>0.0025</v>
      </c>
      <c r="BD98" s="171" t="n">
        <v>-0.07</v>
      </c>
      <c r="BE98" s="171" t="n">
        <v>0.005</v>
      </c>
      <c r="BF98" s="171" t="n">
        <v>0.26</v>
      </c>
      <c r="BG98" s="171" t="n">
        <v>0.036</v>
      </c>
      <c r="BH98" s="171" t="n">
        <v>-0.06</v>
      </c>
      <c r="BI98" s="171" t="n">
        <v>0</v>
      </c>
      <c r="BJ98" s="171" t="n">
        <v>0.135</v>
      </c>
      <c r="BK98" s="134" t="n">
        <v>0.03</v>
      </c>
      <c r="BL98" s="134" t="n">
        <v>0.26</v>
      </c>
      <c r="BM98" s="134" t="n">
        <v>0.036</v>
      </c>
      <c r="BN98" s="134" t="n">
        <v>-0.2</v>
      </c>
      <c r="BO98" s="134" t="n">
        <v>0</v>
      </c>
      <c r="BP98" s="134" t="n">
        <v>-0.37</v>
      </c>
      <c r="BQ98" s="134" t="n">
        <v>0</v>
      </c>
      <c r="BR98" s="134" t="n">
        <v>0.475</v>
      </c>
      <c r="BS98" s="134" t="n">
        <v>0.036</v>
      </c>
      <c r="BT98" s="134" t="n">
        <v>-0.07</v>
      </c>
      <c r="BU98" s="134" t="n">
        <v>0.005</v>
      </c>
      <c r="BV98" s="134" t="n">
        <v>0.275</v>
      </c>
      <c r="BW98" s="134" t="n">
        <v>0</v>
      </c>
      <c r="BX98" s="134" t="n">
        <v>0</v>
      </c>
      <c r="BY98" s="134" t="n">
        <v>0</v>
      </c>
      <c r="BZ98" s="134" t="n">
        <v>-0.0215</v>
      </c>
      <c r="CA98" s="134" t="n">
        <v>0.0575</v>
      </c>
      <c r="CB98" s="134" t="n">
        <v>0.17</v>
      </c>
      <c r="CC98" s="134" t="n">
        <v>0.0125</v>
      </c>
      <c r="CD98" s="134" t="n">
        <v>-0.0215</v>
      </c>
      <c r="CE98" s="134" t="n">
        <v>0.006</v>
      </c>
      <c r="CF98" s="134" t="n">
        <v>0.0025</v>
      </c>
      <c r="CG98" s="134" t="n">
        <v>0.0025</v>
      </c>
      <c r="CH98" s="134" t="n">
        <v>-0.0215</v>
      </c>
      <c r="CI98" s="134" t="n">
        <v>0.006</v>
      </c>
      <c r="CJ98" s="134" t="n">
        <v>-0.072</v>
      </c>
      <c r="CK98" s="134" t="n">
        <v>0.005</v>
      </c>
      <c r="CL98" s="134" t="n">
        <v>0.075</v>
      </c>
      <c r="CM98" s="134" t="n">
        <v>0.005</v>
      </c>
      <c r="CN98" s="134" t="n">
        <v>-0.0745</v>
      </c>
      <c r="CO98" s="134" t="n">
        <v>0.01</v>
      </c>
      <c r="CP98" s="134" t="n">
        <v>-0.0195</v>
      </c>
      <c r="CQ98" s="134" t="n">
        <v>0.015</v>
      </c>
      <c r="CR98" s="134" t="n">
        <v>0.0205</v>
      </c>
      <c r="CS98" s="134" t="n">
        <v>0.0075</v>
      </c>
      <c r="CT98" s="134" t="n">
        <v>0.37</v>
      </c>
      <c r="CU98" s="134" t="n">
        <v>0.035</v>
      </c>
      <c r="CV98" s="134" t="n">
        <v>-0.2</v>
      </c>
      <c r="CW98" s="134" t="n">
        <v>0</v>
      </c>
      <c r="CX98" s="134" t="n">
        <v>0.17</v>
      </c>
      <c r="CY98" s="134" t="n">
        <v>0.0125</v>
      </c>
      <c r="CZ98" s="134" t="n">
        <v>-0.63</v>
      </c>
      <c r="DA98" s="134" t="n">
        <v>0</v>
      </c>
      <c r="DB98" s="134" t="n">
        <v>-0.45</v>
      </c>
      <c r="DC98" s="134" t="n">
        <v>0</v>
      </c>
      <c r="DD98" s="134" t="n">
        <v>0.85</v>
      </c>
      <c r="DF98" s="134" t="n">
        <v>-0.04</v>
      </c>
      <c r="DG98" s="134" t="n">
        <v>0.01</v>
      </c>
      <c r="DH98" s="134" t="n">
        <v>0.0155</v>
      </c>
      <c r="DI98" s="134" t="n">
        <v>0.01</v>
      </c>
      <c r="DJ98" s="134" t="n">
        <v>-0.002</v>
      </c>
      <c r="DK98" s="134" t="n">
        <v>0.0075</v>
      </c>
      <c r="DL98" s="171" t="n">
        <v>-0.13</v>
      </c>
      <c r="DM98" s="134" t="n">
        <v>-0.01</v>
      </c>
      <c r="DN98" s="134" t="n">
        <v>0.145</v>
      </c>
      <c r="DO98" s="134" t="n">
        <v>0</v>
      </c>
      <c r="DP98" s="134" t="n">
        <v>-0.0525</v>
      </c>
      <c r="DQ98" s="134" t="n">
        <v>0</v>
      </c>
      <c r="DR98" s="134" t="n">
        <v>-0.12</v>
      </c>
      <c r="DS98" s="134" t="n">
        <v>-0.01</v>
      </c>
      <c r="DT98" s="134" t="n">
        <v>0.145</v>
      </c>
      <c r="DU98" s="134" t="n">
        <v>0</v>
      </c>
    </row>
    <row r="99" customFormat="false" ht="12.75" hidden="false" customHeight="false" outlineLevel="0" collapsed="false">
      <c r="D99" s="133" t="n">
        <v>39630</v>
      </c>
      <c r="F99" s="171" t="n">
        <v>3.987</v>
      </c>
      <c r="G99" s="172" t="n">
        <v>0.0512092594737799</v>
      </c>
      <c r="H99" s="171" t="n">
        <v>0.23</v>
      </c>
      <c r="I99" s="171" t="n">
        <v>0.5</v>
      </c>
      <c r="J99" s="171" t="n">
        <v>0.5</v>
      </c>
      <c r="K99" s="171" t="n">
        <v>0.4</v>
      </c>
      <c r="L99" s="169" t="n">
        <v>0.5</v>
      </c>
      <c r="M99" s="169" t="n">
        <v>0.5</v>
      </c>
      <c r="N99" s="171" t="n">
        <v>0.5</v>
      </c>
      <c r="O99" s="171" t="n">
        <v>0.5</v>
      </c>
      <c r="P99" s="171" t="n">
        <v>0.5</v>
      </c>
      <c r="Q99" s="171" t="n">
        <v>0.5</v>
      </c>
      <c r="R99" s="172" t="n">
        <v>0.5</v>
      </c>
      <c r="S99" s="172" t="n">
        <v>0.55</v>
      </c>
      <c r="T99" s="171" t="n">
        <v>0.5</v>
      </c>
      <c r="U99" s="171" t="n">
        <v>0.5</v>
      </c>
      <c r="V99" s="171" t="n">
        <v>0.65</v>
      </c>
      <c r="W99" s="171" t="n">
        <v>0.6</v>
      </c>
      <c r="X99" s="171" t="n">
        <v>-0.09</v>
      </c>
      <c r="Y99" s="171" t="n">
        <v>0</v>
      </c>
      <c r="Z99" s="171" t="n">
        <v>0.04</v>
      </c>
      <c r="AA99" s="171" t="n">
        <v>0.005</v>
      </c>
      <c r="AB99" s="171" t="n">
        <v>0.18</v>
      </c>
      <c r="AC99" s="171" t="n">
        <v>0</v>
      </c>
      <c r="AD99" s="171" t="n">
        <v>0.145</v>
      </c>
      <c r="AE99" s="171" t="n">
        <v>0</v>
      </c>
      <c r="AF99" s="171" t="n">
        <v>0.18</v>
      </c>
      <c r="AG99" s="171" t="n">
        <v>0</v>
      </c>
      <c r="AH99" s="171" t="n">
        <v>0.135</v>
      </c>
      <c r="AI99" s="171" t="n">
        <v>0</v>
      </c>
      <c r="AJ99" s="171" t="n">
        <v>0.145</v>
      </c>
      <c r="AK99" s="171" t="n">
        <v>0</v>
      </c>
      <c r="AL99" s="171" t="n">
        <v>0.04</v>
      </c>
      <c r="AM99" s="171" t="n">
        <v>0.04</v>
      </c>
      <c r="AN99" s="171" t="n">
        <v>-0.0575</v>
      </c>
      <c r="AO99" s="171" t="n">
        <v>0.019</v>
      </c>
      <c r="AP99" s="171" t="n">
        <v>-0.465</v>
      </c>
      <c r="AQ99" s="171" t="n">
        <v>0.155</v>
      </c>
      <c r="AR99" s="171" t="n">
        <v>-0.0525</v>
      </c>
      <c r="AS99" s="171" t="n">
        <v>0</v>
      </c>
      <c r="AT99" s="171" t="n">
        <v>-0.15</v>
      </c>
      <c r="AU99" s="171" t="n">
        <v>-0.015</v>
      </c>
      <c r="AV99" s="171" t="n">
        <v>-0.11</v>
      </c>
      <c r="AW99" s="171" t="n">
        <v>0.02</v>
      </c>
      <c r="AX99" s="171" t="n">
        <v>-0.0625</v>
      </c>
      <c r="AY99" s="171" t="n">
        <v>0.01</v>
      </c>
      <c r="AZ99" s="172" t="n">
        <v>0.115</v>
      </c>
      <c r="BA99" s="172" t="n">
        <v>0</v>
      </c>
      <c r="BB99" s="172" t="n">
        <v>-0.195</v>
      </c>
      <c r="BC99" s="171" t="n">
        <v>0.0025</v>
      </c>
      <c r="BD99" s="171" t="n">
        <v>-0.07</v>
      </c>
      <c r="BE99" s="171" t="n">
        <v>0.005</v>
      </c>
      <c r="BF99" s="171" t="n">
        <v>0.26</v>
      </c>
      <c r="BG99" s="171" t="n">
        <v>0.036</v>
      </c>
      <c r="BH99" s="171" t="n">
        <v>-0.06</v>
      </c>
      <c r="BI99" s="171" t="n">
        <v>0</v>
      </c>
      <c r="BJ99" s="171" t="n">
        <v>0.135</v>
      </c>
      <c r="BK99" s="134" t="n">
        <v>0.03</v>
      </c>
      <c r="BL99" s="134" t="n">
        <v>0.26</v>
      </c>
      <c r="BM99" s="134" t="n">
        <v>0.036</v>
      </c>
      <c r="BN99" s="134" t="n">
        <v>-0.2</v>
      </c>
      <c r="BO99" s="134" t="n">
        <v>0</v>
      </c>
      <c r="BP99" s="134" t="n">
        <v>-0.37</v>
      </c>
      <c r="BQ99" s="134" t="n">
        <v>0</v>
      </c>
      <c r="BR99" s="134" t="n">
        <v>0.475</v>
      </c>
      <c r="BS99" s="134" t="n">
        <v>0.036</v>
      </c>
      <c r="BT99" s="134" t="n">
        <v>-0.07</v>
      </c>
      <c r="BU99" s="134" t="n">
        <v>0.005</v>
      </c>
      <c r="BV99" s="134" t="n">
        <v>0.275</v>
      </c>
      <c r="BW99" s="134" t="n">
        <v>0</v>
      </c>
      <c r="BX99" s="134" t="n">
        <v>0</v>
      </c>
      <c r="BY99" s="134" t="n">
        <v>0</v>
      </c>
      <c r="BZ99" s="134" t="n">
        <v>-0.0215</v>
      </c>
      <c r="CA99" s="134" t="n">
        <v>0.0575</v>
      </c>
      <c r="CB99" s="134" t="n">
        <v>0.175</v>
      </c>
      <c r="CC99" s="134" t="n">
        <v>0.0125</v>
      </c>
      <c r="CD99" s="134" t="n">
        <v>-0.0215</v>
      </c>
      <c r="CE99" s="134" t="n">
        <v>0.006</v>
      </c>
      <c r="CF99" s="134" t="n">
        <v>0.0025</v>
      </c>
      <c r="CG99" s="134" t="n">
        <v>0.0025</v>
      </c>
      <c r="CH99" s="134" t="n">
        <v>-0.0215</v>
      </c>
      <c r="CI99" s="134" t="n">
        <v>0.006</v>
      </c>
      <c r="CJ99" s="134" t="n">
        <v>-0.0695</v>
      </c>
      <c r="CK99" s="134" t="n">
        <v>0.005</v>
      </c>
      <c r="CL99" s="134" t="n">
        <v>0.075</v>
      </c>
      <c r="CM99" s="134" t="n">
        <v>0.005</v>
      </c>
      <c r="CN99" s="134" t="n">
        <v>-0.0745</v>
      </c>
      <c r="CO99" s="134" t="n">
        <v>0.01</v>
      </c>
      <c r="CP99" s="134" t="n">
        <v>-0.0195</v>
      </c>
      <c r="CQ99" s="134" t="n">
        <v>0.015</v>
      </c>
      <c r="CR99" s="134" t="n">
        <v>0.0205</v>
      </c>
      <c r="CS99" s="134" t="n">
        <v>0.0075</v>
      </c>
      <c r="CT99" s="134" t="n">
        <v>0.41</v>
      </c>
      <c r="CU99" s="134" t="n">
        <v>0.035</v>
      </c>
      <c r="CV99" s="134" t="n">
        <v>-0.2</v>
      </c>
      <c r="CW99" s="134" t="n">
        <v>0</v>
      </c>
      <c r="CX99" s="134" t="n">
        <v>0.175</v>
      </c>
      <c r="CY99" s="134" t="n">
        <v>0.0125</v>
      </c>
      <c r="CZ99" s="134" t="n">
        <v>-0.63</v>
      </c>
      <c r="DA99" s="134" t="n">
        <v>0</v>
      </c>
      <c r="DB99" s="134" t="n">
        <v>-0.45</v>
      </c>
      <c r="DC99" s="134" t="n">
        <v>0</v>
      </c>
      <c r="DD99" s="134" t="n">
        <v>1.05</v>
      </c>
      <c r="DF99" s="134" t="n">
        <v>-0.04</v>
      </c>
      <c r="DG99" s="134" t="n">
        <v>0.01</v>
      </c>
      <c r="DH99" s="134" t="n">
        <v>0.0155</v>
      </c>
      <c r="DI99" s="134" t="n">
        <v>0.01</v>
      </c>
      <c r="DJ99" s="134" t="n">
        <v>-0.002</v>
      </c>
      <c r="DK99" s="134" t="n">
        <v>0.0075</v>
      </c>
      <c r="DL99" s="171" t="n">
        <v>-0.13</v>
      </c>
      <c r="DM99" s="134" t="n">
        <v>-0.01</v>
      </c>
      <c r="DN99" s="134" t="n">
        <v>0.145</v>
      </c>
      <c r="DO99" s="134" t="n">
        <v>0</v>
      </c>
      <c r="DP99" s="134" t="n">
        <v>-0.0525</v>
      </c>
      <c r="DQ99" s="134" t="n">
        <v>0</v>
      </c>
      <c r="DR99" s="134" t="n">
        <v>-0.12</v>
      </c>
      <c r="DS99" s="134" t="n">
        <v>-0.01</v>
      </c>
      <c r="DT99" s="134" t="n">
        <v>0.145</v>
      </c>
      <c r="DU99" s="134" t="n">
        <v>0</v>
      </c>
    </row>
    <row r="100" customFormat="false" ht="12.75" hidden="false" customHeight="false" outlineLevel="0" collapsed="false">
      <c r="D100" s="133" t="n">
        <v>39661</v>
      </c>
      <c r="F100" s="171" t="n">
        <v>4.026</v>
      </c>
      <c r="G100" s="172" t="n">
        <v>0.0513806235479368</v>
      </c>
      <c r="H100" s="171" t="n">
        <v>0.23</v>
      </c>
      <c r="I100" s="171" t="n">
        <v>0.55</v>
      </c>
      <c r="J100" s="171" t="n">
        <v>0.55</v>
      </c>
      <c r="K100" s="171" t="n">
        <v>0.5</v>
      </c>
      <c r="L100" s="169" t="n">
        <v>0.6</v>
      </c>
      <c r="M100" s="169" t="n">
        <v>0.55</v>
      </c>
      <c r="N100" s="171" t="n">
        <v>0.6</v>
      </c>
      <c r="O100" s="171" t="n">
        <v>0.55</v>
      </c>
      <c r="P100" s="171" t="n">
        <v>0.6</v>
      </c>
      <c r="Q100" s="171" t="n">
        <v>0.45</v>
      </c>
      <c r="R100" s="172" t="n">
        <v>0.55</v>
      </c>
      <c r="S100" s="172" t="n">
        <v>0.6</v>
      </c>
      <c r="T100" s="171" t="n">
        <v>0.55</v>
      </c>
      <c r="U100" s="171" t="n">
        <v>0.6</v>
      </c>
      <c r="V100" s="171" t="n">
        <v>0.7</v>
      </c>
      <c r="W100" s="171" t="n">
        <v>0.7</v>
      </c>
      <c r="X100" s="171" t="n">
        <v>-0.09</v>
      </c>
      <c r="Y100" s="171" t="n">
        <v>0</v>
      </c>
      <c r="Z100" s="171" t="n">
        <v>0.04</v>
      </c>
      <c r="AA100" s="171" t="n">
        <v>0.005</v>
      </c>
      <c r="AB100" s="171" t="n">
        <v>0.18</v>
      </c>
      <c r="AC100" s="171" t="n">
        <v>0</v>
      </c>
      <c r="AD100" s="171" t="n">
        <v>0.145</v>
      </c>
      <c r="AE100" s="171" t="n">
        <v>0</v>
      </c>
      <c r="AF100" s="171" t="n">
        <v>0.18</v>
      </c>
      <c r="AG100" s="171" t="n">
        <v>0</v>
      </c>
      <c r="AH100" s="171" t="n">
        <v>0.135</v>
      </c>
      <c r="AI100" s="171" t="n">
        <v>0</v>
      </c>
      <c r="AJ100" s="171" t="n">
        <v>0.145</v>
      </c>
      <c r="AK100" s="171" t="n">
        <v>0</v>
      </c>
      <c r="AL100" s="171" t="n">
        <v>0.04</v>
      </c>
      <c r="AM100" s="171" t="n">
        <v>0.04</v>
      </c>
      <c r="AN100" s="171" t="n">
        <v>-0.0575</v>
      </c>
      <c r="AO100" s="171" t="n">
        <v>0.019</v>
      </c>
      <c r="AP100" s="171" t="n">
        <v>-0.465</v>
      </c>
      <c r="AQ100" s="171" t="n">
        <v>0.155</v>
      </c>
      <c r="AR100" s="171" t="n">
        <v>-0.0525</v>
      </c>
      <c r="AS100" s="171" t="n">
        <v>0</v>
      </c>
      <c r="AT100" s="171" t="n">
        <v>-0.15</v>
      </c>
      <c r="AU100" s="171" t="n">
        <v>-0.015</v>
      </c>
      <c r="AV100" s="171" t="n">
        <v>-0.11</v>
      </c>
      <c r="AW100" s="171" t="n">
        <v>0.02</v>
      </c>
      <c r="AX100" s="171" t="n">
        <v>-0.0625</v>
      </c>
      <c r="AY100" s="171" t="n">
        <v>0.01</v>
      </c>
      <c r="AZ100" s="172" t="n">
        <v>0.115</v>
      </c>
      <c r="BA100" s="172" t="n">
        <v>0</v>
      </c>
      <c r="BB100" s="172" t="n">
        <v>-0.195</v>
      </c>
      <c r="BC100" s="171" t="n">
        <v>0.0025</v>
      </c>
      <c r="BD100" s="171" t="n">
        <v>-0.07</v>
      </c>
      <c r="BE100" s="171" t="n">
        <v>0.005</v>
      </c>
      <c r="BF100" s="171" t="n">
        <v>0.26</v>
      </c>
      <c r="BG100" s="171" t="n">
        <v>0.036</v>
      </c>
      <c r="BH100" s="171" t="n">
        <v>-0.06</v>
      </c>
      <c r="BI100" s="171" t="n">
        <v>0</v>
      </c>
      <c r="BJ100" s="171" t="n">
        <v>0.135</v>
      </c>
      <c r="BK100" s="134" t="n">
        <v>0.03</v>
      </c>
      <c r="BL100" s="134" t="n">
        <v>0.26</v>
      </c>
      <c r="BM100" s="134" t="n">
        <v>0.036</v>
      </c>
      <c r="BN100" s="134" t="n">
        <v>-0.2</v>
      </c>
      <c r="BO100" s="134" t="n">
        <v>0</v>
      </c>
      <c r="BP100" s="134" t="n">
        <v>-0.37</v>
      </c>
      <c r="BQ100" s="134" t="n">
        <v>0</v>
      </c>
      <c r="BR100" s="134" t="n">
        <v>0.475</v>
      </c>
      <c r="BS100" s="134" t="n">
        <v>0.036</v>
      </c>
      <c r="BT100" s="134" t="n">
        <v>-0.07</v>
      </c>
      <c r="BU100" s="134" t="n">
        <v>0.005</v>
      </c>
      <c r="BV100" s="134" t="n">
        <v>0.275</v>
      </c>
      <c r="BW100" s="134" t="n">
        <v>0</v>
      </c>
      <c r="BX100" s="134" t="n">
        <v>0</v>
      </c>
      <c r="BY100" s="134" t="n">
        <v>0</v>
      </c>
      <c r="BZ100" s="134" t="n">
        <v>-0.0215</v>
      </c>
      <c r="CA100" s="134" t="n">
        <v>0.0575</v>
      </c>
      <c r="CB100" s="134" t="n">
        <v>0.175</v>
      </c>
      <c r="CC100" s="134" t="n">
        <v>0.0125</v>
      </c>
      <c r="CD100" s="134" t="n">
        <v>-0.0215</v>
      </c>
      <c r="CE100" s="134" t="n">
        <v>0.006</v>
      </c>
      <c r="CF100" s="134" t="n">
        <v>0.0025</v>
      </c>
      <c r="CG100" s="134" t="n">
        <v>0.0025</v>
      </c>
      <c r="CH100" s="134" t="n">
        <v>-0.0215</v>
      </c>
      <c r="CI100" s="134" t="n">
        <v>0.006</v>
      </c>
      <c r="CJ100" s="134" t="n">
        <v>-0.067</v>
      </c>
      <c r="CK100" s="134" t="n">
        <v>0.005</v>
      </c>
      <c r="CL100" s="134" t="n">
        <v>0.075</v>
      </c>
      <c r="CM100" s="134" t="n">
        <v>0.005</v>
      </c>
      <c r="CN100" s="134" t="n">
        <v>-0.0745</v>
      </c>
      <c r="CO100" s="134" t="n">
        <v>0.01</v>
      </c>
      <c r="CP100" s="134" t="n">
        <v>-0.0195</v>
      </c>
      <c r="CQ100" s="134" t="n">
        <v>0.015</v>
      </c>
      <c r="CR100" s="134" t="n">
        <v>0.0205</v>
      </c>
      <c r="CS100" s="134" t="n">
        <v>0.0075</v>
      </c>
      <c r="CT100" s="134" t="n">
        <v>0.41</v>
      </c>
      <c r="CU100" s="134" t="n">
        <v>0.01</v>
      </c>
      <c r="CV100" s="134" t="n">
        <v>-0.2</v>
      </c>
      <c r="CW100" s="134" t="n">
        <v>0</v>
      </c>
      <c r="CX100" s="134" t="n">
        <v>0.175</v>
      </c>
      <c r="CY100" s="134" t="n">
        <v>0.0125</v>
      </c>
      <c r="CZ100" s="134" t="n">
        <v>-0.63</v>
      </c>
      <c r="DA100" s="134" t="n">
        <v>0</v>
      </c>
      <c r="DB100" s="134" t="n">
        <v>-0.45</v>
      </c>
      <c r="DC100" s="134" t="n">
        <v>0</v>
      </c>
      <c r="DD100" s="134" t="n">
        <v>1.05</v>
      </c>
      <c r="DF100" s="134" t="n">
        <v>-0.04</v>
      </c>
      <c r="DG100" s="134" t="n">
        <v>0.01</v>
      </c>
      <c r="DH100" s="134" t="n">
        <v>0.0105</v>
      </c>
      <c r="DI100" s="134" t="n">
        <v>0.01</v>
      </c>
      <c r="DJ100" s="134" t="n">
        <v>-0.007</v>
      </c>
      <c r="DK100" s="134" t="n">
        <v>0.0075</v>
      </c>
      <c r="DL100" s="171" t="n">
        <v>-0.13</v>
      </c>
      <c r="DM100" s="134" t="n">
        <v>-0.01</v>
      </c>
      <c r="DN100" s="134" t="n">
        <v>0.145</v>
      </c>
      <c r="DO100" s="134" t="n">
        <v>0</v>
      </c>
      <c r="DP100" s="134" t="n">
        <v>-0.0525</v>
      </c>
      <c r="DQ100" s="134" t="n">
        <v>0</v>
      </c>
      <c r="DR100" s="134" t="n">
        <v>-0.12</v>
      </c>
      <c r="DS100" s="134" t="n">
        <v>-0.01</v>
      </c>
      <c r="DT100" s="134" t="n">
        <v>0.145</v>
      </c>
      <c r="DU100" s="134" t="n">
        <v>0</v>
      </c>
    </row>
    <row r="101" customFormat="false" ht="12.75" hidden="false" customHeight="false" outlineLevel="0" collapsed="false">
      <c r="D101" s="133" t="n">
        <v>39692</v>
      </c>
      <c r="F101" s="171" t="n">
        <v>4.015</v>
      </c>
      <c r="G101" s="172" t="n">
        <v>0.0515519876318922</v>
      </c>
      <c r="H101" s="171" t="n">
        <v>0.23</v>
      </c>
      <c r="I101" s="171" t="n">
        <v>0.55</v>
      </c>
      <c r="J101" s="171" t="n">
        <v>0.55</v>
      </c>
      <c r="K101" s="171" t="n">
        <v>0.55</v>
      </c>
      <c r="L101" s="169" t="n">
        <v>0.55</v>
      </c>
      <c r="M101" s="169" t="n">
        <v>0.55</v>
      </c>
      <c r="N101" s="171" t="n">
        <v>0.6</v>
      </c>
      <c r="O101" s="171" t="n">
        <v>0.6</v>
      </c>
      <c r="P101" s="171" t="n">
        <v>0.55</v>
      </c>
      <c r="Q101" s="171" t="n">
        <v>0.5</v>
      </c>
      <c r="R101" s="172" t="n">
        <v>0.55</v>
      </c>
      <c r="S101" s="172" t="n">
        <v>0.6</v>
      </c>
      <c r="T101" s="171" t="n">
        <v>0.55</v>
      </c>
      <c r="U101" s="171" t="n">
        <v>0.6</v>
      </c>
      <c r="V101" s="171" t="n">
        <v>0.7</v>
      </c>
      <c r="W101" s="171" t="n">
        <v>0.65</v>
      </c>
      <c r="X101" s="171" t="n">
        <v>-0.09</v>
      </c>
      <c r="Y101" s="171" t="n">
        <v>0</v>
      </c>
      <c r="Z101" s="171" t="n">
        <v>0.04</v>
      </c>
      <c r="AA101" s="171" t="n">
        <v>0.005</v>
      </c>
      <c r="AB101" s="171" t="n">
        <v>0.18</v>
      </c>
      <c r="AC101" s="171" t="n">
        <v>0</v>
      </c>
      <c r="AD101" s="171" t="n">
        <v>0.145</v>
      </c>
      <c r="AE101" s="171" t="n">
        <v>0</v>
      </c>
      <c r="AF101" s="171" t="n">
        <v>0.18</v>
      </c>
      <c r="AG101" s="171" t="n">
        <v>0</v>
      </c>
      <c r="AH101" s="171" t="n">
        <v>0.135</v>
      </c>
      <c r="AI101" s="171" t="n">
        <v>0</v>
      </c>
      <c r="AJ101" s="171" t="n">
        <v>0.145</v>
      </c>
      <c r="AK101" s="171" t="n">
        <v>0</v>
      </c>
      <c r="AL101" s="171" t="n">
        <v>0.04</v>
      </c>
      <c r="AM101" s="171" t="n">
        <v>0.04</v>
      </c>
      <c r="AN101" s="171" t="n">
        <v>-0.0575</v>
      </c>
      <c r="AO101" s="171" t="n">
        <v>0.019</v>
      </c>
      <c r="AP101" s="171" t="n">
        <v>-0.465</v>
      </c>
      <c r="AQ101" s="171" t="n">
        <v>0.155</v>
      </c>
      <c r="AR101" s="171" t="n">
        <v>-0.0525</v>
      </c>
      <c r="AS101" s="171" t="n">
        <v>0</v>
      </c>
      <c r="AT101" s="171" t="n">
        <v>-0.15</v>
      </c>
      <c r="AU101" s="171" t="n">
        <v>-0.015</v>
      </c>
      <c r="AV101" s="171" t="n">
        <v>-0.11</v>
      </c>
      <c r="AW101" s="171" t="n">
        <v>0.02</v>
      </c>
      <c r="AX101" s="171" t="n">
        <v>-0.0625</v>
      </c>
      <c r="AY101" s="171" t="n">
        <v>0.01</v>
      </c>
      <c r="AZ101" s="172" t="n">
        <v>0.115</v>
      </c>
      <c r="BA101" s="172" t="n">
        <v>0</v>
      </c>
      <c r="BB101" s="172" t="n">
        <v>-0.195</v>
      </c>
      <c r="BC101" s="171" t="n">
        <v>0.0025</v>
      </c>
      <c r="BD101" s="171" t="n">
        <v>-0.07</v>
      </c>
      <c r="BE101" s="171" t="n">
        <v>0.005</v>
      </c>
      <c r="BF101" s="171" t="n">
        <v>0.26</v>
      </c>
      <c r="BG101" s="171" t="n">
        <v>0.036</v>
      </c>
      <c r="BH101" s="171" t="n">
        <v>-0.06</v>
      </c>
      <c r="BI101" s="171" t="n">
        <v>0</v>
      </c>
      <c r="BJ101" s="171" t="n">
        <v>0.135</v>
      </c>
      <c r="BK101" s="134" t="n">
        <v>0.03</v>
      </c>
      <c r="BL101" s="134" t="n">
        <v>0.26</v>
      </c>
      <c r="BM101" s="134" t="n">
        <v>0.036</v>
      </c>
      <c r="BN101" s="134" t="n">
        <v>-0.2</v>
      </c>
      <c r="BO101" s="134" t="n">
        <v>0</v>
      </c>
      <c r="BP101" s="134" t="n">
        <v>-0.37</v>
      </c>
      <c r="BQ101" s="134" t="n">
        <v>0</v>
      </c>
      <c r="BR101" s="134" t="n">
        <v>0.475</v>
      </c>
      <c r="BS101" s="134" t="n">
        <v>0.036</v>
      </c>
      <c r="BT101" s="134" t="n">
        <v>-0.07</v>
      </c>
      <c r="BU101" s="134" t="n">
        <v>0.005</v>
      </c>
      <c r="BV101" s="134" t="n">
        <v>0.275</v>
      </c>
      <c r="BW101" s="134" t="n">
        <v>0</v>
      </c>
      <c r="BX101" s="134" t="n">
        <v>0</v>
      </c>
      <c r="BY101" s="134" t="n">
        <v>0</v>
      </c>
      <c r="BZ101" s="134" t="n">
        <v>-0.0215</v>
      </c>
      <c r="CA101" s="134" t="n">
        <v>0.0575</v>
      </c>
      <c r="CB101" s="134" t="n">
        <v>0.165</v>
      </c>
      <c r="CC101" s="134" t="n">
        <v>0.0125</v>
      </c>
      <c r="CD101" s="134" t="n">
        <v>-0.0215</v>
      </c>
      <c r="CE101" s="134" t="n">
        <v>0.006</v>
      </c>
      <c r="CF101" s="134" t="n">
        <v>0.0025</v>
      </c>
      <c r="CG101" s="134" t="n">
        <v>0.0025</v>
      </c>
      <c r="CH101" s="134" t="n">
        <v>-0.0215</v>
      </c>
      <c r="CI101" s="134" t="n">
        <v>0.006</v>
      </c>
      <c r="CJ101" s="134" t="n">
        <v>-0.072</v>
      </c>
      <c r="CK101" s="134" t="n">
        <v>0.005</v>
      </c>
      <c r="CL101" s="134" t="n">
        <v>0.075</v>
      </c>
      <c r="CM101" s="134" t="n">
        <v>0.005</v>
      </c>
      <c r="CN101" s="134" t="n">
        <v>-0.0745</v>
      </c>
      <c r="CO101" s="134" t="n">
        <v>0.01</v>
      </c>
      <c r="CP101" s="134" t="n">
        <v>-0.0195</v>
      </c>
      <c r="CQ101" s="134" t="n">
        <v>0.015</v>
      </c>
      <c r="CR101" s="134" t="n">
        <v>0.0205</v>
      </c>
      <c r="CS101" s="134" t="n">
        <v>0.0075</v>
      </c>
      <c r="CT101" s="134" t="n">
        <v>0.36</v>
      </c>
      <c r="CU101" s="134" t="n">
        <v>0.01</v>
      </c>
      <c r="CV101" s="134" t="n">
        <v>-0.2</v>
      </c>
      <c r="CW101" s="134" t="n">
        <v>0</v>
      </c>
      <c r="CX101" s="134" t="n">
        <v>0.165</v>
      </c>
      <c r="CY101" s="134" t="n">
        <v>0.0125</v>
      </c>
      <c r="CZ101" s="134" t="n">
        <v>-0.63</v>
      </c>
      <c r="DA101" s="134" t="n">
        <v>0</v>
      </c>
      <c r="DB101" s="134" t="n">
        <v>-0.45</v>
      </c>
      <c r="DC101" s="134" t="n">
        <v>0</v>
      </c>
      <c r="DD101" s="134" t="n">
        <v>0.75</v>
      </c>
      <c r="DF101" s="134" t="n">
        <v>-0.045</v>
      </c>
      <c r="DG101" s="134" t="n">
        <v>0.01</v>
      </c>
      <c r="DH101" s="134" t="n">
        <v>0.0105</v>
      </c>
      <c r="DI101" s="134" t="n">
        <v>0.01</v>
      </c>
      <c r="DJ101" s="134" t="n">
        <v>-0.007</v>
      </c>
      <c r="DK101" s="134" t="n">
        <v>0.0075</v>
      </c>
      <c r="DL101" s="171" t="n">
        <v>-0.13</v>
      </c>
      <c r="DM101" s="134" t="n">
        <v>-0.01</v>
      </c>
      <c r="DN101" s="134" t="n">
        <v>0.145</v>
      </c>
      <c r="DO101" s="134" t="n">
        <v>0</v>
      </c>
      <c r="DP101" s="134" t="n">
        <v>-0.0525</v>
      </c>
      <c r="DQ101" s="134" t="n">
        <v>0</v>
      </c>
      <c r="DR101" s="134" t="n">
        <v>-0.12</v>
      </c>
      <c r="DS101" s="134" t="n">
        <v>-0.01</v>
      </c>
      <c r="DT101" s="134" t="n">
        <v>0.145</v>
      </c>
      <c r="DU101" s="134" t="n">
        <v>0</v>
      </c>
    </row>
    <row r="102" customFormat="false" ht="12.75" hidden="false" customHeight="false" outlineLevel="0" collapsed="false">
      <c r="D102" s="133" t="n">
        <v>39722</v>
      </c>
      <c r="F102" s="171" t="n">
        <v>4.03</v>
      </c>
      <c r="G102" s="172" t="n">
        <v>0.051717823851499</v>
      </c>
      <c r="H102" s="171" t="n">
        <v>0.23</v>
      </c>
      <c r="I102" s="171" t="n">
        <v>0.6</v>
      </c>
      <c r="J102" s="171" t="n">
        <v>0.6</v>
      </c>
      <c r="K102" s="171" t="n">
        <v>0.55</v>
      </c>
      <c r="L102" s="169" t="n">
        <v>0.6</v>
      </c>
      <c r="M102" s="169" t="n">
        <v>0.6</v>
      </c>
      <c r="N102" s="171" t="n">
        <v>0.65</v>
      </c>
      <c r="O102" s="171" t="n">
        <v>0.65</v>
      </c>
      <c r="P102" s="171" t="n">
        <v>0.6</v>
      </c>
      <c r="Q102" s="171" t="n">
        <v>0.5</v>
      </c>
      <c r="R102" s="172" t="n">
        <v>0.6</v>
      </c>
      <c r="S102" s="172" t="n">
        <v>0.65</v>
      </c>
      <c r="T102" s="171" t="n">
        <v>0.6</v>
      </c>
      <c r="U102" s="171" t="n">
        <v>0.65</v>
      </c>
      <c r="V102" s="171" t="n">
        <v>0.75</v>
      </c>
      <c r="W102" s="171" t="n">
        <v>0.7</v>
      </c>
      <c r="X102" s="171" t="n">
        <v>-0.09</v>
      </c>
      <c r="Y102" s="171" t="n">
        <v>0</v>
      </c>
      <c r="Z102" s="171" t="n">
        <v>0.04</v>
      </c>
      <c r="AA102" s="171" t="n">
        <v>0.005</v>
      </c>
      <c r="AB102" s="171" t="n">
        <v>0.18</v>
      </c>
      <c r="AC102" s="171" t="n">
        <v>0</v>
      </c>
      <c r="AD102" s="171" t="n">
        <v>0.145</v>
      </c>
      <c r="AE102" s="171" t="n">
        <v>0</v>
      </c>
      <c r="AF102" s="171" t="n">
        <v>0.18</v>
      </c>
      <c r="AG102" s="171" t="n">
        <v>0</v>
      </c>
      <c r="AH102" s="171" t="n">
        <v>0.135</v>
      </c>
      <c r="AI102" s="171" t="n">
        <v>0</v>
      </c>
      <c r="AJ102" s="171" t="n">
        <v>0.145</v>
      </c>
      <c r="AK102" s="171" t="n">
        <v>0</v>
      </c>
      <c r="AL102" s="171" t="n">
        <v>0.04</v>
      </c>
      <c r="AM102" s="171" t="n">
        <v>0.04</v>
      </c>
      <c r="AN102" s="171" t="n">
        <v>-0.0575</v>
      </c>
      <c r="AO102" s="171" t="n">
        <v>0.019</v>
      </c>
      <c r="AP102" s="171" t="n">
        <v>-0.465</v>
      </c>
      <c r="AQ102" s="171" t="n">
        <v>0.155</v>
      </c>
      <c r="AR102" s="171" t="n">
        <v>-0.0525</v>
      </c>
      <c r="AS102" s="171" t="n">
        <v>0</v>
      </c>
      <c r="AT102" s="171" t="n">
        <v>-0.15</v>
      </c>
      <c r="AU102" s="171" t="n">
        <v>-0.015</v>
      </c>
      <c r="AV102" s="171" t="n">
        <v>-0.11</v>
      </c>
      <c r="AW102" s="171" t="n">
        <v>0.02</v>
      </c>
      <c r="AX102" s="171" t="n">
        <v>-0.0625</v>
      </c>
      <c r="AY102" s="171" t="n">
        <v>0.01</v>
      </c>
      <c r="AZ102" s="172" t="n">
        <v>0.115</v>
      </c>
      <c r="BA102" s="172" t="n">
        <v>0</v>
      </c>
      <c r="BB102" s="172" t="n">
        <v>-0.195</v>
      </c>
      <c r="BC102" s="171" t="n">
        <v>0.0025</v>
      </c>
      <c r="BD102" s="171" t="n">
        <v>-0.07</v>
      </c>
      <c r="BE102" s="171" t="n">
        <v>0.005</v>
      </c>
      <c r="BF102" s="171" t="n">
        <v>0.26</v>
      </c>
      <c r="BG102" s="171" t="n">
        <v>0.036</v>
      </c>
      <c r="BH102" s="171" t="n">
        <v>-0.06</v>
      </c>
      <c r="BI102" s="171" t="n">
        <v>0</v>
      </c>
      <c r="BJ102" s="171" t="n">
        <v>0.135</v>
      </c>
      <c r="BK102" s="134" t="n">
        <v>0.03</v>
      </c>
      <c r="BL102" s="134" t="n">
        <v>0.26</v>
      </c>
      <c r="BM102" s="134" t="n">
        <v>0.036</v>
      </c>
      <c r="BN102" s="134" t="n">
        <v>-0.2</v>
      </c>
      <c r="BO102" s="134" t="n">
        <v>0</v>
      </c>
      <c r="BP102" s="134" t="n">
        <v>-0.37</v>
      </c>
      <c r="BQ102" s="134" t="n">
        <v>0</v>
      </c>
      <c r="BR102" s="134" t="n">
        <v>0.475</v>
      </c>
      <c r="BS102" s="134" t="n">
        <v>0.036</v>
      </c>
      <c r="BT102" s="134" t="n">
        <v>-0.07</v>
      </c>
      <c r="BU102" s="134" t="n">
        <v>0.005</v>
      </c>
      <c r="BV102" s="134" t="n">
        <v>0.275</v>
      </c>
      <c r="BW102" s="134" t="n">
        <v>0</v>
      </c>
      <c r="BX102" s="134" t="n">
        <v>0</v>
      </c>
      <c r="BY102" s="134" t="n">
        <v>0</v>
      </c>
      <c r="BZ102" s="134" t="n">
        <v>-0.0215</v>
      </c>
      <c r="CA102" s="134" t="n">
        <v>0.0575</v>
      </c>
      <c r="CB102" s="134" t="n">
        <v>0.1725</v>
      </c>
      <c r="CC102" s="134" t="n">
        <v>0.0125</v>
      </c>
      <c r="CD102" s="134" t="n">
        <v>-0.0215</v>
      </c>
      <c r="CE102" s="134" t="n">
        <v>0.006</v>
      </c>
      <c r="CF102" s="134" t="n">
        <v>0.0025</v>
      </c>
      <c r="CG102" s="134" t="n">
        <v>0.0025</v>
      </c>
      <c r="CH102" s="134" t="n">
        <v>-0.0215</v>
      </c>
      <c r="CI102" s="134" t="n">
        <v>0.006</v>
      </c>
      <c r="CJ102" s="134" t="n">
        <v>-0.0745</v>
      </c>
      <c r="CK102" s="134" t="n">
        <v>0.005</v>
      </c>
      <c r="CL102" s="134" t="n">
        <v>0.075</v>
      </c>
      <c r="CM102" s="134" t="n">
        <v>0.005</v>
      </c>
      <c r="CN102" s="134" t="n">
        <v>-0.0745</v>
      </c>
      <c r="CO102" s="134" t="n">
        <v>0.01</v>
      </c>
      <c r="CP102" s="134" t="n">
        <v>-0.0195</v>
      </c>
      <c r="CQ102" s="134" t="n">
        <v>0.015</v>
      </c>
      <c r="CR102" s="134" t="n">
        <v>0.0205</v>
      </c>
      <c r="CS102" s="134" t="n">
        <v>0.0075</v>
      </c>
      <c r="CT102" s="134" t="n">
        <v>0.4</v>
      </c>
      <c r="CU102" s="134" t="n">
        <v>0.01</v>
      </c>
      <c r="CV102" s="134" t="n">
        <v>-0.2</v>
      </c>
      <c r="CW102" s="134" t="n">
        <v>0</v>
      </c>
      <c r="CX102" s="134" t="n">
        <v>0.1725</v>
      </c>
      <c r="CY102" s="134" t="n">
        <v>0.0125</v>
      </c>
      <c r="CZ102" s="134" t="n">
        <v>-0.63</v>
      </c>
      <c r="DA102" s="134" t="n">
        <v>0</v>
      </c>
      <c r="DB102" s="134" t="n">
        <v>-0.45</v>
      </c>
      <c r="DC102" s="134" t="n">
        <v>0</v>
      </c>
      <c r="DD102" s="134" t="n">
        <v>0.45</v>
      </c>
      <c r="DF102" s="134" t="n">
        <v>-0.045</v>
      </c>
      <c r="DG102" s="134" t="n">
        <v>0.01</v>
      </c>
      <c r="DH102" s="134" t="n">
        <v>0.0055</v>
      </c>
      <c r="DI102" s="134" t="n">
        <v>0.01</v>
      </c>
      <c r="DJ102" s="134" t="n">
        <v>-0.012</v>
      </c>
      <c r="DK102" s="134" t="n">
        <v>0.0075</v>
      </c>
      <c r="DL102" s="171" t="n">
        <v>-0.13</v>
      </c>
      <c r="DM102" s="134" t="n">
        <v>-0.01</v>
      </c>
      <c r="DN102" s="134" t="n">
        <v>0.145</v>
      </c>
      <c r="DO102" s="134" t="n">
        <v>0</v>
      </c>
      <c r="DP102" s="134" t="n">
        <v>-0.0525</v>
      </c>
      <c r="DQ102" s="134" t="n">
        <v>0</v>
      </c>
      <c r="DR102" s="134" t="n">
        <v>-0.12</v>
      </c>
      <c r="DS102" s="134" t="n">
        <v>-0.01</v>
      </c>
      <c r="DT102" s="134" t="n">
        <v>0.145</v>
      </c>
      <c r="DU102" s="134" t="n">
        <v>0</v>
      </c>
    </row>
    <row r="103" customFormat="false" ht="12.75" hidden="false" customHeight="false" outlineLevel="0" collapsed="false">
      <c r="D103" s="133" t="n">
        <v>39753</v>
      </c>
      <c r="F103" s="171" t="n">
        <v>4.187</v>
      </c>
      <c r="G103" s="172" t="n">
        <v>0.0518891879547323</v>
      </c>
      <c r="H103" s="171" t="n">
        <v>0.23</v>
      </c>
      <c r="I103" s="171" t="n">
        <v>0.8</v>
      </c>
      <c r="J103" s="171" t="n">
        <v>0.85</v>
      </c>
      <c r="K103" s="171" t="n">
        <v>0.8</v>
      </c>
      <c r="L103" s="169" t="n">
        <v>0.8</v>
      </c>
      <c r="M103" s="169" t="n">
        <v>0.9</v>
      </c>
      <c r="N103" s="171" t="n">
        <v>0.95</v>
      </c>
      <c r="O103" s="171" t="n">
        <v>0.85</v>
      </c>
      <c r="P103" s="171" t="n">
        <v>0.8</v>
      </c>
      <c r="Q103" s="171" t="n">
        <v>0.95</v>
      </c>
      <c r="R103" s="172" t="n">
        <v>0.8</v>
      </c>
      <c r="S103" s="172" t="n">
        <v>0.8</v>
      </c>
      <c r="T103" s="171" t="n">
        <v>0.8</v>
      </c>
      <c r="U103" s="171" t="n">
        <v>0.95</v>
      </c>
      <c r="V103" s="171" t="n">
        <v>0.95</v>
      </c>
      <c r="W103" s="171" t="n">
        <v>0.9</v>
      </c>
      <c r="X103" s="171" t="n">
        <v>-0.03</v>
      </c>
      <c r="Y103" s="171" t="n">
        <v>0.03</v>
      </c>
      <c r="Z103" s="171" t="n">
        <v>0.125</v>
      </c>
      <c r="AA103" s="171" t="n">
        <v>0.02</v>
      </c>
      <c r="AB103" s="171" t="n">
        <v>0.28</v>
      </c>
      <c r="AC103" s="171" t="n">
        <v>0</v>
      </c>
      <c r="AD103" s="171" t="n">
        <v>0.34</v>
      </c>
      <c r="AE103" s="171" t="n">
        <v>0</v>
      </c>
      <c r="AF103" s="171" t="n">
        <v>0.28</v>
      </c>
      <c r="AG103" s="171" t="n">
        <v>0</v>
      </c>
      <c r="AH103" s="171" t="n">
        <v>0.17</v>
      </c>
      <c r="AI103" s="171" t="n">
        <v>0</v>
      </c>
      <c r="AJ103" s="171" t="n">
        <v>0.159856</v>
      </c>
      <c r="AK103" s="171" t="n">
        <v>0</v>
      </c>
      <c r="AL103" s="171" t="n">
        <v>0.125</v>
      </c>
      <c r="AM103" s="171" t="n">
        <v>0.035</v>
      </c>
      <c r="AN103" s="171" t="n">
        <v>-0.0725</v>
      </c>
      <c r="AO103" s="171" t="n">
        <v>0.014</v>
      </c>
      <c r="AP103" s="171" t="n">
        <v>-0.44</v>
      </c>
      <c r="AQ103" s="171" t="n">
        <v>0.155</v>
      </c>
      <c r="AR103" s="171" t="n">
        <v>-0.0525</v>
      </c>
      <c r="AS103" s="171" t="n">
        <v>0.005</v>
      </c>
      <c r="AT103" s="171" t="n">
        <v>-0.15</v>
      </c>
      <c r="AU103" s="171" t="n">
        <v>-0.005</v>
      </c>
      <c r="AV103" s="171" t="n">
        <v>-0.11</v>
      </c>
      <c r="AW103" s="171" t="n">
        <v>-0.01</v>
      </c>
      <c r="AX103" s="171" t="n">
        <v>-0.0525</v>
      </c>
      <c r="AY103" s="171" t="n">
        <v>0.022</v>
      </c>
      <c r="AZ103" s="172" t="n">
        <v>0.155</v>
      </c>
      <c r="BA103" s="172" t="n">
        <v>0</v>
      </c>
      <c r="BB103" s="172" t="n">
        <v>-0.13</v>
      </c>
      <c r="BC103" s="171" t="n">
        <v>0.005</v>
      </c>
      <c r="BD103" s="171" t="n">
        <v>-0.07</v>
      </c>
      <c r="BE103" s="171" t="n">
        <v>0.005</v>
      </c>
      <c r="BF103" s="171" t="n">
        <v>0.25</v>
      </c>
      <c r="BG103" s="171" t="n">
        <v>0.038</v>
      </c>
      <c r="BH103" s="171" t="n">
        <v>-0.06</v>
      </c>
      <c r="BI103" s="171" t="n">
        <v>0</v>
      </c>
      <c r="BJ103" s="171" t="n">
        <v>0</v>
      </c>
      <c r="BK103" s="134" t="n">
        <v>0.03</v>
      </c>
      <c r="BL103" s="134" t="n">
        <v>0.25</v>
      </c>
      <c r="BM103" s="134" t="n">
        <v>0.038</v>
      </c>
      <c r="BN103" s="134" t="n">
        <v>0.298</v>
      </c>
      <c r="BO103" s="134" t="n">
        <v>0</v>
      </c>
      <c r="BP103" s="134" t="n">
        <v>-0.26</v>
      </c>
      <c r="BQ103" s="134" t="n">
        <v>0</v>
      </c>
      <c r="BR103" s="134" t="n">
        <v>0.5</v>
      </c>
      <c r="BS103" s="134" t="n">
        <v>0.038</v>
      </c>
      <c r="BT103" s="134" t="n">
        <v>-0.07</v>
      </c>
      <c r="BU103" s="134" t="n">
        <v>0.005</v>
      </c>
      <c r="BV103" s="134" t="n">
        <v>0.3</v>
      </c>
      <c r="BW103" s="134" t="n">
        <v>0</v>
      </c>
      <c r="BX103" s="134" t="n">
        <v>0</v>
      </c>
      <c r="BY103" s="134" t="n">
        <v>0</v>
      </c>
      <c r="BZ103" s="134" t="n">
        <v>-0.019</v>
      </c>
      <c r="CA103" s="134" t="n">
        <v>0.0575</v>
      </c>
      <c r="CB103" s="134" t="n">
        <v>0.215</v>
      </c>
      <c r="CC103" s="134" t="n">
        <v>0.02</v>
      </c>
      <c r="CD103" s="134" t="n">
        <v>-0.019</v>
      </c>
      <c r="CE103" s="134" t="n">
        <v>0.0062</v>
      </c>
      <c r="CF103" s="134" t="n">
        <v>0.0025</v>
      </c>
      <c r="CG103" s="134" t="n">
        <v>0.0025</v>
      </c>
      <c r="CH103" s="134" t="n">
        <v>-0.019</v>
      </c>
      <c r="CI103" s="134" t="n">
        <v>0.0062</v>
      </c>
      <c r="CJ103" s="134" t="n">
        <v>-0.077</v>
      </c>
      <c r="CK103" s="134" t="n">
        <v>0.005</v>
      </c>
      <c r="CL103" s="134" t="n">
        <v>0.075</v>
      </c>
      <c r="CM103" s="134" t="n">
        <v>0.005</v>
      </c>
      <c r="CN103" s="134" t="n">
        <v>-0.069</v>
      </c>
      <c r="CO103" s="134" t="n">
        <v>0.01</v>
      </c>
      <c r="CP103" s="134" t="n">
        <v>-0.014</v>
      </c>
      <c r="CQ103" s="134" t="n">
        <v>0.0125</v>
      </c>
      <c r="CR103" s="134" t="n">
        <v>0.026</v>
      </c>
      <c r="CS103" s="134" t="n">
        <v>0.0075</v>
      </c>
      <c r="CT103" s="134" t="n">
        <v>0.7</v>
      </c>
      <c r="CU103" s="134" t="n">
        <v>0.055</v>
      </c>
      <c r="CV103" s="134" t="n">
        <v>0.298</v>
      </c>
      <c r="CW103" s="134" t="n">
        <v>0</v>
      </c>
      <c r="CX103" s="134" t="n">
        <v>0.215</v>
      </c>
      <c r="CY103" s="134" t="n">
        <v>0.02</v>
      </c>
      <c r="CZ103" s="134" t="n">
        <v>-0.52</v>
      </c>
      <c r="DA103" s="134" t="n">
        <v>0</v>
      </c>
      <c r="DB103" s="134" t="n">
        <v>-0.34</v>
      </c>
      <c r="DC103" s="134" t="n">
        <v>0</v>
      </c>
      <c r="DD103" s="134" t="n">
        <v>0.45</v>
      </c>
      <c r="DF103" s="134" t="n">
        <v>-0.035</v>
      </c>
      <c r="DG103" s="134" t="n">
        <v>0.0125</v>
      </c>
      <c r="DH103" s="134" t="n">
        <v>0.0065</v>
      </c>
      <c r="DI103" s="134" t="n">
        <v>0.0075</v>
      </c>
      <c r="DJ103" s="134" t="n">
        <v>-0.0135</v>
      </c>
      <c r="DK103" s="134" t="n">
        <v>0.0025</v>
      </c>
      <c r="DL103" s="171" t="n">
        <v>-0.13</v>
      </c>
      <c r="DM103" s="134" t="n">
        <v>0</v>
      </c>
      <c r="DN103" s="134" t="n">
        <v>0.175</v>
      </c>
      <c r="DO103" s="134" t="n">
        <v>0</v>
      </c>
      <c r="DP103" s="134" t="n">
        <v>-0.0525</v>
      </c>
      <c r="DQ103" s="134" t="n">
        <v>0.005</v>
      </c>
      <c r="DR103" s="134" t="n">
        <v>-0.12</v>
      </c>
      <c r="DS103" s="134" t="n">
        <v>0</v>
      </c>
      <c r="DT103" s="134" t="n">
        <v>0.17</v>
      </c>
      <c r="DU103" s="134" t="n">
        <v>0</v>
      </c>
    </row>
    <row r="104" customFormat="false" ht="12.75" hidden="false" customHeight="false" outlineLevel="0" collapsed="false">
      <c r="D104" s="133" t="n">
        <v>39783</v>
      </c>
      <c r="F104" s="171" t="n">
        <v>4.347</v>
      </c>
      <c r="G104" s="172" t="n">
        <v>0.0520260510713393</v>
      </c>
      <c r="H104" s="171" t="n">
        <v>0.23</v>
      </c>
      <c r="I104" s="171" t="n">
        <v>1</v>
      </c>
      <c r="J104" s="171" t="n">
        <v>1.05</v>
      </c>
      <c r="K104" s="171" t="n">
        <v>1</v>
      </c>
      <c r="L104" s="169" t="n">
        <v>1</v>
      </c>
      <c r="M104" s="169" t="n">
        <v>1.15</v>
      </c>
      <c r="N104" s="171" t="n">
        <v>1.25</v>
      </c>
      <c r="O104" s="171" t="n">
        <v>1.05</v>
      </c>
      <c r="P104" s="171" t="n">
        <v>1</v>
      </c>
      <c r="Q104" s="171" t="n">
        <v>1.35</v>
      </c>
      <c r="R104" s="172" t="n">
        <v>1</v>
      </c>
      <c r="S104" s="172" t="n">
        <v>1.1</v>
      </c>
      <c r="T104" s="171" t="n">
        <v>1</v>
      </c>
      <c r="U104" s="171" t="n">
        <v>1.25</v>
      </c>
      <c r="V104" s="171" t="n">
        <v>1.15</v>
      </c>
      <c r="W104" s="171" t="n">
        <v>1.1</v>
      </c>
      <c r="X104" s="171" t="n">
        <v>-0.025</v>
      </c>
      <c r="Y104" s="171" t="n">
        <v>0.03</v>
      </c>
      <c r="Z104" s="171" t="n">
        <v>0.125</v>
      </c>
      <c r="AA104" s="171" t="n">
        <v>0.02</v>
      </c>
      <c r="AB104" s="171" t="n">
        <v>0.28</v>
      </c>
      <c r="AC104" s="171" t="n">
        <v>0</v>
      </c>
      <c r="AD104" s="171" t="n">
        <v>0.34</v>
      </c>
      <c r="AE104" s="171" t="n">
        <v>0</v>
      </c>
      <c r="AF104" s="171" t="n">
        <v>0.28</v>
      </c>
      <c r="AG104" s="171" t="n">
        <v>0</v>
      </c>
      <c r="AH104" s="171" t="n">
        <v>0.17</v>
      </c>
      <c r="AI104" s="171" t="n">
        <v>0</v>
      </c>
      <c r="AJ104" s="171" t="n">
        <v>0.164976</v>
      </c>
      <c r="AK104" s="171" t="n">
        <v>0</v>
      </c>
      <c r="AL104" s="171" t="n">
        <v>0.125</v>
      </c>
      <c r="AM104" s="171" t="n">
        <v>0.035</v>
      </c>
      <c r="AN104" s="171" t="n">
        <v>-0.0725</v>
      </c>
      <c r="AO104" s="171" t="n">
        <v>0.014</v>
      </c>
      <c r="AP104" s="171" t="n">
        <v>-0.44</v>
      </c>
      <c r="AQ104" s="171" t="n">
        <v>0.155</v>
      </c>
      <c r="AR104" s="171" t="n">
        <v>-0.0525</v>
      </c>
      <c r="AS104" s="171" t="n">
        <v>0.005</v>
      </c>
      <c r="AT104" s="171" t="n">
        <v>-0.1525</v>
      </c>
      <c r="AU104" s="171" t="n">
        <v>-0.005</v>
      </c>
      <c r="AV104" s="171" t="n">
        <v>-0.1125</v>
      </c>
      <c r="AW104" s="171" t="n">
        <v>-0.01</v>
      </c>
      <c r="AX104" s="171" t="n">
        <v>-0.0525</v>
      </c>
      <c r="AY104" s="171" t="n">
        <v>0.022</v>
      </c>
      <c r="AZ104" s="172" t="n">
        <v>0.155</v>
      </c>
      <c r="BA104" s="172" t="n">
        <v>0</v>
      </c>
      <c r="BB104" s="172" t="n">
        <v>-0.13</v>
      </c>
      <c r="BC104" s="171" t="n">
        <v>0.005</v>
      </c>
      <c r="BD104" s="171" t="n">
        <v>-0.07</v>
      </c>
      <c r="BE104" s="171" t="n">
        <v>0.005</v>
      </c>
      <c r="BF104" s="171" t="n">
        <v>0.25</v>
      </c>
      <c r="BG104" s="171" t="n">
        <v>0.038</v>
      </c>
      <c r="BH104" s="171" t="n">
        <v>-0.06</v>
      </c>
      <c r="BI104" s="171" t="n">
        <v>0</v>
      </c>
      <c r="BJ104" s="171" t="n">
        <v>0</v>
      </c>
      <c r="BK104" s="134" t="n">
        <v>0.03</v>
      </c>
      <c r="BL104" s="134" t="n">
        <v>0.25</v>
      </c>
      <c r="BM104" s="134" t="n">
        <v>0.038</v>
      </c>
      <c r="BN104" s="134" t="n">
        <v>0.358</v>
      </c>
      <c r="BO104" s="134" t="n">
        <v>0</v>
      </c>
      <c r="BP104" s="134" t="n">
        <v>-0.26</v>
      </c>
      <c r="BQ104" s="134" t="n">
        <v>0</v>
      </c>
      <c r="BR104" s="134" t="n">
        <v>0.57</v>
      </c>
      <c r="BS104" s="134" t="n">
        <v>0.038</v>
      </c>
      <c r="BT104" s="134" t="n">
        <v>-0.07</v>
      </c>
      <c r="BU104" s="134" t="n">
        <v>0.005</v>
      </c>
      <c r="BV104" s="134" t="n">
        <v>0.37</v>
      </c>
      <c r="BW104" s="134" t="n">
        <v>0</v>
      </c>
      <c r="BX104" s="134" t="n">
        <v>0</v>
      </c>
      <c r="BY104" s="134" t="n">
        <v>0</v>
      </c>
      <c r="BZ104" s="134" t="n">
        <v>-0.019</v>
      </c>
      <c r="CA104" s="134" t="n">
        <v>0.0575</v>
      </c>
      <c r="CB104" s="134" t="n">
        <v>0.235</v>
      </c>
      <c r="CC104" s="134" t="n">
        <v>0.02</v>
      </c>
      <c r="CD104" s="134" t="n">
        <v>-0.019</v>
      </c>
      <c r="CE104" s="134" t="n">
        <v>0.0062</v>
      </c>
      <c r="CF104" s="134" t="n">
        <v>0.0025</v>
      </c>
      <c r="CG104" s="134" t="n">
        <v>0.0025</v>
      </c>
      <c r="CH104" s="134" t="n">
        <v>-0.019</v>
      </c>
      <c r="CI104" s="134" t="n">
        <v>0.0062</v>
      </c>
      <c r="CJ104" s="134" t="n">
        <v>-0.1045</v>
      </c>
      <c r="CK104" s="134" t="n">
        <v>0.005</v>
      </c>
      <c r="CL104" s="134" t="n">
        <v>0.075</v>
      </c>
      <c r="CM104" s="134" t="n">
        <v>0.005</v>
      </c>
      <c r="CN104" s="134" t="n">
        <v>-0.069</v>
      </c>
      <c r="CO104" s="134" t="n">
        <v>0.01</v>
      </c>
      <c r="CP104" s="134" t="n">
        <v>-0.014</v>
      </c>
      <c r="CQ104" s="134" t="n">
        <v>0.01</v>
      </c>
      <c r="CR104" s="134" t="n">
        <v>0.026</v>
      </c>
      <c r="CS104" s="134" t="n">
        <v>0.0075</v>
      </c>
      <c r="CT104" s="134" t="n">
        <v>0.98</v>
      </c>
      <c r="CU104" s="134" t="n">
        <v>0.25</v>
      </c>
      <c r="CV104" s="134" t="n">
        <v>0.358</v>
      </c>
      <c r="CW104" s="134" t="n">
        <v>0</v>
      </c>
      <c r="CX104" s="134" t="n">
        <v>0.235</v>
      </c>
      <c r="CY104" s="134" t="n">
        <v>0.02</v>
      </c>
      <c r="CZ104" s="134" t="n">
        <v>-0.52</v>
      </c>
      <c r="DA104" s="134" t="n">
        <v>0</v>
      </c>
      <c r="DB104" s="134" t="n">
        <v>-0.34</v>
      </c>
      <c r="DC104" s="134" t="n">
        <v>0</v>
      </c>
      <c r="DD104" s="134" t="n">
        <v>0.4</v>
      </c>
      <c r="DF104" s="134" t="n">
        <v>-0.035</v>
      </c>
      <c r="DG104" s="134" t="n">
        <v>0.0125</v>
      </c>
      <c r="DH104" s="134" t="n">
        <v>0.0065</v>
      </c>
      <c r="DI104" s="134" t="n">
        <v>0.0075</v>
      </c>
      <c r="DJ104" s="134" t="n">
        <v>-0.0135</v>
      </c>
      <c r="DK104" s="134" t="n">
        <v>0.0025</v>
      </c>
      <c r="DL104" s="171" t="n">
        <v>-0.1325</v>
      </c>
      <c r="DM104" s="134" t="n">
        <v>0</v>
      </c>
      <c r="DN104" s="134" t="n">
        <v>0.175</v>
      </c>
      <c r="DO104" s="134" t="n">
        <v>0</v>
      </c>
      <c r="DP104" s="134" t="n">
        <v>-0.0525</v>
      </c>
      <c r="DQ104" s="134" t="n">
        <v>0.005</v>
      </c>
      <c r="DR104" s="134" t="n">
        <v>-0.1225</v>
      </c>
      <c r="DS104" s="134" t="n">
        <v>0</v>
      </c>
      <c r="DT104" s="134" t="n">
        <v>0.17</v>
      </c>
      <c r="DU104" s="134" t="n">
        <v>0</v>
      </c>
    </row>
    <row r="105" customFormat="false" ht="12.75" hidden="false" customHeight="false" outlineLevel="0" collapsed="false">
      <c r="D105" s="133" t="n">
        <v>39814</v>
      </c>
      <c r="F105" s="171" t="n">
        <v>4.372</v>
      </c>
      <c r="G105" s="172" t="n">
        <v>0.0521225679582678</v>
      </c>
      <c r="H105" s="171" t="n">
        <v>0.23</v>
      </c>
      <c r="I105" s="171" t="n">
        <v>1</v>
      </c>
      <c r="J105" s="171" t="n">
        <v>1.05</v>
      </c>
      <c r="K105" s="171" t="n">
        <v>1</v>
      </c>
      <c r="L105" s="169" t="n">
        <v>1</v>
      </c>
      <c r="M105" s="169" t="n">
        <v>1.15</v>
      </c>
      <c r="N105" s="171" t="n">
        <v>1.45</v>
      </c>
      <c r="O105" s="171" t="n">
        <v>1.05</v>
      </c>
      <c r="P105" s="171" t="n">
        <v>1</v>
      </c>
      <c r="Q105" s="171" t="n">
        <v>1.35</v>
      </c>
      <c r="R105" s="172" t="n">
        <v>1</v>
      </c>
      <c r="S105" s="172" t="n">
        <v>1.1</v>
      </c>
      <c r="T105" s="171" t="n">
        <v>1</v>
      </c>
      <c r="U105" s="171" t="n">
        <v>1.45</v>
      </c>
      <c r="V105" s="171" t="n">
        <v>1.15</v>
      </c>
      <c r="W105" s="171" t="n">
        <v>1.1</v>
      </c>
      <c r="X105" s="171" t="n">
        <v>-0.005</v>
      </c>
      <c r="Y105" s="171" t="n">
        <v>0.03</v>
      </c>
      <c r="Z105" s="171" t="n">
        <v>0.125</v>
      </c>
      <c r="AA105" s="171" t="n">
        <v>0.02</v>
      </c>
      <c r="AB105" s="171" t="n">
        <v>0.28</v>
      </c>
      <c r="AC105" s="171" t="n">
        <v>0</v>
      </c>
      <c r="AD105" s="171" t="n">
        <v>0.34</v>
      </c>
      <c r="AE105" s="171" t="n">
        <v>0</v>
      </c>
      <c r="AF105" s="171" t="n">
        <v>0.28</v>
      </c>
      <c r="AG105" s="171" t="n">
        <v>0</v>
      </c>
      <c r="AH105" s="171" t="n">
        <v>0.17</v>
      </c>
      <c r="AI105" s="171" t="n">
        <v>0</v>
      </c>
      <c r="AJ105" s="171" t="n">
        <v>0.165728</v>
      </c>
      <c r="AK105" s="171" t="n">
        <v>0</v>
      </c>
      <c r="AL105" s="171" t="n">
        <v>0.125</v>
      </c>
      <c r="AM105" s="171" t="n">
        <v>0.035</v>
      </c>
      <c r="AN105" s="171" t="n">
        <v>-0.0725</v>
      </c>
      <c r="AO105" s="171" t="n">
        <v>0.014</v>
      </c>
      <c r="AP105" s="171" t="n">
        <v>-0.44</v>
      </c>
      <c r="AQ105" s="171" t="n">
        <v>0.155</v>
      </c>
      <c r="AR105" s="171" t="n">
        <v>-0.0525</v>
      </c>
      <c r="AS105" s="171" t="n">
        <v>0.005</v>
      </c>
      <c r="AT105" s="171" t="n">
        <v>-0.155</v>
      </c>
      <c r="AU105" s="171" t="n">
        <v>-0.005</v>
      </c>
      <c r="AV105" s="171" t="n">
        <v>-0.115</v>
      </c>
      <c r="AW105" s="171" t="n">
        <v>-0.01</v>
      </c>
      <c r="AX105" s="171" t="n">
        <v>-0.0525</v>
      </c>
      <c r="AY105" s="171" t="n">
        <v>0.022</v>
      </c>
      <c r="AZ105" s="172" t="n">
        <v>0.155</v>
      </c>
      <c r="BA105" s="172" t="n">
        <v>0</v>
      </c>
      <c r="BB105" s="172" t="n">
        <v>-0.13</v>
      </c>
      <c r="BC105" s="171" t="n">
        <v>0.005</v>
      </c>
      <c r="BD105" s="171" t="n">
        <v>-0.07</v>
      </c>
      <c r="BE105" s="171" t="n">
        <v>0.005</v>
      </c>
      <c r="BF105" s="171" t="n">
        <v>0.25</v>
      </c>
      <c r="BG105" s="171" t="n">
        <v>0.038</v>
      </c>
      <c r="BH105" s="171" t="n">
        <v>-0.06</v>
      </c>
      <c r="BI105" s="171" t="n">
        <v>0</v>
      </c>
      <c r="BJ105" s="171" t="n">
        <v>0</v>
      </c>
      <c r="BK105" s="134" t="n">
        <v>0.03</v>
      </c>
      <c r="BL105" s="134" t="n">
        <v>0.25</v>
      </c>
      <c r="BM105" s="134" t="n">
        <v>0.038</v>
      </c>
      <c r="BN105" s="134" t="n">
        <v>0.428</v>
      </c>
      <c r="BO105" s="134" t="n">
        <v>0</v>
      </c>
      <c r="BP105" s="134" t="n">
        <v>-0.26</v>
      </c>
      <c r="BQ105" s="134" t="n">
        <v>0</v>
      </c>
      <c r="BR105" s="134" t="n">
        <v>0.57</v>
      </c>
      <c r="BS105" s="134" t="n">
        <v>0.038</v>
      </c>
      <c r="BT105" s="134" t="n">
        <v>-0.07</v>
      </c>
      <c r="BU105" s="134" t="n">
        <v>0.005</v>
      </c>
      <c r="BV105" s="134" t="n">
        <v>0.37</v>
      </c>
      <c r="BW105" s="134" t="n">
        <v>0</v>
      </c>
      <c r="BX105" s="134" t="n">
        <v>0</v>
      </c>
      <c r="BY105" s="134" t="n">
        <v>0</v>
      </c>
      <c r="BZ105" s="134" t="n">
        <v>-0.017</v>
      </c>
      <c r="CA105" s="134" t="n">
        <v>0.0575</v>
      </c>
      <c r="CB105" s="134" t="n">
        <v>0.255</v>
      </c>
      <c r="CC105" s="134" t="n">
        <v>0.02</v>
      </c>
      <c r="CD105" s="134" t="n">
        <v>-0.017</v>
      </c>
      <c r="CE105" s="134" t="n">
        <v>0.0062</v>
      </c>
      <c r="CF105" s="134" t="n">
        <v>0.0025</v>
      </c>
      <c r="CG105" s="134" t="n">
        <v>0.0025</v>
      </c>
      <c r="CH105" s="134" t="n">
        <v>-0.017</v>
      </c>
      <c r="CI105" s="134" t="n">
        <v>0.0062</v>
      </c>
      <c r="CJ105" s="134" t="n">
        <v>-0.115</v>
      </c>
      <c r="CK105" s="134" t="n">
        <v>0.005</v>
      </c>
      <c r="CL105" s="134" t="n">
        <v>0.075</v>
      </c>
      <c r="CM105" s="134" t="n">
        <v>0.005</v>
      </c>
      <c r="CN105" s="134" t="n">
        <v>-0.069</v>
      </c>
      <c r="CO105" s="134" t="n">
        <v>0.01</v>
      </c>
      <c r="CP105" s="134" t="n">
        <v>-0.014</v>
      </c>
      <c r="CQ105" s="134" t="n">
        <v>0.01</v>
      </c>
      <c r="CR105" s="134" t="n">
        <v>0.026</v>
      </c>
      <c r="CS105" s="134" t="n">
        <v>0.0075</v>
      </c>
      <c r="CT105" s="134" t="n">
        <v>1.6</v>
      </c>
      <c r="CU105" s="134" t="n">
        <v>0.45</v>
      </c>
      <c r="CV105" s="134" t="n">
        <v>0.428</v>
      </c>
      <c r="CW105" s="134" t="n">
        <v>0</v>
      </c>
      <c r="CX105" s="134" t="n">
        <v>0.255</v>
      </c>
      <c r="CY105" s="134" t="n">
        <v>0.02</v>
      </c>
      <c r="CZ105" s="134" t="n">
        <v>-0.52</v>
      </c>
      <c r="DA105" s="134" t="n">
        <v>0</v>
      </c>
      <c r="DB105" s="134" t="n">
        <v>-0.34</v>
      </c>
      <c r="DC105" s="134" t="n">
        <v>0</v>
      </c>
      <c r="DD105" s="134" t="n">
        <v>0.35</v>
      </c>
      <c r="DF105" s="134" t="n">
        <v>-0.035</v>
      </c>
      <c r="DG105" s="134" t="n">
        <v>0.0125</v>
      </c>
      <c r="DH105" s="134" t="n">
        <v>0.0065</v>
      </c>
      <c r="DI105" s="134" t="n">
        <v>0.0075</v>
      </c>
      <c r="DJ105" s="134" t="n">
        <v>-0.0135</v>
      </c>
      <c r="DK105" s="134" t="n">
        <v>0.0025</v>
      </c>
      <c r="DL105" s="171" t="n">
        <v>-0.135</v>
      </c>
      <c r="DM105" s="134" t="n">
        <v>0</v>
      </c>
      <c r="DN105" s="134" t="n">
        <v>0.175</v>
      </c>
      <c r="DO105" s="134" t="n">
        <v>0</v>
      </c>
      <c r="DP105" s="134" t="n">
        <v>-0.0525</v>
      </c>
      <c r="DQ105" s="134" t="n">
        <v>0.005</v>
      </c>
      <c r="DR105" s="134" t="n">
        <v>-0.125</v>
      </c>
      <c r="DS105" s="134" t="n">
        <v>0</v>
      </c>
      <c r="DT105" s="134" t="n">
        <v>0.17</v>
      </c>
      <c r="DU105" s="134" t="n">
        <v>0</v>
      </c>
    </row>
    <row r="106" customFormat="false" ht="12.75" hidden="false" customHeight="false" outlineLevel="0" collapsed="false">
      <c r="D106" s="133" t="n">
        <v>39845</v>
      </c>
      <c r="F106" s="171" t="n">
        <v>4.288</v>
      </c>
      <c r="G106" s="172" t="n">
        <v>0.0522190848483031</v>
      </c>
      <c r="H106" s="171" t="n">
        <v>0.2275</v>
      </c>
      <c r="I106" s="171" t="n">
        <v>1</v>
      </c>
      <c r="J106" s="171" t="n">
        <v>1.05</v>
      </c>
      <c r="K106" s="171" t="n">
        <v>1</v>
      </c>
      <c r="L106" s="169" t="n">
        <v>1</v>
      </c>
      <c r="M106" s="169" t="n">
        <v>1.15</v>
      </c>
      <c r="N106" s="171" t="n">
        <v>1.45</v>
      </c>
      <c r="O106" s="171" t="n">
        <v>1.05</v>
      </c>
      <c r="P106" s="171" t="n">
        <v>1</v>
      </c>
      <c r="Q106" s="171" t="n">
        <v>1.35</v>
      </c>
      <c r="R106" s="172" t="n">
        <v>1</v>
      </c>
      <c r="S106" s="172" t="n">
        <v>1.1</v>
      </c>
      <c r="T106" s="171" t="n">
        <v>1</v>
      </c>
      <c r="U106" s="171" t="n">
        <v>1.45</v>
      </c>
      <c r="V106" s="171" t="n">
        <v>1.15</v>
      </c>
      <c r="W106" s="171" t="n">
        <v>1.1</v>
      </c>
      <c r="X106" s="171" t="n">
        <v>-0.01</v>
      </c>
      <c r="Y106" s="171" t="n">
        <v>0.03</v>
      </c>
      <c r="Z106" s="171" t="n">
        <v>0.125</v>
      </c>
      <c r="AA106" s="171" t="n">
        <v>0.02</v>
      </c>
      <c r="AB106" s="171" t="n">
        <v>0.28</v>
      </c>
      <c r="AC106" s="171" t="n">
        <v>0</v>
      </c>
      <c r="AD106" s="171" t="n">
        <v>0.34</v>
      </c>
      <c r="AE106" s="171" t="n">
        <v>0</v>
      </c>
      <c r="AF106" s="171" t="n">
        <v>0.28</v>
      </c>
      <c r="AG106" s="171" t="n">
        <v>0</v>
      </c>
      <c r="AH106" s="171" t="n">
        <v>0.17</v>
      </c>
      <c r="AI106" s="171" t="n">
        <v>0</v>
      </c>
      <c r="AJ106" s="171" t="n">
        <v>0.16304</v>
      </c>
      <c r="AK106" s="171" t="n">
        <v>0</v>
      </c>
      <c r="AL106" s="171" t="n">
        <v>0.125</v>
      </c>
      <c r="AM106" s="171" t="n">
        <v>0.035</v>
      </c>
      <c r="AN106" s="171" t="n">
        <v>-0.0725</v>
      </c>
      <c r="AO106" s="171" t="n">
        <v>0.014</v>
      </c>
      <c r="AP106" s="171" t="n">
        <v>-0.44</v>
      </c>
      <c r="AQ106" s="171" t="n">
        <v>0.155</v>
      </c>
      <c r="AR106" s="171" t="n">
        <v>-0.0525</v>
      </c>
      <c r="AS106" s="171" t="n">
        <v>0.005</v>
      </c>
      <c r="AT106" s="171" t="n">
        <v>-0.1475</v>
      </c>
      <c r="AU106" s="171" t="n">
        <v>-0.005</v>
      </c>
      <c r="AV106" s="171" t="n">
        <v>-0.1075</v>
      </c>
      <c r="AW106" s="171" t="n">
        <v>-0.01</v>
      </c>
      <c r="AX106" s="171" t="n">
        <v>-0.0525</v>
      </c>
      <c r="AY106" s="171" t="n">
        <v>0.022</v>
      </c>
      <c r="AZ106" s="172" t="n">
        <v>0.155</v>
      </c>
      <c r="BA106" s="172" t="n">
        <v>0</v>
      </c>
      <c r="BB106" s="172" t="n">
        <v>-0.13</v>
      </c>
      <c r="BC106" s="171" t="n">
        <v>0.005</v>
      </c>
      <c r="BD106" s="171" t="n">
        <v>-0.07</v>
      </c>
      <c r="BE106" s="171" t="n">
        <v>0.005</v>
      </c>
      <c r="BF106" s="171" t="n">
        <v>0.25</v>
      </c>
      <c r="BG106" s="171" t="n">
        <v>0.038</v>
      </c>
      <c r="BH106" s="171" t="n">
        <v>-0.06</v>
      </c>
      <c r="BI106" s="171" t="n">
        <v>0</v>
      </c>
      <c r="BJ106" s="171" t="n">
        <v>0</v>
      </c>
      <c r="BK106" s="134" t="n">
        <v>0.03</v>
      </c>
      <c r="BL106" s="134" t="n">
        <v>0.25</v>
      </c>
      <c r="BM106" s="134" t="n">
        <v>0.038</v>
      </c>
      <c r="BN106" s="134" t="n">
        <v>0.298</v>
      </c>
      <c r="BO106" s="134" t="n">
        <v>0</v>
      </c>
      <c r="BP106" s="134" t="n">
        <v>-0.26</v>
      </c>
      <c r="BQ106" s="134" t="n">
        <v>0</v>
      </c>
      <c r="BR106" s="134" t="n">
        <v>0.57</v>
      </c>
      <c r="BS106" s="134" t="n">
        <v>0.038</v>
      </c>
      <c r="BT106" s="134" t="n">
        <v>-0.07</v>
      </c>
      <c r="BU106" s="134" t="n">
        <v>0.005</v>
      </c>
      <c r="BV106" s="134" t="n">
        <v>0.37</v>
      </c>
      <c r="BW106" s="134" t="n">
        <v>0</v>
      </c>
      <c r="BX106" s="134" t="n">
        <v>0</v>
      </c>
      <c r="BY106" s="134" t="n">
        <v>0</v>
      </c>
      <c r="BZ106" s="134" t="n">
        <v>-0.017</v>
      </c>
      <c r="CA106" s="134" t="n">
        <v>0.0575</v>
      </c>
      <c r="CB106" s="134" t="n">
        <v>0.255</v>
      </c>
      <c r="CC106" s="134" t="n">
        <v>0.02</v>
      </c>
      <c r="CD106" s="134" t="n">
        <v>-0.017</v>
      </c>
      <c r="CE106" s="134" t="n">
        <v>0.0062</v>
      </c>
      <c r="CF106" s="134" t="n">
        <v>0.0025</v>
      </c>
      <c r="CG106" s="134" t="n">
        <v>0.0025</v>
      </c>
      <c r="CH106" s="134" t="n">
        <v>-0.017</v>
      </c>
      <c r="CI106" s="134" t="n">
        <v>0.0062</v>
      </c>
      <c r="CJ106" s="134" t="n">
        <v>-0.0975</v>
      </c>
      <c r="CK106" s="134" t="n">
        <v>0.005</v>
      </c>
      <c r="CL106" s="134" t="n">
        <v>0.075</v>
      </c>
      <c r="CM106" s="134" t="n">
        <v>0.005</v>
      </c>
      <c r="CN106" s="134" t="n">
        <v>-0.069</v>
      </c>
      <c r="CO106" s="134" t="n">
        <v>0.01</v>
      </c>
      <c r="CP106" s="134" t="n">
        <v>-0.014</v>
      </c>
      <c r="CQ106" s="134" t="n">
        <v>0.01</v>
      </c>
      <c r="CR106" s="134" t="n">
        <v>0.026</v>
      </c>
      <c r="CS106" s="134" t="n">
        <v>0.0075</v>
      </c>
      <c r="CT106" s="134" t="n">
        <v>1.6</v>
      </c>
      <c r="CU106" s="134" t="n">
        <v>0.45</v>
      </c>
      <c r="CV106" s="134" t="n">
        <v>0.298</v>
      </c>
      <c r="CW106" s="134" t="n">
        <v>0</v>
      </c>
      <c r="CX106" s="134" t="n">
        <v>0.255</v>
      </c>
      <c r="CY106" s="134" t="n">
        <v>0.02</v>
      </c>
      <c r="CZ106" s="134" t="n">
        <v>-0.52</v>
      </c>
      <c r="DA106" s="134" t="n">
        <v>0</v>
      </c>
      <c r="DB106" s="134" t="n">
        <v>-0.34</v>
      </c>
      <c r="DC106" s="134" t="n">
        <v>0</v>
      </c>
      <c r="DD106" s="134" t="n">
        <v>0.35</v>
      </c>
      <c r="DF106" s="134" t="n">
        <v>-0.035</v>
      </c>
      <c r="DG106" s="134" t="n">
        <v>0.0125</v>
      </c>
      <c r="DH106" s="134" t="n">
        <v>0.0065</v>
      </c>
      <c r="DI106" s="134" t="n">
        <v>0.0075</v>
      </c>
      <c r="DJ106" s="134" t="n">
        <v>-0.0135</v>
      </c>
      <c r="DK106" s="134" t="n">
        <v>0.0025</v>
      </c>
      <c r="DL106" s="171" t="n">
        <v>-0.1275</v>
      </c>
      <c r="DM106" s="134" t="n">
        <v>0</v>
      </c>
      <c r="DN106" s="134" t="n">
        <v>0.175</v>
      </c>
      <c r="DO106" s="134" t="n">
        <v>0</v>
      </c>
      <c r="DP106" s="134" t="n">
        <v>-0.0525</v>
      </c>
      <c r="DQ106" s="134" t="n">
        <v>0.005</v>
      </c>
      <c r="DR106" s="134" t="n">
        <v>-0.1175</v>
      </c>
      <c r="DS106" s="134" t="n">
        <v>0</v>
      </c>
      <c r="DT106" s="134" t="n">
        <v>0.17</v>
      </c>
      <c r="DU106" s="134" t="n">
        <v>0</v>
      </c>
    </row>
    <row r="107" customFormat="false" ht="12.75" hidden="false" customHeight="false" outlineLevel="0" collapsed="false">
      <c r="D107" s="133" t="n">
        <v>39873</v>
      </c>
      <c r="F107" s="171" t="n">
        <v>4.153</v>
      </c>
      <c r="G107" s="172" t="n">
        <v>0.0523062613968115</v>
      </c>
      <c r="H107" s="171" t="n">
        <v>0.22</v>
      </c>
      <c r="I107" s="171" t="n">
        <v>0.75</v>
      </c>
      <c r="J107" s="171" t="n">
        <v>0.8</v>
      </c>
      <c r="K107" s="171" t="n">
        <v>0.75</v>
      </c>
      <c r="L107" s="169" t="n">
        <v>0.75</v>
      </c>
      <c r="M107" s="169" t="n">
        <v>0.85</v>
      </c>
      <c r="N107" s="171" t="n">
        <v>1</v>
      </c>
      <c r="O107" s="171" t="n">
        <v>0.75</v>
      </c>
      <c r="P107" s="171" t="n">
        <v>0.75</v>
      </c>
      <c r="Q107" s="171" t="n">
        <v>0.95</v>
      </c>
      <c r="R107" s="172" t="n">
        <v>0.75</v>
      </c>
      <c r="S107" s="172" t="n">
        <v>0.75</v>
      </c>
      <c r="T107" s="171" t="n">
        <v>0.75</v>
      </c>
      <c r="U107" s="171" t="n">
        <v>1</v>
      </c>
      <c r="V107" s="171" t="n">
        <v>0.9</v>
      </c>
      <c r="W107" s="171" t="n">
        <v>0.85</v>
      </c>
      <c r="X107" s="171" t="n">
        <v>-0.03</v>
      </c>
      <c r="Y107" s="171" t="n">
        <v>0.03</v>
      </c>
      <c r="Z107" s="171" t="n">
        <v>0.125</v>
      </c>
      <c r="AA107" s="171" t="n">
        <v>0.02</v>
      </c>
      <c r="AB107" s="171" t="n">
        <v>0.28</v>
      </c>
      <c r="AC107" s="171" t="n">
        <v>0</v>
      </c>
      <c r="AD107" s="171" t="n">
        <v>0.34</v>
      </c>
      <c r="AE107" s="171" t="n">
        <v>0</v>
      </c>
      <c r="AF107" s="171" t="n">
        <v>0.28</v>
      </c>
      <c r="AG107" s="171" t="n">
        <v>0</v>
      </c>
      <c r="AH107" s="171" t="n">
        <v>0.17</v>
      </c>
      <c r="AI107" s="171" t="n">
        <v>0</v>
      </c>
      <c r="AJ107" s="171" t="n">
        <v>0.15872</v>
      </c>
      <c r="AK107" s="171" t="n">
        <v>0</v>
      </c>
      <c r="AL107" s="171" t="n">
        <v>0.125</v>
      </c>
      <c r="AM107" s="171" t="n">
        <v>0.035</v>
      </c>
      <c r="AN107" s="171" t="n">
        <v>-0.0725</v>
      </c>
      <c r="AO107" s="171" t="n">
        <v>0.014</v>
      </c>
      <c r="AP107" s="171" t="n">
        <v>-0.44</v>
      </c>
      <c r="AQ107" s="171" t="n">
        <v>0.155</v>
      </c>
      <c r="AR107" s="171" t="n">
        <v>-0.0525</v>
      </c>
      <c r="AS107" s="171" t="n">
        <v>0.005</v>
      </c>
      <c r="AT107" s="171" t="n">
        <v>-0.145</v>
      </c>
      <c r="AU107" s="171" t="n">
        <v>-0.005</v>
      </c>
      <c r="AV107" s="171" t="n">
        <v>-0.105</v>
      </c>
      <c r="AW107" s="171" t="n">
        <v>-0.01</v>
      </c>
      <c r="AX107" s="171" t="n">
        <v>-0.0525</v>
      </c>
      <c r="AY107" s="171" t="n">
        <v>0.022</v>
      </c>
      <c r="AZ107" s="172" t="n">
        <v>0.155</v>
      </c>
      <c r="BA107" s="172" t="n">
        <v>0</v>
      </c>
      <c r="BB107" s="172" t="n">
        <v>-0.13</v>
      </c>
      <c r="BC107" s="171" t="n">
        <v>0.005</v>
      </c>
      <c r="BD107" s="171" t="n">
        <v>-0.07</v>
      </c>
      <c r="BE107" s="171" t="n">
        <v>0.005</v>
      </c>
      <c r="BF107" s="171" t="n">
        <v>0.25</v>
      </c>
      <c r="BG107" s="171" t="n">
        <v>0.038</v>
      </c>
      <c r="BH107" s="171" t="n">
        <v>-0.06</v>
      </c>
      <c r="BI107" s="171" t="n">
        <v>0</v>
      </c>
      <c r="BJ107" s="171" t="n">
        <v>0</v>
      </c>
      <c r="BK107" s="134" t="n">
        <v>0.03</v>
      </c>
      <c r="BL107" s="134" t="n">
        <v>0.25</v>
      </c>
      <c r="BM107" s="134" t="n">
        <v>0.038</v>
      </c>
      <c r="BN107" s="134" t="n">
        <v>0.118</v>
      </c>
      <c r="BO107" s="134" t="n">
        <v>0</v>
      </c>
      <c r="BP107" s="134" t="n">
        <v>-0.26</v>
      </c>
      <c r="BQ107" s="134" t="n">
        <v>0</v>
      </c>
      <c r="BR107" s="134" t="n">
        <v>0.57</v>
      </c>
      <c r="BS107" s="134" t="n">
        <v>0.038</v>
      </c>
      <c r="BT107" s="134" t="n">
        <v>-0.07</v>
      </c>
      <c r="BU107" s="134" t="n">
        <v>0.005</v>
      </c>
      <c r="BV107" s="134" t="n">
        <v>0.37</v>
      </c>
      <c r="BW107" s="134" t="n">
        <v>0</v>
      </c>
      <c r="BX107" s="134" t="n">
        <v>0</v>
      </c>
      <c r="BY107" s="134" t="n">
        <v>0</v>
      </c>
      <c r="BZ107" s="134" t="n">
        <v>-0.017</v>
      </c>
      <c r="CA107" s="134" t="n">
        <v>0.0575</v>
      </c>
      <c r="CB107" s="134" t="n">
        <v>0.215</v>
      </c>
      <c r="CC107" s="134" t="n">
        <v>0.02</v>
      </c>
      <c r="CD107" s="134" t="n">
        <v>-0.017</v>
      </c>
      <c r="CE107" s="134" t="n">
        <v>0.0062</v>
      </c>
      <c r="CF107" s="134" t="n">
        <v>0.0025</v>
      </c>
      <c r="CG107" s="134" t="n">
        <v>0.0025</v>
      </c>
      <c r="CH107" s="134" t="n">
        <v>-0.017</v>
      </c>
      <c r="CI107" s="134" t="n">
        <v>0.0062</v>
      </c>
      <c r="CJ107" s="134" t="n">
        <v>-0.085</v>
      </c>
      <c r="CK107" s="134" t="n">
        <v>0.005</v>
      </c>
      <c r="CL107" s="134" t="n">
        <v>0.075</v>
      </c>
      <c r="CM107" s="134" t="n">
        <v>0.005</v>
      </c>
      <c r="CN107" s="134" t="n">
        <v>-0.069</v>
      </c>
      <c r="CO107" s="134" t="n">
        <v>0.01</v>
      </c>
      <c r="CP107" s="134" t="n">
        <v>-0.014</v>
      </c>
      <c r="CQ107" s="134" t="n">
        <v>0.01</v>
      </c>
      <c r="CR107" s="134" t="n">
        <v>0.026</v>
      </c>
      <c r="CS107" s="134" t="n">
        <v>0.0075</v>
      </c>
      <c r="CT107" s="134" t="n">
        <v>0.69</v>
      </c>
      <c r="CU107" s="134" t="n">
        <v>0.1</v>
      </c>
      <c r="CV107" s="134" t="n">
        <v>0.118</v>
      </c>
      <c r="CW107" s="134" t="n">
        <v>0</v>
      </c>
      <c r="CX107" s="134" t="n">
        <v>0.215</v>
      </c>
      <c r="CY107" s="134" t="n">
        <v>0.02</v>
      </c>
      <c r="CZ107" s="134" t="n">
        <v>-0.52</v>
      </c>
      <c r="DA107" s="134" t="n">
        <v>0</v>
      </c>
      <c r="DB107" s="134" t="n">
        <v>-0.34</v>
      </c>
      <c r="DC107" s="134" t="n">
        <v>0</v>
      </c>
      <c r="DD107" s="134" t="n">
        <v>0.4</v>
      </c>
      <c r="DF107" s="134" t="n">
        <v>-0.035</v>
      </c>
      <c r="DG107" s="134" t="n">
        <v>0.0125</v>
      </c>
      <c r="DH107" s="134" t="n">
        <v>0.0115</v>
      </c>
      <c r="DI107" s="134" t="n">
        <v>0.0075</v>
      </c>
      <c r="DJ107" s="134" t="n">
        <v>-0.0085</v>
      </c>
      <c r="DK107" s="134" t="n">
        <v>0.0025</v>
      </c>
      <c r="DL107" s="171" t="n">
        <v>-0.125</v>
      </c>
      <c r="DM107" s="134" t="n">
        <v>0</v>
      </c>
      <c r="DN107" s="134" t="n">
        <v>0.175</v>
      </c>
      <c r="DO107" s="134" t="n">
        <v>0</v>
      </c>
      <c r="DP107" s="134" t="n">
        <v>-0.0525</v>
      </c>
      <c r="DQ107" s="134" t="n">
        <v>0.005</v>
      </c>
      <c r="DR107" s="134" t="n">
        <v>-0.115</v>
      </c>
      <c r="DS107" s="134" t="n">
        <v>0</v>
      </c>
      <c r="DT107" s="134" t="n">
        <v>0.17</v>
      </c>
      <c r="DU107" s="134" t="n">
        <v>0</v>
      </c>
    </row>
    <row r="108" customFormat="false" ht="12.75" hidden="false" customHeight="false" outlineLevel="0" collapsed="false">
      <c r="D108" s="133" t="n">
        <v>39904</v>
      </c>
      <c r="F108" s="171" t="n">
        <v>4.003</v>
      </c>
      <c r="G108" s="172" t="n">
        <v>0.0524027782927599</v>
      </c>
      <c r="H108" s="171" t="n">
        <v>0.2025</v>
      </c>
      <c r="I108" s="171" t="n">
        <v>0.4</v>
      </c>
      <c r="J108" s="171" t="n">
        <v>0.45</v>
      </c>
      <c r="K108" s="171" t="n">
        <v>0.4</v>
      </c>
      <c r="L108" s="169" t="n">
        <v>0.45</v>
      </c>
      <c r="M108" s="169" t="n">
        <v>0.45</v>
      </c>
      <c r="N108" s="171" t="n">
        <v>0.45</v>
      </c>
      <c r="O108" s="171" t="n">
        <v>0.45</v>
      </c>
      <c r="P108" s="171" t="n">
        <v>0.45</v>
      </c>
      <c r="Q108" s="171" t="n">
        <v>0.5</v>
      </c>
      <c r="R108" s="172" t="n">
        <v>0.4</v>
      </c>
      <c r="S108" s="172" t="n">
        <v>0.45</v>
      </c>
      <c r="T108" s="171" t="n">
        <v>0.4</v>
      </c>
      <c r="U108" s="171" t="n">
        <v>0.45</v>
      </c>
      <c r="V108" s="171" t="n">
        <v>0.55</v>
      </c>
      <c r="W108" s="171" t="n">
        <v>0.55</v>
      </c>
      <c r="X108" s="171" t="n">
        <v>-0.09</v>
      </c>
      <c r="Y108" s="171" t="n">
        <v>0</v>
      </c>
      <c r="Z108" s="171" t="n">
        <v>0.04</v>
      </c>
      <c r="AA108" s="171" t="n">
        <v>0.005</v>
      </c>
      <c r="AB108" s="171" t="n">
        <v>0.16</v>
      </c>
      <c r="AC108" s="171" t="n">
        <v>0</v>
      </c>
      <c r="AD108" s="171" t="n">
        <v>0.125</v>
      </c>
      <c r="AE108" s="171" t="n">
        <v>0</v>
      </c>
      <c r="AF108" s="171" t="n">
        <v>0.16</v>
      </c>
      <c r="AG108" s="171" t="n">
        <v>0</v>
      </c>
      <c r="AH108" s="171" t="n">
        <v>0.125</v>
      </c>
      <c r="AI108" s="171" t="n">
        <v>0</v>
      </c>
      <c r="AJ108" s="171" t="n">
        <v>0.125</v>
      </c>
      <c r="AK108" s="171" t="n">
        <v>0</v>
      </c>
      <c r="AL108" s="171" t="n">
        <v>0.04</v>
      </c>
      <c r="AM108" s="171" t="n">
        <v>0.04</v>
      </c>
      <c r="AN108" s="171" t="n">
        <v>-0.055</v>
      </c>
      <c r="AO108" s="171" t="n">
        <v>0.021</v>
      </c>
      <c r="AP108" s="171" t="n">
        <v>-0.53</v>
      </c>
      <c r="AQ108" s="171" t="n">
        <v>0.155</v>
      </c>
      <c r="AR108" s="171" t="n">
        <v>-0.05</v>
      </c>
      <c r="AS108" s="171" t="n">
        <v>0</v>
      </c>
      <c r="AT108" s="171" t="n">
        <v>-0.15</v>
      </c>
      <c r="AU108" s="171" t="n">
        <v>-0.015</v>
      </c>
      <c r="AV108" s="171" t="n">
        <v>-0.11</v>
      </c>
      <c r="AW108" s="171" t="n">
        <v>0.02</v>
      </c>
      <c r="AX108" s="171" t="n">
        <v>-0.05</v>
      </c>
      <c r="AY108" s="171" t="n">
        <v>0.014</v>
      </c>
      <c r="AZ108" s="172" t="n">
        <v>0.11</v>
      </c>
      <c r="BA108" s="172" t="n">
        <v>0</v>
      </c>
      <c r="BB108" s="172" t="n">
        <v>-0.195</v>
      </c>
      <c r="BC108" s="171" t="n">
        <v>0.0025</v>
      </c>
      <c r="BD108" s="171" t="n">
        <v>-0.07</v>
      </c>
      <c r="BE108" s="171" t="n">
        <v>0.005</v>
      </c>
      <c r="BF108" s="171" t="n">
        <v>0.26</v>
      </c>
      <c r="BG108" s="171" t="n">
        <v>0.038</v>
      </c>
      <c r="BH108" s="171" t="n">
        <v>-0.06</v>
      </c>
      <c r="BI108" s="171" t="n">
        <v>0</v>
      </c>
      <c r="BJ108" s="171" t="n">
        <v>0</v>
      </c>
      <c r="BK108" s="134" t="n">
        <v>0.03</v>
      </c>
      <c r="BL108" s="134" t="n">
        <v>0.26</v>
      </c>
      <c r="BM108" s="134" t="n">
        <v>0.038</v>
      </c>
      <c r="BN108" s="134" t="n">
        <v>-0.2</v>
      </c>
      <c r="BO108" s="134" t="n">
        <v>0</v>
      </c>
      <c r="BP108" s="134" t="n">
        <v>-0.37</v>
      </c>
      <c r="BQ108" s="134" t="n">
        <v>0</v>
      </c>
      <c r="BR108" s="134" t="n">
        <v>0.475</v>
      </c>
      <c r="BS108" s="134" t="n">
        <v>0.038</v>
      </c>
      <c r="BT108" s="134" t="n">
        <v>-0.07</v>
      </c>
      <c r="BU108" s="134" t="n">
        <v>0.005</v>
      </c>
      <c r="BV108" s="134" t="n">
        <v>0.275</v>
      </c>
      <c r="BW108" s="134" t="n">
        <v>0</v>
      </c>
      <c r="BX108" s="134" t="n">
        <v>0</v>
      </c>
      <c r="BY108" s="134" t="n">
        <v>0</v>
      </c>
      <c r="BZ108" s="134" t="n">
        <v>-0.0195</v>
      </c>
      <c r="CA108" s="134" t="n">
        <v>0.0575</v>
      </c>
      <c r="CB108" s="134" t="n">
        <v>0.17</v>
      </c>
      <c r="CC108" s="134" t="n">
        <v>0.0175</v>
      </c>
      <c r="CD108" s="134" t="n">
        <v>-0.0195</v>
      </c>
      <c r="CE108" s="134" t="n">
        <v>0.006</v>
      </c>
      <c r="CF108" s="134" t="n">
        <v>0.0025</v>
      </c>
      <c r="CG108" s="134" t="n">
        <v>0.0025</v>
      </c>
      <c r="CH108" s="134" t="n">
        <v>-0.0195</v>
      </c>
      <c r="CI108" s="134" t="n">
        <v>0.006</v>
      </c>
      <c r="CJ108" s="134" t="n">
        <v>-0.12</v>
      </c>
      <c r="CK108" s="134" t="n">
        <v>0.005</v>
      </c>
      <c r="CL108" s="134" t="n">
        <v>0.075</v>
      </c>
      <c r="CM108" s="134" t="n">
        <v>0.005</v>
      </c>
      <c r="CN108" s="134" t="n">
        <v>-0.0745</v>
      </c>
      <c r="CO108" s="134" t="n">
        <v>0.01</v>
      </c>
      <c r="CP108" s="134" t="n">
        <v>-0.0195</v>
      </c>
      <c r="CQ108" s="134" t="n">
        <v>0.015</v>
      </c>
      <c r="CR108" s="134" t="n">
        <v>0.0205</v>
      </c>
      <c r="CS108" s="134" t="n">
        <v>0.0075</v>
      </c>
      <c r="CT108" s="134" t="n">
        <v>0.38</v>
      </c>
      <c r="CU108" s="134" t="n">
        <v>0.02</v>
      </c>
      <c r="CV108" s="134" t="n">
        <v>-0.2</v>
      </c>
      <c r="CW108" s="134" t="n">
        <v>0</v>
      </c>
      <c r="CX108" s="134" t="n">
        <v>0.17</v>
      </c>
      <c r="CY108" s="134" t="n">
        <v>0.0175</v>
      </c>
      <c r="CZ108" s="134" t="n">
        <v>-0.63</v>
      </c>
      <c r="DA108" s="134" t="n">
        <v>0</v>
      </c>
      <c r="DB108" s="134" t="n">
        <v>-0.45</v>
      </c>
      <c r="DC108" s="134" t="n">
        <v>0</v>
      </c>
      <c r="DD108" s="134" t="n">
        <v>0.6</v>
      </c>
      <c r="DF108" s="134" t="n">
        <v>-0.045</v>
      </c>
      <c r="DG108" s="134" t="n">
        <v>0.01</v>
      </c>
      <c r="DH108" s="134" t="n">
        <v>0.0115</v>
      </c>
      <c r="DI108" s="134" t="n">
        <v>0.01</v>
      </c>
      <c r="DJ108" s="134" t="n">
        <v>-0.0085</v>
      </c>
      <c r="DK108" s="134" t="n">
        <v>0.0075</v>
      </c>
      <c r="DL108" s="171" t="n">
        <v>-0.13</v>
      </c>
      <c r="DM108" s="134" t="n">
        <v>-0.01</v>
      </c>
      <c r="DN108" s="134" t="n">
        <v>0.13</v>
      </c>
      <c r="DO108" s="134" t="n">
        <v>0</v>
      </c>
      <c r="DP108" s="134" t="n">
        <v>-0.05</v>
      </c>
      <c r="DQ108" s="134" t="n">
        <v>0</v>
      </c>
      <c r="DR108" s="134" t="n">
        <v>-0.12</v>
      </c>
      <c r="DS108" s="134" t="n">
        <v>-0.01</v>
      </c>
      <c r="DT108" s="134" t="n">
        <v>0.125</v>
      </c>
      <c r="DU108" s="134" t="n">
        <v>0</v>
      </c>
    </row>
    <row r="109" customFormat="false" ht="12.75" hidden="false" customHeight="false" outlineLevel="0" collapsed="false">
      <c r="D109" s="133" t="n">
        <v>39934</v>
      </c>
      <c r="F109" s="171" t="n">
        <v>4.007</v>
      </c>
      <c r="G109" s="172" t="n">
        <v>0.0524961817434098</v>
      </c>
      <c r="H109" s="171" t="n">
        <v>0.2025</v>
      </c>
      <c r="I109" s="171" t="n">
        <v>0.45</v>
      </c>
      <c r="J109" s="171" t="n">
        <v>0.5</v>
      </c>
      <c r="K109" s="171" t="n">
        <v>0.4</v>
      </c>
      <c r="L109" s="169" t="n">
        <v>0.4</v>
      </c>
      <c r="M109" s="169" t="n">
        <v>0.45</v>
      </c>
      <c r="N109" s="171" t="n">
        <v>0.5</v>
      </c>
      <c r="O109" s="171" t="n">
        <v>0.45</v>
      </c>
      <c r="P109" s="171" t="n">
        <v>0.4</v>
      </c>
      <c r="Q109" s="171" t="n">
        <v>0.45</v>
      </c>
      <c r="R109" s="172" t="n">
        <v>0.45</v>
      </c>
      <c r="S109" s="172" t="n">
        <v>0.5</v>
      </c>
      <c r="T109" s="171" t="n">
        <v>0.45</v>
      </c>
      <c r="U109" s="171" t="n">
        <v>0.5</v>
      </c>
      <c r="V109" s="171" t="n">
        <v>0.6</v>
      </c>
      <c r="W109" s="171" t="n">
        <v>0.5</v>
      </c>
      <c r="X109" s="171" t="n">
        <v>-0.09</v>
      </c>
      <c r="Y109" s="171" t="n">
        <v>0</v>
      </c>
      <c r="Z109" s="171" t="n">
        <v>0.04</v>
      </c>
      <c r="AA109" s="171" t="n">
        <v>0.005</v>
      </c>
      <c r="AB109" s="171" t="n">
        <v>0.16</v>
      </c>
      <c r="AC109" s="171" t="n">
        <v>0</v>
      </c>
      <c r="AD109" s="171" t="n">
        <v>0.125</v>
      </c>
      <c r="AE109" s="171" t="n">
        <v>0</v>
      </c>
      <c r="AF109" s="171" t="n">
        <v>0.16</v>
      </c>
      <c r="AG109" s="171" t="n">
        <v>0</v>
      </c>
      <c r="AH109" s="171" t="n">
        <v>0.125</v>
      </c>
      <c r="AI109" s="171" t="n">
        <v>0</v>
      </c>
      <c r="AJ109" s="171" t="n">
        <v>0.125</v>
      </c>
      <c r="AK109" s="171" t="n">
        <v>0</v>
      </c>
      <c r="AL109" s="171" t="n">
        <v>0.04</v>
      </c>
      <c r="AM109" s="171" t="n">
        <v>0.04</v>
      </c>
      <c r="AN109" s="171" t="n">
        <v>-0.055</v>
      </c>
      <c r="AO109" s="171" t="n">
        <v>0.021</v>
      </c>
      <c r="AP109" s="171" t="n">
        <v>-0.53</v>
      </c>
      <c r="AQ109" s="171" t="n">
        <v>0.155</v>
      </c>
      <c r="AR109" s="171" t="n">
        <v>-0.05</v>
      </c>
      <c r="AS109" s="171" t="n">
        <v>0</v>
      </c>
      <c r="AT109" s="171" t="n">
        <v>-0.15</v>
      </c>
      <c r="AU109" s="171" t="n">
        <v>-0.015</v>
      </c>
      <c r="AV109" s="171" t="n">
        <v>-0.11</v>
      </c>
      <c r="AW109" s="171" t="n">
        <v>0.02</v>
      </c>
      <c r="AX109" s="171" t="n">
        <v>-0.05</v>
      </c>
      <c r="AY109" s="171" t="n">
        <v>0.014</v>
      </c>
      <c r="AZ109" s="172" t="n">
        <v>0.11</v>
      </c>
      <c r="BA109" s="172" t="n">
        <v>0</v>
      </c>
      <c r="BB109" s="172" t="n">
        <v>-0.195</v>
      </c>
      <c r="BC109" s="171" t="n">
        <v>0.0025</v>
      </c>
      <c r="BD109" s="171" t="n">
        <v>-0.07</v>
      </c>
      <c r="BE109" s="171" t="n">
        <v>0.005</v>
      </c>
      <c r="BF109" s="171" t="n">
        <v>0.26</v>
      </c>
      <c r="BG109" s="171" t="n">
        <v>0.038</v>
      </c>
      <c r="BH109" s="171" t="n">
        <v>-0.06</v>
      </c>
      <c r="BI109" s="171" t="n">
        <v>0</v>
      </c>
      <c r="BJ109" s="171" t="n">
        <v>0</v>
      </c>
      <c r="BK109" s="134" t="n">
        <v>0.03</v>
      </c>
      <c r="BL109" s="134" t="n">
        <v>0.26</v>
      </c>
      <c r="BM109" s="134" t="n">
        <v>0.038</v>
      </c>
      <c r="BN109" s="134" t="n">
        <v>-0.2</v>
      </c>
      <c r="BO109" s="134" t="n">
        <v>0</v>
      </c>
      <c r="BP109" s="134" t="n">
        <v>-0.37</v>
      </c>
      <c r="BQ109" s="134" t="n">
        <v>0</v>
      </c>
      <c r="BR109" s="134" t="n">
        <v>0.475</v>
      </c>
      <c r="BS109" s="134" t="n">
        <v>0.038</v>
      </c>
      <c r="BT109" s="134" t="n">
        <v>-0.07</v>
      </c>
      <c r="BU109" s="134" t="n">
        <v>0.005</v>
      </c>
      <c r="BV109" s="134" t="n">
        <v>0.275</v>
      </c>
      <c r="BW109" s="134" t="n">
        <v>0</v>
      </c>
      <c r="BX109" s="134" t="n">
        <v>0</v>
      </c>
      <c r="BY109" s="134" t="n">
        <v>0</v>
      </c>
      <c r="BZ109" s="134" t="n">
        <v>-0.0195</v>
      </c>
      <c r="CA109" s="134" t="n">
        <v>0.0575</v>
      </c>
      <c r="CB109" s="134" t="n">
        <v>0.165</v>
      </c>
      <c r="CC109" s="134" t="n">
        <v>0.01</v>
      </c>
      <c r="CD109" s="134" t="n">
        <v>-0.0195</v>
      </c>
      <c r="CE109" s="134" t="n">
        <v>0.006</v>
      </c>
      <c r="CF109" s="134" t="n">
        <v>0.0025</v>
      </c>
      <c r="CG109" s="134" t="n">
        <v>0.0025</v>
      </c>
      <c r="CH109" s="134" t="n">
        <v>-0.0195</v>
      </c>
      <c r="CI109" s="134" t="n">
        <v>0.006</v>
      </c>
      <c r="CJ109" s="134" t="n">
        <v>-0.1125</v>
      </c>
      <c r="CK109" s="134" t="n">
        <v>0.005</v>
      </c>
      <c r="CL109" s="134" t="n">
        <v>0.075</v>
      </c>
      <c r="CM109" s="134" t="n">
        <v>0.005</v>
      </c>
      <c r="CN109" s="134" t="n">
        <v>-0.0745</v>
      </c>
      <c r="CO109" s="134" t="n">
        <v>0.01</v>
      </c>
      <c r="CP109" s="134" t="n">
        <v>-0.0195</v>
      </c>
      <c r="CQ109" s="134" t="n">
        <v>0.015</v>
      </c>
      <c r="CR109" s="134" t="n">
        <v>0.0205</v>
      </c>
      <c r="CS109" s="134" t="n">
        <v>0.0075</v>
      </c>
      <c r="CT109" s="134" t="n">
        <v>0.33</v>
      </c>
      <c r="CU109" s="134" t="n">
        <v>0.02</v>
      </c>
      <c r="CV109" s="134" t="n">
        <v>-0.2</v>
      </c>
      <c r="CW109" s="134" t="n">
        <v>0</v>
      </c>
      <c r="CX109" s="134" t="n">
        <v>0.165</v>
      </c>
      <c r="CY109" s="134" t="n">
        <v>0.01</v>
      </c>
      <c r="CZ109" s="134" t="n">
        <v>-0.63</v>
      </c>
      <c r="DA109" s="134" t="n">
        <v>0</v>
      </c>
      <c r="DB109" s="134" t="n">
        <v>-0.45</v>
      </c>
      <c r="DC109" s="134" t="n">
        <v>0</v>
      </c>
      <c r="DD109" s="134" t="n">
        <v>0.75</v>
      </c>
      <c r="DF109" s="134" t="n">
        <v>-0.045</v>
      </c>
      <c r="DG109" s="134" t="n">
        <v>0.01</v>
      </c>
      <c r="DH109" s="134" t="n">
        <v>0.0165</v>
      </c>
      <c r="DI109" s="134" t="n">
        <v>0.01</v>
      </c>
      <c r="DJ109" s="134" t="n">
        <v>-0.0035</v>
      </c>
      <c r="DK109" s="134" t="n">
        <v>0.0075</v>
      </c>
      <c r="DL109" s="171" t="n">
        <v>-0.13</v>
      </c>
      <c r="DM109" s="134" t="n">
        <v>-0.01</v>
      </c>
      <c r="DN109" s="134" t="n">
        <v>0.13</v>
      </c>
      <c r="DO109" s="134" t="n">
        <v>0</v>
      </c>
      <c r="DP109" s="134" t="n">
        <v>-0.05</v>
      </c>
      <c r="DQ109" s="134" t="n">
        <v>0</v>
      </c>
      <c r="DR109" s="134" t="n">
        <v>-0.12</v>
      </c>
      <c r="DS109" s="134" t="n">
        <v>-0.01</v>
      </c>
      <c r="DT109" s="134" t="n">
        <v>0.125</v>
      </c>
      <c r="DU109" s="134" t="n">
        <v>0</v>
      </c>
    </row>
    <row r="110" customFormat="false" ht="12.75" hidden="false" customHeight="false" outlineLevel="0" collapsed="false">
      <c r="D110" s="133" t="n">
        <v>39965</v>
      </c>
      <c r="F110" s="171" t="n">
        <v>4.047</v>
      </c>
      <c r="G110" s="172" t="n">
        <v>0.052592698645471</v>
      </c>
      <c r="H110" s="171" t="n">
        <v>0.2025</v>
      </c>
      <c r="I110" s="171" t="n">
        <v>0.45</v>
      </c>
      <c r="J110" s="171" t="n">
        <v>0.5</v>
      </c>
      <c r="K110" s="171" t="n">
        <v>0.4</v>
      </c>
      <c r="L110" s="169" t="n">
        <v>0.5</v>
      </c>
      <c r="M110" s="169" t="n">
        <v>0.45</v>
      </c>
      <c r="N110" s="171" t="n">
        <v>0.5</v>
      </c>
      <c r="O110" s="171" t="n">
        <v>0.5</v>
      </c>
      <c r="P110" s="171" t="n">
        <v>0.5</v>
      </c>
      <c r="Q110" s="171" t="n">
        <v>0.5</v>
      </c>
      <c r="R110" s="172" t="n">
        <v>0.45</v>
      </c>
      <c r="S110" s="172" t="n">
        <v>0.5</v>
      </c>
      <c r="T110" s="171" t="n">
        <v>0.45</v>
      </c>
      <c r="U110" s="171" t="n">
        <v>0.5</v>
      </c>
      <c r="V110" s="171" t="n">
        <v>0.6</v>
      </c>
      <c r="W110" s="171" t="n">
        <v>0.6</v>
      </c>
      <c r="X110" s="171" t="n">
        <v>-0.09</v>
      </c>
      <c r="Y110" s="171" t="n">
        <v>0</v>
      </c>
      <c r="Z110" s="171" t="n">
        <v>0.04</v>
      </c>
      <c r="AA110" s="171" t="n">
        <v>0.005</v>
      </c>
      <c r="AB110" s="171" t="n">
        <v>0.16</v>
      </c>
      <c r="AC110" s="171" t="n">
        <v>0</v>
      </c>
      <c r="AD110" s="171" t="n">
        <v>0.125</v>
      </c>
      <c r="AE110" s="171" t="n">
        <v>0</v>
      </c>
      <c r="AF110" s="171" t="n">
        <v>0.16</v>
      </c>
      <c r="AG110" s="171" t="n">
        <v>0</v>
      </c>
      <c r="AH110" s="171" t="n">
        <v>0.125</v>
      </c>
      <c r="AI110" s="171" t="n">
        <v>0</v>
      </c>
      <c r="AJ110" s="171" t="n">
        <v>0.125</v>
      </c>
      <c r="AK110" s="171" t="n">
        <v>0</v>
      </c>
      <c r="AL110" s="171" t="n">
        <v>0.04</v>
      </c>
      <c r="AM110" s="171" t="n">
        <v>0.04</v>
      </c>
      <c r="AN110" s="171" t="n">
        <v>-0.055</v>
      </c>
      <c r="AO110" s="171" t="n">
        <v>0.021</v>
      </c>
      <c r="AP110" s="171" t="n">
        <v>-0.53</v>
      </c>
      <c r="AQ110" s="171" t="n">
        <v>0.155</v>
      </c>
      <c r="AR110" s="171" t="n">
        <v>-0.05</v>
      </c>
      <c r="AS110" s="171" t="n">
        <v>0</v>
      </c>
      <c r="AT110" s="171" t="n">
        <v>-0.15</v>
      </c>
      <c r="AU110" s="171" t="n">
        <v>-0.015</v>
      </c>
      <c r="AV110" s="171" t="n">
        <v>-0.11</v>
      </c>
      <c r="AW110" s="171" t="n">
        <v>0.02</v>
      </c>
      <c r="AX110" s="171" t="n">
        <v>-0.05</v>
      </c>
      <c r="AY110" s="171" t="n">
        <v>0.014</v>
      </c>
      <c r="AZ110" s="172" t="n">
        <v>0.11</v>
      </c>
      <c r="BA110" s="172" t="n">
        <v>0</v>
      </c>
      <c r="BB110" s="172" t="n">
        <v>-0.195</v>
      </c>
      <c r="BC110" s="171" t="n">
        <v>0.0025</v>
      </c>
      <c r="BD110" s="171" t="n">
        <v>-0.07</v>
      </c>
      <c r="BE110" s="171" t="n">
        <v>0.005</v>
      </c>
      <c r="BF110" s="171" t="n">
        <v>0.26</v>
      </c>
      <c r="BG110" s="171" t="n">
        <v>0.038</v>
      </c>
      <c r="BH110" s="171" t="n">
        <v>-0.06</v>
      </c>
      <c r="BI110" s="171" t="n">
        <v>0</v>
      </c>
      <c r="BJ110" s="171" t="n">
        <v>0</v>
      </c>
      <c r="BK110" s="134" t="n">
        <v>0.03</v>
      </c>
      <c r="BL110" s="134" t="n">
        <v>0.26</v>
      </c>
      <c r="BM110" s="134" t="n">
        <v>0.038</v>
      </c>
      <c r="BN110" s="134" t="n">
        <v>-0.2</v>
      </c>
      <c r="BO110" s="134" t="n">
        <v>0</v>
      </c>
      <c r="BP110" s="134" t="n">
        <v>-0.37</v>
      </c>
      <c r="BQ110" s="134" t="n">
        <v>0</v>
      </c>
      <c r="BR110" s="134" t="n">
        <v>0.475</v>
      </c>
      <c r="BS110" s="134" t="n">
        <v>0.038</v>
      </c>
      <c r="BT110" s="134" t="n">
        <v>-0.07</v>
      </c>
      <c r="BU110" s="134" t="n">
        <v>0.005</v>
      </c>
      <c r="BV110" s="134" t="n">
        <v>0.275</v>
      </c>
      <c r="BW110" s="134" t="n">
        <v>0</v>
      </c>
      <c r="BX110" s="134" t="n">
        <v>0</v>
      </c>
      <c r="BY110" s="134" t="n">
        <v>0</v>
      </c>
      <c r="BZ110" s="134" t="n">
        <v>-0.0195</v>
      </c>
      <c r="CA110" s="134" t="n">
        <v>0.0575</v>
      </c>
      <c r="CB110" s="134" t="n">
        <v>0.17</v>
      </c>
      <c r="CC110" s="134" t="n">
        <v>0.0125</v>
      </c>
      <c r="CD110" s="134" t="n">
        <v>-0.0195</v>
      </c>
      <c r="CE110" s="134" t="n">
        <v>0.006</v>
      </c>
      <c r="CF110" s="134" t="n">
        <v>0.0025</v>
      </c>
      <c r="CG110" s="134" t="n">
        <v>0.0025</v>
      </c>
      <c r="CH110" s="134" t="n">
        <v>-0.0195</v>
      </c>
      <c r="CI110" s="134" t="n">
        <v>0.006</v>
      </c>
      <c r="CJ110" s="134" t="n">
        <v>-0.07</v>
      </c>
      <c r="CK110" s="134" t="n">
        <v>0.005</v>
      </c>
      <c r="CL110" s="134" t="n">
        <v>0.075</v>
      </c>
      <c r="CM110" s="134" t="n">
        <v>0.005</v>
      </c>
      <c r="CN110" s="134" t="n">
        <v>-0.0745</v>
      </c>
      <c r="CO110" s="134" t="n">
        <v>0.01</v>
      </c>
      <c r="CP110" s="134" t="n">
        <v>-0.0195</v>
      </c>
      <c r="CQ110" s="134" t="n">
        <v>0.015</v>
      </c>
      <c r="CR110" s="134" t="n">
        <v>0.0205</v>
      </c>
      <c r="CS110" s="134" t="n">
        <v>0.0075</v>
      </c>
      <c r="CT110" s="134" t="n">
        <v>0.37</v>
      </c>
      <c r="CU110" s="134" t="n">
        <v>0.035</v>
      </c>
      <c r="CV110" s="134" t="n">
        <v>-0.2</v>
      </c>
      <c r="CW110" s="134" t="n">
        <v>0</v>
      </c>
      <c r="CX110" s="134" t="n">
        <v>0.17</v>
      </c>
      <c r="CY110" s="134" t="n">
        <v>0.0125</v>
      </c>
      <c r="CZ110" s="134" t="n">
        <v>-0.63</v>
      </c>
      <c r="DA110" s="134" t="n">
        <v>0</v>
      </c>
      <c r="DB110" s="134" t="n">
        <v>-0.45</v>
      </c>
      <c r="DC110" s="134" t="n">
        <v>0</v>
      </c>
      <c r="DD110" s="134" t="n">
        <v>0.85</v>
      </c>
      <c r="DF110" s="134" t="n">
        <v>-0.04</v>
      </c>
      <c r="DG110" s="134" t="n">
        <v>0.01</v>
      </c>
      <c r="DH110" s="134" t="n">
        <v>0.0165</v>
      </c>
      <c r="DI110" s="134" t="n">
        <v>0.01</v>
      </c>
      <c r="DJ110" s="134" t="n">
        <v>-0.0035</v>
      </c>
      <c r="DK110" s="134" t="n">
        <v>0.0075</v>
      </c>
      <c r="DL110" s="171" t="n">
        <v>-0.13</v>
      </c>
      <c r="DM110" s="134" t="n">
        <v>-0.01</v>
      </c>
      <c r="DN110" s="134" t="n">
        <v>0.13</v>
      </c>
      <c r="DO110" s="134" t="n">
        <v>0</v>
      </c>
      <c r="DP110" s="134" t="n">
        <v>-0.05</v>
      </c>
      <c r="DQ110" s="134" t="n">
        <v>0</v>
      </c>
      <c r="DR110" s="134" t="n">
        <v>-0.12</v>
      </c>
      <c r="DS110" s="134" t="n">
        <v>-0.01</v>
      </c>
      <c r="DT110" s="134" t="n">
        <v>0.125</v>
      </c>
      <c r="DU110" s="134" t="n">
        <v>0</v>
      </c>
    </row>
    <row r="111" customFormat="false" ht="12.75" hidden="false" customHeight="false" outlineLevel="0" collapsed="false">
      <c r="D111" s="133" t="n">
        <v>39995</v>
      </c>
      <c r="F111" s="171" t="n">
        <v>4.092</v>
      </c>
      <c r="G111" s="172" t="n">
        <v>0.0526861021020366</v>
      </c>
      <c r="H111" s="171" t="n">
        <v>0.2025</v>
      </c>
      <c r="I111" s="171" t="n">
        <v>0.5</v>
      </c>
      <c r="J111" s="171" t="n">
        <v>0.5</v>
      </c>
      <c r="K111" s="171" t="n">
        <v>0.4</v>
      </c>
      <c r="L111" s="169" t="n">
        <v>0.5</v>
      </c>
      <c r="M111" s="169" t="n">
        <v>0.5</v>
      </c>
      <c r="N111" s="171" t="n">
        <v>0.5</v>
      </c>
      <c r="O111" s="171" t="n">
        <v>0.5</v>
      </c>
      <c r="P111" s="171" t="n">
        <v>0.5</v>
      </c>
      <c r="Q111" s="171" t="n">
        <v>0.5</v>
      </c>
      <c r="R111" s="172" t="n">
        <v>0.5</v>
      </c>
      <c r="S111" s="172" t="n">
        <v>0.55</v>
      </c>
      <c r="T111" s="171" t="n">
        <v>0.5</v>
      </c>
      <c r="U111" s="171" t="n">
        <v>0.5</v>
      </c>
      <c r="V111" s="171" t="n">
        <v>0.65</v>
      </c>
      <c r="W111" s="171" t="n">
        <v>0.6</v>
      </c>
      <c r="X111" s="171" t="n">
        <v>-0.09</v>
      </c>
      <c r="Y111" s="171" t="n">
        <v>0</v>
      </c>
      <c r="Z111" s="171" t="n">
        <v>0.04</v>
      </c>
      <c r="AA111" s="171" t="n">
        <v>0.005</v>
      </c>
      <c r="AB111" s="171" t="n">
        <v>0.16</v>
      </c>
      <c r="AC111" s="171" t="n">
        <v>0</v>
      </c>
      <c r="AD111" s="171" t="n">
        <v>0.125</v>
      </c>
      <c r="AE111" s="171" t="n">
        <v>0</v>
      </c>
      <c r="AF111" s="171" t="n">
        <v>0.16</v>
      </c>
      <c r="AG111" s="171" t="n">
        <v>0</v>
      </c>
      <c r="AH111" s="171" t="n">
        <v>0.125</v>
      </c>
      <c r="AI111" s="171" t="n">
        <v>0</v>
      </c>
      <c r="AJ111" s="171" t="n">
        <v>0.125</v>
      </c>
      <c r="AK111" s="171" t="n">
        <v>0</v>
      </c>
      <c r="AL111" s="171" t="n">
        <v>0.04</v>
      </c>
      <c r="AM111" s="171" t="n">
        <v>0.04</v>
      </c>
      <c r="AN111" s="171" t="n">
        <v>-0.055</v>
      </c>
      <c r="AO111" s="171" t="n">
        <v>0.021</v>
      </c>
      <c r="AP111" s="171" t="n">
        <v>-0.53</v>
      </c>
      <c r="AQ111" s="171" t="n">
        <v>0.155</v>
      </c>
      <c r="AR111" s="171" t="n">
        <v>-0.05</v>
      </c>
      <c r="AS111" s="171" t="n">
        <v>0</v>
      </c>
      <c r="AT111" s="171" t="n">
        <v>-0.15</v>
      </c>
      <c r="AU111" s="171" t="n">
        <v>-0.015</v>
      </c>
      <c r="AV111" s="171" t="n">
        <v>-0.11</v>
      </c>
      <c r="AW111" s="171" t="n">
        <v>0.02</v>
      </c>
      <c r="AX111" s="171" t="n">
        <v>-0.05</v>
      </c>
      <c r="AY111" s="171" t="n">
        <v>0.012</v>
      </c>
      <c r="AZ111" s="172" t="n">
        <v>0.11</v>
      </c>
      <c r="BA111" s="172" t="n">
        <v>0</v>
      </c>
      <c r="BB111" s="172" t="n">
        <v>-0.195</v>
      </c>
      <c r="BC111" s="171" t="n">
        <v>0.0025</v>
      </c>
      <c r="BD111" s="171" t="n">
        <v>-0.07</v>
      </c>
      <c r="BE111" s="171" t="n">
        <v>0.005</v>
      </c>
      <c r="BF111" s="171" t="n">
        <v>0.26</v>
      </c>
      <c r="BG111" s="171" t="n">
        <v>0.038</v>
      </c>
      <c r="BH111" s="171" t="n">
        <v>-0.06</v>
      </c>
      <c r="BI111" s="171" t="n">
        <v>0</v>
      </c>
      <c r="BJ111" s="171" t="n">
        <v>0</v>
      </c>
      <c r="BK111" s="134" t="n">
        <v>0.03</v>
      </c>
      <c r="BL111" s="134" t="n">
        <v>0.26</v>
      </c>
      <c r="BM111" s="134" t="n">
        <v>0.038</v>
      </c>
      <c r="BN111" s="134" t="n">
        <v>-0.2</v>
      </c>
      <c r="BO111" s="134" t="n">
        <v>0</v>
      </c>
      <c r="BP111" s="134" t="n">
        <v>-0.37</v>
      </c>
      <c r="BQ111" s="134" t="n">
        <v>0</v>
      </c>
      <c r="BR111" s="134" t="n">
        <v>0.475</v>
      </c>
      <c r="BS111" s="134" t="n">
        <v>0.038</v>
      </c>
      <c r="BT111" s="134" t="n">
        <v>-0.07</v>
      </c>
      <c r="BU111" s="134" t="n">
        <v>0.005</v>
      </c>
      <c r="BV111" s="134" t="n">
        <v>0.275</v>
      </c>
      <c r="BW111" s="134" t="n">
        <v>0</v>
      </c>
      <c r="BX111" s="134" t="n">
        <v>0</v>
      </c>
      <c r="BY111" s="134" t="n">
        <v>0</v>
      </c>
      <c r="BZ111" s="134" t="n">
        <v>-0.0195</v>
      </c>
      <c r="CA111" s="134" t="n">
        <v>0.0575</v>
      </c>
      <c r="CB111" s="134" t="n">
        <v>0.175</v>
      </c>
      <c r="CC111" s="134" t="n">
        <v>0.0125</v>
      </c>
      <c r="CD111" s="134" t="n">
        <v>-0.0195</v>
      </c>
      <c r="CE111" s="134" t="n">
        <v>0.006</v>
      </c>
      <c r="CF111" s="134" t="n">
        <v>0.0025</v>
      </c>
      <c r="CG111" s="134" t="n">
        <v>0.0025</v>
      </c>
      <c r="CH111" s="134" t="n">
        <v>-0.0195</v>
      </c>
      <c r="CI111" s="134" t="n">
        <v>0.006</v>
      </c>
      <c r="CJ111" s="134" t="n">
        <v>-0.0675</v>
      </c>
      <c r="CK111" s="134" t="n">
        <v>0.005</v>
      </c>
      <c r="CL111" s="134" t="n">
        <v>0.075</v>
      </c>
      <c r="CM111" s="134" t="n">
        <v>0.005</v>
      </c>
      <c r="CN111" s="134" t="n">
        <v>-0.0745</v>
      </c>
      <c r="CO111" s="134" t="n">
        <v>0.01</v>
      </c>
      <c r="CP111" s="134" t="n">
        <v>-0.0195</v>
      </c>
      <c r="CQ111" s="134" t="n">
        <v>0.015</v>
      </c>
      <c r="CR111" s="134" t="n">
        <v>0.0205</v>
      </c>
      <c r="CS111" s="134" t="n">
        <v>0.0075</v>
      </c>
      <c r="CT111" s="134" t="n">
        <v>0.41</v>
      </c>
      <c r="CU111" s="134" t="n">
        <v>0.035</v>
      </c>
      <c r="CV111" s="134" t="n">
        <v>-0.2</v>
      </c>
      <c r="CW111" s="134" t="n">
        <v>0</v>
      </c>
      <c r="CX111" s="134" t="n">
        <v>0.175</v>
      </c>
      <c r="CY111" s="134" t="n">
        <v>0.0125</v>
      </c>
      <c r="CZ111" s="134" t="n">
        <v>-0.63</v>
      </c>
      <c r="DA111" s="134" t="n">
        <v>0</v>
      </c>
      <c r="DB111" s="134" t="n">
        <v>-0.45</v>
      </c>
      <c r="DC111" s="134" t="n">
        <v>0</v>
      </c>
      <c r="DD111" s="134" t="n">
        <v>1.05</v>
      </c>
      <c r="DF111" s="134" t="n">
        <v>-0.04</v>
      </c>
      <c r="DG111" s="134" t="n">
        <v>0.01</v>
      </c>
      <c r="DH111" s="134" t="n">
        <v>0.0165</v>
      </c>
      <c r="DI111" s="134" t="n">
        <v>0.01</v>
      </c>
      <c r="DJ111" s="134" t="n">
        <v>-0.0035</v>
      </c>
      <c r="DK111" s="134" t="n">
        <v>0.0075</v>
      </c>
      <c r="DL111" s="171" t="n">
        <v>-0.13</v>
      </c>
      <c r="DM111" s="134" t="n">
        <v>-0.01</v>
      </c>
      <c r="DN111" s="134" t="n">
        <v>0.13</v>
      </c>
      <c r="DO111" s="134" t="n">
        <v>0</v>
      </c>
      <c r="DP111" s="134" t="n">
        <v>-0.05</v>
      </c>
      <c r="DQ111" s="134" t="n">
        <v>0</v>
      </c>
      <c r="DR111" s="134" t="n">
        <v>-0.12</v>
      </c>
      <c r="DS111" s="134" t="n">
        <v>-0.01</v>
      </c>
      <c r="DT111" s="134" t="n">
        <v>0.125</v>
      </c>
      <c r="DU111" s="134" t="n">
        <v>0</v>
      </c>
    </row>
    <row r="112" customFormat="false" ht="12.75" hidden="false" customHeight="false" outlineLevel="0" collapsed="false">
      <c r="D112" s="133" t="n">
        <v>40026</v>
      </c>
      <c r="F112" s="171" t="n">
        <v>4.131</v>
      </c>
      <c r="G112" s="172" t="n">
        <v>0.0527826190102103</v>
      </c>
      <c r="H112" s="171" t="n">
        <v>0.2025</v>
      </c>
      <c r="I112" s="171" t="n">
        <v>0.55</v>
      </c>
      <c r="J112" s="171" t="n">
        <v>0.55</v>
      </c>
      <c r="K112" s="171" t="n">
        <v>0.5</v>
      </c>
      <c r="L112" s="169" t="n">
        <v>0.6</v>
      </c>
      <c r="M112" s="169" t="n">
        <v>0.55</v>
      </c>
      <c r="N112" s="171" t="n">
        <v>0.6</v>
      </c>
      <c r="O112" s="171" t="n">
        <v>0.55</v>
      </c>
      <c r="P112" s="171" t="n">
        <v>0.6</v>
      </c>
      <c r="Q112" s="171" t="n">
        <v>0.45</v>
      </c>
      <c r="R112" s="172" t="n">
        <v>0.55</v>
      </c>
      <c r="S112" s="172" t="n">
        <v>0.6</v>
      </c>
      <c r="T112" s="171" t="n">
        <v>0.55</v>
      </c>
      <c r="U112" s="171" t="n">
        <v>0.6</v>
      </c>
      <c r="V112" s="171" t="n">
        <v>0.7</v>
      </c>
      <c r="W112" s="171" t="n">
        <v>0.7</v>
      </c>
      <c r="X112" s="171" t="n">
        <v>-0.09</v>
      </c>
      <c r="Y112" s="171" t="n">
        <v>0</v>
      </c>
      <c r="Z112" s="171" t="n">
        <v>0.04</v>
      </c>
      <c r="AA112" s="171" t="n">
        <v>0.005</v>
      </c>
      <c r="AB112" s="171" t="n">
        <v>0.16</v>
      </c>
      <c r="AC112" s="171" t="n">
        <v>0</v>
      </c>
      <c r="AD112" s="171" t="n">
        <v>0.125</v>
      </c>
      <c r="AE112" s="171" t="n">
        <v>0</v>
      </c>
      <c r="AF112" s="171" t="n">
        <v>0.16</v>
      </c>
      <c r="AG112" s="171" t="n">
        <v>0</v>
      </c>
      <c r="AH112" s="171" t="n">
        <v>0.125</v>
      </c>
      <c r="AI112" s="171" t="n">
        <v>0</v>
      </c>
      <c r="AJ112" s="171" t="n">
        <v>0.125</v>
      </c>
      <c r="AK112" s="171" t="n">
        <v>0</v>
      </c>
      <c r="AL112" s="171" t="n">
        <v>0.04</v>
      </c>
      <c r="AM112" s="171" t="n">
        <v>0.04</v>
      </c>
      <c r="AN112" s="171" t="n">
        <v>-0.055</v>
      </c>
      <c r="AO112" s="171" t="n">
        <v>0.021</v>
      </c>
      <c r="AP112" s="171" t="n">
        <v>-0.53</v>
      </c>
      <c r="AQ112" s="171" t="n">
        <v>0.155</v>
      </c>
      <c r="AR112" s="171" t="n">
        <v>-0.05</v>
      </c>
      <c r="AS112" s="171" t="n">
        <v>0</v>
      </c>
      <c r="AT112" s="171" t="n">
        <v>-0.15</v>
      </c>
      <c r="AU112" s="171" t="n">
        <v>-0.015</v>
      </c>
      <c r="AV112" s="171" t="n">
        <v>-0.11</v>
      </c>
      <c r="AW112" s="171" t="n">
        <v>0.02</v>
      </c>
      <c r="AX112" s="171" t="n">
        <v>-0.05</v>
      </c>
      <c r="AY112" s="171" t="n">
        <v>0.012</v>
      </c>
      <c r="AZ112" s="172" t="n">
        <v>0.11</v>
      </c>
      <c r="BA112" s="172" t="n">
        <v>0</v>
      </c>
      <c r="BB112" s="172" t="n">
        <v>-0.195</v>
      </c>
      <c r="BC112" s="171" t="n">
        <v>0.0025</v>
      </c>
      <c r="BD112" s="171" t="n">
        <v>-0.07</v>
      </c>
      <c r="BE112" s="171" t="n">
        <v>0.005</v>
      </c>
      <c r="BF112" s="171" t="n">
        <v>0.26</v>
      </c>
      <c r="BG112" s="171" t="n">
        <v>0.038</v>
      </c>
      <c r="BH112" s="171" t="n">
        <v>-0.06</v>
      </c>
      <c r="BI112" s="171" t="n">
        <v>0</v>
      </c>
      <c r="BJ112" s="171" t="n">
        <v>0</v>
      </c>
      <c r="BK112" s="134" t="n">
        <v>0.03</v>
      </c>
      <c r="BL112" s="134" t="n">
        <v>0.26</v>
      </c>
      <c r="BM112" s="134" t="n">
        <v>0.038</v>
      </c>
      <c r="BN112" s="134" t="n">
        <v>-0.2</v>
      </c>
      <c r="BO112" s="134" t="n">
        <v>0</v>
      </c>
      <c r="BP112" s="134" t="n">
        <v>-0.37</v>
      </c>
      <c r="BQ112" s="134" t="n">
        <v>0</v>
      </c>
      <c r="BR112" s="134" t="n">
        <v>0.475</v>
      </c>
      <c r="BS112" s="134" t="n">
        <v>0.038</v>
      </c>
      <c r="BT112" s="134" t="n">
        <v>-0.07</v>
      </c>
      <c r="BU112" s="134" t="n">
        <v>0.005</v>
      </c>
      <c r="BV112" s="134" t="n">
        <v>0.275</v>
      </c>
      <c r="BW112" s="134" t="n">
        <v>0</v>
      </c>
      <c r="BX112" s="134" t="n">
        <v>0</v>
      </c>
      <c r="BY112" s="134" t="n">
        <v>0</v>
      </c>
      <c r="BZ112" s="134" t="n">
        <v>-0.0195</v>
      </c>
      <c r="CA112" s="134" t="n">
        <v>0.0575</v>
      </c>
      <c r="CB112" s="134" t="n">
        <v>0.175</v>
      </c>
      <c r="CC112" s="134" t="n">
        <v>0.0125</v>
      </c>
      <c r="CD112" s="134" t="n">
        <v>-0.0195</v>
      </c>
      <c r="CE112" s="134" t="n">
        <v>0.006</v>
      </c>
      <c r="CF112" s="134" t="n">
        <v>0.0025</v>
      </c>
      <c r="CG112" s="134" t="n">
        <v>0.0025</v>
      </c>
      <c r="CH112" s="134" t="n">
        <v>-0.0195</v>
      </c>
      <c r="CI112" s="134" t="n">
        <v>0.006</v>
      </c>
      <c r="CJ112" s="134" t="n">
        <v>-0.065</v>
      </c>
      <c r="CK112" s="134" t="n">
        <v>0.005</v>
      </c>
      <c r="CL112" s="134" t="n">
        <v>0.075</v>
      </c>
      <c r="CM112" s="134" t="n">
        <v>0.005</v>
      </c>
      <c r="CN112" s="134" t="n">
        <v>-0.0745</v>
      </c>
      <c r="CO112" s="134" t="n">
        <v>0.01</v>
      </c>
      <c r="CP112" s="134" t="n">
        <v>-0.0195</v>
      </c>
      <c r="CQ112" s="134" t="n">
        <v>0.015</v>
      </c>
      <c r="CR112" s="134" t="n">
        <v>0.0205</v>
      </c>
      <c r="CS112" s="134" t="n">
        <v>0.0075</v>
      </c>
      <c r="CT112" s="134" t="n">
        <v>0.41</v>
      </c>
      <c r="CU112" s="134" t="n">
        <v>0.01</v>
      </c>
      <c r="CV112" s="134" t="n">
        <v>-0.2</v>
      </c>
      <c r="CW112" s="134" t="n">
        <v>0</v>
      </c>
      <c r="CX112" s="134" t="n">
        <v>0.175</v>
      </c>
      <c r="CY112" s="134" t="n">
        <v>0.0125</v>
      </c>
      <c r="CZ112" s="134" t="n">
        <v>-0.63</v>
      </c>
      <c r="DA112" s="134" t="n">
        <v>0</v>
      </c>
      <c r="DB112" s="134" t="n">
        <v>-0.45</v>
      </c>
      <c r="DC112" s="134" t="n">
        <v>0</v>
      </c>
      <c r="DD112" s="134" t="n">
        <v>1.05</v>
      </c>
      <c r="DF112" s="134" t="n">
        <v>-0.04</v>
      </c>
      <c r="DG112" s="134" t="n">
        <v>0.01</v>
      </c>
      <c r="DH112" s="134" t="n">
        <v>0.0115</v>
      </c>
      <c r="DI112" s="134" t="n">
        <v>0.01</v>
      </c>
      <c r="DJ112" s="134" t="n">
        <v>-0.0085</v>
      </c>
      <c r="DK112" s="134" t="n">
        <v>0.0075</v>
      </c>
      <c r="DL112" s="171" t="n">
        <v>-0.13</v>
      </c>
      <c r="DM112" s="134" t="n">
        <v>-0.01</v>
      </c>
      <c r="DN112" s="134" t="n">
        <v>0.13</v>
      </c>
      <c r="DO112" s="134" t="n">
        <v>0</v>
      </c>
      <c r="DP112" s="134" t="n">
        <v>-0.05</v>
      </c>
      <c r="DQ112" s="134" t="n">
        <v>0</v>
      </c>
      <c r="DR112" s="134" t="n">
        <v>-0.12</v>
      </c>
      <c r="DS112" s="134" t="n">
        <v>-0.01</v>
      </c>
      <c r="DT112" s="134" t="n">
        <v>0.125</v>
      </c>
      <c r="DU112" s="134" t="n">
        <v>0</v>
      </c>
    </row>
    <row r="113" customFormat="false" ht="12.75" hidden="false" customHeight="false" outlineLevel="0" collapsed="false">
      <c r="D113" s="133" t="n">
        <v>40057</v>
      </c>
      <c r="F113" s="171" t="n">
        <v>4.12</v>
      </c>
      <c r="G113" s="172" t="n">
        <v>0.05287913592149</v>
      </c>
      <c r="H113" s="171" t="n">
        <v>0.2025</v>
      </c>
      <c r="I113" s="171" t="n">
        <v>0.55</v>
      </c>
      <c r="J113" s="171" t="n">
        <v>0.55</v>
      </c>
      <c r="K113" s="171" t="n">
        <v>0.55</v>
      </c>
      <c r="L113" s="169" t="n">
        <v>0.55</v>
      </c>
      <c r="M113" s="169" t="n">
        <v>0.55</v>
      </c>
      <c r="N113" s="171" t="n">
        <v>0.6</v>
      </c>
      <c r="O113" s="171" t="n">
        <v>0.6</v>
      </c>
      <c r="P113" s="171" t="n">
        <v>0.55</v>
      </c>
      <c r="Q113" s="171" t="n">
        <v>0.5</v>
      </c>
      <c r="R113" s="172" t="n">
        <v>0.55</v>
      </c>
      <c r="S113" s="172" t="n">
        <v>0.6</v>
      </c>
      <c r="T113" s="171" t="n">
        <v>0.55</v>
      </c>
      <c r="U113" s="171" t="n">
        <v>0.6</v>
      </c>
      <c r="V113" s="171" t="n">
        <v>0.7</v>
      </c>
      <c r="W113" s="171" t="n">
        <v>0.65</v>
      </c>
      <c r="X113" s="171" t="n">
        <v>-0.09</v>
      </c>
      <c r="Y113" s="171" t="n">
        <v>0</v>
      </c>
      <c r="Z113" s="171" t="n">
        <v>0.04</v>
      </c>
      <c r="AA113" s="171" t="n">
        <v>0.005</v>
      </c>
      <c r="AB113" s="171" t="n">
        <v>0.16</v>
      </c>
      <c r="AC113" s="171" t="n">
        <v>0</v>
      </c>
      <c r="AD113" s="171" t="n">
        <v>0.125</v>
      </c>
      <c r="AE113" s="171" t="n">
        <v>0</v>
      </c>
      <c r="AF113" s="171" t="n">
        <v>0.16</v>
      </c>
      <c r="AG113" s="171" t="n">
        <v>0</v>
      </c>
      <c r="AH113" s="171" t="n">
        <v>0.125</v>
      </c>
      <c r="AI113" s="171" t="n">
        <v>0</v>
      </c>
      <c r="AJ113" s="171" t="n">
        <v>0.125</v>
      </c>
      <c r="AK113" s="171" t="n">
        <v>0</v>
      </c>
      <c r="AL113" s="171" t="n">
        <v>0.04</v>
      </c>
      <c r="AM113" s="171" t="n">
        <v>0.04</v>
      </c>
      <c r="AN113" s="171" t="n">
        <v>-0.055</v>
      </c>
      <c r="AO113" s="171" t="n">
        <v>0.021</v>
      </c>
      <c r="AP113" s="171" t="n">
        <v>-0.53</v>
      </c>
      <c r="AQ113" s="171" t="n">
        <v>0.155</v>
      </c>
      <c r="AR113" s="171" t="n">
        <v>-0.05</v>
      </c>
      <c r="AS113" s="171" t="n">
        <v>0</v>
      </c>
      <c r="AT113" s="171" t="n">
        <v>-0.15</v>
      </c>
      <c r="AU113" s="171" t="n">
        <v>-0.015</v>
      </c>
      <c r="AV113" s="171" t="n">
        <v>-0.11</v>
      </c>
      <c r="AW113" s="171" t="n">
        <v>0.02</v>
      </c>
      <c r="AX113" s="171" t="n">
        <v>-0.05</v>
      </c>
      <c r="AY113" s="171" t="n">
        <v>0.012</v>
      </c>
      <c r="AZ113" s="172" t="n">
        <v>0.11</v>
      </c>
      <c r="BA113" s="172" t="n">
        <v>0</v>
      </c>
      <c r="BB113" s="172" t="n">
        <v>-0.195</v>
      </c>
      <c r="BC113" s="171" t="n">
        <v>0.0025</v>
      </c>
      <c r="BD113" s="171" t="n">
        <v>-0.07</v>
      </c>
      <c r="BE113" s="171" t="n">
        <v>0.005</v>
      </c>
      <c r="BF113" s="171" t="n">
        <v>0.26</v>
      </c>
      <c r="BG113" s="171" t="n">
        <v>0.038</v>
      </c>
      <c r="BH113" s="171" t="n">
        <v>-0.06</v>
      </c>
      <c r="BI113" s="171" t="n">
        <v>0</v>
      </c>
      <c r="BJ113" s="171" t="n">
        <v>0</v>
      </c>
      <c r="BK113" s="134" t="n">
        <v>0.03</v>
      </c>
      <c r="BL113" s="134" t="n">
        <v>0.26</v>
      </c>
      <c r="BM113" s="134" t="n">
        <v>0.038</v>
      </c>
      <c r="BN113" s="134" t="n">
        <v>-0.2</v>
      </c>
      <c r="BO113" s="134" t="n">
        <v>0</v>
      </c>
      <c r="BP113" s="134" t="n">
        <v>-0.37</v>
      </c>
      <c r="BQ113" s="134" t="n">
        <v>0</v>
      </c>
      <c r="BR113" s="134" t="n">
        <v>0.475</v>
      </c>
      <c r="BS113" s="134" t="n">
        <v>0.038</v>
      </c>
      <c r="BT113" s="134" t="n">
        <v>-0.07</v>
      </c>
      <c r="BU113" s="134" t="n">
        <v>0.005</v>
      </c>
      <c r="BV113" s="134" t="n">
        <v>0.275</v>
      </c>
      <c r="BW113" s="134" t="n">
        <v>0</v>
      </c>
      <c r="BX113" s="134" t="n">
        <v>0</v>
      </c>
      <c r="BY113" s="134" t="n">
        <v>0</v>
      </c>
      <c r="BZ113" s="134" t="n">
        <v>-0.0195</v>
      </c>
      <c r="CA113" s="134" t="n">
        <v>0.0575</v>
      </c>
      <c r="CB113" s="134" t="n">
        <v>0.165</v>
      </c>
      <c r="CC113" s="134" t="n">
        <v>0.0125</v>
      </c>
      <c r="CD113" s="134" t="n">
        <v>-0.0195</v>
      </c>
      <c r="CE113" s="134" t="n">
        <v>0.006</v>
      </c>
      <c r="CF113" s="134" t="n">
        <v>0.0025</v>
      </c>
      <c r="CG113" s="134" t="n">
        <v>0.0025</v>
      </c>
      <c r="CH113" s="134" t="n">
        <v>-0.0195</v>
      </c>
      <c r="CI113" s="134" t="n">
        <v>0.006</v>
      </c>
      <c r="CJ113" s="134" t="n">
        <v>-0.07</v>
      </c>
      <c r="CK113" s="134" t="n">
        <v>0.005</v>
      </c>
      <c r="CL113" s="134" t="n">
        <v>0.075</v>
      </c>
      <c r="CM113" s="134" t="n">
        <v>0.005</v>
      </c>
      <c r="CN113" s="134" t="n">
        <v>-0.0745</v>
      </c>
      <c r="CO113" s="134" t="n">
        <v>0.01</v>
      </c>
      <c r="CP113" s="134" t="n">
        <v>-0.0195</v>
      </c>
      <c r="CQ113" s="134" t="n">
        <v>0.015</v>
      </c>
      <c r="CR113" s="134" t="n">
        <v>0.0205</v>
      </c>
      <c r="CS113" s="134" t="n">
        <v>0.0075</v>
      </c>
      <c r="CT113" s="134" t="n">
        <v>0.36</v>
      </c>
      <c r="CU113" s="134" t="n">
        <v>0.01</v>
      </c>
      <c r="CV113" s="134" t="n">
        <v>-0.2</v>
      </c>
      <c r="CW113" s="134" t="n">
        <v>0</v>
      </c>
      <c r="CX113" s="134" t="n">
        <v>0.165</v>
      </c>
      <c r="CY113" s="134" t="n">
        <v>0.0125</v>
      </c>
      <c r="CZ113" s="134" t="n">
        <v>-0.63</v>
      </c>
      <c r="DA113" s="134" t="n">
        <v>0</v>
      </c>
      <c r="DB113" s="134" t="n">
        <v>-0.45</v>
      </c>
      <c r="DC113" s="134" t="n">
        <v>0</v>
      </c>
      <c r="DD113" s="134" t="n">
        <v>0.75</v>
      </c>
      <c r="DF113" s="134" t="n">
        <v>-0.045</v>
      </c>
      <c r="DG113" s="134" t="n">
        <v>0.01</v>
      </c>
      <c r="DH113" s="134" t="n">
        <v>0.0115</v>
      </c>
      <c r="DI113" s="134" t="n">
        <v>0.01</v>
      </c>
      <c r="DJ113" s="134" t="n">
        <v>-0.0085</v>
      </c>
      <c r="DK113" s="134" t="n">
        <v>0.0075</v>
      </c>
      <c r="DL113" s="171" t="n">
        <v>-0.13</v>
      </c>
      <c r="DM113" s="134" t="n">
        <v>-0.01</v>
      </c>
      <c r="DN113" s="134" t="n">
        <v>0.13</v>
      </c>
      <c r="DO113" s="134" t="n">
        <v>0</v>
      </c>
      <c r="DP113" s="134" t="n">
        <v>-0.05</v>
      </c>
      <c r="DQ113" s="134" t="n">
        <v>0</v>
      </c>
      <c r="DR113" s="134" t="n">
        <v>-0.12</v>
      </c>
      <c r="DS113" s="134" t="n">
        <v>-0.01</v>
      </c>
      <c r="DT113" s="134" t="n">
        <v>0.125</v>
      </c>
      <c r="DU113" s="134" t="n">
        <v>0</v>
      </c>
    </row>
    <row r="114" customFormat="false" ht="12.75" hidden="false" customHeight="false" outlineLevel="0" collapsed="false">
      <c r="D114" s="133" t="n">
        <v>40087</v>
      </c>
      <c r="F114" s="171" t="n">
        <v>4.135</v>
      </c>
      <c r="G114" s="172" t="n">
        <v>0.0529725393869764</v>
      </c>
      <c r="H114" s="171" t="n">
        <v>0.2025</v>
      </c>
      <c r="I114" s="171" t="n">
        <v>0.6</v>
      </c>
      <c r="J114" s="171" t="n">
        <v>0.6</v>
      </c>
      <c r="K114" s="171" t="n">
        <v>0.55</v>
      </c>
      <c r="L114" s="169" t="n">
        <v>0.6</v>
      </c>
      <c r="M114" s="169" t="n">
        <v>0.6</v>
      </c>
      <c r="N114" s="171" t="n">
        <v>0.65</v>
      </c>
      <c r="O114" s="171" t="n">
        <v>0.65</v>
      </c>
      <c r="P114" s="171" t="n">
        <v>0.6</v>
      </c>
      <c r="Q114" s="171" t="n">
        <v>0.5</v>
      </c>
      <c r="R114" s="172" t="n">
        <v>0.6</v>
      </c>
      <c r="S114" s="172" t="n">
        <v>0.65</v>
      </c>
      <c r="T114" s="171" t="n">
        <v>0.6</v>
      </c>
      <c r="U114" s="171" t="n">
        <v>0.65</v>
      </c>
      <c r="V114" s="171" t="n">
        <v>0.75</v>
      </c>
      <c r="W114" s="171" t="n">
        <v>0.7</v>
      </c>
      <c r="X114" s="171" t="n">
        <v>-0.09</v>
      </c>
      <c r="Y114" s="171" t="n">
        <v>0</v>
      </c>
      <c r="Z114" s="171" t="n">
        <v>0.04</v>
      </c>
      <c r="AA114" s="171" t="n">
        <v>0.005</v>
      </c>
      <c r="AB114" s="171" t="n">
        <v>0.16</v>
      </c>
      <c r="AC114" s="171" t="n">
        <v>0</v>
      </c>
      <c r="AD114" s="171" t="n">
        <v>0.125</v>
      </c>
      <c r="AE114" s="171" t="n">
        <v>0</v>
      </c>
      <c r="AF114" s="171" t="n">
        <v>0.16</v>
      </c>
      <c r="AG114" s="171" t="n">
        <v>0</v>
      </c>
      <c r="AH114" s="171" t="n">
        <v>0.125</v>
      </c>
      <c r="AI114" s="171" t="n">
        <v>0</v>
      </c>
      <c r="AJ114" s="171" t="n">
        <v>0.125</v>
      </c>
      <c r="AK114" s="171" t="n">
        <v>0</v>
      </c>
      <c r="AL114" s="171" t="n">
        <v>0.04</v>
      </c>
      <c r="AM114" s="171" t="n">
        <v>0.04</v>
      </c>
      <c r="AN114" s="171" t="n">
        <v>-0.055</v>
      </c>
      <c r="AO114" s="171" t="n">
        <v>0.021</v>
      </c>
      <c r="AP114" s="171" t="n">
        <v>-0.53</v>
      </c>
      <c r="AQ114" s="171" t="n">
        <v>0.155</v>
      </c>
      <c r="AR114" s="171" t="n">
        <v>-0.05</v>
      </c>
      <c r="AS114" s="171" t="n">
        <v>0</v>
      </c>
      <c r="AT114" s="171" t="n">
        <v>-0.15</v>
      </c>
      <c r="AU114" s="171" t="n">
        <v>-0.015</v>
      </c>
      <c r="AV114" s="171" t="n">
        <v>-0.11</v>
      </c>
      <c r="AW114" s="171" t="n">
        <v>0.02</v>
      </c>
      <c r="AX114" s="171" t="n">
        <v>-0.05</v>
      </c>
      <c r="AY114" s="171" t="n">
        <v>0.012</v>
      </c>
      <c r="AZ114" s="172" t="n">
        <v>0.11</v>
      </c>
      <c r="BA114" s="172" t="n">
        <v>0</v>
      </c>
      <c r="BB114" s="172" t="n">
        <v>-0.195</v>
      </c>
      <c r="BC114" s="171" t="n">
        <v>0.0025</v>
      </c>
      <c r="BD114" s="171" t="n">
        <v>-0.07</v>
      </c>
      <c r="BE114" s="171" t="n">
        <v>0.005</v>
      </c>
      <c r="BF114" s="171" t="n">
        <v>0.26</v>
      </c>
      <c r="BG114" s="171" t="n">
        <v>0.038</v>
      </c>
      <c r="BH114" s="171" t="n">
        <v>-0.06</v>
      </c>
      <c r="BI114" s="171" t="n">
        <v>0</v>
      </c>
      <c r="BJ114" s="171" t="n">
        <v>0</v>
      </c>
      <c r="BK114" s="134" t="n">
        <v>0.03</v>
      </c>
      <c r="BL114" s="134" t="n">
        <v>0.26</v>
      </c>
      <c r="BM114" s="134" t="n">
        <v>0.038</v>
      </c>
      <c r="BN114" s="134" t="n">
        <v>-0.2</v>
      </c>
      <c r="BO114" s="134" t="n">
        <v>0</v>
      </c>
      <c r="BP114" s="134" t="n">
        <v>-0.37</v>
      </c>
      <c r="BQ114" s="134" t="n">
        <v>0</v>
      </c>
      <c r="BR114" s="134" t="n">
        <v>0.475</v>
      </c>
      <c r="BS114" s="134" t="n">
        <v>0.038</v>
      </c>
      <c r="BT114" s="134" t="n">
        <v>-0.07</v>
      </c>
      <c r="BU114" s="134" t="n">
        <v>0.005</v>
      </c>
      <c r="BV114" s="134" t="n">
        <v>0.275</v>
      </c>
      <c r="BW114" s="134" t="n">
        <v>0</v>
      </c>
      <c r="BX114" s="134" t="n">
        <v>0</v>
      </c>
      <c r="BY114" s="134" t="n">
        <v>0</v>
      </c>
      <c r="BZ114" s="134" t="n">
        <v>-0.0195</v>
      </c>
      <c r="CA114" s="134" t="n">
        <v>0.0575</v>
      </c>
      <c r="CB114" s="134" t="n">
        <v>0.1725</v>
      </c>
      <c r="CC114" s="134" t="n">
        <v>0.0125</v>
      </c>
      <c r="CD114" s="134" t="n">
        <v>-0.0195</v>
      </c>
      <c r="CE114" s="134" t="n">
        <v>0.006</v>
      </c>
      <c r="CF114" s="134" t="n">
        <v>0.0025</v>
      </c>
      <c r="CG114" s="134" t="n">
        <v>0.0025</v>
      </c>
      <c r="CH114" s="134" t="n">
        <v>-0.0195</v>
      </c>
      <c r="CI114" s="134" t="n">
        <v>0.006</v>
      </c>
      <c r="CJ114" s="134" t="n">
        <v>-0.0725</v>
      </c>
      <c r="CK114" s="134" t="n">
        <v>0.005</v>
      </c>
      <c r="CL114" s="134" t="n">
        <v>0.075</v>
      </c>
      <c r="CM114" s="134" t="n">
        <v>0.005</v>
      </c>
      <c r="CN114" s="134" t="n">
        <v>-0.0745</v>
      </c>
      <c r="CO114" s="134" t="n">
        <v>0.01</v>
      </c>
      <c r="CP114" s="134" t="n">
        <v>-0.0195</v>
      </c>
      <c r="CQ114" s="134" t="n">
        <v>0.015</v>
      </c>
      <c r="CR114" s="134" t="n">
        <v>0.0205</v>
      </c>
      <c r="CS114" s="134" t="n">
        <v>0.0075</v>
      </c>
      <c r="CT114" s="134" t="n">
        <v>0.4</v>
      </c>
      <c r="CU114" s="134" t="n">
        <v>0.01</v>
      </c>
      <c r="CV114" s="134" t="n">
        <v>-0.2</v>
      </c>
      <c r="CW114" s="134" t="n">
        <v>0</v>
      </c>
      <c r="CX114" s="134" t="n">
        <v>0.1725</v>
      </c>
      <c r="CY114" s="134" t="n">
        <v>0.0125</v>
      </c>
      <c r="CZ114" s="134" t="n">
        <v>-0.63</v>
      </c>
      <c r="DA114" s="134" t="n">
        <v>0</v>
      </c>
      <c r="DB114" s="134" t="n">
        <v>-0.45</v>
      </c>
      <c r="DC114" s="134" t="n">
        <v>0</v>
      </c>
      <c r="DD114" s="134" t="n">
        <v>0.45</v>
      </c>
      <c r="DF114" s="134" t="n">
        <v>-0.045</v>
      </c>
      <c r="DG114" s="134" t="n">
        <v>0.01</v>
      </c>
      <c r="DH114" s="134" t="n">
        <v>0.0065</v>
      </c>
      <c r="DI114" s="134" t="n">
        <v>0.01</v>
      </c>
      <c r="DJ114" s="134" t="n">
        <v>-0.0135</v>
      </c>
      <c r="DK114" s="134" t="n">
        <v>0.0075</v>
      </c>
      <c r="DL114" s="171" t="n">
        <v>-0.13</v>
      </c>
      <c r="DM114" s="134" t="n">
        <v>-0.01</v>
      </c>
      <c r="DN114" s="134" t="n">
        <v>0.13</v>
      </c>
      <c r="DO114" s="134" t="n">
        <v>0</v>
      </c>
      <c r="DP114" s="134" t="n">
        <v>-0.05</v>
      </c>
      <c r="DQ114" s="134" t="n">
        <v>0</v>
      </c>
      <c r="DR114" s="134" t="n">
        <v>-0.12</v>
      </c>
      <c r="DS114" s="134" t="n">
        <v>-0.01</v>
      </c>
      <c r="DT114" s="134" t="n">
        <v>0.125</v>
      </c>
      <c r="DU114" s="134" t="n">
        <v>0</v>
      </c>
    </row>
    <row r="115" customFormat="false" ht="12.75" hidden="false" customHeight="false" outlineLevel="0" collapsed="false">
      <c r="D115" s="133" t="n">
        <v>40118</v>
      </c>
      <c r="F115" s="171" t="n">
        <v>4.292</v>
      </c>
      <c r="G115" s="172" t="n">
        <v>0.0530690563043681</v>
      </c>
      <c r="H115" s="171" t="n">
        <v>0.2025</v>
      </c>
      <c r="I115" s="171" t="n">
        <v>0.8</v>
      </c>
      <c r="J115" s="171" t="n">
        <v>0.85</v>
      </c>
      <c r="K115" s="171" t="n">
        <v>0.8</v>
      </c>
      <c r="L115" s="169" t="n">
        <v>0.8</v>
      </c>
      <c r="M115" s="169" t="n">
        <v>0.9</v>
      </c>
      <c r="N115" s="171" t="n">
        <v>0.95</v>
      </c>
      <c r="O115" s="171" t="n">
        <v>0.85</v>
      </c>
      <c r="P115" s="171" t="n">
        <v>0.8</v>
      </c>
      <c r="Q115" s="171" t="n">
        <v>0.95</v>
      </c>
      <c r="R115" s="172" t="n">
        <v>0.8</v>
      </c>
      <c r="S115" s="172" t="n">
        <v>0.8</v>
      </c>
      <c r="T115" s="171" t="n">
        <v>0.8</v>
      </c>
      <c r="U115" s="171" t="n">
        <v>0.95</v>
      </c>
      <c r="V115" s="171" t="n">
        <v>0.95</v>
      </c>
      <c r="W115" s="171" t="n">
        <v>0.9</v>
      </c>
      <c r="X115" s="171" t="n">
        <v>-0.03</v>
      </c>
      <c r="Y115" s="171" t="n">
        <v>0.03</v>
      </c>
      <c r="Z115" s="171" t="n">
        <v>0.125</v>
      </c>
      <c r="AA115" s="171" t="n">
        <v>0.02</v>
      </c>
      <c r="AB115" s="171" t="n">
        <v>0.29</v>
      </c>
      <c r="AC115" s="171" t="n">
        <v>0</v>
      </c>
      <c r="AD115" s="171" t="n">
        <v>0.335</v>
      </c>
      <c r="AE115" s="171" t="n">
        <v>0</v>
      </c>
      <c r="AF115" s="171" t="n">
        <v>0.29</v>
      </c>
      <c r="AG115" s="171" t="n">
        <v>0</v>
      </c>
      <c r="AH115" s="171" t="n">
        <v>0.17</v>
      </c>
      <c r="AI115" s="171" t="n">
        <v>0</v>
      </c>
      <c r="AJ115" s="171" t="n">
        <v>0.163296</v>
      </c>
      <c r="AK115" s="171" t="n">
        <v>0</v>
      </c>
      <c r="AL115" s="171" t="n">
        <v>0.125</v>
      </c>
      <c r="AM115" s="171" t="n">
        <v>0.035</v>
      </c>
      <c r="AN115" s="171" t="n">
        <v>-0.0695</v>
      </c>
      <c r="AO115" s="171" t="n">
        <v>0.016</v>
      </c>
      <c r="AP115" s="171" t="n">
        <v>-0.47</v>
      </c>
      <c r="AQ115" s="171" t="n">
        <v>0.155</v>
      </c>
      <c r="AR115" s="171" t="n">
        <v>-0.0495</v>
      </c>
      <c r="AS115" s="171" t="n">
        <v>0.005</v>
      </c>
      <c r="AT115" s="171" t="n">
        <v>-0.15</v>
      </c>
      <c r="AU115" s="171" t="n">
        <v>-0.005</v>
      </c>
      <c r="AV115" s="171" t="n">
        <v>-0.11</v>
      </c>
      <c r="AW115" s="171" t="n">
        <v>-0.01</v>
      </c>
      <c r="AX115" s="171" t="n">
        <v>-0.0495</v>
      </c>
      <c r="AY115" s="171" t="n">
        <v>0.022</v>
      </c>
      <c r="AZ115" s="172" t="n">
        <v>0.155</v>
      </c>
      <c r="BA115" s="172" t="n">
        <v>0</v>
      </c>
      <c r="BB115" s="172" t="n">
        <v>-0.13</v>
      </c>
      <c r="BC115" s="171" t="n">
        <v>0.005</v>
      </c>
      <c r="BD115" s="171" t="n">
        <v>-0.07</v>
      </c>
      <c r="BE115" s="171" t="n">
        <v>0.005</v>
      </c>
      <c r="BF115" s="171" t="n">
        <v>0.25</v>
      </c>
      <c r="BG115" s="171" t="n">
        <v>0.04</v>
      </c>
      <c r="BH115" s="171" t="n">
        <v>-0.06</v>
      </c>
      <c r="BI115" s="171" t="n">
        <v>0</v>
      </c>
      <c r="BJ115" s="171" t="n">
        <v>0</v>
      </c>
      <c r="BK115" s="134" t="n">
        <v>0.03</v>
      </c>
      <c r="BL115" s="134" t="n">
        <v>0.25</v>
      </c>
      <c r="BM115" s="134" t="n">
        <v>0.04</v>
      </c>
      <c r="BN115" s="134" t="n">
        <v>0.298</v>
      </c>
      <c r="BO115" s="134" t="n">
        <v>0</v>
      </c>
      <c r="BP115" s="134" t="n">
        <v>-0.26</v>
      </c>
      <c r="BQ115" s="134" t="n">
        <v>0</v>
      </c>
      <c r="BR115" s="134" t="n">
        <v>0.5</v>
      </c>
      <c r="BS115" s="134" t="n">
        <v>0.04</v>
      </c>
      <c r="BT115" s="134" t="n">
        <v>-0.07</v>
      </c>
      <c r="BU115" s="134" t="n">
        <v>0.005</v>
      </c>
      <c r="BV115" s="134" t="n">
        <v>0.3</v>
      </c>
      <c r="BW115" s="134" t="n">
        <v>0</v>
      </c>
      <c r="BX115" s="134" t="n">
        <v>0</v>
      </c>
      <c r="BY115" s="134" t="n">
        <v>0</v>
      </c>
      <c r="BZ115" s="134" t="n">
        <v>-0.017</v>
      </c>
      <c r="CA115" s="134" t="n">
        <v>0.0575</v>
      </c>
      <c r="CB115" s="134" t="n">
        <v>0.215</v>
      </c>
      <c r="CC115" s="134" t="n">
        <v>0.02</v>
      </c>
      <c r="CD115" s="134" t="n">
        <v>-0.017</v>
      </c>
      <c r="CE115" s="134" t="n">
        <v>0.0062</v>
      </c>
      <c r="CF115" s="134" t="n">
        <v>0.0025</v>
      </c>
      <c r="CG115" s="134" t="n">
        <v>0.0025</v>
      </c>
      <c r="CH115" s="134" t="n">
        <v>-0.017</v>
      </c>
      <c r="CI115" s="134" t="n">
        <v>0.0062</v>
      </c>
      <c r="CJ115" s="134" t="n">
        <v>-0.075</v>
      </c>
      <c r="CK115" s="134" t="n">
        <v>0.005</v>
      </c>
      <c r="CL115" s="134" t="n">
        <v>0.075</v>
      </c>
      <c r="CM115" s="134" t="n">
        <v>0.005</v>
      </c>
      <c r="CN115" s="134" t="n">
        <v>-0.069</v>
      </c>
      <c r="CO115" s="134" t="n">
        <v>0.01</v>
      </c>
      <c r="CP115" s="134" t="n">
        <v>-0.014</v>
      </c>
      <c r="CQ115" s="134" t="n">
        <v>0.0125</v>
      </c>
      <c r="CR115" s="134" t="n">
        <v>0.026</v>
      </c>
      <c r="CS115" s="134" t="n">
        <v>0.0075</v>
      </c>
      <c r="CT115" s="134" t="n">
        <v>0.7</v>
      </c>
      <c r="CU115" s="134" t="n">
        <v>0.055</v>
      </c>
      <c r="CV115" s="134" t="n">
        <v>0.298</v>
      </c>
      <c r="CW115" s="134" t="n">
        <v>0</v>
      </c>
      <c r="CX115" s="134" t="n">
        <v>0.215</v>
      </c>
      <c r="CY115" s="134" t="n">
        <v>0.02</v>
      </c>
      <c r="CZ115" s="134" t="n">
        <v>-0.52</v>
      </c>
      <c r="DA115" s="134" t="n">
        <v>0</v>
      </c>
      <c r="DB115" s="134" t="n">
        <v>-0.34</v>
      </c>
      <c r="DC115" s="134" t="n">
        <v>0</v>
      </c>
      <c r="DD115" s="134" t="n">
        <v>0.45</v>
      </c>
      <c r="DF115" s="134" t="n">
        <v>-0.0335</v>
      </c>
      <c r="DG115" s="134" t="n">
        <v>0.0125</v>
      </c>
      <c r="DH115" s="134" t="n">
        <v>0.0075</v>
      </c>
      <c r="DI115" s="134" t="n">
        <v>0.0075</v>
      </c>
      <c r="DJ115" s="134" t="n">
        <v>-0.01</v>
      </c>
      <c r="DK115" s="134" t="n">
        <v>0.0025</v>
      </c>
      <c r="DL115" s="171" t="n">
        <v>-0.13</v>
      </c>
      <c r="DM115" s="134" t="n">
        <v>0</v>
      </c>
      <c r="DN115" s="134" t="n">
        <v>0.175</v>
      </c>
      <c r="DO115" s="134" t="n">
        <v>0</v>
      </c>
      <c r="DP115" s="134" t="n">
        <v>-0.0495</v>
      </c>
      <c r="DQ115" s="134" t="n">
        <v>0.005</v>
      </c>
      <c r="DR115" s="134" t="n">
        <v>-0.12</v>
      </c>
      <c r="DS115" s="134" t="n">
        <v>0</v>
      </c>
      <c r="DT115" s="134" t="n">
        <v>0.17</v>
      </c>
      <c r="DU115" s="134" t="n">
        <v>0</v>
      </c>
    </row>
    <row r="116" customFormat="false" ht="12.75" hidden="false" customHeight="false" outlineLevel="0" collapsed="false">
      <c r="D116" s="133" t="n">
        <v>40148</v>
      </c>
      <c r="F116" s="171" t="n">
        <v>4.452</v>
      </c>
      <c r="G116" s="172" t="n">
        <v>0.0531624597757681</v>
      </c>
      <c r="H116" s="171" t="n">
        <v>0.2025</v>
      </c>
      <c r="I116" s="171" t="n">
        <v>1</v>
      </c>
      <c r="J116" s="171" t="n">
        <v>1.05</v>
      </c>
      <c r="K116" s="171" t="n">
        <v>1</v>
      </c>
      <c r="L116" s="169" t="n">
        <v>1</v>
      </c>
      <c r="M116" s="169" t="n">
        <v>1.15</v>
      </c>
      <c r="N116" s="171" t="n">
        <v>1.25</v>
      </c>
      <c r="O116" s="171" t="n">
        <v>1.05</v>
      </c>
      <c r="P116" s="171" t="n">
        <v>1</v>
      </c>
      <c r="Q116" s="171" t="n">
        <v>1.35</v>
      </c>
      <c r="R116" s="172" t="n">
        <v>1</v>
      </c>
      <c r="S116" s="172" t="n">
        <v>1.1</v>
      </c>
      <c r="T116" s="171" t="n">
        <v>1</v>
      </c>
      <c r="U116" s="171" t="n">
        <v>1.25</v>
      </c>
      <c r="V116" s="171" t="n">
        <v>1.15</v>
      </c>
      <c r="W116" s="171" t="n">
        <v>1.1</v>
      </c>
      <c r="X116" s="171" t="n">
        <v>-0.025</v>
      </c>
      <c r="Y116" s="171" t="n">
        <v>0.03</v>
      </c>
      <c r="Z116" s="171" t="n">
        <v>0.125</v>
      </c>
      <c r="AA116" s="171" t="n">
        <v>0.02</v>
      </c>
      <c r="AB116" s="171" t="n">
        <v>0.29</v>
      </c>
      <c r="AC116" s="171" t="n">
        <v>0</v>
      </c>
      <c r="AD116" s="171" t="n">
        <v>0.335</v>
      </c>
      <c r="AE116" s="171" t="n">
        <v>0</v>
      </c>
      <c r="AF116" s="171" t="n">
        <v>0.29</v>
      </c>
      <c r="AG116" s="171" t="n">
        <v>0</v>
      </c>
      <c r="AH116" s="171" t="n">
        <v>0.17</v>
      </c>
      <c r="AI116" s="171" t="n">
        <v>0</v>
      </c>
      <c r="AJ116" s="171" t="n">
        <v>0.168416</v>
      </c>
      <c r="AK116" s="171" t="n">
        <v>0</v>
      </c>
      <c r="AL116" s="171" t="n">
        <v>0.125</v>
      </c>
      <c r="AM116" s="171" t="n">
        <v>0.035</v>
      </c>
      <c r="AN116" s="171" t="n">
        <v>-0.0695</v>
      </c>
      <c r="AO116" s="171" t="n">
        <v>0.016</v>
      </c>
      <c r="AP116" s="171" t="n">
        <v>-0.47</v>
      </c>
      <c r="AQ116" s="171" t="n">
        <v>0.155</v>
      </c>
      <c r="AR116" s="171" t="n">
        <v>-0.0495</v>
      </c>
      <c r="AS116" s="171" t="n">
        <v>0.005</v>
      </c>
      <c r="AT116" s="171" t="n">
        <v>-0.1525</v>
      </c>
      <c r="AU116" s="171" t="n">
        <v>-0.005</v>
      </c>
      <c r="AV116" s="171" t="n">
        <v>-0.1125</v>
      </c>
      <c r="AW116" s="171" t="n">
        <v>-0.01</v>
      </c>
      <c r="AX116" s="171" t="n">
        <v>-0.0495</v>
      </c>
      <c r="AY116" s="171" t="n">
        <v>0.022</v>
      </c>
      <c r="AZ116" s="172" t="n">
        <v>0.155</v>
      </c>
      <c r="BA116" s="172" t="n">
        <v>0</v>
      </c>
      <c r="BB116" s="172" t="n">
        <v>-0.13</v>
      </c>
      <c r="BC116" s="171" t="n">
        <v>0.005</v>
      </c>
      <c r="BD116" s="171" t="n">
        <v>-0.07</v>
      </c>
      <c r="BE116" s="171" t="n">
        <v>0.005</v>
      </c>
      <c r="BF116" s="171" t="n">
        <v>0.25</v>
      </c>
      <c r="BG116" s="171" t="n">
        <v>0.04</v>
      </c>
      <c r="BH116" s="171" t="n">
        <v>-0.06</v>
      </c>
      <c r="BI116" s="171" t="n">
        <v>0</v>
      </c>
      <c r="BJ116" s="171" t="n">
        <v>0</v>
      </c>
      <c r="BK116" s="134" t="n">
        <v>0.03</v>
      </c>
      <c r="BL116" s="134" t="n">
        <v>0.25</v>
      </c>
      <c r="BM116" s="134" t="n">
        <v>0.04</v>
      </c>
      <c r="BN116" s="134" t="n">
        <v>0.358</v>
      </c>
      <c r="BO116" s="134" t="n">
        <v>0</v>
      </c>
      <c r="BP116" s="134" t="n">
        <v>-0.26</v>
      </c>
      <c r="BQ116" s="134" t="n">
        <v>0</v>
      </c>
      <c r="BR116" s="134" t="n">
        <v>0.57</v>
      </c>
      <c r="BS116" s="134" t="n">
        <v>0.04</v>
      </c>
      <c r="BT116" s="134" t="n">
        <v>-0.07</v>
      </c>
      <c r="BU116" s="134" t="n">
        <v>0.005</v>
      </c>
      <c r="BV116" s="134" t="n">
        <v>0.37</v>
      </c>
      <c r="BW116" s="134" t="n">
        <v>0</v>
      </c>
      <c r="BX116" s="134" t="n">
        <v>0</v>
      </c>
      <c r="BY116" s="134" t="n">
        <v>0</v>
      </c>
      <c r="BZ116" s="134" t="n">
        <v>-0.017</v>
      </c>
      <c r="CA116" s="134" t="n">
        <v>0.0575</v>
      </c>
      <c r="CB116" s="134" t="n">
        <v>0.235</v>
      </c>
      <c r="CC116" s="134" t="n">
        <v>0.02</v>
      </c>
      <c r="CD116" s="134" t="n">
        <v>-0.017</v>
      </c>
      <c r="CE116" s="134" t="n">
        <v>0.0062</v>
      </c>
      <c r="CF116" s="134" t="n">
        <v>0.0025</v>
      </c>
      <c r="CG116" s="134" t="n">
        <v>0.0025</v>
      </c>
      <c r="CH116" s="134" t="n">
        <v>-0.017</v>
      </c>
      <c r="CI116" s="134" t="n">
        <v>0.0062</v>
      </c>
      <c r="CJ116" s="134" t="n">
        <v>-0.1025</v>
      </c>
      <c r="CK116" s="134" t="n">
        <v>0.005</v>
      </c>
      <c r="CL116" s="134" t="n">
        <v>0.075</v>
      </c>
      <c r="CM116" s="134" t="n">
        <v>0.005</v>
      </c>
      <c r="CN116" s="134" t="n">
        <v>-0.069</v>
      </c>
      <c r="CO116" s="134" t="n">
        <v>0.01</v>
      </c>
      <c r="CP116" s="134" t="n">
        <v>-0.014</v>
      </c>
      <c r="CQ116" s="134" t="n">
        <v>0.01</v>
      </c>
      <c r="CR116" s="134" t="n">
        <v>0.026</v>
      </c>
      <c r="CS116" s="134" t="n">
        <v>0.0075</v>
      </c>
      <c r="CT116" s="134" t="n">
        <v>0.98</v>
      </c>
      <c r="CU116" s="134" t="n">
        <v>0.25</v>
      </c>
      <c r="CV116" s="134" t="n">
        <v>0.358</v>
      </c>
      <c r="CW116" s="134" t="n">
        <v>0</v>
      </c>
      <c r="CX116" s="134" t="n">
        <v>0.235</v>
      </c>
      <c r="CY116" s="134" t="n">
        <v>0.02</v>
      </c>
      <c r="CZ116" s="134" t="n">
        <v>-0.52</v>
      </c>
      <c r="DA116" s="134" t="n">
        <v>0</v>
      </c>
      <c r="DB116" s="134" t="n">
        <v>-0.34</v>
      </c>
      <c r="DC116" s="134" t="n">
        <v>0</v>
      </c>
      <c r="DD116" s="134" t="n">
        <v>0.4</v>
      </c>
      <c r="DF116" s="134" t="n">
        <v>-0.0335</v>
      </c>
      <c r="DG116" s="134" t="n">
        <v>0.0125</v>
      </c>
      <c r="DH116" s="134" t="n">
        <v>0.0075</v>
      </c>
      <c r="DI116" s="134" t="n">
        <v>0.0075</v>
      </c>
      <c r="DJ116" s="134" t="n">
        <v>-0.01</v>
      </c>
      <c r="DK116" s="134" t="n">
        <v>0.0025</v>
      </c>
      <c r="DL116" s="171" t="n">
        <v>-0.1325</v>
      </c>
      <c r="DM116" s="134" t="n">
        <v>0</v>
      </c>
      <c r="DN116" s="134" t="n">
        <v>0.175</v>
      </c>
      <c r="DO116" s="134" t="n">
        <v>0</v>
      </c>
      <c r="DP116" s="134" t="n">
        <v>-0.0495</v>
      </c>
      <c r="DQ116" s="134" t="n">
        <v>0.005</v>
      </c>
      <c r="DR116" s="134" t="n">
        <v>-0.1225</v>
      </c>
      <c r="DS116" s="134" t="n">
        <v>0</v>
      </c>
      <c r="DT116" s="134" t="n">
        <v>0.17</v>
      </c>
      <c r="DU116" s="134" t="n">
        <v>0</v>
      </c>
    </row>
    <row r="117" customFormat="false" ht="12.75" hidden="false" customHeight="false" outlineLevel="0" collapsed="false">
      <c r="D117" s="133" t="n">
        <v>40179</v>
      </c>
      <c r="F117" s="171" t="n">
        <v>4.4795</v>
      </c>
      <c r="G117" s="172" t="n">
        <v>0.0532589766992704</v>
      </c>
      <c r="H117" s="171" t="n">
        <v>0.2025</v>
      </c>
      <c r="I117" s="171" t="n">
        <v>1</v>
      </c>
      <c r="J117" s="171" t="n">
        <v>1.05</v>
      </c>
      <c r="K117" s="171" t="n">
        <v>1</v>
      </c>
      <c r="L117" s="169" t="n">
        <v>1</v>
      </c>
      <c r="M117" s="169" t="n">
        <v>1.15</v>
      </c>
      <c r="N117" s="171" t="n">
        <v>1.45</v>
      </c>
      <c r="O117" s="171" t="n">
        <v>1.05</v>
      </c>
      <c r="P117" s="171" t="n">
        <v>1</v>
      </c>
      <c r="Q117" s="171" t="n">
        <v>1.35</v>
      </c>
      <c r="R117" s="172" t="n">
        <v>1</v>
      </c>
      <c r="S117" s="172" t="n">
        <v>1.1</v>
      </c>
      <c r="T117" s="171" t="n">
        <v>1</v>
      </c>
      <c r="U117" s="171" t="n">
        <v>1.45</v>
      </c>
      <c r="V117" s="171" t="n">
        <v>1.15</v>
      </c>
      <c r="W117" s="171" t="n">
        <v>1.1</v>
      </c>
      <c r="X117" s="171" t="n">
        <v>-0.005</v>
      </c>
      <c r="Y117" s="171" t="n">
        <v>0.03</v>
      </c>
      <c r="Z117" s="171" t="n">
        <v>0.125</v>
      </c>
      <c r="AA117" s="171" t="n">
        <v>0.02</v>
      </c>
      <c r="AB117" s="171" t="n">
        <v>0.29</v>
      </c>
      <c r="AC117" s="171" t="n">
        <v>0</v>
      </c>
      <c r="AD117" s="171" t="n">
        <v>0.335</v>
      </c>
      <c r="AE117" s="171" t="n">
        <v>0</v>
      </c>
      <c r="AF117" s="171" t="n">
        <v>0.29</v>
      </c>
      <c r="AG117" s="171" t="n">
        <v>0</v>
      </c>
      <c r="AH117" s="171" t="n">
        <v>0.17</v>
      </c>
      <c r="AI117" s="171" t="n">
        <v>0</v>
      </c>
      <c r="AJ117" s="171" t="n">
        <v>0.169248</v>
      </c>
      <c r="AK117" s="171" t="n">
        <v>0</v>
      </c>
      <c r="AL117" s="171" t="n">
        <v>0.125</v>
      </c>
      <c r="AM117" s="171" t="n">
        <v>0.035</v>
      </c>
      <c r="AN117" s="171" t="n">
        <v>-0.0695</v>
      </c>
      <c r="AO117" s="171" t="n">
        <v>0.016</v>
      </c>
      <c r="AP117" s="171" t="n">
        <v>-0.47</v>
      </c>
      <c r="AQ117" s="171" t="n">
        <v>0.155</v>
      </c>
      <c r="AR117" s="171" t="n">
        <v>-0.0495</v>
      </c>
      <c r="AS117" s="171" t="n">
        <v>0.005</v>
      </c>
      <c r="AT117" s="171" t="n">
        <v>-0.155</v>
      </c>
      <c r="AU117" s="171" t="n">
        <v>-0.005</v>
      </c>
      <c r="AV117" s="171" t="n">
        <v>-0.115</v>
      </c>
      <c r="AW117" s="171" t="n">
        <v>-0.01</v>
      </c>
      <c r="AX117" s="171" t="n">
        <v>-0.0495</v>
      </c>
      <c r="AY117" s="171" t="n">
        <v>0.022</v>
      </c>
      <c r="AZ117" s="172" t="n">
        <v>0.155</v>
      </c>
      <c r="BA117" s="172" t="n">
        <v>0</v>
      </c>
      <c r="BB117" s="172" t="n">
        <v>-0.13</v>
      </c>
      <c r="BC117" s="171" t="n">
        <v>0.005</v>
      </c>
      <c r="BD117" s="171" t="n">
        <v>-0.07</v>
      </c>
      <c r="BE117" s="171" t="n">
        <v>0.005</v>
      </c>
      <c r="BF117" s="171" t="n">
        <v>0.25</v>
      </c>
      <c r="BG117" s="171" t="n">
        <v>0.04</v>
      </c>
      <c r="BH117" s="171" t="n">
        <v>-0.06</v>
      </c>
      <c r="BI117" s="171" t="n">
        <v>0</v>
      </c>
      <c r="BJ117" s="171" t="n">
        <v>0</v>
      </c>
      <c r="BK117" s="134" t="n">
        <v>0.03</v>
      </c>
      <c r="BL117" s="134" t="n">
        <v>0.25</v>
      </c>
      <c r="BM117" s="134" t="n">
        <v>0.04</v>
      </c>
      <c r="BN117" s="134" t="n">
        <v>0.428</v>
      </c>
      <c r="BO117" s="134" t="n">
        <v>0</v>
      </c>
      <c r="BP117" s="134" t="n">
        <v>-0.26</v>
      </c>
      <c r="BQ117" s="134" t="n">
        <v>0</v>
      </c>
      <c r="BR117" s="134" t="n">
        <v>0.57</v>
      </c>
      <c r="BS117" s="134" t="n">
        <v>0.04</v>
      </c>
      <c r="BT117" s="134" t="n">
        <v>-0.07</v>
      </c>
      <c r="BU117" s="134" t="n">
        <v>0.005</v>
      </c>
      <c r="BV117" s="134" t="n">
        <v>0.37</v>
      </c>
      <c r="BW117" s="134" t="n">
        <v>0</v>
      </c>
      <c r="BX117" s="134" t="n">
        <v>0</v>
      </c>
      <c r="BY117" s="134" t="n">
        <v>0</v>
      </c>
      <c r="BZ117" s="134" t="n">
        <v>-0.015</v>
      </c>
      <c r="CA117" s="134" t="n">
        <v>0.0575</v>
      </c>
      <c r="CB117" s="134" t="n">
        <v>0.255</v>
      </c>
      <c r="CC117" s="134" t="n">
        <v>0.02</v>
      </c>
      <c r="CD117" s="134" t="n">
        <v>-0.015</v>
      </c>
      <c r="CE117" s="134" t="n">
        <v>0.0062</v>
      </c>
      <c r="CF117" s="134" t="n">
        <v>0.0025</v>
      </c>
      <c r="CG117" s="134" t="n">
        <v>0.0025</v>
      </c>
      <c r="CH117" s="134" t="n">
        <v>-0.015</v>
      </c>
      <c r="CI117" s="134" t="n">
        <v>0.0062</v>
      </c>
      <c r="CJ117" s="134" t="n">
        <v>-0.113</v>
      </c>
      <c r="CK117" s="134" t="n">
        <v>0.005</v>
      </c>
      <c r="CL117" s="134" t="n">
        <v>0.075</v>
      </c>
      <c r="CM117" s="134" t="n">
        <v>0.005</v>
      </c>
      <c r="CN117" s="134" t="n">
        <v>-0.069</v>
      </c>
      <c r="CO117" s="134" t="n">
        <v>0.01</v>
      </c>
      <c r="CP117" s="134" t="n">
        <v>-0.014</v>
      </c>
      <c r="CQ117" s="134" t="n">
        <v>0.01</v>
      </c>
      <c r="CR117" s="134" t="n">
        <v>0.026</v>
      </c>
      <c r="CS117" s="134" t="n">
        <v>0.0075</v>
      </c>
      <c r="CT117" s="134" t="n">
        <v>1.6</v>
      </c>
      <c r="CU117" s="134" t="n">
        <v>0.45</v>
      </c>
      <c r="CV117" s="134" t="n">
        <v>0.428</v>
      </c>
      <c r="CW117" s="134" t="n">
        <v>0</v>
      </c>
      <c r="CX117" s="134" t="n">
        <v>0.255</v>
      </c>
      <c r="CY117" s="134" t="n">
        <v>0.02</v>
      </c>
      <c r="CZ117" s="134" t="n">
        <v>-0.52</v>
      </c>
      <c r="DA117" s="134" t="n">
        <v>0</v>
      </c>
      <c r="DB117" s="134" t="n">
        <v>-0.34</v>
      </c>
      <c r="DC117" s="134" t="n">
        <v>0</v>
      </c>
      <c r="DD117" s="134" t="n">
        <v>0.35</v>
      </c>
      <c r="DF117" s="134" t="n">
        <v>-0.0335</v>
      </c>
      <c r="DG117" s="134" t="n">
        <v>0.0125</v>
      </c>
      <c r="DH117" s="134" t="n">
        <v>0.0075</v>
      </c>
      <c r="DI117" s="134" t="n">
        <v>0.0075</v>
      </c>
      <c r="DJ117" s="134" t="n">
        <v>-0.01</v>
      </c>
      <c r="DK117" s="134" t="n">
        <v>0.0025</v>
      </c>
      <c r="DL117" s="171" t="n">
        <v>-0.135</v>
      </c>
      <c r="DM117" s="134" t="n">
        <v>0</v>
      </c>
      <c r="DN117" s="134" t="n">
        <v>0.175</v>
      </c>
      <c r="DO117" s="134" t="n">
        <v>0</v>
      </c>
      <c r="DP117" s="134" t="n">
        <v>-0.0495</v>
      </c>
      <c r="DQ117" s="134" t="n">
        <v>0.005</v>
      </c>
      <c r="DR117" s="134" t="n">
        <v>-0.125</v>
      </c>
      <c r="DS117" s="134" t="n">
        <v>0</v>
      </c>
      <c r="DT117" s="134" t="n">
        <v>0.17</v>
      </c>
      <c r="DU117" s="134" t="n">
        <v>0</v>
      </c>
    </row>
    <row r="118" customFormat="false" ht="12.75" hidden="false" customHeight="false" outlineLevel="0" collapsed="false">
      <c r="D118" s="133" t="n">
        <v>40210</v>
      </c>
      <c r="F118" s="171" t="n">
        <v>4.3955</v>
      </c>
      <c r="G118" s="172" t="n">
        <v>0.0533554936258782</v>
      </c>
      <c r="H118" s="171" t="n">
        <v>0.2</v>
      </c>
      <c r="I118" s="171" t="n">
        <v>1</v>
      </c>
      <c r="J118" s="171" t="n">
        <v>1.05</v>
      </c>
      <c r="K118" s="171" t="n">
        <v>1</v>
      </c>
      <c r="L118" s="169" t="n">
        <v>1</v>
      </c>
      <c r="M118" s="169" t="n">
        <v>1.15</v>
      </c>
      <c r="N118" s="171" t="n">
        <v>1.45</v>
      </c>
      <c r="O118" s="171" t="n">
        <v>1.05</v>
      </c>
      <c r="P118" s="171" t="n">
        <v>1</v>
      </c>
      <c r="Q118" s="171" t="n">
        <v>1.35</v>
      </c>
      <c r="R118" s="172" t="n">
        <v>1</v>
      </c>
      <c r="S118" s="172" t="n">
        <v>1.1</v>
      </c>
      <c r="T118" s="171" t="n">
        <v>1</v>
      </c>
      <c r="U118" s="171" t="n">
        <v>1.45</v>
      </c>
      <c r="V118" s="171" t="n">
        <v>1.15</v>
      </c>
      <c r="W118" s="171" t="n">
        <v>1.1</v>
      </c>
      <c r="X118" s="171" t="n">
        <v>-0.01</v>
      </c>
      <c r="Y118" s="171" t="n">
        <v>0.03</v>
      </c>
      <c r="Z118" s="171" t="n">
        <v>0.125</v>
      </c>
      <c r="AA118" s="171" t="n">
        <v>0.02</v>
      </c>
      <c r="AB118" s="171" t="n">
        <v>0.29</v>
      </c>
      <c r="AC118" s="171" t="n">
        <v>0</v>
      </c>
      <c r="AD118" s="171" t="n">
        <v>0.335</v>
      </c>
      <c r="AE118" s="171" t="n">
        <v>0</v>
      </c>
      <c r="AF118" s="171" t="n">
        <v>0.29</v>
      </c>
      <c r="AG118" s="171" t="n">
        <v>0</v>
      </c>
      <c r="AH118" s="171" t="n">
        <v>0.17</v>
      </c>
      <c r="AI118" s="171" t="n">
        <v>0</v>
      </c>
      <c r="AJ118" s="171" t="n">
        <v>0.16656</v>
      </c>
      <c r="AK118" s="171" t="n">
        <v>0</v>
      </c>
      <c r="AL118" s="171" t="n">
        <v>0.125</v>
      </c>
      <c r="AM118" s="171" t="n">
        <v>0.035</v>
      </c>
      <c r="AN118" s="171" t="n">
        <v>-0.0695</v>
      </c>
      <c r="AO118" s="171" t="n">
        <v>0.016</v>
      </c>
      <c r="AP118" s="171" t="n">
        <v>-0.47</v>
      </c>
      <c r="AQ118" s="171" t="n">
        <v>0.155</v>
      </c>
      <c r="AR118" s="171" t="n">
        <v>-0.0495</v>
      </c>
      <c r="AS118" s="171" t="n">
        <v>0.005</v>
      </c>
      <c r="AT118" s="171" t="n">
        <v>-0.1475</v>
      </c>
      <c r="AU118" s="171" t="n">
        <v>-0.005</v>
      </c>
      <c r="AV118" s="171" t="n">
        <v>-0.1075</v>
      </c>
      <c r="AW118" s="171" t="n">
        <v>-0.01</v>
      </c>
      <c r="AX118" s="171" t="n">
        <v>-0.0495</v>
      </c>
      <c r="AY118" s="171" t="n">
        <v>0.022</v>
      </c>
      <c r="AZ118" s="172" t="n">
        <v>0.155</v>
      </c>
      <c r="BA118" s="172" t="n">
        <v>0</v>
      </c>
      <c r="BB118" s="172" t="n">
        <v>-0.13</v>
      </c>
      <c r="BC118" s="171" t="n">
        <v>0.005</v>
      </c>
      <c r="BD118" s="171" t="n">
        <v>-0.07</v>
      </c>
      <c r="BE118" s="171" t="n">
        <v>0.005</v>
      </c>
      <c r="BF118" s="171" t="n">
        <v>0.25</v>
      </c>
      <c r="BG118" s="171" t="n">
        <v>0.04</v>
      </c>
      <c r="BH118" s="171" t="n">
        <v>-0.06</v>
      </c>
      <c r="BI118" s="171" t="n">
        <v>0</v>
      </c>
      <c r="BJ118" s="171" t="n">
        <v>0</v>
      </c>
      <c r="BK118" s="134" t="n">
        <v>0.03</v>
      </c>
      <c r="BL118" s="134" t="n">
        <v>0.25</v>
      </c>
      <c r="BM118" s="134" t="n">
        <v>0.04</v>
      </c>
      <c r="BN118" s="134" t="n">
        <v>0.298</v>
      </c>
      <c r="BO118" s="134" t="n">
        <v>0</v>
      </c>
      <c r="BP118" s="134" t="n">
        <v>-0.26</v>
      </c>
      <c r="BQ118" s="134" t="n">
        <v>0</v>
      </c>
      <c r="BR118" s="134" t="n">
        <v>0.57</v>
      </c>
      <c r="BS118" s="134" t="n">
        <v>0.04</v>
      </c>
      <c r="BT118" s="134" t="n">
        <v>-0.07</v>
      </c>
      <c r="BU118" s="134" t="n">
        <v>0.005</v>
      </c>
      <c r="BV118" s="134" t="n">
        <v>0.37</v>
      </c>
      <c r="BW118" s="134" t="n">
        <v>0</v>
      </c>
      <c r="BX118" s="134" t="n">
        <v>0</v>
      </c>
      <c r="BY118" s="134" t="n">
        <v>0</v>
      </c>
      <c r="BZ118" s="134" t="n">
        <v>-0.015</v>
      </c>
      <c r="CA118" s="134" t="n">
        <v>0.0575</v>
      </c>
      <c r="CB118" s="134" t="n">
        <v>0.255</v>
      </c>
      <c r="CC118" s="134" t="n">
        <v>0.02</v>
      </c>
      <c r="CD118" s="134" t="n">
        <v>-0.015</v>
      </c>
      <c r="CE118" s="134" t="n">
        <v>0.0062</v>
      </c>
      <c r="CF118" s="134" t="n">
        <v>0.0025</v>
      </c>
      <c r="CG118" s="134" t="n">
        <v>0.0025</v>
      </c>
      <c r="CH118" s="134" t="n">
        <v>-0.015</v>
      </c>
      <c r="CI118" s="134" t="n">
        <v>0.0062</v>
      </c>
      <c r="CJ118" s="134" t="n">
        <v>-0.0955</v>
      </c>
      <c r="CK118" s="134" t="n">
        <v>0.005</v>
      </c>
      <c r="CL118" s="134" t="n">
        <v>0.075</v>
      </c>
      <c r="CM118" s="134" t="n">
        <v>0.005</v>
      </c>
      <c r="CN118" s="134" t="n">
        <v>-0.069</v>
      </c>
      <c r="CO118" s="134" t="n">
        <v>0.01</v>
      </c>
      <c r="CP118" s="134" t="n">
        <v>-0.014</v>
      </c>
      <c r="CQ118" s="134" t="n">
        <v>0.01</v>
      </c>
      <c r="CR118" s="134" t="n">
        <v>0.026</v>
      </c>
      <c r="CS118" s="134" t="n">
        <v>0.0075</v>
      </c>
      <c r="CT118" s="134" t="n">
        <v>1.6</v>
      </c>
      <c r="CU118" s="134" t="n">
        <v>0.45</v>
      </c>
      <c r="CV118" s="134" t="n">
        <v>0.298</v>
      </c>
      <c r="CW118" s="134" t="n">
        <v>0</v>
      </c>
      <c r="CX118" s="134" t="n">
        <v>0.255</v>
      </c>
      <c r="CY118" s="134" t="n">
        <v>0.02</v>
      </c>
      <c r="CZ118" s="134" t="n">
        <v>-0.52</v>
      </c>
      <c r="DA118" s="134" t="n">
        <v>0</v>
      </c>
      <c r="DB118" s="134" t="n">
        <v>-0.34</v>
      </c>
      <c r="DC118" s="134" t="n">
        <v>0</v>
      </c>
      <c r="DD118" s="134" t="n">
        <v>0.35</v>
      </c>
      <c r="DF118" s="134" t="n">
        <v>-0.0335</v>
      </c>
      <c r="DG118" s="134" t="n">
        <v>0.0125</v>
      </c>
      <c r="DH118" s="134" t="n">
        <v>0.0075</v>
      </c>
      <c r="DI118" s="134" t="n">
        <v>0.0075</v>
      </c>
      <c r="DJ118" s="134" t="n">
        <v>-0.01</v>
      </c>
      <c r="DK118" s="134" t="n">
        <v>0.0025</v>
      </c>
      <c r="DL118" s="171" t="n">
        <v>-0.1275</v>
      </c>
      <c r="DM118" s="134" t="n">
        <v>0</v>
      </c>
      <c r="DN118" s="134" t="n">
        <v>0.175</v>
      </c>
      <c r="DO118" s="134" t="n">
        <v>0</v>
      </c>
      <c r="DP118" s="134" t="n">
        <v>-0.0495</v>
      </c>
      <c r="DQ118" s="134" t="n">
        <v>0.005</v>
      </c>
      <c r="DR118" s="134" t="n">
        <v>-0.1175</v>
      </c>
      <c r="DS118" s="134" t="n">
        <v>0</v>
      </c>
      <c r="DT118" s="134" t="n">
        <v>0.17</v>
      </c>
      <c r="DU118" s="134" t="n">
        <v>0</v>
      </c>
    </row>
    <row r="119" customFormat="false" ht="12.75" hidden="false" customHeight="false" outlineLevel="0" collapsed="false">
      <c r="D119" s="133" t="n">
        <v>40238</v>
      </c>
      <c r="F119" s="171" t="n">
        <v>4.2605</v>
      </c>
      <c r="G119" s="172" t="n">
        <v>0.0534426702074184</v>
      </c>
      <c r="H119" s="171" t="n">
        <v>0.195</v>
      </c>
      <c r="I119" s="171" t="n">
        <v>0.75</v>
      </c>
      <c r="J119" s="171" t="n">
        <v>0.8</v>
      </c>
      <c r="K119" s="171" t="n">
        <v>0.75</v>
      </c>
      <c r="L119" s="169" t="n">
        <v>0.75</v>
      </c>
      <c r="M119" s="169" t="n">
        <v>0.85</v>
      </c>
      <c r="N119" s="171" t="n">
        <v>1</v>
      </c>
      <c r="O119" s="171" t="n">
        <v>0.75</v>
      </c>
      <c r="P119" s="171" t="n">
        <v>0.75</v>
      </c>
      <c r="Q119" s="171" t="n">
        <v>0.95</v>
      </c>
      <c r="R119" s="172" t="n">
        <v>0.75</v>
      </c>
      <c r="S119" s="172" t="n">
        <v>0.75</v>
      </c>
      <c r="T119" s="171" t="n">
        <v>0.75</v>
      </c>
      <c r="U119" s="171" t="n">
        <v>1</v>
      </c>
      <c r="V119" s="171" t="n">
        <v>0.9</v>
      </c>
      <c r="W119" s="171" t="n">
        <v>0.85</v>
      </c>
      <c r="X119" s="171" t="n">
        <v>-0.03</v>
      </c>
      <c r="Y119" s="171" t="n">
        <v>0.03</v>
      </c>
      <c r="Z119" s="171" t="n">
        <v>0.125</v>
      </c>
      <c r="AA119" s="171" t="n">
        <v>0.02</v>
      </c>
      <c r="AB119" s="171" t="n">
        <v>0.29</v>
      </c>
      <c r="AC119" s="171" t="n">
        <v>0</v>
      </c>
      <c r="AD119" s="171" t="n">
        <v>0.335</v>
      </c>
      <c r="AE119" s="171" t="n">
        <v>0</v>
      </c>
      <c r="AF119" s="171" t="n">
        <v>0.29</v>
      </c>
      <c r="AG119" s="171" t="n">
        <v>0</v>
      </c>
      <c r="AH119" s="171" t="n">
        <v>0.17</v>
      </c>
      <c r="AI119" s="171" t="n">
        <v>0</v>
      </c>
      <c r="AJ119" s="171" t="n">
        <v>0.16224</v>
      </c>
      <c r="AK119" s="171" t="n">
        <v>0</v>
      </c>
      <c r="AL119" s="171" t="n">
        <v>0.125</v>
      </c>
      <c r="AM119" s="171" t="n">
        <v>0.035</v>
      </c>
      <c r="AN119" s="171" t="n">
        <v>-0.0695</v>
      </c>
      <c r="AO119" s="171" t="n">
        <v>0.016</v>
      </c>
      <c r="AP119" s="171" t="n">
        <v>-0.47</v>
      </c>
      <c r="AQ119" s="171" t="n">
        <v>0.155</v>
      </c>
      <c r="AR119" s="171" t="n">
        <v>-0.0495</v>
      </c>
      <c r="AS119" s="171" t="n">
        <v>0.005</v>
      </c>
      <c r="AT119" s="171" t="n">
        <v>-0.145</v>
      </c>
      <c r="AU119" s="171" t="n">
        <v>-0.005</v>
      </c>
      <c r="AV119" s="171" t="n">
        <v>-0.105</v>
      </c>
      <c r="AW119" s="171" t="n">
        <v>-0.01</v>
      </c>
      <c r="AX119" s="171" t="n">
        <v>-0.0495</v>
      </c>
      <c r="AY119" s="171" t="n">
        <v>0.022</v>
      </c>
      <c r="AZ119" s="172" t="n">
        <v>0.155</v>
      </c>
      <c r="BA119" s="172" t="n">
        <v>0</v>
      </c>
      <c r="BB119" s="172" t="n">
        <v>-0.13</v>
      </c>
      <c r="BC119" s="171" t="n">
        <v>0.005</v>
      </c>
      <c r="BD119" s="171" t="n">
        <v>-0.07</v>
      </c>
      <c r="BE119" s="171" t="n">
        <v>0.005</v>
      </c>
      <c r="BF119" s="171" t="n">
        <v>0.25</v>
      </c>
      <c r="BG119" s="171" t="n">
        <v>0.04</v>
      </c>
      <c r="BH119" s="171" t="n">
        <v>-0.06</v>
      </c>
      <c r="BI119" s="171" t="n">
        <v>0</v>
      </c>
      <c r="BJ119" s="171" t="n">
        <v>0</v>
      </c>
      <c r="BK119" s="134" t="n">
        <v>0.03</v>
      </c>
      <c r="BL119" s="134" t="n">
        <v>0.25</v>
      </c>
      <c r="BM119" s="134" t="n">
        <v>0.04</v>
      </c>
      <c r="BN119" s="134" t="n">
        <v>0.118</v>
      </c>
      <c r="BO119" s="134" t="n">
        <v>0</v>
      </c>
      <c r="BP119" s="134" t="n">
        <v>-0.26</v>
      </c>
      <c r="BQ119" s="134" t="n">
        <v>0</v>
      </c>
      <c r="BR119" s="134" t="n">
        <v>0.57</v>
      </c>
      <c r="BS119" s="134" t="n">
        <v>0.04</v>
      </c>
      <c r="BT119" s="134" t="n">
        <v>-0.07</v>
      </c>
      <c r="BU119" s="134" t="n">
        <v>0.005</v>
      </c>
      <c r="BV119" s="134" t="n">
        <v>0.37</v>
      </c>
      <c r="BW119" s="134" t="n">
        <v>0</v>
      </c>
      <c r="BX119" s="134" t="n">
        <v>0</v>
      </c>
      <c r="BY119" s="134" t="n">
        <v>0</v>
      </c>
      <c r="BZ119" s="134" t="n">
        <v>-0.015</v>
      </c>
      <c r="CA119" s="134" t="n">
        <v>0.0575</v>
      </c>
      <c r="CB119" s="134" t="n">
        <v>0.215</v>
      </c>
      <c r="CC119" s="134" t="n">
        <v>0.02</v>
      </c>
      <c r="CD119" s="134" t="n">
        <v>-0.015</v>
      </c>
      <c r="CE119" s="134" t="n">
        <v>0.0062</v>
      </c>
      <c r="CF119" s="134" t="n">
        <v>0.0025</v>
      </c>
      <c r="CG119" s="134" t="n">
        <v>0.0025</v>
      </c>
      <c r="CH119" s="134" t="n">
        <v>-0.015</v>
      </c>
      <c r="CI119" s="134" t="n">
        <v>0.0062</v>
      </c>
      <c r="CJ119" s="134" t="n">
        <v>-0.083</v>
      </c>
      <c r="CK119" s="134" t="n">
        <v>0.005</v>
      </c>
      <c r="CL119" s="134" t="n">
        <v>0.075</v>
      </c>
      <c r="CM119" s="134" t="n">
        <v>0.005</v>
      </c>
      <c r="CN119" s="134" t="n">
        <v>-0.069</v>
      </c>
      <c r="CO119" s="134" t="n">
        <v>0.01</v>
      </c>
      <c r="CP119" s="134" t="n">
        <v>-0.014</v>
      </c>
      <c r="CQ119" s="134" t="n">
        <v>0.01</v>
      </c>
      <c r="CR119" s="134" t="n">
        <v>0.026</v>
      </c>
      <c r="CS119" s="134" t="n">
        <v>0.0075</v>
      </c>
      <c r="CT119" s="134" t="n">
        <v>0.69</v>
      </c>
      <c r="CU119" s="134" t="n">
        <v>0.1</v>
      </c>
      <c r="CV119" s="134" t="n">
        <v>0.118</v>
      </c>
      <c r="CW119" s="134" t="n">
        <v>0</v>
      </c>
      <c r="CX119" s="134" t="n">
        <v>0.215</v>
      </c>
      <c r="CY119" s="134" t="n">
        <v>0.02</v>
      </c>
      <c r="CZ119" s="134" t="n">
        <v>-0.52</v>
      </c>
      <c r="DA119" s="134" t="n">
        <v>0</v>
      </c>
      <c r="DB119" s="134" t="n">
        <v>-0.34</v>
      </c>
      <c r="DC119" s="134" t="n">
        <v>0</v>
      </c>
      <c r="DD119" s="134" t="n">
        <v>0.4</v>
      </c>
      <c r="DF119" s="134" t="n">
        <v>-0.0335</v>
      </c>
      <c r="DG119" s="134" t="n">
        <v>0.0125</v>
      </c>
      <c r="DH119" s="134" t="n">
        <v>0.0125</v>
      </c>
      <c r="DI119" s="134" t="n">
        <v>0.0075</v>
      </c>
      <c r="DJ119" s="134" t="n">
        <v>-0.005</v>
      </c>
      <c r="DK119" s="134" t="n">
        <v>0.0025</v>
      </c>
      <c r="DL119" s="171" t="n">
        <v>-0.125</v>
      </c>
      <c r="DM119" s="134" t="n">
        <v>0</v>
      </c>
      <c r="DN119" s="134" t="n">
        <v>0.175</v>
      </c>
      <c r="DO119" s="134" t="n">
        <v>0</v>
      </c>
      <c r="DP119" s="134" t="n">
        <v>-0.0495</v>
      </c>
      <c r="DQ119" s="134" t="n">
        <v>0.005</v>
      </c>
      <c r="DR119" s="134" t="n">
        <v>-0.115</v>
      </c>
      <c r="DS119" s="134" t="n">
        <v>0</v>
      </c>
      <c r="DT119" s="134" t="n">
        <v>0.17</v>
      </c>
      <c r="DU119" s="134" t="n">
        <v>0</v>
      </c>
    </row>
    <row r="120" customFormat="false" ht="12.75" hidden="false" customHeight="false" outlineLevel="0" collapsed="false">
      <c r="D120" s="133" t="n">
        <v>40269</v>
      </c>
      <c r="F120" s="171" t="n">
        <v>4.1105</v>
      </c>
      <c r="G120" s="172" t="n">
        <v>0.0535391871399362</v>
      </c>
      <c r="H120" s="171" t="n">
        <v>0.19</v>
      </c>
      <c r="I120" s="171" t="n">
        <v>0.4</v>
      </c>
      <c r="J120" s="171" t="n">
        <v>0.45</v>
      </c>
      <c r="K120" s="171" t="n">
        <v>0.4</v>
      </c>
      <c r="L120" s="169" t="n">
        <v>0.45</v>
      </c>
      <c r="M120" s="169" t="n">
        <v>0.45</v>
      </c>
      <c r="N120" s="171" t="n">
        <v>0.45</v>
      </c>
      <c r="O120" s="171" t="n">
        <v>0.45</v>
      </c>
      <c r="P120" s="171" t="n">
        <v>0.45</v>
      </c>
      <c r="Q120" s="171" t="n">
        <v>0.5</v>
      </c>
      <c r="R120" s="172" t="n">
        <v>0.4</v>
      </c>
      <c r="S120" s="172" t="n">
        <v>0.45</v>
      </c>
      <c r="T120" s="171" t="n">
        <v>0.4</v>
      </c>
      <c r="U120" s="171" t="n">
        <v>0.45</v>
      </c>
      <c r="V120" s="171" t="n">
        <v>0.55</v>
      </c>
      <c r="W120" s="171" t="n">
        <v>0.55</v>
      </c>
      <c r="X120" s="171" t="n">
        <v>-0.09</v>
      </c>
      <c r="Y120" s="171" t="n">
        <v>0</v>
      </c>
      <c r="Z120" s="171" t="n">
        <v>0.04</v>
      </c>
      <c r="AA120" s="171" t="n">
        <v>0.005</v>
      </c>
      <c r="AB120" s="171" t="n">
        <v>0.16</v>
      </c>
      <c r="AC120" s="171" t="n">
        <v>0</v>
      </c>
      <c r="AD120" s="171" t="n">
        <v>0.125</v>
      </c>
      <c r="AE120" s="171" t="n">
        <v>0</v>
      </c>
      <c r="AF120" s="171" t="n">
        <v>0.16</v>
      </c>
      <c r="AG120" s="171" t="n">
        <v>0</v>
      </c>
      <c r="AH120" s="171" t="n">
        <v>0.125</v>
      </c>
      <c r="AI120" s="171" t="n">
        <v>0</v>
      </c>
      <c r="AJ120" s="171" t="n">
        <v>0.125</v>
      </c>
      <c r="AK120" s="171" t="n">
        <v>0</v>
      </c>
      <c r="AL120" s="171" t="n">
        <v>0.04</v>
      </c>
      <c r="AM120" s="171" t="n">
        <v>0.04</v>
      </c>
      <c r="AN120" s="171" t="n">
        <v>-0.052</v>
      </c>
      <c r="AO120" s="171" t="n">
        <v>0.023</v>
      </c>
      <c r="AP120" s="171" t="n">
        <v>-0.595</v>
      </c>
      <c r="AQ120" s="171" t="n">
        <v>0.155</v>
      </c>
      <c r="AR120" s="171" t="n">
        <v>-0.047</v>
      </c>
      <c r="AS120" s="171" t="n">
        <v>0</v>
      </c>
      <c r="AT120" s="171" t="n">
        <v>-0.15</v>
      </c>
      <c r="AU120" s="171" t="n">
        <v>-0.015</v>
      </c>
      <c r="AV120" s="171" t="n">
        <v>-0.11</v>
      </c>
      <c r="AW120" s="171" t="n">
        <v>0.02</v>
      </c>
      <c r="AX120" s="171" t="n">
        <v>-0.047</v>
      </c>
      <c r="AY120" s="171" t="n">
        <v>0.014</v>
      </c>
      <c r="AZ120" s="172" t="n">
        <v>0.11</v>
      </c>
      <c r="BA120" s="172" t="n">
        <v>0</v>
      </c>
      <c r="BB120" s="172" t="n">
        <v>-0.195</v>
      </c>
      <c r="BC120" s="171" t="n">
        <v>0.0025</v>
      </c>
      <c r="BD120" s="171" t="n">
        <v>-0.07</v>
      </c>
      <c r="BE120" s="171" t="n">
        <v>0.005</v>
      </c>
      <c r="BF120" s="171" t="n">
        <v>0.26</v>
      </c>
      <c r="BG120" s="171" t="n">
        <v>0.04</v>
      </c>
      <c r="BH120" s="171" t="n">
        <v>-0.06</v>
      </c>
      <c r="BI120" s="171" t="n">
        <v>0</v>
      </c>
      <c r="BJ120" s="171" t="n">
        <v>0</v>
      </c>
      <c r="BK120" s="134" t="n">
        <v>0.03</v>
      </c>
      <c r="BL120" s="134" t="n">
        <v>0.26</v>
      </c>
      <c r="BM120" s="134" t="n">
        <v>0.04</v>
      </c>
      <c r="BN120" s="134" t="n">
        <v>-0.2</v>
      </c>
      <c r="BO120" s="134" t="n">
        <v>0</v>
      </c>
      <c r="BP120" s="134" t="n">
        <v>-0.32</v>
      </c>
      <c r="BQ120" s="134" t="n">
        <v>0</v>
      </c>
      <c r="BR120" s="134" t="n">
        <v>0.475</v>
      </c>
      <c r="BS120" s="134" t="n">
        <v>0.04</v>
      </c>
      <c r="BT120" s="134" t="n">
        <v>-0.07</v>
      </c>
      <c r="BU120" s="134" t="n">
        <v>0.005</v>
      </c>
      <c r="BV120" s="134" t="n">
        <v>0.275</v>
      </c>
      <c r="BW120" s="134" t="n">
        <v>0</v>
      </c>
      <c r="BX120" s="134" t="n">
        <v>0</v>
      </c>
      <c r="BY120" s="134" t="n">
        <v>0</v>
      </c>
      <c r="BZ120" s="134" t="n">
        <v>-0.0175</v>
      </c>
      <c r="CA120" s="134" t="n">
        <v>0.0575</v>
      </c>
      <c r="CB120" s="134" t="n">
        <v>0.17</v>
      </c>
      <c r="CC120" s="134" t="n">
        <v>0.0175</v>
      </c>
      <c r="CD120" s="134" t="n">
        <v>-0.0175</v>
      </c>
      <c r="CE120" s="134" t="n">
        <v>0.006</v>
      </c>
      <c r="CF120" s="134" t="n">
        <v>0.0025</v>
      </c>
      <c r="CG120" s="134" t="n">
        <v>0.0025</v>
      </c>
      <c r="CH120" s="134" t="n">
        <v>-0.0175</v>
      </c>
      <c r="CI120" s="134" t="n">
        <v>0.006</v>
      </c>
      <c r="CJ120" s="134" t="n">
        <v>-0.118</v>
      </c>
      <c r="CK120" s="134" t="n">
        <v>0.005</v>
      </c>
      <c r="CL120" s="134" t="n">
        <v>0.075</v>
      </c>
      <c r="CM120" s="134" t="n">
        <v>0.005</v>
      </c>
      <c r="CN120" s="134" t="n">
        <v>-0.0745</v>
      </c>
      <c r="CO120" s="134" t="n">
        <v>0.01</v>
      </c>
      <c r="CP120" s="134" t="n">
        <v>-0.0195</v>
      </c>
      <c r="CQ120" s="134" t="n">
        <v>0.015</v>
      </c>
      <c r="CR120" s="134" t="n">
        <v>0.0205</v>
      </c>
      <c r="CS120" s="134" t="n">
        <v>0.0075</v>
      </c>
      <c r="CT120" s="134" t="n">
        <v>0.38</v>
      </c>
      <c r="CU120" s="134" t="n">
        <v>0.02</v>
      </c>
      <c r="CV120" s="134" t="n">
        <v>-0.2</v>
      </c>
      <c r="CW120" s="134" t="n">
        <v>0</v>
      </c>
      <c r="CX120" s="134" t="n">
        <v>0.17</v>
      </c>
      <c r="CY120" s="134" t="n">
        <v>0.0175</v>
      </c>
      <c r="CZ120" s="134" t="n">
        <v>-0.58</v>
      </c>
      <c r="DA120" s="134" t="n">
        <v>0</v>
      </c>
      <c r="DB120" s="134" t="n">
        <v>-0.4</v>
      </c>
      <c r="DC120" s="134" t="n">
        <v>0</v>
      </c>
      <c r="DD120" s="134" t="n">
        <v>0.6</v>
      </c>
      <c r="DF120" s="134" t="n">
        <v>-0.0435</v>
      </c>
      <c r="DG120" s="134" t="n">
        <v>0.01</v>
      </c>
      <c r="DH120" s="134" t="n">
        <v>0.0125</v>
      </c>
      <c r="DI120" s="134" t="n">
        <v>0.01</v>
      </c>
      <c r="DJ120" s="134" t="n">
        <v>-0.005</v>
      </c>
      <c r="DK120" s="134" t="n">
        <v>0.0075</v>
      </c>
      <c r="DL120" s="171" t="n">
        <v>-0.13</v>
      </c>
      <c r="DM120" s="134" t="n">
        <v>-0.01</v>
      </c>
      <c r="DN120" s="134" t="n">
        <v>0.13</v>
      </c>
      <c r="DO120" s="134" t="n">
        <v>0</v>
      </c>
      <c r="DP120" s="134" t="n">
        <v>-0.047</v>
      </c>
      <c r="DQ120" s="134" t="n">
        <v>0</v>
      </c>
      <c r="DR120" s="134" t="n">
        <v>-0.12</v>
      </c>
      <c r="DS120" s="134" t="n">
        <v>-0.01</v>
      </c>
      <c r="DT120" s="134" t="n">
        <v>0.125</v>
      </c>
      <c r="DU120" s="134" t="n">
        <v>0</v>
      </c>
    </row>
    <row r="121" customFormat="false" ht="12.75" hidden="false" customHeight="false" outlineLevel="0" collapsed="false">
      <c r="D121" s="133" t="n">
        <v>40299</v>
      </c>
      <c r="F121" s="171" t="n">
        <v>4.1145</v>
      </c>
      <c r="G121" s="172" t="n">
        <v>0.0536325906259742</v>
      </c>
      <c r="H121" s="171" t="n">
        <v>0.185</v>
      </c>
      <c r="I121" s="171" t="n">
        <v>0.45</v>
      </c>
      <c r="J121" s="171" t="n">
        <v>0.5</v>
      </c>
      <c r="K121" s="171" t="n">
        <v>0.4</v>
      </c>
      <c r="L121" s="169" t="n">
        <v>0.4</v>
      </c>
      <c r="M121" s="169" t="n">
        <v>0.45</v>
      </c>
      <c r="N121" s="171" t="n">
        <v>0.5</v>
      </c>
      <c r="O121" s="171" t="n">
        <v>0.45</v>
      </c>
      <c r="P121" s="171" t="n">
        <v>0.4</v>
      </c>
      <c r="Q121" s="171" t="n">
        <v>0.45</v>
      </c>
      <c r="R121" s="172" t="n">
        <v>0.45</v>
      </c>
      <c r="S121" s="172" t="n">
        <v>0.5</v>
      </c>
      <c r="T121" s="171" t="n">
        <v>0.45</v>
      </c>
      <c r="U121" s="171" t="n">
        <v>0.5</v>
      </c>
      <c r="V121" s="171" t="n">
        <v>0.6</v>
      </c>
      <c r="W121" s="171" t="n">
        <v>0.5</v>
      </c>
      <c r="X121" s="171" t="n">
        <v>-0.09</v>
      </c>
      <c r="Y121" s="171" t="n">
        <v>0</v>
      </c>
      <c r="Z121" s="171" t="n">
        <v>0.04</v>
      </c>
      <c r="AA121" s="171" t="n">
        <v>0.005</v>
      </c>
      <c r="AB121" s="171" t="n">
        <v>0.16</v>
      </c>
      <c r="AC121" s="171" t="n">
        <v>0</v>
      </c>
      <c r="AD121" s="171" t="n">
        <v>0.125</v>
      </c>
      <c r="AE121" s="171" t="n">
        <v>0</v>
      </c>
      <c r="AF121" s="171" t="n">
        <v>0.16</v>
      </c>
      <c r="AG121" s="171" t="n">
        <v>0</v>
      </c>
      <c r="AH121" s="171" t="n">
        <v>0.125</v>
      </c>
      <c r="AI121" s="171" t="n">
        <v>0</v>
      </c>
      <c r="AJ121" s="171" t="n">
        <v>0.125</v>
      </c>
      <c r="AK121" s="171" t="n">
        <v>0</v>
      </c>
      <c r="AL121" s="171" t="n">
        <v>0.04</v>
      </c>
      <c r="AM121" s="171" t="n">
        <v>0.04</v>
      </c>
      <c r="AN121" s="171" t="n">
        <v>-0.052</v>
      </c>
      <c r="AO121" s="171" t="n">
        <v>0.023</v>
      </c>
      <c r="AP121" s="171" t="n">
        <v>-0.595</v>
      </c>
      <c r="AQ121" s="171" t="n">
        <v>0.155</v>
      </c>
      <c r="AR121" s="171" t="n">
        <v>-0.047</v>
      </c>
      <c r="AS121" s="171" t="n">
        <v>0</v>
      </c>
      <c r="AT121" s="171" t="n">
        <v>-0.15</v>
      </c>
      <c r="AU121" s="171" t="n">
        <v>-0.015</v>
      </c>
      <c r="AV121" s="171" t="n">
        <v>-0.11</v>
      </c>
      <c r="AW121" s="171" t="n">
        <v>0.02</v>
      </c>
      <c r="AX121" s="171" t="n">
        <v>-0.047</v>
      </c>
      <c r="AY121" s="171" t="n">
        <v>0.014</v>
      </c>
      <c r="AZ121" s="172" t="n">
        <v>0.11</v>
      </c>
      <c r="BA121" s="172" t="n">
        <v>0</v>
      </c>
      <c r="BB121" s="172" t="n">
        <v>-0.195</v>
      </c>
      <c r="BC121" s="171" t="n">
        <v>0.0025</v>
      </c>
      <c r="BD121" s="171" t="n">
        <v>-0.07</v>
      </c>
      <c r="BE121" s="171" t="n">
        <v>0.005</v>
      </c>
      <c r="BF121" s="171" t="n">
        <v>0.26</v>
      </c>
      <c r="BG121" s="171" t="n">
        <v>0.04</v>
      </c>
      <c r="BH121" s="171" t="n">
        <v>-0.06</v>
      </c>
      <c r="BI121" s="171" t="n">
        <v>0</v>
      </c>
      <c r="BJ121" s="171" t="n">
        <v>0</v>
      </c>
      <c r="BK121" s="134" t="n">
        <v>0.03</v>
      </c>
      <c r="BL121" s="134" t="n">
        <v>0.26</v>
      </c>
      <c r="BM121" s="134" t="n">
        <v>0.04</v>
      </c>
      <c r="BN121" s="134" t="n">
        <v>-0.2</v>
      </c>
      <c r="BO121" s="134" t="n">
        <v>0</v>
      </c>
      <c r="BP121" s="134" t="n">
        <v>-0.32</v>
      </c>
      <c r="BQ121" s="134" t="n">
        <v>0</v>
      </c>
      <c r="BR121" s="134" t="n">
        <v>0.475</v>
      </c>
      <c r="BS121" s="134" t="n">
        <v>0.04</v>
      </c>
      <c r="BT121" s="134" t="n">
        <v>-0.07</v>
      </c>
      <c r="BU121" s="134" t="n">
        <v>0.005</v>
      </c>
      <c r="BV121" s="134" t="n">
        <v>0.275</v>
      </c>
      <c r="BW121" s="134" t="n">
        <v>0</v>
      </c>
      <c r="BX121" s="134" t="n">
        <v>0</v>
      </c>
      <c r="BY121" s="134" t="n">
        <v>0</v>
      </c>
      <c r="BZ121" s="134" t="n">
        <v>-0.0175</v>
      </c>
      <c r="CA121" s="134" t="n">
        <v>0.0575</v>
      </c>
      <c r="CB121" s="134" t="n">
        <v>0.165</v>
      </c>
      <c r="CC121" s="134" t="n">
        <v>0.01</v>
      </c>
      <c r="CD121" s="134" t="n">
        <v>-0.0175</v>
      </c>
      <c r="CE121" s="134" t="n">
        <v>0.006</v>
      </c>
      <c r="CF121" s="134" t="n">
        <v>0.0025</v>
      </c>
      <c r="CG121" s="134" t="n">
        <v>0.0025</v>
      </c>
      <c r="CH121" s="134" t="n">
        <v>-0.0175</v>
      </c>
      <c r="CI121" s="134" t="n">
        <v>0.006</v>
      </c>
      <c r="CJ121" s="134" t="n">
        <v>-0.1105</v>
      </c>
      <c r="CK121" s="134" t="n">
        <v>0.005</v>
      </c>
      <c r="CL121" s="134" t="n">
        <v>0.075</v>
      </c>
      <c r="CM121" s="134" t="n">
        <v>0.005</v>
      </c>
      <c r="CN121" s="134" t="n">
        <v>-0.0745</v>
      </c>
      <c r="CO121" s="134" t="n">
        <v>0.01</v>
      </c>
      <c r="CP121" s="134" t="n">
        <v>-0.0195</v>
      </c>
      <c r="CQ121" s="134" t="n">
        <v>0.015</v>
      </c>
      <c r="CR121" s="134" t="n">
        <v>0.0205</v>
      </c>
      <c r="CS121" s="134" t="n">
        <v>0.0075</v>
      </c>
      <c r="CT121" s="134" t="n">
        <v>0.33</v>
      </c>
      <c r="CU121" s="134" t="n">
        <v>0.02</v>
      </c>
      <c r="CV121" s="134" t="n">
        <v>-0.2</v>
      </c>
      <c r="CW121" s="134" t="n">
        <v>0</v>
      </c>
      <c r="CX121" s="134" t="n">
        <v>0.165</v>
      </c>
      <c r="CY121" s="134" t="n">
        <v>0.01</v>
      </c>
      <c r="CZ121" s="134" t="n">
        <v>-0.58</v>
      </c>
      <c r="DA121" s="134" t="n">
        <v>0</v>
      </c>
      <c r="DB121" s="134" t="n">
        <v>-0.4</v>
      </c>
      <c r="DC121" s="134" t="n">
        <v>0</v>
      </c>
      <c r="DD121" s="134" t="n">
        <v>0.75</v>
      </c>
      <c r="DF121" s="134" t="n">
        <v>-0.0435</v>
      </c>
      <c r="DG121" s="134" t="n">
        <v>0.01</v>
      </c>
      <c r="DH121" s="134" t="n">
        <v>0.0175</v>
      </c>
      <c r="DI121" s="134" t="n">
        <v>0.01</v>
      </c>
      <c r="DJ121" s="134" t="n">
        <v>0.002</v>
      </c>
      <c r="DK121" s="134" t="n">
        <v>0.0075</v>
      </c>
      <c r="DL121" s="171" t="n">
        <v>-0.13</v>
      </c>
      <c r="DM121" s="134" t="n">
        <v>-0.01</v>
      </c>
      <c r="DN121" s="134" t="n">
        <v>0.13</v>
      </c>
      <c r="DO121" s="134" t="n">
        <v>0</v>
      </c>
      <c r="DP121" s="134" t="n">
        <v>-0.047</v>
      </c>
      <c r="DQ121" s="134" t="n">
        <v>0</v>
      </c>
      <c r="DR121" s="134" t="n">
        <v>-0.12</v>
      </c>
      <c r="DS121" s="134" t="n">
        <v>-0.01</v>
      </c>
      <c r="DT121" s="134" t="n">
        <v>0.125</v>
      </c>
      <c r="DU121" s="134" t="n">
        <v>0</v>
      </c>
    </row>
    <row r="122" customFormat="false" ht="12.75" hidden="false" customHeight="false" outlineLevel="0" collapsed="false">
      <c r="D122" s="133" t="n">
        <v>40330</v>
      </c>
      <c r="F122" s="171" t="n">
        <v>4.1545</v>
      </c>
      <c r="G122" s="172" t="n">
        <v>0.0537291075646014</v>
      </c>
      <c r="H122" s="171" t="n">
        <v>0.185</v>
      </c>
      <c r="I122" s="171" t="n">
        <v>0.45</v>
      </c>
      <c r="J122" s="171" t="n">
        <v>0.5</v>
      </c>
      <c r="K122" s="171" t="n">
        <v>0.4</v>
      </c>
      <c r="L122" s="169" t="n">
        <v>0.5</v>
      </c>
      <c r="M122" s="169" t="n">
        <v>0.45</v>
      </c>
      <c r="N122" s="171" t="n">
        <v>0.5</v>
      </c>
      <c r="O122" s="171" t="n">
        <v>0.5</v>
      </c>
      <c r="P122" s="171" t="n">
        <v>0.5</v>
      </c>
      <c r="Q122" s="171" t="n">
        <v>0.5</v>
      </c>
      <c r="R122" s="172" t="n">
        <v>0.45</v>
      </c>
      <c r="S122" s="172" t="n">
        <v>0.5</v>
      </c>
      <c r="T122" s="171" t="n">
        <v>0.45</v>
      </c>
      <c r="U122" s="171" t="n">
        <v>0.5</v>
      </c>
      <c r="V122" s="171" t="n">
        <v>0.6</v>
      </c>
      <c r="W122" s="171" t="n">
        <v>0.6</v>
      </c>
      <c r="X122" s="171" t="n">
        <v>-0.09</v>
      </c>
      <c r="Y122" s="171" t="n">
        <v>0</v>
      </c>
      <c r="Z122" s="171" t="n">
        <v>0.04</v>
      </c>
      <c r="AA122" s="171" t="n">
        <v>0.005</v>
      </c>
      <c r="AB122" s="171" t="n">
        <v>0.16</v>
      </c>
      <c r="AC122" s="171" t="n">
        <v>0</v>
      </c>
      <c r="AD122" s="171" t="n">
        <v>0.125</v>
      </c>
      <c r="AE122" s="171" t="n">
        <v>0</v>
      </c>
      <c r="AF122" s="171" t="n">
        <v>0.16</v>
      </c>
      <c r="AG122" s="171" t="n">
        <v>0</v>
      </c>
      <c r="AH122" s="171" t="n">
        <v>0.125</v>
      </c>
      <c r="AI122" s="171" t="n">
        <v>0</v>
      </c>
      <c r="AJ122" s="171" t="n">
        <v>0.125</v>
      </c>
      <c r="AK122" s="171" t="n">
        <v>0</v>
      </c>
      <c r="AL122" s="171" t="n">
        <v>0.04</v>
      </c>
      <c r="AM122" s="171" t="n">
        <v>0.04</v>
      </c>
      <c r="AN122" s="171" t="n">
        <v>-0.052</v>
      </c>
      <c r="AO122" s="171" t="n">
        <v>0.023</v>
      </c>
      <c r="AP122" s="171" t="n">
        <v>-0.595</v>
      </c>
      <c r="AQ122" s="171" t="n">
        <v>0.155</v>
      </c>
      <c r="AR122" s="171" t="n">
        <v>-0.047</v>
      </c>
      <c r="AS122" s="171" t="n">
        <v>0</v>
      </c>
      <c r="AT122" s="171" t="n">
        <v>-0.15</v>
      </c>
      <c r="AU122" s="171" t="n">
        <v>-0.015</v>
      </c>
      <c r="AV122" s="171" t="n">
        <v>-0.11</v>
      </c>
      <c r="AW122" s="171" t="n">
        <v>0.02</v>
      </c>
      <c r="AX122" s="171" t="n">
        <v>-0.047</v>
      </c>
      <c r="AY122" s="171" t="n">
        <v>0.014</v>
      </c>
      <c r="AZ122" s="172" t="n">
        <v>0.11</v>
      </c>
      <c r="BA122" s="172" t="n">
        <v>0</v>
      </c>
      <c r="BB122" s="172" t="n">
        <v>-0.195</v>
      </c>
      <c r="BC122" s="171" t="n">
        <v>0.0025</v>
      </c>
      <c r="BD122" s="171" t="n">
        <v>-0.07</v>
      </c>
      <c r="BE122" s="171" t="n">
        <v>0.005</v>
      </c>
      <c r="BF122" s="171" t="n">
        <v>0.26</v>
      </c>
      <c r="BG122" s="171" t="n">
        <v>0.04</v>
      </c>
      <c r="BH122" s="171" t="n">
        <v>-0.06</v>
      </c>
      <c r="BI122" s="171" t="n">
        <v>0</v>
      </c>
      <c r="BJ122" s="171" t="n">
        <v>0</v>
      </c>
      <c r="BK122" s="134" t="n">
        <v>0.03</v>
      </c>
      <c r="BL122" s="134" t="n">
        <v>0.26</v>
      </c>
      <c r="BM122" s="134" t="n">
        <v>0.04</v>
      </c>
      <c r="BN122" s="134" t="n">
        <v>-0.2</v>
      </c>
      <c r="BO122" s="134" t="n">
        <v>0</v>
      </c>
      <c r="BP122" s="134" t="n">
        <v>-0.32</v>
      </c>
      <c r="BQ122" s="134" t="n">
        <v>0</v>
      </c>
      <c r="BR122" s="134" t="n">
        <v>0.475</v>
      </c>
      <c r="BS122" s="134" t="n">
        <v>0.04</v>
      </c>
      <c r="BT122" s="134" t="n">
        <v>-0.07</v>
      </c>
      <c r="BU122" s="134" t="n">
        <v>0.005</v>
      </c>
      <c r="BV122" s="134" t="n">
        <v>0.275</v>
      </c>
      <c r="BW122" s="134" t="n">
        <v>0</v>
      </c>
      <c r="BX122" s="134" t="n">
        <v>0</v>
      </c>
      <c r="BY122" s="134" t="n">
        <v>0</v>
      </c>
      <c r="BZ122" s="134" t="n">
        <v>-0.0175</v>
      </c>
      <c r="CA122" s="134" t="n">
        <v>0.0575</v>
      </c>
      <c r="CB122" s="134" t="n">
        <v>0.17</v>
      </c>
      <c r="CC122" s="134" t="n">
        <v>0.0125</v>
      </c>
      <c r="CD122" s="134" t="n">
        <v>-0.0175</v>
      </c>
      <c r="CE122" s="134" t="n">
        <v>0.006</v>
      </c>
      <c r="CF122" s="134" t="n">
        <v>0.0025</v>
      </c>
      <c r="CG122" s="134" t="n">
        <v>0.0025</v>
      </c>
      <c r="CH122" s="134" t="n">
        <v>-0.0175</v>
      </c>
      <c r="CI122" s="134" t="n">
        <v>0.006</v>
      </c>
      <c r="CJ122" s="134" t="n">
        <v>-0.068</v>
      </c>
      <c r="CK122" s="134" t="n">
        <v>0.005</v>
      </c>
      <c r="CL122" s="134" t="n">
        <v>0.075</v>
      </c>
      <c r="CM122" s="134" t="n">
        <v>0.005</v>
      </c>
      <c r="CN122" s="134" t="n">
        <v>-0.0745</v>
      </c>
      <c r="CO122" s="134" t="n">
        <v>0.01</v>
      </c>
      <c r="CP122" s="134" t="n">
        <v>-0.0195</v>
      </c>
      <c r="CQ122" s="134" t="n">
        <v>0.015</v>
      </c>
      <c r="CR122" s="134" t="n">
        <v>0.0205</v>
      </c>
      <c r="CS122" s="134" t="n">
        <v>0.0075</v>
      </c>
      <c r="CT122" s="134" t="n">
        <v>0.37</v>
      </c>
      <c r="CU122" s="134" t="n">
        <v>0.035</v>
      </c>
      <c r="CV122" s="134" t="n">
        <v>-0.2</v>
      </c>
      <c r="CW122" s="134" t="n">
        <v>0</v>
      </c>
      <c r="CX122" s="134" t="n">
        <v>0.17</v>
      </c>
      <c r="CY122" s="134" t="n">
        <v>0.0125</v>
      </c>
      <c r="CZ122" s="134" t="n">
        <v>-0.58</v>
      </c>
      <c r="DA122" s="134" t="n">
        <v>0</v>
      </c>
      <c r="DB122" s="134" t="n">
        <v>-0.4</v>
      </c>
      <c r="DC122" s="134" t="n">
        <v>0</v>
      </c>
      <c r="DD122" s="134" t="n">
        <v>0.85</v>
      </c>
      <c r="DF122" s="134" t="n">
        <v>-0.0385</v>
      </c>
      <c r="DG122" s="134" t="n">
        <v>0.01</v>
      </c>
      <c r="DH122" s="134" t="n">
        <v>0.0175</v>
      </c>
      <c r="DI122" s="134" t="n">
        <v>0.01</v>
      </c>
      <c r="DJ122" s="134" t="n">
        <v>0</v>
      </c>
      <c r="DK122" s="134" t="n">
        <v>0.0075</v>
      </c>
      <c r="DL122" s="171" t="n">
        <v>-0.13</v>
      </c>
      <c r="DM122" s="134" t="n">
        <v>-0.01</v>
      </c>
      <c r="DN122" s="134" t="n">
        <v>0.13</v>
      </c>
      <c r="DO122" s="134" t="n">
        <v>0</v>
      </c>
      <c r="DP122" s="134" t="n">
        <v>-0.047</v>
      </c>
      <c r="DQ122" s="134" t="n">
        <v>0</v>
      </c>
      <c r="DR122" s="134" t="n">
        <v>-0.12</v>
      </c>
      <c r="DS122" s="134" t="n">
        <v>-0.01</v>
      </c>
      <c r="DT122" s="134" t="n">
        <v>0.125</v>
      </c>
      <c r="DU122" s="134" t="n">
        <v>0</v>
      </c>
    </row>
    <row r="123" customFormat="false" ht="12.75" hidden="false" customHeight="false" outlineLevel="0" collapsed="false">
      <c r="D123" s="133" t="n">
        <v>40360</v>
      </c>
      <c r="F123" s="171" t="n">
        <v>4.1995</v>
      </c>
      <c r="G123" s="172" t="n">
        <v>0.0538225110565516</v>
      </c>
      <c r="H123" s="171" t="n">
        <v>0.185</v>
      </c>
      <c r="I123" s="171" t="n">
        <v>0.5</v>
      </c>
      <c r="J123" s="171" t="n">
        <v>0.5</v>
      </c>
      <c r="K123" s="171" t="n">
        <v>0.4</v>
      </c>
      <c r="L123" s="169" t="n">
        <v>0.5</v>
      </c>
      <c r="M123" s="169" t="n">
        <v>0.5</v>
      </c>
      <c r="N123" s="171" t="n">
        <v>0.5</v>
      </c>
      <c r="O123" s="171" t="n">
        <v>0.5</v>
      </c>
      <c r="P123" s="171" t="n">
        <v>0.5</v>
      </c>
      <c r="Q123" s="171" t="n">
        <v>0.5</v>
      </c>
      <c r="R123" s="172" t="n">
        <v>0.5</v>
      </c>
      <c r="S123" s="172" t="n">
        <v>0.55</v>
      </c>
      <c r="T123" s="171" t="n">
        <v>0.5</v>
      </c>
      <c r="U123" s="171" t="n">
        <v>0.5</v>
      </c>
      <c r="V123" s="171" t="n">
        <v>0.65</v>
      </c>
      <c r="W123" s="171" t="n">
        <v>0.6</v>
      </c>
      <c r="X123" s="171" t="n">
        <v>-0.09</v>
      </c>
      <c r="Y123" s="171" t="n">
        <v>0</v>
      </c>
      <c r="Z123" s="171" t="n">
        <v>0.04</v>
      </c>
      <c r="AA123" s="171" t="n">
        <v>0.005</v>
      </c>
      <c r="AB123" s="171" t="n">
        <v>0.16</v>
      </c>
      <c r="AC123" s="171" t="n">
        <v>0</v>
      </c>
      <c r="AD123" s="171" t="n">
        <v>0.125</v>
      </c>
      <c r="AE123" s="171" t="n">
        <v>0</v>
      </c>
      <c r="AF123" s="171" t="n">
        <v>0.16</v>
      </c>
      <c r="AG123" s="171" t="n">
        <v>0</v>
      </c>
      <c r="AH123" s="171" t="n">
        <v>0.125</v>
      </c>
      <c r="AI123" s="171" t="n">
        <v>0</v>
      </c>
      <c r="AJ123" s="171" t="n">
        <v>0.125</v>
      </c>
      <c r="AK123" s="171" t="n">
        <v>0</v>
      </c>
      <c r="AL123" s="171" t="n">
        <v>0.04</v>
      </c>
      <c r="AM123" s="171" t="n">
        <v>0.04</v>
      </c>
      <c r="AN123" s="171" t="n">
        <v>-0.052</v>
      </c>
      <c r="AO123" s="171" t="n">
        <v>0.023</v>
      </c>
      <c r="AP123" s="171" t="n">
        <v>-0.595</v>
      </c>
      <c r="AQ123" s="171" t="n">
        <v>0.155</v>
      </c>
      <c r="AR123" s="171" t="n">
        <v>-0.047</v>
      </c>
      <c r="AS123" s="171" t="n">
        <v>0</v>
      </c>
      <c r="AT123" s="171" t="n">
        <v>-0.15</v>
      </c>
      <c r="AU123" s="171" t="n">
        <v>-0.015</v>
      </c>
      <c r="AV123" s="171" t="n">
        <v>-0.11</v>
      </c>
      <c r="AW123" s="171" t="n">
        <v>0.02</v>
      </c>
      <c r="AX123" s="171" t="n">
        <v>-0.047</v>
      </c>
      <c r="AY123" s="171" t="n">
        <v>0.012</v>
      </c>
      <c r="AZ123" s="172" t="n">
        <v>0.11</v>
      </c>
      <c r="BA123" s="172" t="n">
        <v>0</v>
      </c>
      <c r="BB123" s="172" t="n">
        <v>-0.195</v>
      </c>
      <c r="BC123" s="171" t="n">
        <v>0.0025</v>
      </c>
      <c r="BD123" s="171" t="n">
        <v>-0.07</v>
      </c>
      <c r="BE123" s="171" t="n">
        <v>0.005</v>
      </c>
      <c r="BF123" s="171" t="n">
        <v>0.26</v>
      </c>
      <c r="BG123" s="171" t="n">
        <v>0.04</v>
      </c>
      <c r="BH123" s="171" t="n">
        <v>-0.06</v>
      </c>
      <c r="BI123" s="171" t="n">
        <v>0</v>
      </c>
      <c r="BJ123" s="171" t="n">
        <v>0</v>
      </c>
      <c r="BK123" s="134" t="n">
        <v>0.03</v>
      </c>
      <c r="BL123" s="134" t="n">
        <v>0.26</v>
      </c>
      <c r="BM123" s="134" t="n">
        <v>0.04</v>
      </c>
      <c r="BN123" s="134" t="n">
        <v>-0.2</v>
      </c>
      <c r="BO123" s="134" t="n">
        <v>0</v>
      </c>
      <c r="BP123" s="134" t="n">
        <v>-0.32</v>
      </c>
      <c r="BQ123" s="134" t="n">
        <v>0</v>
      </c>
      <c r="BR123" s="134" t="n">
        <v>0.475</v>
      </c>
      <c r="BS123" s="134" t="n">
        <v>0.04</v>
      </c>
      <c r="BT123" s="134" t="n">
        <v>-0.07</v>
      </c>
      <c r="BU123" s="134" t="n">
        <v>0.005</v>
      </c>
      <c r="BV123" s="134" t="n">
        <v>0.275</v>
      </c>
      <c r="BW123" s="134" t="n">
        <v>0</v>
      </c>
      <c r="BX123" s="134" t="n">
        <v>0</v>
      </c>
      <c r="BY123" s="134" t="n">
        <v>0</v>
      </c>
      <c r="BZ123" s="134" t="n">
        <v>-0.0175</v>
      </c>
      <c r="CA123" s="134" t="n">
        <v>0.0575</v>
      </c>
      <c r="CB123" s="134" t="n">
        <v>0.175</v>
      </c>
      <c r="CC123" s="134" t="n">
        <v>0.0125</v>
      </c>
      <c r="CD123" s="134" t="n">
        <v>-0.0175</v>
      </c>
      <c r="CE123" s="134" t="n">
        <v>0.006</v>
      </c>
      <c r="CF123" s="134" t="n">
        <v>0.0025</v>
      </c>
      <c r="CG123" s="134" t="n">
        <v>0.0025</v>
      </c>
      <c r="CH123" s="134" t="n">
        <v>-0.0175</v>
      </c>
      <c r="CI123" s="134" t="n">
        <v>0.006</v>
      </c>
      <c r="CJ123" s="134" t="n">
        <v>-0.0655</v>
      </c>
      <c r="CK123" s="134" t="n">
        <v>0.005</v>
      </c>
      <c r="CL123" s="134" t="n">
        <v>0.075</v>
      </c>
      <c r="CM123" s="134" t="n">
        <v>0.005</v>
      </c>
      <c r="CN123" s="134" t="n">
        <v>-0.0745</v>
      </c>
      <c r="CO123" s="134" t="n">
        <v>0.01</v>
      </c>
      <c r="CP123" s="134" t="n">
        <v>-0.0195</v>
      </c>
      <c r="CQ123" s="134" t="n">
        <v>0.015</v>
      </c>
      <c r="CR123" s="134" t="n">
        <v>0.0205</v>
      </c>
      <c r="CS123" s="134" t="n">
        <v>0.0075</v>
      </c>
      <c r="CT123" s="134" t="n">
        <v>0.41</v>
      </c>
      <c r="CU123" s="134" t="n">
        <v>0.035</v>
      </c>
      <c r="CV123" s="134" t="n">
        <v>-0.2</v>
      </c>
      <c r="CW123" s="134" t="n">
        <v>0</v>
      </c>
      <c r="CX123" s="134" t="n">
        <v>0.175</v>
      </c>
      <c r="CY123" s="134" t="n">
        <v>0.0125</v>
      </c>
      <c r="CZ123" s="134" t="n">
        <v>-0.58</v>
      </c>
      <c r="DA123" s="134" t="n">
        <v>0</v>
      </c>
      <c r="DB123" s="134" t="n">
        <v>-0.4</v>
      </c>
      <c r="DC123" s="134" t="n">
        <v>0</v>
      </c>
      <c r="DD123" s="134" t="n">
        <v>1.05</v>
      </c>
      <c r="DF123" s="134" t="n">
        <v>-0.0385</v>
      </c>
      <c r="DG123" s="134" t="n">
        <v>0.01</v>
      </c>
      <c r="DH123" s="134" t="n">
        <v>0.0175</v>
      </c>
      <c r="DI123" s="134" t="n">
        <v>0.01</v>
      </c>
      <c r="DJ123" s="134" t="n">
        <v>0</v>
      </c>
      <c r="DK123" s="134" t="n">
        <v>0.0075</v>
      </c>
      <c r="DL123" s="171" t="n">
        <v>-0.13</v>
      </c>
      <c r="DM123" s="134" t="n">
        <v>-0.01</v>
      </c>
      <c r="DN123" s="134" t="n">
        <v>0.13</v>
      </c>
      <c r="DO123" s="134" t="n">
        <v>0</v>
      </c>
      <c r="DP123" s="134" t="n">
        <v>-0.047</v>
      </c>
      <c r="DQ123" s="134" t="n">
        <v>0</v>
      </c>
      <c r="DR123" s="134" t="n">
        <v>-0.12</v>
      </c>
      <c r="DS123" s="134" t="n">
        <v>-0.01</v>
      </c>
      <c r="DT123" s="134" t="n">
        <v>0.125</v>
      </c>
      <c r="DU123" s="134" t="n">
        <v>0</v>
      </c>
    </row>
    <row r="124" customFormat="false" ht="12.75" hidden="false" customHeight="false" outlineLevel="0" collapsed="false">
      <c r="D124" s="133" t="n">
        <v>40391</v>
      </c>
      <c r="F124" s="171" t="n">
        <v>4.2385</v>
      </c>
      <c r="G124" s="172" t="n">
        <v>0.0539190280012876</v>
      </c>
      <c r="H124" s="171" t="n">
        <v>0.185</v>
      </c>
      <c r="I124" s="171" t="n">
        <v>0.55</v>
      </c>
      <c r="J124" s="171" t="n">
        <v>0.55</v>
      </c>
      <c r="K124" s="171" t="n">
        <v>0.5</v>
      </c>
      <c r="L124" s="169" t="n">
        <v>0.6</v>
      </c>
      <c r="M124" s="169" t="n">
        <v>0.55</v>
      </c>
      <c r="N124" s="171" t="n">
        <v>0.6</v>
      </c>
      <c r="O124" s="171" t="n">
        <v>0.55</v>
      </c>
      <c r="P124" s="171" t="n">
        <v>0.6</v>
      </c>
      <c r="Q124" s="171" t="n">
        <v>0.45</v>
      </c>
      <c r="R124" s="172" t="n">
        <v>0.55</v>
      </c>
      <c r="S124" s="172" t="n">
        <v>0.6</v>
      </c>
      <c r="T124" s="171" t="n">
        <v>0.55</v>
      </c>
      <c r="U124" s="171" t="n">
        <v>0.6</v>
      </c>
      <c r="V124" s="171" t="n">
        <v>0.7</v>
      </c>
      <c r="W124" s="171" t="n">
        <v>0.7</v>
      </c>
      <c r="X124" s="171" t="n">
        <v>-0.09</v>
      </c>
      <c r="Y124" s="171" t="n">
        <v>0</v>
      </c>
      <c r="Z124" s="171" t="n">
        <v>0.04</v>
      </c>
      <c r="AA124" s="171" t="n">
        <v>0.005</v>
      </c>
      <c r="AB124" s="171" t="n">
        <v>0.16</v>
      </c>
      <c r="AC124" s="171" t="n">
        <v>0</v>
      </c>
      <c r="AD124" s="171" t="n">
        <v>0.125</v>
      </c>
      <c r="AE124" s="171" t="n">
        <v>0</v>
      </c>
      <c r="AF124" s="171" t="n">
        <v>0.16</v>
      </c>
      <c r="AG124" s="171" t="n">
        <v>0</v>
      </c>
      <c r="AH124" s="171" t="n">
        <v>0.125</v>
      </c>
      <c r="AI124" s="171" t="n">
        <v>0</v>
      </c>
      <c r="AJ124" s="171" t="n">
        <v>0.125</v>
      </c>
      <c r="AK124" s="171" t="n">
        <v>0</v>
      </c>
      <c r="AL124" s="171" t="n">
        <v>0.04</v>
      </c>
      <c r="AM124" s="171" t="n">
        <v>0.04</v>
      </c>
      <c r="AN124" s="171" t="n">
        <v>-0.052</v>
      </c>
      <c r="AO124" s="171" t="n">
        <v>0.023</v>
      </c>
      <c r="AP124" s="171" t="n">
        <v>-0.595</v>
      </c>
      <c r="AQ124" s="171" t="n">
        <v>0.155</v>
      </c>
      <c r="AR124" s="171" t="n">
        <v>-0.047</v>
      </c>
      <c r="AS124" s="171" t="n">
        <v>0</v>
      </c>
      <c r="AT124" s="171" t="n">
        <v>-0.15</v>
      </c>
      <c r="AU124" s="171" t="n">
        <v>-0.015</v>
      </c>
      <c r="AV124" s="171" t="n">
        <v>-0.11</v>
      </c>
      <c r="AW124" s="171" t="n">
        <v>0.02</v>
      </c>
      <c r="AX124" s="171" t="n">
        <v>-0.047</v>
      </c>
      <c r="AY124" s="171" t="n">
        <v>0.012</v>
      </c>
      <c r="AZ124" s="172" t="n">
        <v>0.11</v>
      </c>
      <c r="BA124" s="172" t="n">
        <v>0</v>
      </c>
      <c r="BB124" s="172" t="n">
        <v>-0.195</v>
      </c>
      <c r="BC124" s="171" t="n">
        <v>0.0025</v>
      </c>
      <c r="BD124" s="171" t="n">
        <v>-0.07</v>
      </c>
      <c r="BE124" s="171" t="n">
        <v>0.005</v>
      </c>
      <c r="BF124" s="171" t="n">
        <v>0.26</v>
      </c>
      <c r="BG124" s="171" t="n">
        <v>0.04</v>
      </c>
      <c r="BH124" s="171" t="n">
        <v>-0.06</v>
      </c>
      <c r="BI124" s="171" t="n">
        <v>0</v>
      </c>
      <c r="BJ124" s="171" t="n">
        <v>0</v>
      </c>
      <c r="BK124" s="134" t="n">
        <v>0.03</v>
      </c>
      <c r="BL124" s="134" t="n">
        <v>0.26</v>
      </c>
      <c r="BM124" s="134" t="n">
        <v>0.04</v>
      </c>
      <c r="BN124" s="134" t="n">
        <v>-0.2</v>
      </c>
      <c r="BO124" s="134" t="n">
        <v>0</v>
      </c>
      <c r="BP124" s="134" t="n">
        <v>-0.32</v>
      </c>
      <c r="BQ124" s="134" t="n">
        <v>0</v>
      </c>
      <c r="BR124" s="134" t="n">
        <v>0.475</v>
      </c>
      <c r="BS124" s="134" t="n">
        <v>0.04</v>
      </c>
      <c r="BT124" s="134" t="n">
        <v>-0.07</v>
      </c>
      <c r="BU124" s="134" t="n">
        <v>0.005</v>
      </c>
      <c r="BV124" s="134" t="n">
        <v>0.275</v>
      </c>
      <c r="BW124" s="134" t="n">
        <v>0</v>
      </c>
      <c r="BX124" s="134" t="n">
        <v>0</v>
      </c>
      <c r="BY124" s="134" t="n">
        <v>0</v>
      </c>
      <c r="BZ124" s="134" t="n">
        <v>-0.0175</v>
      </c>
      <c r="CA124" s="134" t="n">
        <v>0.0575</v>
      </c>
      <c r="CB124" s="134" t="n">
        <v>0.175</v>
      </c>
      <c r="CC124" s="134" t="n">
        <v>0.0125</v>
      </c>
      <c r="CD124" s="134" t="n">
        <v>-0.0175</v>
      </c>
      <c r="CE124" s="134" t="n">
        <v>0.006</v>
      </c>
      <c r="CF124" s="134" t="n">
        <v>0.0025</v>
      </c>
      <c r="CG124" s="134" t="n">
        <v>0.0025</v>
      </c>
      <c r="CH124" s="134" t="n">
        <v>-0.0175</v>
      </c>
      <c r="CI124" s="134" t="n">
        <v>0.006</v>
      </c>
      <c r="CJ124" s="134" t="n">
        <v>-0.063</v>
      </c>
      <c r="CK124" s="134" t="n">
        <v>0.005</v>
      </c>
      <c r="CL124" s="134" t="n">
        <v>0.075</v>
      </c>
      <c r="CM124" s="134" t="n">
        <v>0.005</v>
      </c>
      <c r="CN124" s="134" t="n">
        <v>-0.0745</v>
      </c>
      <c r="CO124" s="134" t="n">
        <v>0.01</v>
      </c>
      <c r="CP124" s="134" t="n">
        <v>-0.0195</v>
      </c>
      <c r="CQ124" s="134" t="n">
        <v>0.015</v>
      </c>
      <c r="CR124" s="134" t="n">
        <v>0.0205</v>
      </c>
      <c r="CS124" s="134" t="n">
        <v>0.0075</v>
      </c>
      <c r="CT124" s="134" t="n">
        <v>0.41</v>
      </c>
      <c r="CU124" s="134" t="n">
        <v>0.01</v>
      </c>
      <c r="CV124" s="134" t="n">
        <v>-0.2</v>
      </c>
      <c r="CW124" s="134" t="n">
        <v>0</v>
      </c>
      <c r="CX124" s="134" t="n">
        <v>0.175</v>
      </c>
      <c r="CY124" s="134" t="n">
        <v>0.0125</v>
      </c>
      <c r="CZ124" s="134" t="n">
        <v>-0.58</v>
      </c>
      <c r="DA124" s="134" t="n">
        <v>0</v>
      </c>
      <c r="DB124" s="134" t="n">
        <v>-0.4</v>
      </c>
      <c r="DC124" s="134" t="n">
        <v>0</v>
      </c>
      <c r="DD124" s="134" t="n">
        <v>1.05</v>
      </c>
      <c r="DF124" s="134" t="n">
        <v>-0.0385</v>
      </c>
      <c r="DG124" s="134" t="n">
        <v>0.01</v>
      </c>
      <c r="DH124" s="134" t="n">
        <v>0.0125</v>
      </c>
      <c r="DI124" s="134" t="n">
        <v>0.01</v>
      </c>
      <c r="DJ124" s="134" t="n">
        <v>-0.005</v>
      </c>
      <c r="DK124" s="134" t="n">
        <v>0.0075</v>
      </c>
      <c r="DL124" s="171" t="n">
        <v>-0.13</v>
      </c>
      <c r="DM124" s="134" t="n">
        <v>-0.01</v>
      </c>
      <c r="DN124" s="134" t="n">
        <v>0.13</v>
      </c>
      <c r="DO124" s="134" t="n">
        <v>0</v>
      </c>
      <c r="DP124" s="134" t="n">
        <v>-0.047</v>
      </c>
      <c r="DQ124" s="134" t="n">
        <v>0</v>
      </c>
      <c r="DR124" s="134" t="n">
        <v>-0.12</v>
      </c>
      <c r="DS124" s="134" t="n">
        <v>-0.01</v>
      </c>
      <c r="DT124" s="134" t="n">
        <v>0.125</v>
      </c>
      <c r="DU124" s="134" t="n">
        <v>0</v>
      </c>
    </row>
    <row r="125" customFormat="false" ht="12.75" hidden="false" customHeight="false" outlineLevel="0" collapsed="false">
      <c r="D125" s="133" t="n">
        <v>40422</v>
      </c>
      <c r="F125" s="171" t="n">
        <v>4.2275</v>
      </c>
      <c r="G125" s="172" t="n">
        <v>0.0540155449491282</v>
      </c>
      <c r="H125" s="171" t="n">
        <v>0.185</v>
      </c>
      <c r="I125" s="171" t="n">
        <v>0.55</v>
      </c>
      <c r="J125" s="171" t="n">
        <v>0.55</v>
      </c>
      <c r="K125" s="171" t="n">
        <v>0.55</v>
      </c>
      <c r="L125" s="169" t="n">
        <v>0.55</v>
      </c>
      <c r="M125" s="169" t="n">
        <v>0.55</v>
      </c>
      <c r="N125" s="171" t="n">
        <v>0.6</v>
      </c>
      <c r="O125" s="171" t="n">
        <v>0.6</v>
      </c>
      <c r="P125" s="171" t="n">
        <v>0.55</v>
      </c>
      <c r="Q125" s="171" t="n">
        <v>0.5</v>
      </c>
      <c r="R125" s="172" t="n">
        <v>0.55</v>
      </c>
      <c r="S125" s="172" t="n">
        <v>0.6</v>
      </c>
      <c r="T125" s="171" t="n">
        <v>0.55</v>
      </c>
      <c r="U125" s="171" t="n">
        <v>0.6</v>
      </c>
      <c r="V125" s="171" t="n">
        <v>0.7</v>
      </c>
      <c r="W125" s="171" t="n">
        <v>0.65</v>
      </c>
      <c r="X125" s="171" t="n">
        <v>-0.09</v>
      </c>
      <c r="Y125" s="171" t="n">
        <v>0</v>
      </c>
      <c r="Z125" s="171" t="n">
        <v>0.04</v>
      </c>
      <c r="AA125" s="171" t="n">
        <v>0.005</v>
      </c>
      <c r="AB125" s="171" t="n">
        <v>0.16</v>
      </c>
      <c r="AC125" s="171" t="n">
        <v>0</v>
      </c>
      <c r="AD125" s="171" t="n">
        <v>0.125</v>
      </c>
      <c r="AE125" s="171" t="n">
        <v>0</v>
      </c>
      <c r="AF125" s="171" t="n">
        <v>0.16</v>
      </c>
      <c r="AG125" s="171" t="n">
        <v>0</v>
      </c>
      <c r="AH125" s="171" t="n">
        <v>0.125</v>
      </c>
      <c r="AI125" s="171" t="n">
        <v>0</v>
      </c>
      <c r="AJ125" s="171" t="n">
        <v>0.125</v>
      </c>
      <c r="AK125" s="171" t="n">
        <v>0</v>
      </c>
      <c r="AL125" s="171" t="n">
        <v>0.04</v>
      </c>
      <c r="AM125" s="171" t="n">
        <v>0.04</v>
      </c>
      <c r="AN125" s="171" t="n">
        <v>-0.052</v>
      </c>
      <c r="AO125" s="171" t="n">
        <v>0.023</v>
      </c>
      <c r="AP125" s="171" t="n">
        <v>-0.595</v>
      </c>
      <c r="AQ125" s="171" t="n">
        <v>0.155</v>
      </c>
      <c r="AR125" s="171" t="n">
        <v>-0.047</v>
      </c>
      <c r="AS125" s="171" t="n">
        <v>0</v>
      </c>
      <c r="AT125" s="171" t="n">
        <v>-0.15</v>
      </c>
      <c r="AU125" s="171" t="n">
        <v>-0.015</v>
      </c>
      <c r="AV125" s="171" t="n">
        <v>-0.11</v>
      </c>
      <c r="AW125" s="171" t="n">
        <v>0.02</v>
      </c>
      <c r="AX125" s="171" t="n">
        <v>-0.047</v>
      </c>
      <c r="AY125" s="171" t="n">
        <v>0.012</v>
      </c>
      <c r="AZ125" s="172" t="n">
        <v>0.11</v>
      </c>
      <c r="BA125" s="172" t="n">
        <v>0</v>
      </c>
      <c r="BB125" s="172" t="n">
        <v>-0.195</v>
      </c>
      <c r="BC125" s="171" t="n">
        <v>0.0025</v>
      </c>
      <c r="BD125" s="171" t="n">
        <v>-0.07</v>
      </c>
      <c r="BE125" s="171" t="n">
        <v>0.005</v>
      </c>
      <c r="BF125" s="171" t="n">
        <v>0.26</v>
      </c>
      <c r="BG125" s="171" t="n">
        <v>0.04</v>
      </c>
      <c r="BH125" s="171" t="n">
        <v>-0.06</v>
      </c>
      <c r="BI125" s="171" t="n">
        <v>0</v>
      </c>
      <c r="BJ125" s="171" t="n">
        <v>0</v>
      </c>
      <c r="BK125" s="134" t="n">
        <v>0.03</v>
      </c>
      <c r="BL125" s="134" t="n">
        <v>0.26</v>
      </c>
      <c r="BM125" s="134" t="n">
        <v>0.04</v>
      </c>
      <c r="BN125" s="134" t="n">
        <v>-0.2</v>
      </c>
      <c r="BO125" s="134" t="n">
        <v>0</v>
      </c>
      <c r="BP125" s="134" t="n">
        <v>-0.32</v>
      </c>
      <c r="BQ125" s="134" t="n">
        <v>0</v>
      </c>
      <c r="BR125" s="134" t="n">
        <v>0.475</v>
      </c>
      <c r="BS125" s="134" t="n">
        <v>0.04</v>
      </c>
      <c r="BT125" s="134" t="n">
        <v>-0.07</v>
      </c>
      <c r="BU125" s="134" t="n">
        <v>0.005</v>
      </c>
      <c r="BV125" s="134" t="n">
        <v>0.275</v>
      </c>
      <c r="BW125" s="134" t="n">
        <v>0</v>
      </c>
      <c r="BX125" s="134" t="n">
        <v>0</v>
      </c>
      <c r="BY125" s="134" t="n">
        <v>0</v>
      </c>
      <c r="BZ125" s="134" t="n">
        <v>-0.0175</v>
      </c>
      <c r="CA125" s="134" t="n">
        <v>0.0575</v>
      </c>
      <c r="CB125" s="134" t="n">
        <v>0.165</v>
      </c>
      <c r="CC125" s="134" t="n">
        <v>0.0125</v>
      </c>
      <c r="CD125" s="134" t="n">
        <v>-0.0175</v>
      </c>
      <c r="CE125" s="134" t="n">
        <v>0.006</v>
      </c>
      <c r="CF125" s="134" t="n">
        <v>0.0025</v>
      </c>
      <c r="CG125" s="134" t="n">
        <v>0.0025</v>
      </c>
      <c r="CH125" s="134" t="n">
        <v>-0.0175</v>
      </c>
      <c r="CI125" s="134" t="n">
        <v>0.006</v>
      </c>
      <c r="CJ125" s="134" t="n">
        <v>-0.068</v>
      </c>
      <c r="CK125" s="134" t="n">
        <v>0.005</v>
      </c>
      <c r="CL125" s="134" t="n">
        <v>0.075</v>
      </c>
      <c r="CM125" s="134" t="n">
        <v>0.005</v>
      </c>
      <c r="CN125" s="134" t="n">
        <v>-0.0745</v>
      </c>
      <c r="CO125" s="134" t="n">
        <v>0.01</v>
      </c>
      <c r="CP125" s="134" t="n">
        <v>-0.0195</v>
      </c>
      <c r="CQ125" s="134" t="n">
        <v>0.015</v>
      </c>
      <c r="CR125" s="134" t="n">
        <v>0.0205</v>
      </c>
      <c r="CS125" s="134" t="n">
        <v>0.0075</v>
      </c>
      <c r="CT125" s="134" t="n">
        <v>0.36</v>
      </c>
      <c r="CU125" s="134" t="n">
        <v>0.01</v>
      </c>
      <c r="CV125" s="134" t="n">
        <v>-0.2</v>
      </c>
      <c r="CW125" s="134" t="n">
        <v>0</v>
      </c>
      <c r="CX125" s="134" t="n">
        <v>0.165</v>
      </c>
      <c r="CY125" s="134" t="n">
        <v>0.0125</v>
      </c>
      <c r="CZ125" s="134" t="n">
        <v>-0.58</v>
      </c>
      <c r="DA125" s="134" t="n">
        <v>0</v>
      </c>
      <c r="DB125" s="134" t="n">
        <v>-0.4</v>
      </c>
      <c r="DC125" s="134" t="n">
        <v>0</v>
      </c>
      <c r="DD125" s="134" t="n">
        <v>0.75</v>
      </c>
      <c r="DF125" s="134" t="n">
        <v>-0.0435</v>
      </c>
      <c r="DG125" s="134" t="n">
        <v>0.01</v>
      </c>
      <c r="DH125" s="134" t="n">
        <v>0.0125</v>
      </c>
      <c r="DI125" s="134" t="n">
        <v>0.01</v>
      </c>
      <c r="DJ125" s="134" t="n">
        <v>-0.005</v>
      </c>
      <c r="DK125" s="134" t="n">
        <v>0.0075</v>
      </c>
      <c r="DL125" s="171" t="n">
        <v>-0.13</v>
      </c>
      <c r="DM125" s="134" t="n">
        <v>-0.01</v>
      </c>
      <c r="DN125" s="134" t="n">
        <v>0.13</v>
      </c>
      <c r="DO125" s="134" t="n">
        <v>0</v>
      </c>
      <c r="DP125" s="134" t="n">
        <v>-0.047</v>
      </c>
      <c r="DQ125" s="134" t="n">
        <v>0</v>
      </c>
      <c r="DR125" s="134" t="n">
        <v>-0.12</v>
      </c>
      <c r="DS125" s="134" t="n">
        <v>-0.01</v>
      </c>
      <c r="DT125" s="134" t="n">
        <v>0.125</v>
      </c>
      <c r="DU125" s="134" t="n">
        <v>0</v>
      </c>
    </row>
    <row r="126" customFormat="false" ht="12.75" hidden="false" customHeight="false" outlineLevel="0" collapsed="false">
      <c r="D126" s="133" t="n">
        <v>40452</v>
      </c>
      <c r="F126" s="171" t="n">
        <v>4.2425</v>
      </c>
      <c r="G126" s="172" t="n">
        <v>0.0541089484499939</v>
      </c>
      <c r="H126" s="171" t="n">
        <v>0.185</v>
      </c>
      <c r="I126" s="171" t="n">
        <v>0.6</v>
      </c>
      <c r="J126" s="171" t="n">
        <v>0.6</v>
      </c>
      <c r="K126" s="171" t="n">
        <v>0.55</v>
      </c>
      <c r="L126" s="169" t="n">
        <v>0.6</v>
      </c>
      <c r="M126" s="169" t="n">
        <v>0.6</v>
      </c>
      <c r="N126" s="171" t="n">
        <v>0.65</v>
      </c>
      <c r="O126" s="171" t="n">
        <v>0.65</v>
      </c>
      <c r="P126" s="171" t="n">
        <v>0.6</v>
      </c>
      <c r="Q126" s="171" t="n">
        <v>0.5</v>
      </c>
      <c r="R126" s="172" t="n">
        <v>0.6</v>
      </c>
      <c r="S126" s="172" t="n">
        <v>0.65</v>
      </c>
      <c r="T126" s="171" t="n">
        <v>0.6</v>
      </c>
      <c r="U126" s="171" t="n">
        <v>0.65</v>
      </c>
      <c r="V126" s="171" t="n">
        <v>0.75</v>
      </c>
      <c r="W126" s="171" t="n">
        <v>0.7</v>
      </c>
      <c r="X126" s="171" t="n">
        <v>-0.09</v>
      </c>
      <c r="Y126" s="171" t="n">
        <v>0</v>
      </c>
      <c r="Z126" s="171" t="n">
        <v>0.04</v>
      </c>
      <c r="AA126" s="171" t="n">
        <v>0.005</v>
      </c>
      <c r="AB126" s="171" t="n">
        <v>0.16</v>
      </c>
      <c r="AC126" s="171" t="n">
        <v>0</v>
      </c>
      <c r="AD126" s="171" t="n">
        <v>0.125</v>
      </c>
      <c r="AE126" s="171" t="n">
        <v>0</v>
      </c>
      <c r="AF126" s="171" t="n">
        <v>0.16</v>
      </c>
      <c r="AG126" s="171" t="n">
        <v>0</v>
      </c>
      <c r="AH126" s="171" t="n">
        <v>0.125</v>
      </c>
      <c r="AI126" s="171" t="n">
        <v>0</v>
      </c>
      <c r="AJ126" s="171" t="n">
        <v>0.125</v>
      </c>
      <c r="AK126" s="171" t="n">
        <v>0</v>
      </c>
      <c r="AL126" s="171" t="n">
        <v>0.04</v>
      </c>
      <c r="AM126" s="171" t="n">
        <v>0.04</v>
      </c>
      <c r="AN126" s="171" t="n">
        <v>-0.052</v>
      </c>
      <c r="AO126" s="171" t="n">
        <v>0.023</v>
      </c>
      <c r="AP126" s="171" t="n">
        <v>-0.595</v>
      </c>
      <c r="AQ126" s="171" t="n">
        <v>0.155</v>
      </c>
      <c r="AR126" s="171" t="n">
        <v>-0.047</v>
      </c>
      <c r="AS126" s="171" t="n">
        <v>0</v>
      </c>
      <c r="AT126" s="171" t="n">
        <v>-0.15</v>
      </c>
      <c r="AU126" s="171" t="n">
        <v>-0.015</v>
      </c>
      <c r="AV126" s="171" t="n">
        <v>-0.11</v>
      </c>
      <c r="AW126" s="171" t="n">
        <v>0.02</v>
      </c>
      <c r="AX126" s="171" t="n">
        <v>-0.047</v>
      </c>
      <c r="AY126" s="171" t="n">
        <v>0.012</v>
      </c>
      <c r="AZ126" s="172" t="n">
        <v>0.11</v>
      </c>
      <c r="BA126" s="172" t="n">
        <v>0</v>
      </c>
      <c r="BB126" s="172" t="n">
        <v>-0.195</v>
      </c>
      <c r="BC126" s="171" t="n">
        <v>0.0025</v>
      </c>
      <c r="BD126" s="171" t="n">
        <v>-0.07</v>
      </c>
      <c r="BE126" s="171" t="n">
        <v>0.005</v>
      </c>
      <c r="BF126" s="171" t="n">
        <v>0.26</v>
      </c>
      <c r="BG126" s="171" t="n">
        <v>0.04</v>
      </c>
      <c r="BH126" s="171" t="n">
        <v>-0.06</v>
      </c>
      <c r="BI126" s="171" t="n">
        <v>0</v>
      </c>
      <c r="BJ126" s="171" t="n">
        <v>0</v>
      </c>
      <c r="BK126" s="134" t="n">
        <v>0.03</v>
      </c>
      <c r="BL126" s="134" t="n">
        <v>0.26</v>
      </c>
      <c r="BM126" s="134" t="n">
        <v>0.04</v>
      </c>
      <c r="BN126" s="134" t="n">
        <v>-0.2</v>
      </c>
      <c r="BO126" s="134" t="n">
        <v>0</v>
      </c>
      <c r="BP126" s="134" t="n">
        <v>-0.32</v>
      </c>
      <c r="BQ126" s="134" t="n">
        <v>0</v>
      </c>
      <c r="BR126" s="134" t="n">
        <v>0.475</v>
      </c>
      <c r="BS126" s="134" t="n">
        <v>0.04</v>
      </c>
      <c r="BT126" s="134" t="n">
        <v>-0.07</v>
      </c>
      <c r="BU126" s="134" t="n">
        <v>0.005</v>
      </c>
      <c r="BV126" s="134" t="n">
        <v>0.275</v>
      </c>
      <c r="BW126" s="134" t="n">
        <v>0</v>
      </c>
      <c r="BX126" s="134" t="n">
        <v>0</v>
      </c>
      <c r="BY126" s="134" t="n">
        <v>0</v>
      </c>
      <c r="BZ126" s="134" t="n">
        <v>-0.0175</v>
      </c>
      <c r="CA126" s="134" t="n">
        <v>0.0575</v>
      </c>
      <c r="CB126" s="134" t="n">
        <v>0.1725</v>
      </c>
      <c r="CC126" s="134" t="n">
        <v>0.0125</v>
      </c>
      <c r="CD126" s="134" t="n">
        <v>-0.0175</v>
      </c>
      <c r="CE126" s="134" t="n">
        <v>0.006</v>
      </c>
      <c r="CF126" s="134" t="n">
        <v>0.0025</v>
      </c>
      <c r="CG126" s="134" t="n">
        <v>0.0025</v>
      </c>
      <c r="CH126" s="134" t="n">
        <v>-0.0175</v>
      </c>
      <c r="CI126" s="134" t="n">
        <v>0.006</v>
      </c>
      <c r="CJ126" s="134" t="n">
        <v>-0.0705</v>
      </c>
      <c r="CK126" s="134" t="n">
        <v>0.005</v>
      </c>
      <c r="CL126" s="134" t="n">
        <v>0.075</v>
      </c>
      <c r="CM126" s="134" t="n">
        <v>0.005</v>
      </c>
      <c r="CN126" s="134" t="n">
        <v>-0.0745</v>
      </c>
      <c r="CO126" s="134" t="n">
        <v>0.01</v>
      </c>
      <c r="CP126" s="134" t="n">
        <v>-0.0195</v>
      </c>
      <c r="CQ126" s="134" t="n">
        <v>0.015</v>
      </c>
      <c r="CR126" s="134" t="n">
        <v>0.0205</v>
      </c>
      <c r="CS126" s="134" t="n">
        <v>0.0075</v>
      </c>
      <c r="CT126" s="134" t="n">
        <v>0.4</v>
      </c>
      <c r="CU126" s="134" t="n">
        <v>0.01</v>
      </c>
      <c r="CV126" s="134" t="n">
        <v>-0.2</v>
      </c>
      <c r="CW126" s="134" t="n">
        <v>0</v>
      </c>
      <c r="CX126" s="134" t="n">
        <v>0.1725</v>
      </c>
      <c r="CY126" s="134" t="n">
        <v>0.0125</v>
      </c>
      <c r="CZ126" s="134" t="n">
        <v>-0.58</v>
      </c>
      <c r="DA126" s="134" t="n">
        <v>0</v>
      </c>
      <c r="DB126" s="134" t="n">
        <v>-0.4</v>
      </c>
      <c r="DC126" s="134" t="n">
        <v>0</v>
      </c>
      <c r="DD126" s="134" t="n">
        <v>0.45</v>
      </c>
      <c r="DF126" s="134" t="n">
        <v>-0.0435</v>
      </c>
      <c r="DG126" s="134" t="n">
        <v>0.01</v>
      </c>
      <c r="DH126" s="134" t="n">
        <v>0.0075</v>
      </c>
      <c r="DI126" s="134" t="n">
        <v>0.01</v>
      </c>
      <c r="DJ126" s="134" t="n">
        <v>-0.01</v>
      </c>
      <c r="DK126" s="134" t="n">
        <v>0.0075</v>
      </c>
      <c r="DL126" s="171" t="n">
        <v>-0.13</v>
      </c>
      <c r="DM126" s="134" t="n">
        <v>-0.01</v>
      </c>
      <c r="DN126" s="134" t="n">
        <v>0.13</v>
      </c>
      <c r="DO126" s="134" t="n">
        <v>0</v>
      </c>
      <c r="DP126" s="134" t="n">
        <v>-0.047</v>
      </c>
      <c r="DQ126" s="134" t="n">
        <v>0</v>
      </c>
      <c r="DR126" s="134" t="n">
        <v>-0.12</v>
      </c>
      <c r="DS126" s="134" t="n">
        <v>-0.01</v>
      </c>
      <c r="DT126" s="134" t="n">
        <v>0.125</v>
      </c>
      <c r="DU126" s="134" t="n">
        <v>0</v>
      </c>
    </row>
    <row r="127" customFormat="false" ht="12.75" hidden="false" customHeight="false" outlineLevel="0" collapsed="false">
      <c r="D127" s="133" t="n">
        <v>40483</v>
      </c>
      <c r="F127" s="171" t="n">
        <v>4.3995</v>
      </c>
      <c r="G127" s="172" t="n">
        <v>0.0542054654039426</v>
      </c>
      <c r="H127" s="171" t="n">
        <v>0.185</v>
      </c>
      <c r="I127" s="171" t="n">
        <v>0.8</v>
      </c>
      <c r="J127" s="171" t="n">
        <v>0.85</v>
      </c>
      <c r="K127" s="171" t="n">
        <v>0.8</v>
      </c>
      <c r="L127" s="169" t="n">
        <v>0.8</v>
      </c>
      <c r="M127" s="169" t="n">
        <v>0.9</v>
      </c>
      <c r="N127" s="171" t="n">
        <v>0.95</v>
      </c>
      <c r="O127" s="171" t="n">
        <v>0.85</v>
      </c>
      <c r="P127" s="171" t="n">
        <v>0.8</v>
      </c>
      <c r="Q127" s="171" t="n">
        <v>0.95</v>
      </c>
      <c r="R127" s="172" t="n">
        <v>0.8</v>
      </c>
      <c r="S127" s="172" t="n">
        <v>0.8</v>
      </c>
      <c r="T127" s="171" t="n">
        <v>0.8</v>
      </c>
      <c r="U127" s="171" t="n">
        <v>0.95</v>
      </c>
      <c r="V127" s="171" t="n">
        <v>0.95</v>
      </c>
      <c r="W127" s="171" t="n">
        <v>0.9</v>
      </c>
      <c r="X127" s="171" t="n">
        <v>-0.03</v>
      </c>
      <c r="Y127" s="171" t="n">
        <v>0.03</v>
      </c>
      <c r="Z127" s="171" t="n">
        <v>0.125</v>
      </c>
      <c r="AA127" s="171" t="n">
        <v>0.02</v>
      </c>
      <c r="AB127" s="171" t="n">
        <v>0.29</v>
      </c>
      <c r="AC127" s="171" t="n">
        <v>0</v>
      </c>
      <c r="AD127" s="171" t="n">
        <v>0.33</v>
      </c>
      <c r="AE127" s="171" t="n">
        <v>0</v>
      </c>
      <c r="AF127" s="171" t="n">
        <v>0.29</v>
      </c>
      <c r="AG127" s="171" t="n">
        <v>0</v>
      </c>
      <c r="AH127" s="171" t="n">
        <v>0.17</v>
      </c>
      <c r="AI127" s="171" t="n">
        <v>0</v>
      </c>
      <c r="AJ127" s="171" t="n">
        <v>0.166816</v>
      </c>
      <c r="AK127" s="171" t="n">
        <v>0</v>
      </c>
      <c r="AL127" s="171" t="n">
        <v>0.125</v>
      </c>
      <c r="AM127" s="171" t="n">
        <v>0.035</v>
      </c>
      <c r="AN127" s="171" t="n">
        <v>-0.0665</v>
      </c>
      <c r="AO127" s="171" t="n">
        <v>0.018</v>
      </c>
      <c r="AP127" s="171" t="n">
        <v>-0.565</v>
      </c>
      <c r="AQ127" s="171" t="n">
        <v>0.155</v>
      </c>
      <c r="AR127" s="171" t="n">
        <v>-0.0465</v>
      </c>
      <c r="AS127" s="171" t="n">
        <v>0.005</v>
      </c>
      <c r="AT127" s="171" t="n">
        <v>-0.15</v>
      </c>
      <c r="AU127" s="171" t="n">
        <v>-0.005</v>
      </c>
      <c r="AV127" s="171" t="n">
        <v>-0.11</v>
      </c>
      <c r="AW127" s="171" t="n">
        <v>-0.01</v>
      </c>
      <c r="AX127" s="171" t="n">
        <v>-0.0465</v>
      </c>
      <c r="AY127" s="171" t="n">
        <v>0.022</v>
      </c>
      <c r="AZ127" s="172" t="n">
        <v>0.155</v>
      </c>
      <c r="BA127" s="172" t="n">
        <v>0</v>
      </c>
      <c r="BB127" s="172" t="n">
        <v>-0.13</v>
      </c>
      <c r="BC127" s="171" t="n">
        <v>0.005</v>
      </c>
      <c r="BD127" s="171" t="n">
        <v>-0.07</v>
      </c>
      <c r="BE127" s="171" t="n">
        <v>0.005</v>
      </c>
      <c r="BF127" s="171" t="n">
        <v>0.35</v>
      </c>
      <c r="BG127" s="171" t="n">
        <v>0.042</v>
      </c>
      <c r="BH127" s="171" t="n">
        <v>-0.06</v>
      </c>
      <c r="BI127" s="171" t="n">
        <v>0</v>
      </c>
      <c r="BJ127" s="171" t="n">
        <v>0</v>
      </c>
      <c r="BK127" s="134" t="n">
        <v>0.03</v>
      </c>
      <c r="BL127" s="134" t="n">
        <v>0.35</v>
      </c>
      <c r="BM127" s="134" t="n">
        <v>0.042</v>
      </c>
      <c r="BN127" s="134" t="n">
        <v>0.298</v>
      </c>
      <c r="BO127" s="134" t="n">
        <v>0</v>
      </c>
      <c r="BP127" s="134" t="n">
        <v>-0.26</v>
      </c>
      <c r="BQ127" s="134" t="n">
        <v>0</v>
      </c>
      <c r="BR127" s="134" t="n">
        <v>0.5</v>
      </c>
      <c r="BS127" s="134" t="n">
        <v>0.042</v>
      </c>
      <c r="BT127" s="134" t="n">
        <v>-0.07</v>
      </c>
      <c r="BU127" s="134" t="n">
        <v>0.005</v>
      </c>
      <c r="BV127" s="134" t="n">
        <v>0.3</v>
      </c>
      <c r="BW127" s="134" t="n">
        <v>0</v>
      </c>
      <c r="BX127" s="134" t="n">
        <v>0</v>
      </c>
      <c r="BY127" s="134" t="n">
        <v>0</v>
      </c>
      <c r="BZ127" s="134" t="n">
        <v>-0.015</v>
      </c>
      <c r="CA127" s="134" t="n">
        <v>0.0575</v>
      </c>
      <c r="CB127" s="134" t="n">
        <v>0.215</v>
      </c>
      <c r="CC127" s="134" t="n">
        <v>0.02</v>
      </c>
      <c r="CD127" s="134" t="n">
        <v>-0.015</v>
      </c>
      <c r="CE127" s="134" t="n">
        <v>0.0062</v>
      </c>
      <c r="CF127" s="134" t="n">
        <v>0.0025</v>
      </c>
      <c r="CG127" s="134" t="n">
        <v>0.0025</v>
      </c>
      <c r="CH127" s="134" t="n">
        <v>-0.015</v>
      </c>
      <c r="CI127" s="134" t="n">
        <v>0.0062</v>
      </c>
      <c r="CJ127" s="134" t="n">
        <v>-0.073</v>
      </c>
      <c r="CK127" s="134" t="n">
        <v>0.005</v>
      </c>
      <c r="CL127" s="134" t="n">
        <v>0.075</v>
      </c>
      <c r="CM127" s="134" t="n">
        <v>0.005</v>
      </c>
      <c r="CN127" s="134" t="n">
        <v>-0.069</v>
      </c>
      <c r="CO127" s="134" t="n">
        <v>0.01</v>
      </c>
      <c r="CP127" s="134" t="n">
        <v>-0.014</v>
      </c>
      <c r="CQ127" s="134" t="n">
        <v>0.0125</v>
      </c>
      <c r="CR127" s="134" t="n">
        <v>0.026</v>
      </c>
      <c r="CS127" s="134" t="n">
        <v>0.0075</v>
      </c>
      <c r="CT127" s="134" t="n">
        <v>0.7</v>
      </c>
      <c r="CU127" s="134" t="n">
        <v>0.055</v>
      </c>
      <c r="CV127" s="134" t="n">
        <v>0.298</v>
      </c>
      <c r="CW127" s="134" t="n">
        <v>0</v>
      </c>
      <c r="CX127" s="134" t="n">
        <v>0.215</v>
      </c>
      <c r="CY127" s="134" t="n">
        <v>0.02</v>
      </c>
      <c r="CZ127" s="134" t="n">
        <v>-0.52</v>
      </c>
      <c r="DA127" s="134" t="n">
        <v>0</v>
      </c>
      <c r="DB127" s="134" t="n">
        <v>-0.34</v>
      </c>
      <c r="DC127" s="134" t="n">
        <v>0</v>
      </c>
      <c r="DD127" s="134" t="n">
        <v>0.45</v>
      </c>
      <c r="DF127" s="134" t="n">
        <v>-0.032</v>
      </c>
      <c r="DG127" s="134" t="n">
        <v>0.0125</v>
      </c>
      <c r="DH127" s="134" t="n">
        <v>0.0085</v>
      </c>
      <c r="DI127" s="134" t="n">
        <v>0.0075</v>
      </c>
      <c r="DJ127" s="134" t="n">
        <v>-0.009</v>
      </c>
      <c r="DK127" s="134" t="n">
        <v>0.0025</v>
      </c>
      <c r="DL127" s="171" t="n">
        <v>-0.13</v>
      </c>
      <c r="DM127" s="134" t="n">
        <v>0</v>
      </c>
      <c r="DN127" s="134" t="n">
        <v>0.175</v>
      </c>
      <c r="DO127" s="134" t="n">
        <v>0</v>
      </c>
      <c r="DP127" s="134" t="n">
        <v>-0.0465</v>
      </c>
      <c r="DQ127" s="134" t="n">
        <v>0.005</v>
      </c>
      <c r="DR127" s="134" t="n">
        <v>-0.12</v>
      </c>
      <c r="DS127" s="134" t="n">
        <v>0</v>
      </c>
      <c r="DT127" s="134" t="n">
        <v>0.17</v>
      </c>
      <c r="DU127" s="134" t="n">
        <v>0</v>
      </c>
    </row>
    <row r="128" customFormat="false" ht="12.75" hidden="false" customHeight="false" outlineLevel="0" collapsed="false">
      <c r="D128" s="133" t="n">
        <v>40513</v>
      </c>
      <c r="F128" s="171" t="n">
        <v>4.5595</v>
      </c>
      <c r="G128" s="172" t="n">
        <v>0.0542988689107191</v>
      </c>
      <c r="H128" s="171" t="n">
        <v>0.185</v>
      </c>
      <c r="I128" s="171" t="n">
        <v>1</v>
      </c>
      <c r="J128" s="171" t="n">
        <v>1.05</v>
      </c>
      <c r="K128" s="171" t="n">
        <v>1</v>
      </c>
      <c r="L128" s="169" t="n">
        <v>1</v>
      </c>
      <c r="M128" s="169" t="n">
        <v>1.15</v>
      </c>
      <c r="N128" s="171" t="n">
        <v>1.25</v>
      </c>
      <c r="O128" s="171" t="n">
        <v>1.05</v>
      </c>
      <c r="P128" s="171" t="n">
        <v>1</v>
      </c>
      <c r="Q128" s="171" t="n">
        <v>1.35</v>
      </c>
      <c r="R128" s="172" t="n">
        <v>1</v>
      </c>
      <c r="S128" s="172" t="n">
        <v>1.1</v>
      </c>
      <c r="T128" s="171" t="n">
        <v>1</v>
      </c>
      <c r="U128" s="171" t="n">
        <v>1.25</v>
      </c>
      <c r="V128" s="171" t="n">
        <v>1.15</v>
      </c>
      <c r="W128" s="171" t="n">
        <v>1.1</v>
      </c>
      <c r="X128" s="171" t="n">
        <v>-0.025</v>
      </c>
      <c r="Y128" s="171" t="n">
        <v>0.03</v>
      </c>
      <c r="Z128" s="171" t="n">
        <v>0.125</v>
      </c>
      <c r="AA128" s="171" t="n">
        <v>0.02</v>
      </c>
      <c r="AB128" s="171" t="n">
        <v>0.29</v>
      </c>
      <c r="AC128" s="171" t="n">
        <v>0</v>
      </c>
      <c r="AD128" s="171" t="n">
        <v>0.33</v>
      </c>
      <c r="AE128" s="171" t="n">
        <v>0</v>
      </c>
      <c r="AF128" s="171" t="n">
        <v>0.29</v>
      </c>
      <c r="AG128" s="171" t="n">
        <v>0</v>
      </c>
      <c r="AH128" s="171" t="n">
        <v>0.17</v>
      </c>
      <c r="AI128" s="171" t="n">
        <v>0</v>
      </c>
      <c r="AJ128" s="171" t="n">
        <v>0.171936</v>
      </c>
      <c r="AK128" s="171" t="n">
        <v>0</v>
      </c>
      <c r="AL128" s="171" t="n">
        <v>0.125</v>
      </c>
      <c r="AM128" s="171" t="n">
        <v>0.035</v>
      </c>
      <c r="AN128" s="171" t="n">
        <v>-0.0665</v>
      </c>
      <c r="AO128" s="171" t="n">
        <v>0.018</v>
      </c>
      <c r="AP128" s="171" t="n">
        <v>-0.565</v>
      </c>
      <c r="AQ128" s="171" t="n">
        <v>0.155</v>
      </c>
      <c r="AR128" s="171" t="n">
        <v>-0.0465</v>
      </c>
      <c r="AS128" s="171" t="n">
        <v>0.005</v>
      </c>
      <c r="AT128" s="171" t="n">
        <v>-0.1525</v>
      </c>
      <c r="AU128" s="171" t="n">
        <v>-0.005</v>
      </c>
      <c r="AV128" s="171" t="n">
        <v>-0.1125</v>
      </c>
      <c r="AW128" s="171" t="n">
        <v>-0.01</v>
      </c>
      <c r="AX128" s="171" t="n">
        <v>-0.0465</v>
      </c>
      <c r="AY128" s="171" t="n">
        <v>0.022</v>
      </c>
      <c r="AZ128" s="172" t="n">
        <v>0.155</v>
      </c>
      <c r="BA128" s="172" t="n">
        <v>0</v>
      </c>
      <c r="BB128" s="172" t="n">
        <v>-0.13</v>
      </c>
      <c r="BC128" s="171" t="n">
        <v>0.005</v>
      </c>
      <c r="BD128" s="171" t="n">
        <v>-0.07</v>
      </c>
      <c r="BE128" s="171" t="n">
        <v>0.005</v>
      </c>
      <c r="BF128" s="171" t="n">
        <v>0.35</v>
      </c>
      <c r="BG128" s="171" t="n">
        <v>0.042</v>
      </c>
      <c r="BH128" s="171" t="n">
        <v>-0.06</v>
      </c>
      <c r="BI128" s="171" t="n">
        <v>0</v>
      </c>
      <c r="BJ128" s="171" t="n">
        <v>0</v>
      </c>
      <c r="BK128" s="134" t="n">
        <v>0.03</v>
      </c>
      <c r="BL128" s="134" t="n">
        <v>0.35</v>
      </c>
      <c r="BM128" s="134" t="n">
        <v>0.042</v>
      </c>
      <c r="BN128" s="134" t="n">
        <v>0.358</v>
      </c>
      <c r="BO128" s="134" t="n">
        <v>0</v>
      </c>
      <c r="BP128" s="134" t="n">
        <v>-0.26</v>
      </c>
      <c r="BQ128" s="134" t="n">
        <v>0</v>
      </c>
      <c r="BR128" s="134" t="n">
        <v>0.57</v>
      </c>
      <c r="BS128" s="134" t="n">
        <v>0.042</v>
      </c>
      <c r="BT128" s="134" t="n">
        <v>-0.07</v>
      </c>
      <c r="BU128" s="134" t="n">
        <v>0.005</v>
      </c>
      <c r="BV128" s="134" t="n">
        <v>0.37</v>
      </c>
      <c r="BW128" s="134" t="n">
        <v>0</v>
      </c>
      <c r="BX128" s="134" t="n">
        <v>0</v>
      </c>
      <c r="BY128" s="134" t="n">
        <v>0</v>
      </c>
      <c r="BZ128" s="134" t="n">
        <v>-0.015</v>
      </c>
      <c r="CA128" s="134" t="n">
        <v>0.0575</v>
      </c>
      <c r="CB128" s="134" t="n">
        <v>0.235</v>
      </c>
      <c r="CC128" s="134" t="n">
        <v>0.02</v>
      </c>
      <c r="CD128" s="134" t="n">
        <v>-0.015</v>
      </c>
      <c r="CE128" s="134" t="n">
        <v>0.0062</v>
      </c>
      <c r="CF128" s="134" t="n">
        <v>0.0025</v>
      </c>
      <c r="CG128" s="134" t="n">
        <v>0.0025</v>
      </c>
      <c r="CH128" s="134" t="n">
        <v>-0.015</v>
      </c>
      <c r="CI128" s="134" t="n">
        <v>0.0062</v>
      </c>
      <c r="CJ128" s="134" t="n">
        <v>-0.1005</v>
      </c>
      <c r="CK128" s="134" t="n">
        <v>0.005</v>
      </c>
      <c r="CL128" s="134" t="n">
        <v>0.075</v>
      </c>
      <c r="CM128" s="134" t="n">
        <v>0.005</v>
      </c>
      <c r="CN128" s="134" t="n">
        <v>-0.069</v>
      </c>
      <c r="CO128" s="134" t="n">
        <v>0.01</v>
      </c>
      <c r="CP128" s="134" t="n">
        <v>-0.014</v>
      </c>
      <c r="CQ128" s="134" t="n">
        <v>0.01</v>
      </c>
      <c r="CR128" s="134" t="n">
        <v>0.026</v>
      </c>
      <c r="CS128" s="134" t="n">
        <v>0.0075</v>
      </c>
      <c r="CT128" s="134" t="n">
        <v>0.98</v>
      </c>
      <c r="CU128" s="134" t="n">
        <v>0.25</v>
      </c>
      <c r="CV128" s="134" t="n">
        <v>0.358</v>
      </c>
      <c r="CW128" s="134" t="n">
        <v>0</v>
      </c>
      <c r="CX128" s="134" t="n">
        <v>0.235</v>
      </c>
      <c r="CY128" s="134" t="n">
        <v>0.02</v>
      </c>
      <c r="CZ128" s="134" t="n">
        <v>-0.52</v>
      </c>
      <c r="DA128" s="134" t="n">
        <v>0</v>
      </c>
      <c r="DB128" s="134" t="n">
        <v>-0.34</v>
      </c>
      <c r="DC128" s="134" t="n">
        <v>0</v>
      </c>
      <c r="DD128" s="134" t="n">
        <v>0.4</v>
      </c>
      <c r="DF128" s="134" t="n">
        <v>-0.032</v>
      </c>
      <c r="DG128" s="134" t="n">
        <v>0.0125</v>
      </c>
      <c r="DH128" s="134" t="n">
        <v>0.0085</v>
      </c>
      <c r="DI128" s="134" t="n">
        <v>0.0075</v>
      </c>
      <c r="DJ128" s="134" t="n">
        <v>-0.009</v>
      </c>
      <c r="DK128" s="134" t="n">
        <v>0.0025</v>
      </c>
      <c r="DL128" s="171" t="n">
        <v>-0.1325</v>
      </c>
      <c r="DM128" s="134" t="n">
        <v>0</v>
      </c>
      <c r="DN128" s="134" t="n">
        <v>0.175</v>
      </c>
      <c r="DO128" s="134" t="n">
        <v>0</v>
      </c>
      <c r="DP128" s="134" t="n">
        <v>-0.0465</v>
      </c>
      <c r="DQ128" s="134" t="n">
        <v>0.005</v>
      </c>
      <c r="DR128" s="134" t="n">
        <v>-0.1225</v>
      </c>
      <c r="DS128" s="134" t="n">
        <v>0</v>
      </c>
      <c r="DT128" s="134" t="n">
        <v>0.17</v>
      </c>
      <c r="DU128" s="134" t="n">
        <v>0</v>
      </c>
    </row>
    <row r="129" customFormat="false" ht="12.75" hidden="false" customHeight="false" outlineLevel="0" collapsed="false">
      <c r="D129" s="133" t="n">
        <v>40544</v>
      </c>
      <c r="F129" s="171" t="n">
        <v>4.5895</v>
      </c>
      <c r="G129" s="172" t="n">
        <v>0.0543953858707758</v>
      </c>
      <c r="H129" s="171" t="n">
        <v>0.185</v>
      </c>
      <c r="I129" s="171" t="n">
        <v>1</v>
      </c>
      <c r="J129" s="171" t="n">
        <v>1.05</v>
      </c>
      <c r="K129" s="171" t="n">
        <v>1</v>
      </c>
      <c r="L129" s="169" t="n">
        <v>1</v>
      </c>
      <c r="M129" s="169" t="n">
        <v>1.15</v>
      </c>
      <c r="N129" s="171" t="n">
        <v>1.45</v>
      </c>
      <c r="O129" s="171" t="n">
        <v>1.05</v>
      </c>
      <c r="P129" s="171" t="n">
        <v>1</v>
      </c>
      <c r="Q129" s="171" t="n">
        <v>1.35</v>
      </c>
      <c r="R129" s="172" t="n">
        <v>1</v>
      </c>
      <c r="S129" s="172" t="n">
        <v>1.1</v>
      </c>
      <c r="T129" s="171" t="n">
        <v>1</v>
      </c>
      <c r="U129" s="171" t="n">
        <v>1.45</v>
      </c>
      <c r="V129" s="171" t="n">
        <v>1.15</v>
      </c>
      <c r="W129" s="171" t="n">
        <v>1.1</v>
      </c>
      <c r="X129" s="171" t="n">
        <v>-0.005</v>
      </c>
      <c r="Y129" s="171" t="n">
        <v>0.03</v>
      </c>
      <c r="Z129" s="171" t="n">
        <v>0.125</v>
      </c>
      <c r="AA129" s="171" t="n">
        <v>0.02</v>
      </c>
      <c r="AB129" s="171" t="n">
        <v>0.29</v>
      </c>
      <c r="AC129" s="171" t="n">
        <v>0</v>
      </c>
      <c r="AD129" s="171" t="n">
        <v>0.33</v>
      </c>
      <c r="AE129" s="171" t="n">
        <v>0</v>
      </c>
      <c r="AF129" s="171" t="n">
        <v>0.29</v>
      </c>
      <c r="AG129" s="171" t="n">
        <v>0</v>
      </c>
      <c r="AH129" s="171" t="n">
        <v>0.17</v>
      </c>
      <c r="AI129" s="171" t="n">
        <v>0</v>
      </c>
      <c r="AJ129" s="171" t="n">
        <v>0.172848</v>
      </c>
      <c r="AK129" s="171" t="n">
        <v>0</v>
      </c>
      <c r="AL129" s="171" t="n">
        <v>0.125</v>
      </c>
      <c r="AM129" s="171" t="n">
        <v>0.035</v>
      </c>
      <c r="AN129" s="171" t="n">
        <v>-0.0665</v>
      </c>
      <c r="AO129" s="171" t="n">
        <v>0.018</v>
      </c>
      <c r="AP129" s="171" t="n">
        <v>-0.565</v>
      </c>
      <c r="AQ129" s="171" t="n">
        <v>0.155</v>
      </c>
      <c r="AR129" s="171" t="n">
        <v>-0.0465</v>
      </c>
      <c r="AS129" s="171" t="n">
        <v>0.005</v>
      </c>
      <c r="AT129" s="171" t="n">
        <v>-0.155</v>
      </c>
      <c r="AU129" s="171" t="n">
        <v>-0.005</v>
      </c>
      <c r="AV129" s="171" t="n">
        <v>-0.115</v>
      </c>
      <c r="AW129" s="171" t="n">
        <v>-0.01</v>
      </c>
      <c r="AX129" s="171" t="n">
        <v>-0.0465</v>
      </c>
      <c r="AY129" s="171" t="n">
        <v>0.022</v>
      </c>
      <c r="AZ129" s="172" t="n">
        <v>0.155</v>
      </c>
      <c r="BA129" s="172" t="n">
        <v>0</v>
      </c>
      <c r="BB129" s="172" t="n">
        <v>-0.13</v>
      </c>
      <c r="BC129" s="171" t="n">
        <v>0.005</v>
      </c>
      <c r="BD129" s="171" t="n">
        <v>-0.07</v>
      </c>
      <c r="BE129" s="171" t="n">
        <v>0.005</v>
      </c>
      <c r="BF129" s="171" t="n">
        <v>0.35</v>
      </c>
      <c r="BG129" s="171" t="n">
        <v>0.042</v>
      </c>
      <c r="BH129" s="171" t="n">
        <v>-0.06</v>
      </c>
      <c r="BI129" s="171" t="n">
        <v>0</v>
      </c>
      <c r="BJ129" s="171" t="n">
        <v>0</v>
      </c>
      <c r="BK129" s="134" t="n">
        <v>0.03</v>
      </c>
      <c r="BL129" s="134" t="n">
        <v>0.35</v>
      </c>
      <c r="BM129" s="134" t="n">
        <v>0.042</v>
      </c>
      <c r="BN129" s="134" t="n">
        <v>0.428</v>
      </c>
      <c r="BO129" s="134" t="n">
        <v>0</v>
      </c>
      <c r="BP129" s="134" t="n">
        <v>-0.26</v>
      </c>
      <c r="BQ129" s="134" t="n">
        <v>0</v>
      </c>
      <c r="BR129" s="134" t="n">
        <v>0.57</v>
      </c>
      <c r="BS129" s="134" t="n">
        <v>0.042</v>
      </c>
      <c r="BT129" s="134" t="n">
        <v>-0.07</v>
      </c>
      <c r="BU129" s="134" t="n">
        <v>0.005</v>
      </c>
      <c r="BV129" s="134" t="n">
        <v>0.37</v>
      </c>
      <c r="BW129" s="134" t="n">
        <v>0</v>
      </c>
      <c r="BX129" s="134" t="n">
        <v>0</v>
      </c>
      <c r="BY129" s="134" t="n">
        <v>0</v>
      </c>
      <c r="BZ129" s="134" t="n">
        <v>-0.013</v>
      </c>
      <c r="CA129" s="134" t="n">
        <v>0.0575</v>
      </c>
      <c r="CB129" s="134" t="n">
        <v>0.255</v>
      </c>
      <c r="CC129" s="134" t="n">
        <v>0.02</v>
      </c>
      <c r="CD129" s="134" t="n">
        <v>-0.013</v>
      </c>
      <c r="CE129" s="134" t="n">
        <v>0.0062</v>
      </c>
      <c r="CF129" s="134" t="n">
        <v>0.0025</v>
      </c>
      <c r="CG129" s="134" t="n">
        <v>0.0025</v>
      </c>
      <c r="CH129" s="134" t="n">
        <v>-0.013</v>
      </c>
      <c r="CI129" s="134" t="n">
        <v>0.0062</v>
      </c>
      <c r="CJ129" s="134" t="n">
        <v>-0.111</v>
      </c>
      <c r="CK129" s="134" t="n">
        <v>0.005</v>
      </c>
      <c r="CL129" s="134" t="n">
        <v>0.075</v>
      </c>
      <c r="CM129" s="134" t="n">
        <v>0.005</v>
      </c>
      <c r="CN129" s="134" t="n">
        <v>-0.069</v>
      </c>
      <c r="CO129" s="134" t="n">
        <v>0.01</v>
      </c>
      <c r="CP129" s="134" t="n">
        <v>-0.014</v>
      </c>
      <c r="CQ129" s="134" t="n">
        <v>0.01</v>
      </c>
      <c r="CR129" s="134" t="n">
        <v>0.026</v>
      </c>
      <c r="CS129" s="134" t="n">
        <v>0.0075</v>
      </c>
      <c r="CT129" s="134" t="n">
        <v>1.6</v>
      </c>
      <c r="CU129" s="134" t="n">
        <v>0.45</v>
      </c>
      <c r="CV129" s="134" t="n">
        <v>0.428</v>
      </c>
      <c r="CW129" s="134" t="n">
        <v>0</v>
      </c>
      <c r="CX129" s="134" t="n">
        <v>0.255</v>
      </c>
      <c r="CY129" s="134" t="n">
        <v>0.02</v>
      </c>
      <c r="CZ129" s="134" t="n">
        <v>-0.52</v>
      </c>
      <c r="DA129" s="134" t="n">
        <v>0</v>
      </c>
      <c r="DB129" s="134" t="n">
        <v>-0.34</v>
      </c>
      <c r="DC129" s="134" t="n">
        <v>0</v>
      </c>
      <c r="DD129" s="134" t="n">
        <v>0.35</v>
      </c>
      <c r="DF129" s="134" t="n">
        <v>-0.032</v>
      </c>
      <c r="DG129" s="134" t="n">
        <v>0.0125</v>
      </c>
      <c r="DH129" s="134" t="n">
        <v>0.0085</v>
      </c>
      <c r="DI129" s="134" t="n">
        <v>0.0075</v>
      </c>
      <c r="DJ129" s="134" t="n">
        <v>-0.009</v>
      </c>
      <c r="DK129" s="134" t="n">
        <v>0.0025</v>
      </c>
      <c r="DL129" s="171" t="n">
        <v>-0.135</v>
      </c>
      <c r="DM129" s="134" t="n">
        <v>0</v>
      </c>
      <c r="DN129" s="134" t="n">
        <v>0.175</v>
      </c>
      <c r="DO129" s="134" t="n">
        <v>0</v>
      </c>
      <c r="DP129" s="134" t="n">
        <v>-0.0465</v>
      </c>
      <c r="DQ129" s="134" t="n">
        <v>0.005</v>
      </c>
      <c r="DR129" s="134" t="n">
        <v>-0.125</v>
      </c>
      <c r="DS129" s="134" t="n">
        <v>0</v>
      </c>
      <c r="DT129" s="134" t="n">
        <v>0.17</v>
      </c>
      <c r="DU129" s="134" t="n">
        <v>0</v>
      </c>
    </row>
    <row r="130" customFormat="false" ht="12.75" hidden="false" customHeight="false" outlineLevel="0" collapsed="false">
      <c r="D130" s="133" t="n">
        <v>40575</v>
      </c>
      <c r="F130" s="171" t="n">
        <v>4.5055</v>
      </c>
      <c r="G130" s="172" t="n">
        <v>0.0544919028339357</v>
      </c>
      <c r="H130" s="171" t="n">
        <v>0.185</v>
      </c>
      <c r="I130" s="171" t="n">
        <v>1</v>
      </c>
      <c r="J130" s="171" t="n">
        <v>1.05</v>
      </c>
      <c r="K130" s="171" t="n">
        <v>1</v>
      </c>
      <c r="L130" s="169" t="n">
        <v>1</v>
      </c>
      <c r="M130" s="169" t="n">
        <v>1.15</v>
      </c>
      <c r="N130" s="171" t="n">
        <v>1.45</v>
      </c>
      <c r="O130" s="171" t="n">
        <v>1.05</v>
      </c>
      <c r="P130" s="171" t="n">
        <v>1</v>
      </c>
      <c r="Q130" s="171" t="n">
        <v>1.35</v>
      </c>
      <c r="R130" s="172" t="n">
        <v>1</v>
      </c>
      <c r="S130" s="172" t="n">
        <v>1.1</v>
      </c>
      <c r="T130" s="171" t="n">
        <v>1</v>
      </c>
      <c r="U130" s="171" t="n">
        <v>1.45</v>
      </c>
      <c r="V130" s="171" t="n">
        <v>1.15</v>
      </c>
      <c r="W130" s="171" t="n">
        <v>1.1</v>
      </c>
      <c r="X130" s="171" t="n">
        <v>-0.01</v>
      </c>
      <c r="Y130" s="171" t="n">
        <v>0.03</v>
      </c>
      <c r="Z130" s="171" t="n">
        <v>0.125</v>
      </c>
      <c r="AA130" s="171" t="n">
        <v>0.02</v>
      </c>
      <c r="AB130" s="171" t="n">
        <v>0.29</v>
      </c>
      <c r="AC130" s="171" t="n">
        <v>0</v>
      </c>
      <c r="AD130" s="171" t="n">
        <v>0.33</v>
      </c>
      <c r="AE130" s="171" t="n">
        <v>0</v>
      </c>
      <c r="AF130" s="171" t="n">
        <v>0.29</v>
      </c>
      <c r="AG130" s="171" t="n">
        <v>0</v>
      </c>
      <c r="AH130" s="171" t="n">
        <v>0.17</v>
      </c>
      <c r="AI130" s="171" t="n">
        <v>0</v>
      </c>
      <c r="AJ130" s="171" t="n">
        <v>0.17016</v>
      </c>
      <c r="AK130" s="171" t="n">
        <v>0</v>
      </c>
      <c r="AL130" s="171" t="n">
        <v>0.125</v>
      </c>
      <c r="AM130" s="171" t="n">
        <v>0.035</v>
      </c>
      <c r="AN130" s="171" t="n">
        <v>-0.0665</v>
      </c>
      <c r="AO130" s="171" t="n">
        <v>0.018</v>
      </c>
      <c r="AP130" s="171" t="n">
        <v>-0.565</v>
      </c>
      <c r="AQ130" s="171" t="n">
        <v>0.155</v>
      </c>
      <c r="AR130" s="171" t="n">
        <v>-0.0465</v>
      </c>
      <c r="AS130" s="171" t="n">
        <v>0.005</v>
      </c>
      <c r="AT130" s="171" t="n">
        <v>-0.1475</v>
      </c>
      <c r="AU130" s="171" t="n">
        <v>-0.005</v>
      </c>
      <c r="AV130" s="171" t="n">
        <v>-0.1075</v>
      </c>
      <c r="AW130" s="171" t="n">
        <v>-0.01</v>
      </c>
      <c r="AX130" s="171" t="n">
        <v>-0.0465</v>
      </c>
      <c r="AY130" s="171" t="n">
        <v>0.022</v>
      </c>
      <c r="AZ130" s="172" t="n">
        <v>0.155</v>
      </c>
      <c r="BA130" s="172" t="n">
        <v>0</v>
      </c>
      <c r="BB130" s="172" t="n">
        <v>-0.13</v>
      </c>
      <c r="BC130" s="171" t="n">
        <v>0.005</v>
      </c>
      <c r="BD130" s="171" t="n">
        <v>-0.07</v>
      </c>
      <c r="BE130" s="171" t="n">
        <v>0.005</v>
      </c>
      <c r="BF130" s="171" t="n">
        <v>0.35</v>
      </c>
      <c r="BG130" s="171" t="n">
        <v>0.042</v>
      </c>
      <c r="BH130" s="171" t="n">
        <v>-0.06</v>
      </c>
      <c r="BI130" s="171" t="n">
        <v>0</v>
      </c>
      <c r="BJ130" s="171" t="n">
        <v>0</v>
      </c>
      <c r="BK130" s="134" t="n">
        <v>0.03</v>
      </c>
      <c r="BL130" s="134" t="n">
        <v>0.35</v>
      </c>
      <c r="BM130" s="134" t="n">
        <v>0.042</v>
      </c>
      <c r="BN130" s="134" t="n">
        <v>0.298</v>
      </c>
      <c r="BO130" s="134" t="n">
        <v>0</v>
      </c>
      <c r="BP130" s="134" t="n">
        <v>-0.26</v>
      </c>
      <c r="BQ130" s="134" t="n">
        <v>0</v>
      </c>
      <c r="BR130" s="134" t="n">
        <v>0.57</v>
      </c>
      <c r="BS130" s="134" t="n">
        <v>0.042</v>
      </c>
      <c r="BT130" s="134" t="n">
        <v>-0.07</v>
      </c>
      <c r="BU130" s="134" t="n">
        <v>0.005</v>
      </c>
      <c r="BV130" s="134" t="n">
        <v>0.37</v>
      </c>
      <c r="BW130" s="134" t="n">
        <v>0</v>
      </c>
      <c r="BX130" s="134" t="n">
        <v>0</v>
      </c>
      <c r="BY130" s="134" t="n">
        <v>0</v>
      </c>
      <c r="BZ130" s="134" t="n">
        <v>-0.013</v>
      </c>
      <c r="CA130" s="134" t="n">
        <v>0.0575</v>
      </c>
      <c r="CB130" s="134" t="n">
        <v>0.255</v>
      </c>
      <c r="CC130" s="134" t="n">
        <v>0.02</v>
      </c>
      <c r="CD130" s="134" t="n">
        <v>-0.013</v>
      </c>
      <c r="CE130" s="134" t="n">
        <v>0.0062</v>
      </c>
      <c r="CF130" s="134" t="n">
        <v>0.0025</v>
      </c>
      <c r="CG130" s="134" t="n">
        <v>0.0025</v>
      </c>
      <c r="CH130" s="134" t="n">
        <v>-0.013</v>
      </c>
      <c r="CI130" s="134" t="n">
        <v>0.0062</v>
      </c>
      <c r="CJ130" s="134" t="n">
        <v>-0.0935</v>
      </c>
      <c r="CK130" s="134" t="n">
        <v>0.005</v>
      </c>
      <c r="CL130" s="134" t="n">
        <v>0.075</v>
      </c>
      <c r="CM130" s="134" t="n">
        <v>0.005</v>
      </c>
      <c r="CN130" s="134" t="n">
        <v>-0.069</v>
      </c>
      <c r="CO130" s="134" t="n">
        <v>0.01</v>
      </c>
      <c r="CP130" s="134" t="n">
        <v>-0.014</v>
      </c>
      <c r="CQ130" s="134" t="n">
        <v>0.01</v>
      </c>
      <c r="CR130" s="134" t="n">
        <v>0.026</v>
      </c>
      <c r="CS130" s="134" t="n">
        <v>0.0075</v>
      </c>
      <c r="CT130" s="134" t="n">
        <v>1.6</v>
      </c>
      <c r="CU130" s="134" t="n">
        <v>0.45</v>
      </c>
      <c r="CV130" s="134" t="n">
        <v>0.298</v>
      </c>
      <c r="CW130" s="134" t="n">
        <v>0</v>
      </c>
      <c r="CX130" s="134" t="n">
        <v>0.255</v>
      </c>
      <c r="CY130" s="134" t="n">
        <v>0.02</v>
      </c>
      <c r="CZ130" s="134" t="n">
        <v>-0.52</v>
      </c>
      <c r="DA130" s="134" t="n">
        <v>0</v>
      </c>
      <c r="DB130" s="134" t="n">
        <v>-0.34</v>
      </c>
      <c r="DC130" s="134" t="n">
        <v>0</v>
      </c>
      <c r="DD130" s="134" t="n">
        <v>0.35</v>
      </c>
      <c r="DF130" s="134" t="n">
        <v>-0.032</v>
      </c>
      <c r="DG130" s="134" t="n">
        <v>0.0125</v>
      </c>
      <c r="DH130" s="134" t="n">
        <v>0.0085</v>
      </c>
      <c r="DI130" s="134" t="n">
        <v>0.0075</v>
      </c>
      <c r="DJ130" s="134" t="n">
        <v>-0.009</v>
      </c>
      <c r="DK130" s="134" t="n">
        <v>0.0025</v>
      </c>
      <c r="DL130" s="171" t="n">
        <v>-0.1275</v>
      </c>
      <c r="DM130" s="134" t="n">
        <v>0</v>
      </c>
      <c r="DN130" s="134" t="n">
        <v>0.175</v>
      </c>
      <c r="DO130" s="134" t="n">
        <v>0</v>
      </c>
      <c r="DP130" s="134" t="n">
        <v>-0.0465</v>
      </c>
      <c r="DQ130" s="134" t="n">
        <v>0.005</v>
      </c>
      <c r="DR130" s="134" t="n">
        <v>-0.1175</v>
      </c>
      <c r="DS130" s="134" t="n">
        <v>0</v>
      </c>
      <c r="DT130" s="134" t="n">
        <v>0.17</v>
      </c>
      <c r="DU130" s="134" t="n">
        <v>0</v>
      </c>
    </row>
    <row r="131" customFormat="false" ht="12.75" hidden="false" customHeight="false" outlineLevel="0" collapsed="false">
      <c r="D131" s="133" t="n">
        <v>40603</v>
      </c>
      <c r="F131" s="171" t="n">
        <v>4.3705</v>
      </c>
      <c r="G131" s="172" t="n">
        <v>0.0545790794484899</v>
      </c>
      <c r="H131" s="171" t="n">
        <v>0.18</v>
      </c>
      <c r="I131" s="171" t="n">
        <v>0.75</v>
      </c>
      <c r="J131" s="171" t="n">
        <v>0.8</v>
      </c>
      <c r="K131" s="171" t="n">
        <v>0.75</v>
      </c>
      <c r="L131" s="169" t="n">
        <v>0.75</v>
      </c>
      <c r="M131" s="169" t="n">
        <v>0.85</v>
      </c>
      <c r="N131" s="171" t="n">
        <v>1</v>
      </c>
      <c r="O131" s="171" t="n">
        <v>0.75</v>
      </c>
      <c r="P131" s="171" t="n">
        <v>0.75</v>
      </c>
      <c r="Q131" s="171" t="n">
        <v>0.95</v>
      </c>
      <c r="R131" s="172" t="n">
        <v>0.75</v>
      </c>
      <c r="S131" s="172" t="n">
        <v>0.75</v>
      </c>
      <c r="T131" s="171" t="n">
        <v>0.75</v>
      </c>
      <c r="U131" s="171" t="n">
        <v>1</v>
      </c>
      <c r="V131" s="171" t="n">
        <v>0.9</v>
      </c>
      <c r="W131" s="171" t="n">
        <v>0.85</v>
      </c>
      <c r="X131" s="171" t="n">
        <v>-0.03</v>
      </c>
      <c r="Y131" s="171" t="n">
        <v>0.03</v>
      </c>
      <c r="Z131" s="171" t="n">
        <v>0.125</v>
      </c>
      <c r="AA131" s="171" t="n">
        <v>0.02</v>
      </c>
      <c r="AB131" s="171" t="n">
        <v>0.29</v>
      </c>
      <c r="AC131" s="171" t="n">
        <v>0</v>
      </c>
      <c r="AD131" s="171" t="n">
        <v>0.33</v>
      </c>
      <c r="AE131" s="171" t="n">
        <v>0</v>
      </c>
      <c r="AF131" s="171" t="n">
        <v>0.29</v>
      </c>
      <c r="AG131" s="171" t="n">
        <v>0</v>
      </c>
      <c r="AH131" s="171" t="n">
        <v>0.17</v>
      </c>
      <c r="AI131" s="171" t="n">
        <v>0</v>
      </c>
      <c r="AJ131" s="171" t="n">
        <v>0.16584</v>
      </c>
      <c r="AK131" s="171" t="n">
        <v>0</v>
      </c>
      <c r="AL131" s="171" t="n">
        <v>0.125</v>
      </c>
      <c r="AM131" s="171" t="n">
        <v>0.035</v>
      </c>
      <c r="AN131" s="171" t="n">
        <v>-0.0665</v>
      </c>
      <c r="AO131" s="171" t="n">
        <v>0.018</v>
      </c>
      <c r="AP131" s="171" t="n">
        <v>-0.565</v>
      </c>
      <c r="AQ131" s="171" t="n">
        <v>0.155</v>
      </c>
      <c r="AR131" s="171" t="n">
        <v>-0.0465</v>
      </c>
      <c r="AS131" s="171" t="n">
        <v>0.005</v>
      </c>
      <c r="AT131" s="171" t="n">
        <v>-0.145</v>
      </c>
      <c r="AU131" s="171" t="n">
        <v>-0.005</v>
      </c>
      <c r="AV131" s="171" t="n">
        <v>-0.105</v>
      </c>
      <c r="AW131" s="171" t="n">
        <v>-0.01</v>
      </c>
      <c r="AX131" s="171" t="n">
        <v>-0.0465</v>
      </c>
      <c r="AY131" s="171" t="n">
        <v>0.022</v>
      </c>
      <c r="AZ131" s="172" t="n">
        <v>0.155</v>
      </c>
      <c r="BA131" s="172" t="n">
        <v>0</v>
      </c>
      <c r="BB131" s="172" t="n">
        <v>-0.13</v>
      </c>
      <c r="BC131" s="171" t="n">
        <v>0.005</v>
      </c>
      <c r="BD131" s="171" t="n">
        <v>-0.07</v>
      </c>
      <c r="BE131" s="171" t="n">
        <v>0.005</v>
      </c>
      <c r="BF131" s="171" t="n">
        <v>0.35</v>
      </c>
      <c r="BG131" s="171" t="n">
        <v>0.042</v>
      </c>
      <c r="BH131" s="171" t="n">
        <v>-0.06</v>
      </c>
      <c r="BI131" s="171" t="n">
        <v>0</v>
      </c>
      <c r="BJ131" s="171" t="n">
        <v>0</v>
      </c>
      <c r="BK131" s="134" t="n">
        <v>0.03</v>
      </c>
      <c r="BL131" s="134" t="n">
        <v>0.35</v>
      </c>
      <c r="BM131" s="134" t="n">
        <v>0.042</v>
      </c>
      <c r="BN131" s="134" t="n">
        <v>0.118</v>
      </c>
      <c r="BO131" s="134" t="n">
        <v>0</v>
      </c>
      <c r="BP131" s="134" t="n">
        <v>-0.26</v>
      </c>
      <c r="BQ131" s="134" t="n">
        <v>0</v>
      </c>
      <c r="BR131" s="134" t="n">
        <v>0.57</v>
      </c>
      <c r="BS131" s="134" t="n">
        <v>0.042</v>
      </c>
      <c r="BT131" s="134" t="n">
        <v>-0.07</v>
      </c>
      <c r="BU131" s="134" t="n">
        <v>0.005</v>
      </c>
      <c r="BV131" s="134" t="n">
        <v>0.37</v>
      </c>
      <c r="BW131" s="134" t="n">
        <v>0</v>
      </c>
      <c r="BX131" s="134" t="n">
        <v>0</v>
      </c>
      <c r="BY131" s="134" t="n">
        <v>0</v>
      </c>
      <c r="BZ131" s="134" t="n">
        <v>-0.013</v>
      </c>
      <c r="CA131" s="134" t="n">
        <v>0.0575</v>
      </c>
      <c r="CB131" s="134" t="n">
        <v>0.215</v>
      </c>
      <c r="CC131" s="134" t="n">
        <v>0.02</v>
      </c>
      <c r="CD131" s="134" t="n">
        <v>-0.013</v>
      </c>
      <c r="CE131" s="134" t="n">
        <v>0.0062</v>
      </c>
      <c r="CF131" s="134" t="n">
        <v>0.0025</v>
      </c>
      <c r="CG131" s="134" t="n">
        <v>0.0025</v>
      </c>
      <c r="CH131" s="134" t="n">
        <v>-0.013</v>
      </c>
      <c r="CI131" s="134" t="n">
        <v>0.0062</v>
      </c>
      <c r="CJ131" s="134" t="n">
        <v>-0.081</v>
      </c>
      <c r="CK131" s="134" t="n">
        <v>0.005</v>
      </c>
      <c r="CL131" s="134" t="n">
        <v>0.075</v>
      </c>
      <c r="CM131" s="134" t="n">
        <v>0.005</v>
      </c>
      <c r="CN131" s="134" t="n">
        <v>-0.069</v>
      </c>
      <c r="CO131" s="134" t="n">
        <v>0.01</v>
      </c>
      <c r="CP131" s="134" t="n">
        <v>-0.014</v>
      </c>
      <c r="CQ131" s="134" t="n">
        <v>0.01</v>
      </c>
      <c r="CR131" s="134" t="n">
        <v>0.026</v>
      </c>
      <c r="CS131" s="134" t="n">
        <v>0.0075</v>
      </c>
      <c r="CT131" s="134" t="n">
        <v>0.69</v>
      </c>
      <c r="CU131" s="134" t="n">
        <v>0.1</v>
      </c>
      <c r="CV131" s="134" t="n">
        <v>0.118</v>
      </c>
      <c r="CW131" s="134" t="n">
        <v>0</v>
      </c>
      <c r="CX131" s="134" t="n">
        <v>0.215</v>
      </c>
      <c r="CY131" s="134" t="n">
        <v>0.02</v>
      </c>
      <c r="CZ131" s="134" t="n">
        <v>-0.52</v>
      </c>
      <c r="DA131" s="134" t="n">
        <v>0</v>
      </c>
      <c r="DB131" s="134" t="n">
        <v>-0.34</v>
      </c>
      <c r="DC131" s="134" t="n">
        <v>0</v>
      </c>
      <c r="DD131" s="134" t="n">
        <v>0.4</v>
      </c>
      <c r="DF131" s="134" t="n">
        <v>-0.032</v>
      </c>
      <c r="DG131" s="134" t="n">
        <v>0.0125</v>
      </c>
      <c r="DH131" s="134" t="n">
        <v>0.0135</v>
      </c>
      <c r="DI131" s="134" t="n">
        <v>0.0075</v>
      </c>
      <c r="DJ131" s="134" t="n">
        <v>-0.004</v>
      </c>
      <c r="DK131" s="134" t="n">
        <v>0.0025</v>
      </c>
      <c r="DL131" s="171" t="n">
        <v>-0.125</v>
      </c>
      <c r="DM131" s="134" t="n">
        <v>0</v>
      </c>
      <c r="DN131" s="134" t="n">
        <v>0.175</v>
      </c>
      <c r="DO131" s="134" t="n">
        <v>0</v>
      </c>
      <c r="DP131" s="134" t="n">
        <v>-0.0465</v>
      </c>
      <c r="DQ131" s="134" t="n">
        <v>0.005</v>
      </c>
      <c r="DR131" s="134" t="n">
        <v>-0.115</v>
      </c>
      <c r="DS131" s="134" t="n">
        <v>0</v>
      </c>
      <c r="DT131" s="134" t="n">
        <v>0.17</v>
      </c>
      <c r="DU131" s="134" t="n">
        <v>0</v>
      </c>
    </row>
    <row r="132" customFormat="false" ht="12.75" hidden="false" customHeight="false" outlineLevel="0" collapsed="false">
      <c r="D132" s="133" t="n">
        <v>40634</v>
      </c>
      <c r="F132" s="171" t="n">
        <v>4.2205</v>
      </c>
      <c r="G132" s="172" t="n">
        <v>0.0546755964175563</v>
      </c>
      <c r="H132" s="171" t="n">
        <v>0.18</v>
      </c>
      <c r="I132" s="171" t="n">
        <v>0.4</v>
      </c>
      <c r="J132" s="171" t="n">
        <v>0.45</v>
      </c>
      <c r="K132" s="171" t="n">
        <v>0.4</v>
      </c>
      <c r="L132" s="169" t="n">
        <v>0.45</v>
      </c>
      <c r="M132" s="169" t="n">
        <v>0.45</v>
      </c>
      <c r="N132" s="171" t="n">
        <v>0.45</v>
      </c>
      <c r="O132" s="171" t="n">
        <v>0.45</v>
      </c>
      <c r="P132" s="171" t="n">
        <v>0.45</v>
      </c>
      <c r="Q132" s="171" t="n">
        <v>0.5</v>
      </c>
      <c r="R132" s="172" t="n">
        <v>0.4</v>
      </c>
      <c r="S132" s="172" t="n">
        <v>0.45</v>
      </c>
      <c r="T132" s="171" t="n">
        <v>0.4</v>
      </c>
      <c r="U132" s="171" t="n">
        <v>0.45</v>
      </c>
      <c r="V132" s="171" t="n">
        <v>0.55</v>
      </c>
      <c r="W132" s="171" t="n">
        <v>0.55</v>
      </c>
      <c r="X132" s="171" t="n">
        <v>-0.09</v>
      </c>
      <c r="Y132" s="171" t="n">
        <v>0</v>
      </c>
      <c r="Z132" s="171" t="n">
        <v>0.04</v>
      </c>
      <c r="AA132" s="171" t="n">
        <v>0.005</v>
      </c>
      <c r="AB132" s="171" t="n">
        <v>0.16</v>
      </c>
      <c r="AC132" s="171" t="n">
        <v>0</v>
      </c>
      <c r="AD132" s="171" t="n">
        <v>0.125</v>
      </c>
      <c r="AE132" s="171" t="n">
        <v>0</v>
      </c>
      <c r="AF132" s="171" t="n">
        <v>0.16</v>
      </c>
      <c r="AG132" s="171" t="n">
        <v>0</v>
      </c>
      <c r="AH132" s="171" t="n">
        <v>0.125</v>
      </c>
      <c r="AI132" s="171" t="n">
        <v>0</v>
      </c>
      <c r="AJ132" s="171" t="n">
        <v>0.125</v>
      </c>
      <c r="AK132" s="171" t="n">
        <v>0</v>
      </c>
      <c r="AL132" s="171" t="n">
        <v>0.04</v>
      </c>
      <c r="AM132" s="171" t="n">
        <v>0.04</v>
      </c>
      <c r="AN132" s="171" t="n">
        <v>-0.049</v>
      </c>
      <c r="AO132" s="171" t="n">
        <v>0.025</v>
      </c>
      <c r="AP132" s="171" t="n">
        <v>-0.565</v>
      </c>
      <c r="AQ132" s="171" t="n">
        <v>0.155</v>
      </c>
      <c r="AR132" s="171" t="n">
        <v>-0.044</v>
      </c>
      <c r="AS132" s="171" t="n">
        <v>0</v>
      </c>
      <c r="AT132" s="171" t="n">
        <v>-0.15</v>
      </c>
      <c r="AU132" s="171" t="n">
        <v>-0.015</v>
      </c>
      <c r="AV132" s="171" t="n">
        <v>-0.11</v>
      </c>
      <c r="AW132" s="171" t="n">
        <v>0.02</v>
      </c>
      <c r="AX132" s="171" t="n">
        <v>-0.044</v>
      </c>
      <c r="AY132" s="171" t="n">
        <v>0.014</v>
      </c>
      <c r="AZ132" s="172" t="n">
        <v>0.11</v>
      </c>
      <c r="BA132" s="172" t="n">
        <v>0</v>
      </c>
      <c r="BB132" s="172" t="n">
        <v>-0.195</v>
      </c>
      <c r="BC132" s="171" t="n">
        <v>0.0025</v>
      </c>
      <c r="BD132" s="171" t="n">
        <v>-0.07</v>
      </c>
      <c r="BE132" s="171" t="n">
        <v>0.005</v>
      </c>
      <c r="BF132" s="171" t="n">
        <v>0.43</v>
      </c>
      <c r="BG132" s="171" t="n">
        <v>0.042</v>
      </c>
      <c r="BH132" s="171" t="n">
        <v>-0.06</v>
      </c>
      <c r="BI132" s="171" t="n">
        <v>0</v>
      </c>
      <c r="BJ132" s="171" t="n">
        <v>0</v>
      </c>
      <c r="BK132" s="134" t="n">
        <v>0.03</v>
      </c>
      <c r="BL132" s="134" t="n">
        <v>0.43</v>
      </c>
      <c r="BM132" s="134" t="n">
        <v>0.042</v>
      </c>
      <c r="BN132" s="134" t="n">
        <v>-0.2</v>
      </c>
      <c r="BO132" s="134" t="n">
        <v>0</v>
      </c>
      <c r="BP132" s="134" t="n">
        <v>-0.32</v>
      </c>
      <c r="BQ132" s="134" t="n">
        <v>0</v>
      </c>
      <c r="BR132" s="134" t="n">
        <v>0.475</v>
      </c>
      <c r="BS132" s="134" t="n">
        <v>0.042</v>
      </c>
      <c r="BT132" s="134" t="n">
        <v>-0.07</v>
      </c>
      <c r="BU132" s="134" t="n">
        <v>0.005</v>
      </c>
      <c r="BV132" s="134" t="n">
        <v>0.275</v>
      </c>
      <c r="BW132" s="134" t="n">
        <v>0</v>
      </c>
      <c r="BX132" s="134" t="n">
        <v>0</v>
      </c>
      <c r="BY132" s="134" t="n">
        <v>0</v>
      </c>
      <c r="BZ132" s="134" t="n">
        <v>-0.0155</v>
      </c>
      <c r="CA132" s="134" t="n">
        <v>0.0575</v>
      </c>
      <c r="CB132" s="134" t="n">
        <v>0.17</v>
      </c>
      <c r="CC132" s="134" t="n">
        <v>0.0175</v>
      </c>
      <c r="CD132" s="134" t="n">
        <v>-0.0155</v>
      </c>
      <c r="CE132" s="134" t="n">
        <v>0.006</v>
      </c>
      <c r="CF132" s="134" t="n">
        <v>0.0025</v>
      </c>
      <c r="CG132" s="134" t="n">
        <v>0.0025</v>
      </c>
      <c r="CH132" s="134" t="n">
        <v>-0.0155</v>
      </c>
      <c r="CI132" s="134" t="n">
        <v>0.006</v>
      </c>
      <c r="CJ132" s="134" t="n">
        <v>-0.116</v>
      </c>
      <c r="CK132" s="134" t="n">
        <v>0.005</v>
      </c>
      <c r="CL132" s="134" t="n">
        <v>0.075</v>
      </c>
      <c r="CM132" s="134" t="n">
        <v>0.005</v>
      </c>
      <c r="CN132" s="134" t="n">
        <v>-0.0745</v>
      </c>
      <c r="CO132" s="134" t="n">
        <v>0.01</v>
      </c>
      <c r="CP132" s="134" t="n">
        <v>-0.0195</v>
      </c>
      <c r="CQ132" s="134" t="n">
        <v>0.015</v>
      </c>
      <c r="CR132" s="134" t="n">
        <v>0.0205</v>
      </c>
      <c r="CS132" s="134" t="n">
        <v>0.0075</v>
      </c>
      <c r="CT132" s="134" t="n">
        <v>0.38</v>
      </c>
      <c r="CU132" s="134" t="n">
        <v>0.02</v>
      </c>
      <c r="CV132" s="134" t="n">
        <v>-0.2</v>
      </c>
      <c r="CW132" s="134" t="n">
        <v>0</v>
      </c>
      <c r="CX132" s="134" t="n">
        <v>0.17</v>
      </c>
      <c r="CY132" s="134" t="n">
        <v>0.0175</v>
      </c>
      <c r="CZ132" s="134" t="n">
        <v>-0.58</v>
      </c>
      <c r="DA132" s="134" t="n">
        <v>0</v>
      </c>
      <c r="DB132" s="134" t="n">
        <v>-0.4</v>
      </c>
      <c r="DC132" s="134" t="n">
        <v>0</v>
      </c>
      <c r="DD132" s="134" t="n">
        <v>0.6</v>
      </c>
      <c r="DF132" s="134" t="n">
        <v>-0.042</v>
      </c>
      <c r="DG132" s="134" t="n">
        <v>0.01</v>
      </c>
      <c r="DH132" s="134" t="n">
        <v>0.0135</v>
      </c>
      <c r="DI132" s="134" t="n">
        <v>0.01</v>
      </c>
      <c r="DJ132" s="134" t="n">
        <v>-0.004</v>
      </c>
      <c r="DK132" s="134" t="n">
        <v>0.0075</v>
      </c>
      <c r="DL132" s="171" t="n">
        <v>-0.13</v>
      </c>
      <c r="DM132" s="134" t="n">
        <v>-0.01</v>
      </c>
      <c r="DN132" s="134" t="n">
        <v>0.13</v>
      </c>
      <c r="DO132" s="134" t="n">
        <v>0</v>
      </c>
      <c r="DP132" s="134" t="n">
        <v>-0.044</v>
      </c>
      <c r="DQ132" s="134" t="n">
        <v>0</v>
      </c>
      <c r="DR132" s="134" t="n">
        <v>-0.12</v>
      </c>
      <c r="DS132" s="134" t="n">
        <v>-0.01</v>
      </c>
      <c r="DT132" s="134" t="n">
        <v>0.125</v>
      </c>
      <c r="DU132" s="134" t="n">
        <v>0</v>
      </c>
    </row>
    <row r="133" customFormat="false" ht="12.75" hidden="false" customHeight="false" outlineLevel="0" collapsed="false">
      <c r="D133" s="133" t="n">
        <v>40664</v>
      </c>
      <c r="F133" s="171" t="n">
        <v>4.2245</v>
      </c>
      <c r="G133" s="172" t="n">
        <v>0.0547689999389624</v>
      </c>
      <c r="H133" s="171" t="n">
        <v>0.18</v>
      </c>
      <c r="I133" s="171" t="n">
        <v>0.45</v>
      </c>
      <c r="J133" s="171" t="n">
        <v>0.5</v>
      </c>
      <c r="K133" s="171" t="n">
        <v>0.4</v>
      </c>
      <c r="L133" s="169" t="n">
        <v>0.4</v>
      </c>
      <c r="M133" s="169" t="n">
        <v>0.45</v>
      </c>
      <c r="N133" s="171" t="n">
        <v>0.5</v>
      </c>
      <c r="O133" s="171" t="n">
        <v>0.45</v>
      </c>
      <c r="P133" s="171" t="n">
        <v>0.4</v>
      </c>
      <c r="Q133" s="171" t="n">
        <v>0.45</v>
      </c>
      <c r="R133" s="172" t="n">
        <v>0.45</v>
      </c>
      <c r="S133" s="172" t="n">
        <v>0.5</v>
      </c>
      <c r="T133" s="171" t="n">
        <v>0.45</v>
      </c>
      <c r="U133" s="171" t="n">
        <v>0.5</v>
      </c>
      <c r="V133" s="171" t="n">
        <v>0.6</v>
      </c>
      <c r="W133" s="171" t="n">
        <v>0.5</v>
      </c>
      <c r="X133" s="171" t="n">
        <v>-0.09</v>
      </c>
      <c r="Y133" s="171" t="n">
        <v>0</v>
      </c>
      <c r="Z133" s="171" t="n">
        <v>0.04</v>
      </c>
      <c r="AA133" s="171" t="n">
        <v>0.005</v>
      </c>
      <c r="AB133" s="171" t="n">
        <v>0.16</v>
      </c>
      <c r="AC133" s="171" t="n">
        <v>0</v>
      </c>
      <c r="AD133" s="171" t="n">
        <v>0.125</v>
      </c>
      <c r="AE133" s="171" t="n">
        <v>0</v>
      </c>
      <c r="AF133" s="171" t="n">
        <v>0.16</v>
      </c>
      <c r="AG133" s="171" t="n">
        <v>0</v>
      </c>
      <c r="AH133" s="171" t="n">
        <v>0.125</v>
      </c>
      <c r="AI133" s="171" t="n">
        <v>0</v>
      </c>
      <c r="AJ133" s="171" t="n">
        <v>0.125</v>
      </c>
      <c r="AK133" s="171" t="n">
        <v>0</v>
      </c>
      <c r="AL133" s="171" t="n">
        <v>0.04</v>
      </c>
      <c r="AM133" s="171" t="n">
        <v>0.04</v>
      </c>
      <c r="AN133" s="171" t="n">
        <v>-0.049</v>
      </c>
      <c r="AO133" s="171" t="n">
        <v>0.025</v>
      </c>
      <c r="AP133" s="171" t="n">
        <v>-0.565</v>
      </c>
      <c r="AQ133" s="171" t="n">
        <v>0.155</v>
      </c>
      <c r="AR133" s="171" t="n">
        <v>-0.044</v>
      </c>
      <c r="AS133" s="171" t="n">
        <v>0</v>
      </c>
      <c r="AT133" s="171" t="n">
        <v>-0.15</v>
      </c>
      <c r="AU133" s="171" t="n">
        <v>-0.015</v>
      </c>
      <c r="AV133" s="171" t="n">
        <v>-0.11</v>
      </c>
      <c r="AW133" s="171" t="n">
        <v>0.02</v>
      </c>
      <c r="AX133" s="171" t="n">
        <v>-0.044</v>
      </c>
      <c r="AY133" s="171" t="n">
        <v>0.014</v>
      </c>
      <c r="AZ133" s="172" t="n">
        <v>0.11</v>
      </c>
      <c r="BA133" s="172" t="n">
        <v>0</v>
      </c>
      <c r="BB133" s="172" t="n">
        <v>-0.195</v>
      </c>
      <c r="BC133" s="171" t="n">
        <v>0.0025</v>
      </c>
      <c r="BD133" s="171" t="n">
        <v>-0.07</v>
      </c>
      <c r="BE133" s="171" t="n">
        <v>0.005</v>
      </c>
      <c r="BF133" s="171" t="n">
        <v>0.43</v>
      </c>
      <c r="BG133" s="171" t="n">
        <v>0</v>
      </c>
      <c r="BH133" s="171" t="n">
        <v>-0.06</v>
      </c>
      <c r="BI133" s="171" t="n">
        <v>0</v>
      </c>
      <c r="BJ133" s="171" t="n">
        <v>0</v>
      </c>
      <c r="BK133" s="134" t="n">
        <v>0.03</v>
      </c>
      <c r="BL133" s="134" t="n">
        <v>0.43</v>
      </c>
      <c r="BM133" s="134" t="n">
        <v>0</v>
      </c>
      <c r="BN133" s="134" t="n">
        <v>-0.05</v>
      </c>
      <c r="BO133" s="134" t="n">
        <v>0</v>
      </c>
      <c r="BP133" s="134" t="n">
        <v>-0.32</v>
      </c>
      <c r="BQ133" s="134" t="n">
        <v>0</v>
      </c>
      <c r="BR133" s="134" t="n">
        <v>0.475</v>
      </c>
      <c r="BS133" s="134" t="n">
        <v>0</v>
      </c>
      <c r="BT133" s="134" t="n">
        <v>-0.07</v>
      </c>
      <c r="BU133" s="134" t="n">
        <v>0.005</v>
      </c>
      <c r="BV133" s="134" t="n">
        <v>0.275</v>
      </c>
      <c r="BW133" s="134" t="n">
        <v>0</v>
      </c>
      <c r="BX133" s="134" t="n">
        <v>0</v>
      </c>
      <c r="BY133" s="134" t="n">
        <v>0</v>
      </c>
      <c r="BZ133" s="134" t="n">
        <v>-0.0155</v>
      </c>
      <c r="CA133" s="134" t="n">
        <v>0.0575</v>
      </c>
      <c r="CB133" s="134" t="n">
        <v>0.165</v>
      </c>
      <c r="CC133" s="134" t="n">
        <v>0.01</v>
      </c>
      <c r="CD133" s="134" t="n">
        <v>-0.0155</v>
      </c>
      <c r="CE133" s="134" t="n">
        <v>0.006</v>
      </c>
      <c r="CF133" s="134" t="n">
        <v>0.0025</v>
      </c>
      <c r="CG133" s="134" t="n">
        <v>0.0025</v>
      </c>
      <c r="CH133" s="134" t="n">
        <v>-0.0155</v>
      </c>
      <c r="CI133" s="134" t="n">
        <v>0.006</v>
      </c>
      <c r="CJ133" s="134" t="n">
        <v>-0.1085</v>
      </c>
      <c r="CK133" s="134" t="n">
        <v>0.005</v>
      </c>
      <c r="CL133" s="134" t="n">
        <v>0.075</v>
      </c>
      <c r="CM133" s="134" t="n">
        <v>0.005</v>
      </c>
      <c r="CN133" s="134" t="n">
        <v>-0.0745</v>
      </c>
      <c r="CO133" s="134" t="n">
        <v>0.01</v>
      </c>
      <c r="CP133" s="134" t="n">
        <v>-0.0195</v>
      </c>
      <c r="CQ133" s="134" t="n">
        <v>0.015</v>
      </c>
      <c r="CR133" s="134" t="n">
        <v>0.0205</v>
      </c>
      <c r="CS133" s="134" t="n">
        <v>0.0075</v>
      </c>
      <c r="CT133" s="134" t="n">
        <v>0.33</v>
      </c>
      <c r="CU133" s="134" t="n">
        <v>0.02</v>
      </c>
      <c r="CV133" s="134" t="n">
        <v>-0.05</v>
      </c>
      <c r="CW133" s="134" t="n">
        <v>0</v>
      </c>
      <c r="CX133" s="134" t="n">
        <v>0.165</v>
      </c>
      <c r="CY133" s="134" t="n">
        <v>0.01</v>
      </c>
      <c r="CZ133" s="134" t="n">
        <v>-0.58</v>
      </c>
      <c r="DA133" s="134" t="n">
        <v>0</v>
      </c>
      <c r="DB133" s="134" t="n">
        <v>-0.4</v>
      </c>
      <c r="DC133" s="134" t="n">
        <v>0</v>
      </c>
      <c r="DD133" s="134" t="n">
        <v>0.75</v>
      </c>
      <c r="DF133" s="134" t="n">
        <v>-0.042</v>
      </c>
      <c r="DG133" s="134" t="n">
        <v>0.01</v>
      </c>
      <c r="DH133" s="134" t="n">
        <v>0.0185</v>
      </c>
      <c r="DI133" s="134" t="n">
        <v>0.01</v>
      </c>
      <c r="DJ133" s="134" t="n">
        <v>0.001</v>
      </c>
      <c r="DK133" s="134" t="n">
        <v>0.0075</v>
      </c>
      <c r="DL133" s="171" t="n">
        <v>-0.13</v>
      </c>
      <c r="DM133" s="134" t="n">
        <v>-0.01</v>
      </c>
      <c r="DN133" s="134" t="n">
        <v>0.13</v>
      </c>
      <c r="DO133" s="134" t="n">
        <v>0</v>
      </c>
      <c r="DP133" s="134" t="n">
        <v>-0.044</v>
      </c>
      <c r="DQ133" s="134" t="n">
        <v>0</v>
      </c>
      <c r="DR133" s="134" t="n">
        <v>-0.12</v>
      </c>
      <c r="DS133" s="134" t="n">
        <v>-0.01</v>
      </c>
      <c r="DT133" s="134" t="n">
        <v>0.125</v>
      </c>
      <c r="DU133" s="134" t="n">
        <v>0</v>
      </c>
    </row>
    <row r="134" customFormat="false" ht="12.75" hidden="false" customHeight="false" outlineLevel="0" collapsed="false">
      <c r="D134" s="133" t="n">
        <v>40695</v>
      </c>
      <c r="F134" s="171" t="n">
        <v>4.2645</v>
      </c>
      <c r="G134" s="172" t="n">
        <v>0.054865516914135</v>
      </c>
      <c r="H134" s="171" t="n">
        <v>0.18</v>
      </c>
      <c r="I134" s="171" t="n">
        <v>0.45</v>
      </c>
      <c r="J134" s="171" t="n">
        <v>0.5</v>
      </c>
      <c r="K134" s="171" t="n">
        <v>0.4</v>
      </c>
      <c r="L134" s="169" t="n">
        <v>0.5</v>
      </c>
      <c r="M134" s="169" t="n">
        <v>0.45</v>
      </c>
      <c r="N134" s="171" t="n">
        <v>0.5</v>
      </c>
      <c r="O134" s="171" t="n">
        <v>0.5</v>
      </c>
      <c r="P134" s="171" t="n">
        <v>0.5</v>
      </c>
      <c r="Q134" s="171" t="n">
        <v>0.5</v>
      </c>
      <c r="R134" s="172" t="n">
        <v>0.45</v>
      </c>
      <c r="S134" s="172" t="n">
        <v>0.5</v>
      </c>
      <c r="T134" s="171" t="n">
        <v>0.45</v>
      </c>
      <c r="U134" s="171" t="n">
        <v>0.5</v>
      </c>
      <c r="V134" s="171" t="n">
        <v>0.6</v>
      </c>
      <c r="W134" s="171" t="n">
        <v>0.6</v>
      </c>
      <c r="X134" s="171" t="n">
        <v>-0.09</v>
      </c>
      <c r="Y134" s="171" t="n">
        <v>0</v>
      </c>
      <c r="Z134" s="171" t="n">
        <v>0.04</v>
      </c>
      <c r="AA134" s="171" t="n">
        <v>0.005</v>
      </c>
      <c r="AB134" s="171" t="n">
        <v>0.16</v>
      </c>
      <c r="AC134" s="171" t="n">
        <v>0</v>
      </c>
      <c r="AD134" s="171" t="n">
        <v>0.125</v>
      </c>
      <c r="AE134" s="171" t="n">
        <v>0</v>
      </c>
      <c r="AF134" s="171" t="n">
        <v>0.16</v>
      </c>
      <c r="AG134" s="171" t="n">
        <v>0</v>
      </c>
      <c r="AH134" s="171" t="n">
        <v>0.125</v>
      </c>
      <c r="AI134" s="171" t="n">
        <v>0</v>
      </c>
      <c r="AJ134" s="171" t="n">
        <v>0.125</v>
      </c>
      <c r="AK134" s="171" t="n">
        <v>0</v>
      </c>
      <c r="AL134" s="171" t="n">
        <v>0.04</v>
      </c>
      <c r="AM134" s="171" t="n">
        <v>0.04</v>
      </c>
      <c r="AN134" s="171" t="n">
        <v>-0.049</v>
      </c>
      <c r="AO134" s="171" t="n">
        <v>0.025</v>
      </c>
      <c r="AP134" s="171" t="n">
        <v>-0.565</v>
      </c>
      <c r="AQ134" s="171" t="n">
        <v>0.155</v>
      </c>
      <c r="AR134" s="171" t="n">
        <v>-0.044</v>
      </c>
      <c r="AS134" s="171" t="n">
        <v>0</v>
      </c>
      <c r="AT134" s="171" t="n">
        <v>-0.15</v>
      </c>
      <c r="AU134" s="171" t="n">
        <v>-0.015</v>
      </c>
      <c r="AV134" s="171" t="n">
        <v>-0.11</v>
      </c>
      <c r="AW134" s="171" t="n">
        <v>0.02</v>
      </c>
      <c r="AX134" s="171" t="n">
        <v>-0.044</v>
      </c>
      <c r="AY134" s="171" t="n">
        <v>0.014</v>
      </c>
      <c r="AZ134" s="172" t="n">
        <v>0.11</v>
      </c>
      <c r="BA134" s="172" t="n">
        <v>0</v>
      </c>
      <c r="BB134" s="172" t="n">
        <v>-0.195</v>
      </c>
      <c r="BC134" s="171" t="n">
        <v>0.0025</v>
      </c>
      <c r="BD134" s="171" t="n">
        <v>-0.07</v>
      </c>
      <c r="BE134" s="171" t="n">
        <v>0.005</v>
      </c>
      <c r="BF134" s="171" t="n">
        <v>0.43</v>
      </c>
      <c r="BG134" s="171" t="n">
        <v>0</v>
      </c>
      <c r="BH134" s="171" t="n">
        <v>-0.06</v>
      </c>
      <c r="BI134" s="171" t="n">
        <v>0</v>
      </c>
      <c r="BJ134" s="171" t="n">
        <v>0</v>
      </c>
      <c r="BK134" s="134" t="n">
        <v>0.03</v>
      </c>
      <c r="BL134" s="134" t="n">
        <v>0.43</v>
      </c>
      <c r="BM134" s="134" t="n">
        <v>0</v>
      </c>
      <c r="BN134" s="134" t="n">
        <v>-0.05</v>
      </c>
      <c r="BO134" s="134" t="n">
        <v>0</v>
      </c>
      <c r="BP134" s="134" t="n">
        <v>-0.32</v>
      </c>
      <c r="BQ134" s="134" t="n">
        <v>0</v>
      </c>
      <c r="BR134" s="134" t="n">
        <v>0.475</v>
      </c>
      <c r="BS134" s="134" t="n">
        <v>0</v>
      </c>
      <c r="BT134" s="134" t="n">
        <v>-0.07</v>
      </c>
      <c r="BU134" s="134" t="n">
        <v>0.005</v>
      </c>
      <c r="BV134" s="134" t="n">
        <v>0.275</v>
      </c>
      <c r="BW134" s="134" t="n">
        <v>0</v>
      </c>
      <c r="BX134" s="134" t="n">
        <v>0</v>
      </c>
      <c r="BY134" s="134" t="n">
        <v>0</v>
      </c>
      <c r="BZ134" s="134" t="n">
        <v>-0.0155</v>
      </c>
      <c r="CA134" s="134" t="n">
        <v>0.0575</v>
      </c>
      <c r="CB134" s="134" t="n">
        <v>0.17</v>
      </c>
      <c r="CC134" s="134" t="n">
        <v>0.0125</v>
      </c>
      <c r="CD134" s="134" t="n">
        <v>-0.0155</v>
      </c>
      <c r="CE134" s="134" t="n">
        <v>0.006</v>
      </c>
      <c r="CF134" s="134" t="n">
        <v>0.0025</v>
      </c>
      <c r="CG134" s="134" t="n">
        <v>0.0025</v>
      </c>
      <c r="CH134" s="134" t="n">
        <v>-0.0155</v>
      </c>
      <c r="CI134" s="134" t="n">
        <v>0.006</v>
      </c>
      <c r="CJ134" s="134" t="n">
        <v>-0.066</v>
      </c>
      <c r="CK134" s="134" t="n">
        <v>0.005</v>
      </c>
      <c r="CL134" s="134" t="n">
        <v>0.075</v>
      </c>
      <c r="CM134" s="134" t="n">
        <v>0.005</v>
      </c>
      <c r="CN134" s="134" t="n">
        <v>-0.0745</v>
      </c>
      <c r="CO134" s="134" t="n">
        <v>0.01</v>
      </c>
      <c r="CP134" s="134" t="n">
        <v>-0.0195</v>
      </c>
      <c r="CQ134" s="134" t="n">
        <v>0.015</v>
      </c>
      <c r="CR134" s="134" t="n">
        <v>0.0205</v>
      </c>
      <c r="CS134" s="134" t="n">
        <v>0.0075</v>
      </c>
      <c r="CT134" s="134" t="n">
        <v>0.37</v>
      </c>
      <c r="CU134" s="134" t="n">
        <v>0.035</v>
      </c>
      <c r="CV134" s="134" t="n">
        <v>-0.05</v>
      </c>
      <c r="CW134" s="134" t="n">
        <v>0</v>
      </c>
      <c r="CX134" s="134" t="n">
        <v>0.17</v>
      </c>
      <c r="CY134" s="134" t="n">
        <v>0.0125</v>
      </c>
      <c r="CZ134" s="134" t="n">
        <v>-0.58</v>
      </c>
      <c r="DA134" s="134" t="n">
        <v>0</v>
      </c>
      <c r="DB134" s="134" t="n">
        <v>-0.4</v>
      </c>
      <c r="DC134" s="134" t="n">
        <v>0</v>
      </c>
      <c r="DD134" s="134" t="n">
        <v>0.85</v>
      </c>
      <c r="DF134" s="134" t="n">
        <v>-0.037</v>
      </c>
      <c r="DG134" s="134" t="n">
        <v>0.01</v>
      </c>
      <c r="DH134" s="134" t="n">
        <v>0.0185</v>
      </c>
      <c r="DI134" s="134" t="n">
        <v>0.01</v>
      </c>
      <c r="DJ134" s="134" t="n">
        <v>0.001</v>
      </c>
      <c r="DK134" s="134" t="n">
        <v>0.0075</v>
      </c>
      <c r="DL134" s="171" t="n">
        <v>-0.13</v>
      </c>
      <c r="DM134" s="134" t="n">
        <v>-0.01</v>
      </c>
      <c r="DN134" s="134" t="n">
        <v>0.13</v>
      </c>
      <c r="DO134" s="134" t="n">
        <v>0</v>
      </c>
      <c r="DP134" s="134" t="n">
        <v>-0.044</v>
      </c>
      <c r="DQ134" s="134" t="n">
        <v>0</v>
      </c>
      <c r="DR134" s="134" t="n">
        <v>-0.12</v>
      </c>
      <c r="DS134" s="134" t="n">
        <v>-0.01</v>
      </c>
      <c r="DT134" s="134" t="n">
        <v>0.125</v>
      </c>
      <c r="DU134" s="134" t="n">
        <v>0</v>
      </c>
    </row>
    <row r="135" customFormat="false" ht="12.75" hidden="false" customHeight="false" outlineLevel="0" collapsed="false">
      <c r="D135" s="133" t="n">
        <v>40725</v>
      </c>
      <c r="F135" s="171" t="n">
        <v>4.3095</v>
      </c>
      <c r="G135" s="172" t="n">
        <v>0.0549589204414502</v>
      </c>
      <c r="H135" s="171" t="n">
        <v>0.18</v>
      </c>
      <c r="I135" s="171" t="n">
        <v>0.5</v>
      </c>
      <c r="J135" s="171" t="n">
        <v>0.5</v>
      </c>
      <c r="K135" s="171" t="n">
        <v>0.4</v>
      </c>
      <c r="L135" s="169" t="n">
        <v>0.5</v>
      </c>
      <c r="M135" s="169" t="n">
        <v>0.5</v>
      </c>
      <c r="N135" s="171" t="n">
        <v>0.5</v>
      </c>
      <c r="O135" s="171" t="n">
        <v>0.5</v>
      </c>
      <c r="P135" s="171" t="n">
        <v>0.5</v>
      </c>
      <c r="Q135" s="171" t="n">
        <v>0.5</v>
      </c>
      <c r="R135" s="172" t="n">
        <v>0.5</v>
      </c>
      <c r="S135" s="172" t="n">
        <v>0.55</v>
      </c>
      <c r="T135" s="171" t="n">
        <v>0.5</v>
      </c>
      <c r="U135" s="171" t="n">
        <v>0.5</v>
      </c>
      <c r="V135" s="171" t="n">
        <v>0.65</v>
      </c>
      <c r="W135" s="171" t="n">
        <v>0.6</v>
      </c>
      <c r="X135" s="171" t="n">
        <v>-0.09</v>
      </c>
      <c r="Y135" s="171" t="n">
        <v>0</v>
      </c>
      <c r="Z135" s="171" t="n">
        <v>0.04</v>
      </c>
      <c r="AA135" s="171" t="n">
        <v>0.005</v>
      </c>
      <c r="AB135" s="171" t="n">
        <v>0.16</v>
      </c>
      <c r="AC135" s="171" t="n">
        <v>0</v>
      </c>
      <c r="AD135" s="171" t="n">
        <v>0.125</v>
      </c>
      <c r="AE135" s="171" t="n">
        <v>0</v>
      </c>
      <c r="AF135" s="171" t="n">
        <v>0.16</v>
      </c>
      <c r="AG135" s="171" t="n">
        <v>0</v>
      </c>
      <c r="AH135" s="171" t="n">
        <v>0.125</v>
      </c>
      <c r="AI135" s="171" t="n">
        <v>0</v>
      </c>
      <c r="AJ135" s="171" t="n">
        <v>0.125</v>
      </c>
      <c r="AK135" s="171" t="n">
        <v>0</v>
      </c>
      <c r="AL135" s="171" t="n">
        <v>0.04</v>
      </c>
      <c r="AM135" s="171" t="n">
        <v>0.04</v>
      </c>
      <c r="AN135" s="171" t="n">
        <v>-0.049</v>
      </c>
      <c r="AO135" s="171" t="n">
        <v>0.025</v>
      </c>
      <c r="AP135" s="171" t="n">
        <v>-0.565</v>
      </c>
      <c r="AQ135" s="171" t="n">
        <v>0.155</v>
      </c>
      <c r="AR135" s="171" t="n">
        <v>-0.044</v>
      </c>
      <c r="AS135" s="171" t="n">
        <v>0</v>
      </c>
      <c r="AT135" s="171" t="n">
        <v>-0.15</v>
      </c>
      <c r="AU135" s="171" t="n">
        <v>-0.015</v>
      </c>
      <c r="AV135" s="171" t="n">
        <v>-0.11</v>
      </c>
      <c r="AW135" s="171" t="n">
        <v>0.02</v>
      </c>
      <c r="AX135" s="171" t="n">
        <v>-0.044</v>
      </c>
      <c r="AY135" s="171" t="n">
        <v>0.012</v>
      </c>
      <c r="AZ135" s="172" t="n">
        <v>0.11</v>
      </c>
      <c r="BA135" s="172" t="n">
        <v>0</v>
      </c>
      <c r="BB135" s="172" t="n">
        <v>-0.195</v>
      </c>
      <c r="BC135" s="171" t="n">
        <v>0.0025</v>
      </c>
      <c r="BD135" s="171" t="n">
        <v>-0.07</v>
      </c>
      <c r="BE135" s="171" t="n">
        <v>0.005</v>
      </c>
      <c r="BF135" s="171" t="n">
        <v>0.43</v>
      </c>
      <c r="BG135" s="171" t="n">
        <v>0</v>
      </c>
      <c r="BH135" s="171" t="n">
        <v>-0.06</v>
      </c>
      <c r="BI135" s="171" t="n">
        <v>0</v>
      </c>
      <c r="BJ135" s="171" t="n">
        <v>0</v>
      </c>
      <c r="BK135" s="134" t="n">
        <v>0.03</v>
      </c>
      <c r="BL135" s="134" t="n">
        <v>0.43</v>
      </c>
      <c r="BM135" s="134" t="n">
        <v>0</v>
      </c>
      <c r="BN135" s="134" t="n">
        <v>-0.05</v>
      </c>
      <c r="BO135" s="134" t="n">
        <v>0</v>
      </c>
      <c r="BP135" s="134" t="n">
        <v>-0.32</v>
      </c>
      <c r="BQ135" s="134" t="n">
        <v>0</v>
      </c>
      <c r="BR135" s="134" t="n">
        <v>0.475</v>
      </c>
      <c r="BS135" s="134" t="n">
        <v>0</v>
      </c>
      <c r="BT135" s="134" t="n">
        <v>-0.07</v>
      </c>
      <c r="BU135" s="134" t="n">
        <v>0.005</v>
      </c>
      <c r="BV135" s="134" t="n">
        <v>0.275</v>
      </c>
      <c r="BW135" s="134" t="n">
        <v>0</v>
      </c>
      <c r="BX135" s="134" t="n">
        <v>0</v>
      </c>
      <c r="BY135" s="134" t="n">
        <v>0</v>
      </c>
      <c r="BZ135" s="134" t="n">
        <v>-0.0155</v>
      </c>
      <c r="CA135" s="134" t="n">
        <v>0.0575</v>
      </c>
      <c r="CB135" s="134" t="n">
        <v>0.175</v>
      </c>
      <c r="CC135" s="134" t="n">
        <v>0.0125</v>
      </c>
      <c r="CD135" s="134" t="n">
        <v>-0.0155</v>
      </c>
      <c r="CE135" s="134" t="n">
        <v>0.006</v>
      </c>
      <c r="CF135" s="134" t="n">
        <v>0.0025</v>
      </c>
      <c r="CG135" s="134" t="n">
        <v>0.0025</v>
      </c>
      <c r="CH135" s="134" t="n">
        <v>-0.0155</v>
      </c>
      <c r="CI135" s="134" t="n">
        <v>0.006</v>
      </c>
      <c r="CJ135" s="134" t="n">
        <v>-0.0635</v>
      </c>
      <c r="CK135" s="134" t="n">
        <v>0.005</v>
      </c>
      <c r="CL135" s="134" t="n">
        <v>0.075</v>
      </c>
      <c r="CM135" s="134" t="n">
        <v>0.005</v>
      </c>
      <c r="CN135" s="134" t="n">
        <v>-0.0745</v>
      </c>
      <c r="CO135" s="134" t="n">
        <v>0.01</v>
      </c>
      <c r="CP135" s="134" t="n">
        <v>-0.0195</v>
      </c>
      <c r="CQ135" s="134" t="n">
        <v>0.015</v>
      </c>
      <c r="CR135" s="134" t="n">
        <v>0.0205</v>
      </c>
      <c r="CS135" s="134" t="n">
        <v>0.0075</v>
      </c>
      <c r="CT135" s="134" t="n">
        <v>0.41</v>
      </c>
      <c r="CU135" s="134" t="n">
        <v>0.035</v>
      </c>
      <c r="CV135" s="134" t="n">
        <v>-0.05</v>
      </c>
      <c r="CW135" s="134" t="n">
        <v>0</v>
      </c>
      <c r="CX135" s="134" t="n">
        <v>0.175</v>
      </c>
      <c r="CY135" s="134" t="n">
        <v>0.0125</v>
      </c>
      <c r="CZ135" s="134" t="n">
        <v>-0.58</v>
      </c>
      <c r="DA135" s="134" t="n">
        <v>0</v>
      </c>
      <c r="DB135" s="134" t="n">
        <v>-0.4</v>
      </c>
      <c r="DC135" s="134" t="n">
        <v>0</v>
      </c>
      <c r="DD135" s="134" t="n">
        <v>1.05</v>
      </c>
      <c r="DF135" s="134" t="n">
        <v>-0.037</v>
      </c>
      <c r="DG135" s="134" t="n">
        <v>0.01</v>
      </c>
      <c r="DH135" s="134" t="n">
        <v>0.0185</v>
      </c>
      <c r="DI135" s="134" t="n">
        <v>0.01</v>
      </c>
      <c r="DJ135" s="134" t="n">
        <v>0.001</v>
      </c>
      <c r="DK135" s="134" t="n">
        <v>0.0075</v>
      </c>
      <c r="DL135" s="171" t="n">
        <v>-0.13</v>
      </c>
      <c r="DM135" s="134" t="n">
        <v>-0.01</v>
      </c>
      <c r="DN135" s="134" t="n">
        <v>0.13</v>
      </c>
      <c r="DO135" s="134" t="n">
        <v>0</v>
      </c>
      <c r="DP135" s="134" t="n">
        <v>-0.044</v>
      </c>
      <c r="DQ135" s="134" t="n">
        <v>0</v>
      </c>
      <c r="DR135" s="134" t="n">
        <v>-0.12</v>
      </c>
      <c r="DS135" s="134" t="n">
        <v>-0.01</v>
      </c>
      <c r="DT135" s="134" t="n">
        <v>0.125</v>
      </c>
      <c r="DU135" s="134" t="n">
        <v>0</v>
      </c>
    </row>
    <row r="136" customFormat="false" ht="12.75" hidden="false" customHeight="false" outlineLevel="0" collapsed="false">
      <c r="D136" s="133" t="n">
        <v>40756</v>
      </c>
      <c r="F136" s="171" t="n">
        <v>4.3485</v>
      </c>
      <c r="G136" s="172" t="n">
        <v>0.0550554374227286</v>
      </c>
      <c r="H136" s="171" t="n">
        <v>0.18</v>
      </c>
      <c r="I136" s="171" t="n">
        <v>0.55</v>
      </c>
      <c r="J136" s="171" t="n">
        <v>0.55</v>
      </c>
      <c r="K136" s="171" t="n">
        <v>0.5</v>
      </c>
      <c r="L136" s="169" t="n">
        <v>0.6</v>
      </c>
      <c r="M136" s="169" t="n">
        <v>0.55</v>
      </c>
      <c r="N136" s="171" t="n">
        <v>0.6</v>
      </c>
      <c r="O136" s="171" t="n">
        <v>0.55</v>
      </c>
      <c r="P136" s="171" t="n">
        <v>0.6</v>
      </c>
      <c r="Q136" s="171" t="n">
        <v>0.45</v>
      </c>
      <c r="R136" s="172" t="n">
        <v>0.55</v>
      </c>
      <c r="S136" s="172" t="n">
        <v>0.6</v>
      </c>
      <c r="T136" s="171" t="n">
        <v>0.55</v>
      </c>
      <c r="U136" s="171" t="n">
        <v>0.6</v>
      </c>
      <c r="V136" s="171" t="n">
        <v>0.7</v>
      </c>
      <c r="W136" s="171" t="n">
        <v>0.7</v>
      </c>
      <c r="X136" s="171" t="n">
        <v>-0.09</v>
      </c>
      <c r="Y136" s="171" t="n">
        <v>0</v>
      </c>
      <c r="Z136" s="171" t="n">
        <v>0.04</v>
      </c>
      <c r="AA136" s="171" t="n">
        <v>0.005</v>
      </c>
      <c r="AB136" s="171" t="n">
        <v>0.16</v>
      </c>
      <c r="AC136" s="171" t="n">
        <v>0</v>
      </c>
      <c r="AD136" s="171" t="n">
        <v>0.125</v>
      </c>
      <c r="AE136" s="171" t="n">
        <v>0</v>
      </c>
      <c r="AF136" s="171" t="n">
        <v>0.16</v>
      </c>
      <c r="AG136" s="171" t="n">
        <v>0</v>
      </c>
      <c r="AH136" s="171" t="n">
        <v>0.125</v>
      </c>
      <c r="AI136" s="171" t="n">
        <v>0</v>
      </c>
      <c r="AJ136" s="171" t="n">
        <v>0.125</v>
      </c>
      <c r="AK136" s="171" t="n">
        <v>0</v>
      </c>
      <c r="AL136" s="171" t="n">
        <v>0.04</v>
      </c>
      <c r="AM136" s="171" t="n">
        <v>0.04</v>
      </c>
      <c r="AN136" s="171" t="n">
        <v>-0.049</v>
      </c>
      <c r="AO136" s="171" t="n">
        <v>0.025</v>
      </c>
      <c r="AP136" s="171" t="n">
        <v>-0.565</v>
      </c>
      <c r="AQ136" s="171" t="n">
        <v>0.155</v>
      </c>
      <c r="AR136" s="171" t="n">
        <v>-0.044</v>
      </c>
      <c r="AS136" s="171" t="n">
        <v>0</v>
      </c>
      <c r="AT136" s="171" t="n">
        <v>-0.15</v>
      </c>
      <c r="AU136" s="171" t="n">
        <v>-0.015</v>
      </c>
      <c r="AV136" s="171" t="n">
        <v>-0.11</v>
      </c>
      <c r="AW136" s="171" t="n">
        <v>0.02</v>
      </c>
      <c r="AX136" s="171" t="n">
        <v>-0.044</v>
      </c>
      <c r="AY136" s="171" t="n">
        <v>0.012</v>
      </c>
      <c r="AZ136" s="172" t="n">
        <v>0.11</v>
      </c>
      <c r="BA136" s="172" t="n">
        <v>0</v>
      </c>
      <c r="BB136" s="172" t="n">
        <v>-0.195</v>
      </c>
      <c r="BC136" s="171" t="n">
        <v>0.0025</v>
      </c>
      <c r="BD136" s="171" t="n">
        <v>-0.07</v>
      </c>
      <c r="BE136" s="171" t="n">
        <v>0.005</v>
      </c>
      <c r="BF136" s="171" t="n">
        <v>0.43</v>
      </c>
      <c r="BG136" s="171" t="n">
        <v>0</v>
      </c>
      <c r="BH136" s="171" t="n">
        <v>-0.06</v>
      </c>
      <c r="BI136" s="171" t="n">
        <v>0</v>
      </c>
      <c r="BJ136" s="171" t="n">
        <v>0</v>
      </c>
      <c r="BK136" s="134" t="n">
        <v>0.03</v>
      </c>
      <c r="BL136" s="134" t="n">
        <v>0.43</v>
      </c>
      <c r="BM136" s="134" t="n">
        <v>0</v>
      </c>
      <c r="BN136" s="134" t="n">
        <v>-0.05</v>
      </c>
      <c r="BO136" s="134" t="n">
        <v>0</v>
      </c>
      <c r="BP136" s="134" t="n">
        <v>-0.32</v>
      </c>
      <c r="BQ136" s="134" t="n">
        <v>0</v>
      </c>
      <c r="BR136" s="134" t="n">
        <v>0.475</v>
      </c>
      <c r="BS136" s="134" t="n">
        <v>0</v>
      </c>
      <c r="BT136" s="134" t="n">
        <v>-0.07</v>
      </c>
      <c r="BU136" s="134" t="n">
        <v>0.005</v>
      </c>
      <c r="BV136" s="134" t="n">
        <v>0.275</v>
      </c>
      <c r="BW136" s="134" t="n">
        <v>0</v>
      </c>
      <c r="BX136" s="134" t="n">
        <v>0</v>
      </c>
      <c r="BY136" s="134" t="n">
        <v>0</v>
      </c>
      <c r="BZ136" s="134" t="n">
        <v>-0.0155</v>
      </c>
      <c r="CA136" s="134" t="n">
        <v>0.0575</v>
      </c>
      <c r="CB136" s="134" t="n">
        <v>0.175</v>
      </c>
      <c r="CC136" s="134" t="n">
        <v>0.0125</v>
      </c>
      <c r="CD136" s="134" t="n">
        <v>-0.0155</v>
      </c>
      <c r="CE136" s="134" t="n">
        <v>0.006</v>
      </c>
      <c r="CF136" s="134" t="n">
        <v>0.0025</v>
      </c>
      <c r="CG136" s="134" t="n">
        <v>0.0025</v>
      </c>
      <c r="CH136" s="134" t="n">
        <v>-0.0155</v>
      </c>
      <c r="CI136" s="134" t="n">
        <v>0.006</v>
      </c>
      <c r="CJ136" s="134" t="n">
        <v>-0.061</v>
      </c>
      <c r="CK136" s="134" t="n">
        <v>0.005</v>
      </c>
      <c r="CL136" s="134" t="n">
        <v>0.075</v>
      </c>
      <c r="CM136" s="134" t="n">
        <v>0.005</v>
      </c>
      <c r="CN136" s="134" t="n">
        <v>-0.0745</v>
      </c>
      <c r="CO136" s="134" t="n">
        <v>0.01</v>
      </c>
      <c r="CP136" s="134" t="n">
        <v>-0.0195</v>
      </c>
      <c r="CQ136" s="134" t="n">
        <v>0.015</v>
      </c>
      <c r="CR136" s="134" t="n">
        <v>0.0205</v>
      </c>
      <c r="CS136" s="134" t="n">
        <v>0.0075</v>
      </c>
      <c r="CT136" s="134" t="n">
        <v>0.41</v>
      </c>
      <c r="CU136" s="134" t="n">
        <v>0.01</v>
      </c>
      <c r="CV136" s="134" t="n">
        <v>-0.05</v>
      </c>
      <c r="CW136" s="134" t="n">
        <v>0</v>
      </c>
      <c r="CX136" s="134" t="n">
        <v>0.175</v>
      </c>
      <c r="CY136" s="134" t="n">
        <v>0.0125</v>
      </c>
      <c r="CZ136" s="134" t="n">
        <v>-0.58</v>
      </c>
      <c r="DA136" s="134" t="n">
        <v>0</v>
      </c>
      <c r="DB136" s="134" t="n">
        <v>-0.4</v>
      </c>
      <c r="DC136" s="134" t="n">
        <v>0</v>
      </c>
      <c r="DD136" s="134" t="n">
        <v>1.05</v>
      </c>
      <c r="DF136" s="134" t="n">
        <v>-0.037</v>
      </c>
      <c r="DG136" s="134" t="n">
        <v>0.01</v>
      </c>
      <c r="DH136" s="134" t="n">
        <v>0.0135</v>
      </c>
      <c r="DI136" s="134" t="n">
        <v>0.01</v>
      </c>
      <c r="DJ136" s="134" t="n">
        <v>-0.004</v>
      </c>
      <c r="DK136" s="134" t="n">
        <v>0.0075</v>
      </c>
      <c r="DL136" s="171" t="n">
        <v>-0.13</v>
      </c>
      <c r="DM136" s="134" t="n">
        <v>-0.01</v>
      </c>
      <c r="DN136" s="134" t="n">
        <v>0.13</v>
      </c>
      <c r="DO136" s="134" t="n">
        <v>0</v>
      </c>
      <c r="DP136" s="134" t="n">
        <v>-0.044</v>
      </c>
      <c r="DQ136" s="134" t="n">
        <v>0</v>
      </c>
      <c r="DR136" s="134" t="n">
        <v>-0.12</v>
      </c>
      <c r="DS136" s="134" t="n">
        <v>-0.01</v>
      </c>
      <c r="DT136" s="134" t="n">
        <v>0.125</v>
      </c>
      <c r="DU136" s="134" t="n">
        <v>0</v>
      </c>
    </row>
    <row r="137" customFormat="false" ht="12.75" hidden="false" customHeight="false" outlineLevel="0" collapsed="false">
      <c r="D137" s="133" t="n">
        <v>40787</v>
      </c>
      <c r="F137" s="171" t="n">
        <v>4.3375</v>
      </c>
      <c r="G137" s="172" t="n">
        <v>0.0551519544071097</v>
      </c>
      <c r="H137" s="171" t="n">
        <v>0.18</v>
      </c>
      <c r="I137" s="171" t="n">
        <v>0.55</v>
      </c>
      <c r="J137" s="171" t="n">
        <v>0.55</v>
      </c>
      <c r="K137" s="171" t="n">
        <v>0.55</v>
      </c>
      <c r="L137" s="169" t="n">
        <v>0.55</v>
      </c>
      <c r="M137" s="169" t="n">
        <v>0.55</v>
      </c>
      <c r="N137" s="171" t="n">
        <v>0.6</v>
      </c>
      <c r="O137" s="171" t="n">
        <v>0.6</v>
      </c>
      <c r="P137" s="171" t="n">
        <v>0.55</v>
      </c>
      <c r="Q137" s="171" t="n">
        <v>0.5</v>
      </c>
      <c r="R137" s="172" t="n">
        <v>0.55</v>
      </c>
      <c r="S137" s="172" t="n">
        <v>0.6</v>
      </c>
      <c r="T137" s="171" t="n">
        <v>0.55</v>
      </c>
      <c r="U137" s="171" t="n">
        <v>0.6</v>
      </c>
      <c r="V137" s="171" t="n">
        <v>0.7</v>
      </c>
      <c r="W137" s="171" t="n">
        <v>0.65</v>
      </c>
      <c r="X137" s="171" t="n">
        <v>-0.09</v>
      </c>
      <c r="Y137" s="171" t="n">
        <v>0</v>
      </c>
      <c r="Z137" s="171" t="n">
        <v>0.04</v>
      </c>
      <c r="AA137" s="171" t="n">
        <v>0.005</v>
      </c>
      <c r="AB137" s="171" t="n">
        <v>0.16</v>
      </c>
      <c r="AC137" s="171" t="n">
        <v>0</v>
      </c>
      <c r="AD137" s="171" t="n">
        <v>0.125</v>
      </c>
      <c r="AE137" s="171" t="n">
        <v>0</v>
      </c>
      <c r="AF137" s="171" t="n">
        <v>0.16</v>
      </c>
      <c r="AG137" s="171" t="n">
        <v>0</v>
      </c>
      <c r="AH137" s="171" t="n">
        <v>0.125</v>
      </c>
      <c r="AI137" s="171" t="n">
        <v>0</v>
      </c>
      <c r="AJ137" s="171" t="n">
        <v>0.125</v>
      </c>
      <c r="AK137" s="171" t="n">
        <v>0</v>
      </c>
      <c r="AL137" s="171" t="n">
        <v>0.04</v>
      </c>
      <c r="AM137" s="171" t="n">
        <v>0.04</v>
      </c>
      <c r="AN137" s="171" t="n">
        <v>-0.049</v>
      </c>
      <c r="AO137" s="171" t="n">
        <v>0.025</v>
      </c>
      <c r="AP137" s="171" t="n">
        <v>-0.565</v>
      </c>
      <c r="AQ137" s="171" t="n">
        <v>0.155</v>
      </c>
      <c r="AR137" s="171" t="n">
        <v>-0.044</v>
      </c>
      <c r="AS137" s="171" t="n">
        <v>0</v>
      </c>
      <c r="AT137" s="171" t="n">
        <v>-0.15</v>
      </c>
      <c r="AU137" s="171" t="n">
        <v>-0.015</v>
      </c>
      <c r="AV137" s="171" t="n">
        <v>-0.11</v>
      </c>
      <c r="AW137" s="171" t="n">
        <v>0.02</v>
      </c>
      <c r="AX137" s="171" t="n">
        <v>-0.044</v>
      </c>
      <c r="AY137" s="171" t="n">
        <v>0.012</v>
      </c>
      <c r="AZ137" s="172" t="n">
        <v>0.11</v>
      </c>
      <c r="BA137" s="172" t="n">
        <v>0</v>
      </c>
      <c r="BB137" s="172" t="n">
        <v>-0.195</v>
      </c>
      <c r="BC137" s="171" t="n">
        <v>0.0025</v>
      </c>
      <c r="BD137" s="171" t="n">
        <v>-0.07</v>
      </c>
      <c r="BE137" s="171" t="n">
        <v>0.005</v>
      </c>
      <c r="BF137" s="171" t="n">
        <v>0.43</v>
      </c>
      <c r="BG137" s="171" t="n">
        <v>0</v>
      </c>
      <c r="BH137" s="171" t="n">
        <v>-0.06</v>
      </c>
      <c r="BI137" s="171" t="n">
        <v>0</v>
      </c>
      <c r="BJ137" s="171" t="n">
        <v>0</v>
      </c>
      <c r="BK137" s="134" t="n">
        <v>0.03</v>
      </c>
      <c r="BL137" s="134" t="n">
        <v>0.43</v>
      </c>
      <c r="BM137" s="134" t="n">
        <v>0</v>
      </c>
      <c r="BN137" s="134" t="n">
        <v>-0.05</v>
      </c>
      <c r="BO137" s="134" t="n">
        <v>0</v>
      </c>
      <c r="BP137" s="134" t="n">
        <v>-0.32</v>
      </c>
      <c r="BQ137" s="134" t="n">
        <v>0</v>
      </c>
      <c r="BR137" s="134" t="n">
        <v>0.475</v>
      </c>
      <c r="BS137" s="134" t="n">
        <v>0</v>
      </c>
      <c r="BT137" s="134" t="n">
        <v>-0.07</v>
      </c>
      <c r="BU137" s="134" t="n">
        <v>0.005</v>
      </c>
      <c r="BV137" s="134" t="n">
        <v>0.275</v>
      </c>
      <c r="BW137" s="134" t="n">
        <v>0</v>
      </c>
      <c r="BX137" s="134" t="n">
        <v>0</v>
      </c>
      <c r="BY137" s="134" t="n">
        <v>0</v>
      </c>
      <c r="BZ137" s="134" t="n">
        <v>-0.0155</v>
      </c>
      <c r="CA137" s="134" t="n">
        <v>0.0575</v>
      </c>
      <c r="CB137" s="134" t="n">
        <v>0.165</v>
      </c>
      <c r="CC137" s="134" t="n">
        <v>0.0125</v>
      </c>
      <c r="CD137" s="134" t="n">
        <v>-0.0155</v>
      </c>
      <c r="CE137" s="134" t="n">
        <v>0.006</v>
      </c>
      <c r="CF137" s="134" t="n">
        <v>0.0025</v>
      </c>
      <c r="CG137" s="134" t="n">
        <v>0.0025</v>
      </c>
      <c r="CH137" s="134" t="n">
        <v>-0.0155</v>
      </c>
      <c r="CI137" s="134" t="n">
        <v>0.006</v>
      </c>
      <c r="CJ137" s="134" t="n">
        <v>-0.066</v>
      </c>
      <c r="CK137" s="134" t="n">
        <v>0.005</v>
      </c>
      <c r="CL137" s="134" t="n">
        <v>0.075</v>
      </c>
      <c r="CM137" s="134" t="n">
        <v>0.005</v>
      </c>
      <c r="CN137" s="134" t="n">
        <v>-0.0745</v>
      </c>
      <c r="CO137" s="134" t="n">
        <v>0.01</v>
      </c>
      <c r="CP137" s="134" t="n">
        <v>-0.0195</v>
      </c>
      <c r="CQ137" s="134" t="n">
        <v>0.015</v>
      </c>
      <c r="CR137" s="134" t="n">
        <v>0.0205</v>
      </c>
      <c r="CS137" s="134" t="n">
        <v>0.0075</v>
      </c>
      <c r="CT137" s="134" t="n">
        <v>0.36</v>
      </c>
      <c r="CU137" s="134" t="n">
        <v>0.01</v>
      </c>
      <c r="CV137" s="134" t="n">
        <v>-0.05</v>
      </c>
      <c r="CW137" s="134" t="n">
        <v>0</v>
      </c>
      <c r="CX137" s="134" t="n">
        <v>0.165</v>
      </c>
      <c r="CY137" s="134" t="n">
        <v>0.0125</v>
      </c>
      <c r="CZ137" s="134" t="n">
        <v>-0.58</v>
      </c>
      <c r="DA137" s="134" t="n">
        <v>0</v>
      </c>
      <c r="DB137" s="134" t="n">
        <v>-0.4</v>
      </c>
      <c r="DC137" s="134" t="n">
        <v>0</v>
      </c>
      <c r="DD137" s="134" t="n">
        <v>0.75</v>
      </c>
      <c r="DF137" s="134" t="n">
        <v>-0.042</v>
      </c>
      <c r="DG137" s="134" t="n">
        <v>0.01</v>
      </c>
      <c r="DH137" s="134" t="n">
        <v>0.0135</v>
      </c>
      <c r="DI137" s="134" t="n">
        <v>0.01</v>
      </c>
      <c r="DJ137" s="134" t="n">
        <v>-0.004</v>
      </c>
      <c r="DK137" s="134" t="n">
        <v>0.0075</v>
      </c>
      <c r="DL137" s="171" t="n">
        <v>-0.13</v>
      </c>
      <c r="DM137" s="134" t="n">
        <v>-0.01</v>
      </c>
      <c r="DN137" s="134" t="n">
        <v>0.13</v>
      </c>
      <c r="DO137" s="134" t="n">
        <v>0</v>
      </c>
      <c r="DP137" s="134" t="n">
        <v>-0.044</v>
      </c>
      <c r="DQ137" s="134" t="n">
        <v>0</v>
      </c>
      <c r="DR137" s="134" t="n">
        <v>-0.12</v>
      </c>
      <c r="DS137" s="134" t="n">
        <v>-0.01</v>
      </c>
      <c r="DT137" s="134" t="n">
        <v>0.125</v>
      </c>
      <c r="DU137" s="134" t="n">
        <v>0</v>
      </c>
    </row>
    <row r="138" customFormat="false" ht="12.75" hidden="false" customHeight="false" outlineLevel="0" collapsed="false">
      <c r="D138" s="133" t="n">
        <v>40817</v>
      </c>
      <c r="F138" s="171" t="n">
        <v>4.3525</v>
      </c>
      <c r="G138" s="172" t="n">
        <v>0.0552453579433361</v>
      </c>
      <c r="H138" s="171" t="n">
        <v>0.18</v>
      </c>
      <c r="I138" s="171" t="n">
        <v>0.6</v>
      </c>
      <c r="J138" s="171" t="n">
        <v>0.6</v>
      </c>
      <c r="K138" s="171" t="n">
        <v>0.55</v>
      </c>
      <c r="L138" s="169" t="n">
        <v>0.6</v>
      </c>
      <c r="M138" s="169" t="n">
        <v>0.6</v>
      </c>
      <c r="N138" s="171" t="n">
        <v>0.65</v>
      </c>
      <c r="O138" s="171" t="n">
        <v>0.65</v>
      </c>
      <c r="P138" s="171" t="n">
        <v>0.6</v>
      </c>
      <c r="Q138" s="171" t="n">
        <v>0.5</v>
      </c>
      <c r="R138" s="172" t="n">
        <v>0.6</v>
      </c>
      <c r="S138" s="172" t="n">
        <v>0.65</v>
      </c>
      <c r="T138" s="171" t="n">
        <v>0.6</v>
      </c>
      <c r="U138" s="171" t="n">
        <v>0.65</v>
      </c>
      <c r="V138" s="171" t="n">
        <v>0.75</v>
      </c>
      <c r="W138" s="171" t="n">
        <v>0.7</v>
      </c>
      <c r="X138" s="171" t="n">
        <v>-0.09</v>
      </c>
      <c r="Y138" s="171" t="n">
        <v>0</v>
      </c>
      <c r="Z138" s="171" t="n">
        <v>0.04</v>
      </c>
      <c r="AA138" s="171" t="n">
        <v>0.005</v>
      </c>
      <c r="AB138" s="171" t="n">
        <v>0.16</v>
      </c>
      <c r="AC138" s="171" t="n">
        <v>0</v>
      </c>
      <c r="AD138" s="171" t="n">
        <v>0.125</v>
      </c>
      <c r="AE138" s="171" t="n">
        <v>0</v>
      </c>
      <c r="AF138" s="171" t="n">
        <v>0.16</v>
      </c>
      <c r="AG138" s="171" t="n">
        <v>0</v>
      </c>
      <c r="AH138" s="171" t="n">
        <v>0.125</v>
      </c>
      <c r="AI138" s="171" t="n">
        <v>0</v>
      </c>
      <c r="AJ138" s="171" t="n">
        <v>0.125</v>
      </c>
      <c r="AK138" s="171" t="n">
        <v>0</v>
      </c>
      <c r="AL138" s="171" t="n">
        <v>0.04</v>
      </c>
      <c r="AM138" s="171" t="n">
        <v>0.04</v>
      </c>
      <c r="AN138" s="171" t="n">
        <v>-0.049</v>
      </c>
      <c r="AO138" s="171" t="n">
        <v>0.025</v>
      </c>
      <c r="AP138" s="171" t="n">
        <v>-0.565</v>
      </c>
      <c r="AQ138" s="171" t="n">
        <v>0.155</v>
      </c>
      <c r="AR138" s="171" t="n">
        <v>-0.044</v>
      </c>
      <c r="AS138" s="171" t="n">
        <v>0</v>
      </c>
      <c r="AT138" s="171" t="n">
        <v>-0.15</v>
      </c>
      <c r="AU138" s="171" t="n">
        <v>-0.015</v>
      </c>
      <c r="AV138" s="171" t="n">
        <v>-0.11</v>
      </c>
      <c r="AW138" s="171" t="n">
        <v>0.02</v>
      </c>
      <c r="AX138" s="171" t="n">
        <v>-0.044</v>
      </c>
      <c r="AY138" s="171" t="n">
        <v>0.012</v>
      </c>
      <c r="AZ138" s="172" t="n">
        <v>0.11</v>
      </c>
      <c r="BA138" s="172" t="n">
        <v>0</v>
      </c>
      <c r="BB138" s="172" t="n">
        <v>-0.195</v>
      </c>
      <c r="BC138" s="171" t="n">
        <v>0.0025</v>
      </c>
      <c r="BD138" s="171" t="n">
        <v>-0.07</v>
      </c>
      <c r="BE138" s="171" t="n">
        <v>0.005</v>
      </c>
      <c r="BF138" s="171" t="n">
        <v>0.43</v>
      </c>
      <c r="BG138" s="171" t="n">
        <v>0</v>
      </c>
      <c r="BH138" s="171" t="n">
        <v>-0.06</v>
      </c>
      <c r="BI138" s="171" t="n">
        <v>0</v>
      </c>
      <c r="BJ138" s="171" t="n">
        <v>0</v>
      </c>
      <c r="BK138" s="134" t="n">
        <v>0.03</v>
      </c>
      <c r="BL138" s="134" t="n">
        <v>0.43</v>
      </c>
      <c r="BM138" s="134" t="n">
        <v>0</v>
      </c>
      <c r="BN138" s="134" t="n">
        <v>-0.05</v>
      </c>
      <c r="BO138" s="134" t="n">
        <v>0</v>
      </c>
      <c r="BP138" s="134" t="n">
        <v>-0.32</v>
      </c>
      <c r="BQ138" s="134" t="n">
        <v>0</v>
      </c>
      <c r="BR138" s="134" t="n">
        <v>0.475</v>
      </c>
      <c r="BS138" s="134" t="n">
        <v>0</v>
      </c>
      <c r="BT138" s="134" t="n">
        <v>-0.07</v>
      </c>
      <c r="BU138" s="134" t="n">
        <v>0.005</v>
      </c>
      <c r="BV138" s="134" t="n">
        <v>0.275</v>
      </c>
      <c r="BW138" s="134" t="n">
        <v>0</v>
      </c>
      <c r="BX138" s="134" t="n">
        <v>0</v>
      </c>
      <c r="BY138" s="134" t="n">
        <v>0</v>
      </c>
      <c r="BZ138" s="134" t="n">
        <v>-0.0155</v>
      </c>
      <c r="CA138" s="134" t="n">
        <v>0.0575</v>
      </c>
      <c r="CB138" s="134" t="n">
        <v>0.1725</v>
      </c>
      <c r="CC138" s="134" t="n">
        <v>0.0125</v>
      </c>
      <c r="CD138" s="134" t="n">
        <v>-0.0155</v>
      </c>
      <c r="CE138" s="134" t="n">
        <v>0.006</v>
      </c>
      <c r="CF138" s="134" t="n">
        <v>0.0025</v>
      </c>
      <c r="CG138" s="134" t="n">
        <v>0.0025</v>
      </c>
      <c r="CH138" s="134" t="n">
        <v>-0.0155</v>
      </c>
      <c r="CI138" s="134" t="n">
        <v>0.006</v>
      </c>
      <c r="CJ138" s="134" t="n">
        <v>-0.0685</v>
      </c>
      <c r="CK138" s="134" t="n">
        <v>0.005</v>
      </c>
      <c r="CL138" s="134" t="n">
        <v>0.075</v>
      </c>
      <c r="CM138" s="134" t="n">
        <v>0.005</v>
      </c>
      <c r="CN138" s="134" t="n">
        <v>-0.0745</v>
      </c>
      <c r="CO138" s="134" t="n">
        <v>0.01</v>
      </c>
      <c r="CP138" s="134" t="n">
        <v>-0.0195</v>
      </c>
      <c r="CQ138" s="134" t="n">
        <v>0.015</v>
      </c>
      <c r="CR138" s="134" t="n">
        <v>0.0205</v>
      </c>
      <c r="CS138" s="134" t="n">
        <v>0.0075</v>
      </c>
      <c r="CT138" s="134" t="n">
        <v>0.4</v>
      </c>
      <c r="CU138" s="134" t="n">
        <v>0.01</v>
      </c>
      <c r="CV138" s="134" t="n">
        <v>-0.05</v>
      </c>
      <c r="CW138" s="134" t="n">
        <v>0</v>
      </c>
      <c r="CX138" s="134" t="n">
        <v>0.1725</v>
      </c>
      <c r="CY138" s="134" t="n">
        <v>0.0125</v>
      </c>
      <c r="CZ138" s="134" t="n">
        <v>-0.58</v>
      </c>
      <c r="DA138" s="134" t="n">
        <v>0</v>
      </c>
      <c r="DB138" s="134" t="n">
        <v>-0.4</v>
      </c>
      <c r="DC138" s="134" t="n">
        <v>0</v>
      </c>
      <c r="DD138" s="134" t="n">
        <v>0.45</v>
      </c>
      <c r="DF138" s="134" t="n">
        <v>-0.042</v>
      </c>
      <c r="DG138" s="134" t="n">
        <v>0.01</v>
      </c>
      <c r="DH138" s="134" t="n">
        <v>0.0085</v>
      </c>
      <c r="DI138" s="134" t="n">
        <v>0.01</v>
      </c>
      <c r="DJ138" s="134" t="n">
        <v>-0.009</v>
      </c>
      <c r="DK138" s="134" t="n">
        <v>0.0075</v>
      </c>
      <c r="DL138" s="171" t="n">
        <v>-0.13</v>
      </c>
      <c r="DM138" s="134" t="n">
        <v>-0.01</v>
      </c>
      <c r="DN138" s="134" t="n">
        <v>0.13</v>
      </c>
      <c r="DO138" s="134" t="n">
        <v>0</v>
      </c>
      <c r="DP138" s="134" t="n">
        <v>-0.044</v>
      </c>
      <c r="DQ138" s="134" t="n">
        <v>0</v>
      </c>
      <c r="DR138" s="134" t="n">
        <v>-0.12</v>
      </c>
      <c r="DS138" s="134" t="n">
        <v>-0.01</v>
      </c>
      <c r="DT138" s="134" t="n">
        <v>0.125</v>
      </c>
      <c r="DU138" s="134" t="n">
        <v>0</v>
      </c>
    </row>
    <row r="139" customFormat="false" ht="12.75" hidden="false" customHeight="false" outlineLevel="0" collapsed="false">
      <c r="D139" s="133" t="n">
        <v>40848</v>
      </c>
      <c r="F139" s="171" t="n">
        <v>4.5095</v>
      </c>
      <c r="G139" s="172" t="n">
        <v>0.0553418749338217</v>
      </c>
      <c r="H139" s="171" t="n">
        <v>0.18</v>
      </c>
      <c r="I139" s="171" t="n">
        <v>0.8</v>
      </c>
      <c r="J139" s="171" t="n">
        <v>0.85</v>
      </c>
      <c r="K139" s="171" t="n">
        <v>0.8</v>
      </c>
      <c r="L139" s="169" t="n">
        <v>0.8</v>
      </c>
      <c r="M139" s="169" t="n">
        <v>0.9</v>
      </c>
      <c r="N139" s="171" t="n">
        <v>0.95</v>
      </c>
      <c r="O139" s="171" t="n">
        <v>0.85</v>
      </c>
      <c r="P139" s="171" t="n">
        <v>0.8</v>
      </c>
      <c r="Q139" s="171" t="n">
        <v>0.95</v>
      </c>
      <c r="R139" s="172" t="n">
        <v>0.8</v>
      </c>
      <c r="S139" s="172" t="n">
        <v>0.8</v>
      </c>
      <c r="T139" s="171" t="n">
        <v>0.8</v>
      </c>
      <c r="U139" s="171" t="n">
        <v>0.95</v>
      </c>
      <c r="V139" s="171" t="n">
        <v>0.95</v>
      </c>
      <c r="W139" s="171" t="n">
        <v>0.9</v>
      </c>
      <c r="X139" s="171" t="n">
        <v>-0.03</v>
      </c>
      <c r="Y139" s="171" t="n">
        <v>0.03</v>
      </c>
      <c r="Z139" s="171" t="n">
        <v>0.125</v>
      </c>
      <c r="AA139" s="171" t="n">
        <v>0.02</v>
      </c>
      <c r="AB139" s="171" t="n">
        <v>0.29</v>
      </c>
      <c r="AC139" s="171" t="n">
        <v>0</v>
      </c>
      <c r="AD139" s="171" t="n">
        <v>0.325</v>
      </c>
      <c r="AE139" s="171" t="n">
        <v>0</v>
      </c>
      <c r="AF139" s="171" t="n">
        <v>0.29</v>
      </c>
      <c r="AG139" s="171" t="n">
        <v>0</v>
      </c>
      <c r="AH139" s="171" t="n">
        <v>0.17</v>
      </c>
      <c r="AI139" s="171" t="n">
        <v>0</v>
      </c>
      <c r="AJ139" s="171" t="n">
        <v>0.170416</v>
      </c>
      <c r="AK139" s="171" t="n">
        <v>0</v>
      </c>
      <c r="AL139" s="171" t="n">
        <v>0.125</v>
      </c>
      <c r="AM139" s="171" t="n">
        <v>0.035</v>
      </c>
      <c r="AN139" s="171" t="n">
        <v>-0.0635</v>
      </c>
      <c r="AO139" s="171" t="n">
        <v>0.02</v>
      </c>
      <c r="AP139" s="171" t="n">
        <v>-0.52</v>
      </c>
      <c r="AQ139" s="171" t="n">
        <v>0.155</v>
      </c>
      <c r="AR139" s="171" t="n">
        <v>-0.0435</v>
      </c>
      <c r="AS139" s="171" t="n">
        <v>0.005</v>
      </c>
      <c r="AT139" s="171" t="n">
        <v>-0.15</v>
      </c>
      <c r="AU139" s="171" t="n">
        <v>-0.005</v>
      </c>
      <c r="AV139" s="171" t="n">
        <v>-0.11</v>
      </c>
      <c r="AW139" s="171" t="n">
        <v>-0.01</v>
      </c>
      <c r="AX139" s="171" t="n">
        <v>-0.0435</v>
      </c>
      <c r="AY139" s="171" t="n">
        <v>0.022</v>
      </c>
      <c r="AZ139" s="172" t="n">
        <v>0.155</v>
      </c>
      <c r="BA139" s="172" t="n">
        <v>0</v>
      </c>
      <c r="BB139" s="172" t="n">
        <v>-0.13</v>
      </c>
      <c r="BC139" s="171" t="n">
        <v>0.005</v>
      </c>
      <c r="BD139" s="171" t="n">
        <v>-0.07</v>
      </c>
      <c r="BE139" s="171" t="n">
        <v>0.005</v>
      </c>
      <c r="BF139" s="171" t="n">
        <v>0.35</v>
      </c>
      <c r="BG139" s="171" t="n">
        <v>0</v>
      </c>
      <c r="BH139" s="171" t="n">
        <v>-0.06</v>
      </c>
      <c r="BI139" s="171" t="n">
        <v>0</v>
      </c>
      <c r="BJ139" s="171" t="n">
        <v>0</v>
      </c>
      <c r="BK139" s="134" t="n">
        <v>0.03</v>
      </c>
      <c r="BL139" s="134" t="n">
        <v>0.35</v>
      </c>
      <c r="BM139" s="134" t="n">
        <v>0</v>
      </c>
      <c r="BN139" s="134" t="n">
        <v>0.298</v>
      </c>
      <c r="BO139" s="134" t="n">
        <v>0</v>
      </c>
      <c r="BP139" s="134" t="n">
        <v>-0.26</v>
      </c>
      <c r="BQ139" s="134" t="n">
        <v>0</v>
      </c>
      <c r="BR139" s="134" t="n">
        <v>0.5</v>
      </c>
      <c r="BS139" s="134" t="n">
        <v>0</v>
      </c>
      <c r="BT139" s="134" t="n">
        <v>-0.07</v>
      </c>
      <c r="BU139" s="134" t="n">
        <v>0.005</v>
      </c>
      <c r="BV139" s="134" t="n">
        <v>0.3</v>
      </c>
      <c r="BW139" s="134" t="n">
        <v>0</v>
      </c>
      <c r="BX139" s="134" t="n">
        <v>0</v>
      </c>
      <c r="BY139" s="134" t="n">
        <v>0</v>
      </c>
      <c r="BZ139" s="134" t="n">
        <v>-0.013</v>
      </c>
      <c r="CA139" s="134" t="n">
        <v>0.0575</v>
      </c>
      <c r="CB139" s="134" t="n">
        <v>0.215</v>
      </c>
      <c r="CC139" s="134" t="n">
        <v>0.02</v>
      </c>
      <c r="CD139" s="134" t="n">
        <v>-0.013</v>
      </c>
      <c r="CE139" s="134" t="n">
        <v>0.0062</v>
      </c>
      <c r="CF139" s="134" t="n">
        <v>0.0025</v>
      </c>
      <c r="CG139" s="134" t="n">
        <v>0.0025</v>
      </c>
      <c r="CH139" s="134" t="n">
        <v>-0.013</v>
      </c>
      <c r="CI139" s="134" t="n">
        <v>0.0062</v>
      </c>
      <c r="CJ139" s="134" t="n">
        <v>-0.071</v>
      </c>
      <c r="CK139" s="134" t="n">
        <v>0.005</v>
      </c>
      <c r="CL139" s="134" t="n">
        <v>0.075</v>
      </c>
      <c r="CM139" s="134" t="n">
        <v>0.005</v>
      </c>
      <c r="CN139" s="134" t="n">
        <v>-0.069</v>
      </c>
      <c r="CO139" s="134" t="n">
        <v>0.01</v>
      </c>
      <c r="CP139" s="134" t="n">
        <v>-0.014</v>
      </c>
      <c r="CQ139" s="134" t="n">
        <v>0.0125</v>
      </c>
      <c r="CR139" s="134" t="n">
        <v>0.026</v>
      </c>
      <c r="CS139" s="134" t="n">
        <v>0.0075</v>
      </c>
      <c r="CT139" s="134" t="n">
        <v>0.7</v>
      </c>
      <c r="CU139" s="134" t="n">
        <v>0.055</v>
      </c>
      <c r="CV139" s="134" t="n">
        <v>0.298</v>
      </c>
      <c r="CW139" s="134" t="n">
        <v>0</v>
      </c>
      <c r="CX139" s="134" t="n">
        <v>0.215</v>
      </c>
      <c r="CY139" s="134" t="n">
        <v>0.02</v>
      </c>
      <c r="CZ139" s="134" t="n">
        <v>-0.52</v>
      </c>
      <c r="DA139" s="134" t="n">
        <v>0</v>
      </c>
      <c r="DB139" s="134" t="n">
        <v>-0.34</v>
      </c>
      <c r="DC139" s="134" t="n">
        <v>0</v>
      </c>
      <c r="DD139" s="134" t="n">
        <v>0.45</v>
      </c>
      <c r="DF139" s="134" t="n">
        <v>-0.0305</v>
      </c>
      <c r="DG139" s="134" t="n">
        <v>0.0125</v>
      </c>
      <c r="DH139" s="134" t="n">
        <v>0.0095</v>
      </c>
      <c r="DI139" s="134" t="n">
        <v>0.0075</v>
      </c>
      <c r="DJ139" s="134" t="n">
        <v>-0.008</v>
      </c>
      <c r="DK139" s="134" t="n">
        <v>0.0025</v>
      </c>
      <c r="DL139" s="171" t="n">
        <v>-0.13</v>
      </c>
      <c r="DM139" s="134" t="n">
        <v>0</v>
      </c>
      <c r="DN139" s="134" t="n">
        <v>0.175</v>
      </c>
      <c r="DO139" s="134" t="n">
        <v>0</v>
      </c>
      <c r="DP139" s="134" t="n">
        <v>-0.0435</v>
      </c>
      <c r="DQ139" s="134" t="n">
        <v>0.005</v>
      </c>
      <c r="DR139" s="134" t="n">
        <v>-0.12</v>
      </c>
      <c r="DS139" s="134" t="n">
        <v>0</v>
      </c>
      <c r="DT139" s="134" t="n">
        <v>0.17</v>
      </c>
      <c r="DU139" s="134" t="n">
        <v>0</v>
      </c>
    </row>
    <row r="140" customFormat="false" ht="12.75" hidden="false" customHeight="false" outlineLevel="0" collapsed="false">
      <c r="D140" s="133" t="n">
        <v>40878</v>
      </c>
      <c r="F140" s="171" t="n">
        <v>4.6695</v>
      </c>
      <c r="G140" s="172" t="n">
        <v>0.055419514776553</v>
      </c>
      <c r="H140" s="171" t="n">
        <v>0.18</v>
      </c>
      <c r="I140" s="171" t="n">
        <v>1</v>
      </c>
      <c r="J140" s="171" t="n">
        <v>1.05</v>
      </c>
      <c r="K140" s="171" t="n">
        <v>1</v>
      </c>
      <c r="L140" s="169" t="n">
        <v>1</v>
      </c>
      <c r="M140" s="169" t="n">
        <v>1.15</v>
      </c>
      <c r="N140" s="171" t="n">
        <v>1.25</v>
      </c>
      <c r="O140" s="171" t="n">
        <v>1.05</v>
      </c>
      <c r="P140" s="171" t="n">
        <v>1</v>
      </c>
      <c r="Q140" s="171" t="n">
        <v>1.35</v>
      </c>
      <c r="R140" s="172" t="n">
        <v>1</v>
      </c>
      <c r="S140" s="172" t="n">
        <v>1.1</v>
      </c>
      <c r="T140" s="171" t="n">
        <v>1</v>
      </c>
      <c r="U140" s="171" t="n">
        <v>1.25</v>
      </c>
      <c r="V140" s="171" t="n">
        <v>1.15</v>
      </c>
      <c r="W140" s="171" t="n">
        <v>1.1</v>
      </c>
      <c r="X140" s="171" t="n">
        <v>-0.025</v>
      </c>
      <c r="Y140" s="171" t="n">
        <v>0.03</v>
      </c>
      <c r="Z140" s="171" t="n">
        <v>0.125</v>
      </c>
      <c r="AA140" s="171" t="n">
        <v>0.02</v>
      </c>
      <c r="AB140" s="171" t="n">
        <v>0.29</v>
      </c>
      <c r="AC140" s="171" t="n">
        <v>0</v>
      </c>
      <c r="AD140" s="171" t="n">
        <v>0.325</v>
      </c>
      <c r="AE140" s="171" t="n">
        <v>0</v>
      </c>
      <c r="AF140" s="171" t="n">
        <v>0.29</v>
      </c>
      <c r="AG140" s="171" t="n">
        <v>0</v>
      </c>
      <c r="AH140" s="171" t="n">
        <v>0.17</v>
      </c>
      <c r="AI140" s="171" t="n">
        <v>0</v>
      </c>
      <c r="AJ140" s="171" t="n">
        <v>0.175536</v>
      </c>
      <c r="AK140" s="171" t="n">
        <v>0</v>
      </c>
      <c r="AL140" s="171" t="n">
        <v>0.125</v>
      </c>
      <c r="AM140" s="171" t="n">
        <v>0.035</v>
      </c>
      <c r="AN140" s="171" t="n">
        <v>-0.0635</v>
      </c>
      <c r="AO140" s="171" t="n">
        <v>0.02</v>
      </c>
      <c r="AP140" s="171" t="n">
        <v>-0.52</v>
      </c>
      <c r="AQ140" s="171" t="n">
        <v>0.155</v>
      </c>
      <c r="AR140" s="171" t="n">
        <v>-0.0435</v>
      </c>
      <c r="AS140" s="171" t="n">
        <v>0.005</v>
      </c>
      <c r="AT140" s="171" t="n">
        <v>-0.1525</v>
      </c>
      <c r="AU140" s="171" t="n">
        <v>-0.005</v>
      </c>
      <c r="AV140" s="171" t="n">
        <v>-0.1125</v>
      </c>
      <c r="AW140" s="171" t="n">
        <v>-0.01</v>
      </c>
      <c r="AX140" s="171" t="n">
        <v>-0.0435</v>
      </c>
      <c r="AY140" s="171" t="n">
        <v>0.022</v>
      </c>
      <c r="AZ140" s="172" t="n">
        <v>0.155</v>
      </c>
      <c r="BA140" s="172" t="n">
        <v>0</v>
      </c>
      <c r="BB140" s="172" t="n">
        <v>-0.13</v>
      </c>
      <c r="BC140" s="171" t="n">
        <v>0.005</v>
      </c>
      <c r="BD140" s="171" t="n">
        <v>-0.07</v>
      </c>
      <c r="BE140" s="171" t="n">
        <v>0.005</v>
      </c>
      <c r="BF140" s="171" t="n">
        <v>0.35</v>
      </c>
      <c r="BG140" s="171" t="n">
        <v>0</v>
      </c>
      <c r="BH140" s="171" t="n">
        <v>-0.06</v>
      </c>
      <c r="BI140" s="171" t="n">
        <v>0</v>
      </c>
      <c r="BJ140" s="171" t="n">
        <v>0</v>
      </c>
      <c r="BK140" s="134" t="n">
        <v>0.03</v>
      </c>
      <c r="BL140" s="134" t="n">
        <v>0.35</v>
      </c>
      <c r="BM140" s="134" t="n">
        <v>0</v>
      </c>
      <c r="BN140" s="134" t="n">
        <v>0.358</v>
      </c>
      <c r="BO140" s="134" t="n">
        <v>0</v>
      </c>
      <c r="BP140" s="134" t="n">
        <v>-0.26</v>
      </c>
      <c r="BQ140" s="134" t="n">
        <v>0</v>
      </c>
      <c r="BR140" s="134" t="n">
        <v>0.57</v>
      </c>
      <c r="BS140" s="134" t="n">
        <v>0</v>
      </c>
      <c r="BT140" s="134" t="n">
        <v>-0.07</v>
      </c>
      <c r="BU140" s="134" t="n">
        <v>0.005</v>
      </c>
      <c r="BV140" s="134" t="n">
        <v>0.37</v>
      </c>
      <c r="BW140" s="134" t="n">
        <v>0</v>
      </c>
      <c r="BX140" s="134" t="n">
        <v>0</v>
      </c>
      <c r="BY140" s="134" t="n">
        <v>0</v>
      </c>
      <c r="BZ140" s="134" t="n">
        <v>-0.013</v>
      </c>
      <c r="CA140" s="134" t="n">
        <v>0.0575</v>
      </c>
      <c r="CB140" s="134" t="n">
        <v>0.235</v>
      </c>
      <c r="CC140" s="134" t="n">
        <v>0.02</v>
      </c>
      <c r="CD140" s="134" t="n">
        <v>-0.013</v>
      </c>
      <c r="CE140" s="134" t="n">
        <v>0.0062</v>
      </c>
      <c r="CF140" s="134" t="n">
        <v>0.0025</v>
      </c>
      <c r="CG140" s="134" t="n">
        <v>0.0025</v>
      </c>
      <c r="CH140" s="134" t="n">
        <v>-0.013</v>
      </c>
      <c r="CI140" s="134" t="n">
        <v>0.0062</v>
      </c>
      <c r="CJ140" s="134" t="n">
        <v>-0.0985</v>
      </c>
      <c r="CK140" s="134" t="n">
        <v>0.005</v>
      </c>
      <c r="CL140" s="134" t="n">
        <v>0.075</v>
      </c>
      <c r="CM140" s="134" t="n">
        <v>0.005</v>
      </c>
      <c r="CN140" s="134" t="n">
        <v>-0.069</v>
      </c>
      <c r="CO140" s="134" t="n">
        <v>0.01</v>
      </c>
      <c r="CP140" s="134" t="n">
        <v>-0.014</v>
      </c>
      <c r="CQ140" s="134" t="n">
        <v>0.01</v>
      </c>
      <c r="CR140" s="134" t="n">
        <v>0.026</v>
      </c>
      <c r="CS140" s="134" t="n">
        <v>0.0075</v>
      </c>
      <c r="CT140" s="134" t="n">
        <v>0.98</v>
      </c>
      <c r="CU140" s="134" t="n">
        <v>0.25</v>
      </c>
      <c r="CV140" s="134" t="n">
        <v>0.358</v>
      </c>
      <c r="CW140" s="134" t="n">
        <v>0</v>
      </c>
      <c r="CX140" s="134" t="n">
        <v>0.235</v>
      </c>
      <c r="CY140" s="134" t="n">
        <v>0.02</v>
      </c>
      <c r="CZ140" s="134" t="n">
        <v>-0.52</v>
      </c>
      <c r="DA140" s="134" t="n">
        <v>0</v>
      </c>
      <c r="DB140" s="134" t="n">
        <v>-0.34</v>
      </c>
      <c r="DC140" s="134" t="n">
        <v>0</v>
      </c>
      <c r="DD140" s="134" t="n">
        <v>0.4</v>
      </c>
      <c r="DF140" s="134" t="n">
        <v>-0.0305</v>
      </c>
      <c r="DG140" s="134" t="n">
        <v>0.0125</v>
      </c>
      <c r="DH140" s="134" t="n">
        <v>0.0095</v>
      </c>
      <c r="DI140" s="134" t="n">
        <v>0.0075</v>
      </c>
      <c r="DJ140" s="134" t="n">
        <v>-0.008</v>
      </c>
      <c r="DK140" s="134" t="n">
        <v>0.0025</v>
      </c>
      <c r="DL140" s="171" t="n">
        <v>-0.1325</v>
      </c>
      <c r="DM140" s="134" t="n">
        <v>0</v>
      </c>
      <c r="DN140" s="134" t="n">
        <v>0.175</v>
      </c>
      <c r="DO140" s="134" t="n">
        <v>0</v>
      </c>
      <c r="DP140" s="134" t="n">
        <v>-0.0435</v>
      </c>
      <c r="DQ140" s="134" t="n">
        <v>0.005</v>
      </c>
      <c r="DR140" s="134" t="n">
        <v>-0.1225</v>
      </c>
      <c r="DS140" s="134" t="n">
        <v>0</v>
      </c>
      <c r="DT140" s="134" t="n">
        <v>0.17</v>
      </c>
      <c r="DU140" s="134" t="n">
        <v>0</v>
      </c>
    </row>
    <row r="141" customFormat="false" ht="12.75" hidden="false" customHeight="false" outlineLevel="0" collapsed="false">
      <c r="D141" s="133" t="n">
        <v>40909</v>
      </c>
      <c r="F141" s="171" t="n">
        <v>4.702</v>
      </c>
      <c r="G141" s="172" t="n">
        <v>0.0554671643034443</v>
      </c>
      <c r="H141" s="171" t="n">
        <v>0.18</v>
      </c>
      <c r="I141" s="171" t="n">
        <v>1</v>
      </c>
      <c r="J141" s="171" t="n">
        <v>1.05</v>
      </c>
      <c r="K141" s="171" t="n">
        <v>1</v>
      </c>
      <c r="L141" s="169" t="n">
        <v>1</v>
      </c>
      <c r="M141" s="169" t="n">
        <v>1.15</v>
      </c>
      <c r="N141" s="171" t="n">
        <v>1.45</v>
      </c>
      <c r="O141" s="171" t="n">
        <v>1.05</v>
      </c>
      <c r="P141" s="171" t="n">
        <v>1</v>
      </c>
      <c r="Q141" s="171" t="n">
        <v>1.35</v>
      </c>
      <c r="R141" s="172" t="n">
        <v>1</v>
      </c>
      <c r="S141" s="172" t="n">
        <v>1.1</v>
      </c>
      <c r="T141" s="171" t="n">
        <v>1</v>
      </c>
      <c r="U141" s="171" t="n">
        <v>1.45</v>
      </c>
      <c r="V141" s="171" t="n">
        <v>1.15</v>
      </c>
      <c r="W141" s="171" t="n">
        <v>1.1</v>
      </c>
      <c r="X141" s="171" t="n">
        <v>-0.005</v>
      </c>
      <c r="Y141" s="171" t="n">
        <v>0.03</v>
      </c>
      <c r="Z141" s="171" t="n">
        <v>0.125</v>
      </c>
      <c r="AA141" s="171" t="n">
        <v>0.02</v>
      </c>
      <c r="AB141" s="171" t="n">
        <v>0.29</v>
      </c>
      <c r="AC141" s="171" t="n">
        <v>0</v>
      </c>
      <c r="AD141" s="171" t="n">
        <v>0.325</v>
      </c>
      <c r="AE141" s="171" t="n">
        <v>0</v>
      </c>
      <c r="AF141" s="171" t="n">
        <v>0.29</v>
      </c>
      <c r="AG141" s="171" t="n">
        <v>0</v>
      </c>
      <c r="AH141" s="171" t="n">
        <v>0.17</v>
      </c>
      <c r="AI141" s="171" t="n">
        <v>0</v>
      </c>
      <c r="AJ141" s="171" t="n">
        <v>0.176528</v>
      </c>
      <c r="AK141" s="171" t="n">
        <v>0</v>
      </c>
      <c r="AL141" s="171" t="n">
        <v>0.125</v>
      </c>
      <c r="AM141" s="171" t="n">
        <v>0.035</v>
      </c>
      <c r="AN141" s="171" t="n">
        <v>-0.0635</v>
      </c>
      <c r="AO141" s="171" t="n">
        <v>0.02</v>
      </c>
      <c r="AP141" s="171" t="n">
        <v>-0.52</v>
      </c>
      <c r="AQ141" s="171" t="n">
        <v>0.155</v>
      </c>
      <c r="AR141" s="171" t="n">
        <v>-0.0435</v>
      </c>
      <c r="AS141" s="171" t="n">
        <v>0.005</v>
      </c>
      <c r="AT141" s="171" t="n">
        <v>-0.155</v>
      </c>
      <c r="AU141" s="171" t="n">
        <v>-0.005</v>
      </c>
      <c r="AV141" s="171" t="n">
        <v>-0.115</v>
      </c>
      <c r="AW141" s="171" t="n">
        <v>-0.01</v>
      </c>
      <c r="AX141" s="171" t="n">
        <v>-0.0435</v>
      </c>
      <c r="AY141" s="171" t="n">
        <v>0.022</v>
      </c>
      <c r="AZ141" s="172" t="n">
        <v>0.155</v>
      </c>
      <c r="BA141" s="172" t="n">
        <v>0</v>
      </c>
      <c r="BB141" s="172" t="n">
        <v>-0.13</v>
      </c>
      <c r="BC141" s="171" t="n">
        <v>0.005</v>
      </c>
      <c r="BD141" s="171" t="n">
        <v>-0.07</v>
      </c>
      <c r="BE141" s="171" t="n">
        <v>0.005</v>
      </c>
      <c r="BF141" s="171" t="n">
        <v>0.35</v>
      </c>
      <c r="BG141" s="171" t="n">
        <v>0</v>
      </c>
      <c r="BH141" s="171" t="n">
        <v>-0.06</v>
      </c>
      <c r="BI141" s="171" t="n">
        <v>0</v>
      </c>
      <c r="BJ141" s="171" t="n">
        <v>0</v>
      </c>
      <c r="BK141" s="134" t="n">
        <v>0.03</v>
      </c>
      <c r="BL141" s="134" t="n">
        <v>0.35</v>
      </c>
      <c r="BM141" s="134" t="n">
        <v>0</v>
      </c>
      <c r="BN141" s="134" t="n">
        <v>0.428</v>
      </c>
      <c r="BO141" s="134" t="n">
        <v>0</v>
      </c>
      <c r="BP141" s="134" t="n">
        <v>-0.26</v>
      </c>
      <c r="BQ141" s="134" t="n">
        <v>0</v>
      </c>
      <c r="BR141" s="134" t="n">
        <v>0.57</v>
      </c>
      <c r="BS141" s="134" t="n">
        <v>0</v>
      </c>
      <c r="BT141" s="134" t="n">
        <v>-0.07</v>
      </c>
      <c r="BU141" s="134" t="n">
        <v>0.005</v>
      </c>
      <c r="BV141" s="134" t="n">
        <v>0.37</v>
      </c>
      <c r="BW141" s="134" t="n">
        <v>0</v>
      </c>
      <c r="BX141" s="134" t="n">
        <v>0</v>
      </c>
      <c r="BY141" s="134" t="n">
        <v>0</v>
      </c>
      <c r="BZ141" s="134" t="n">
        <v>-0.011</v>
      </c>
      <c r="CA141" s="134" t="n">
        <v>0.0575</v>
      </c>
      <c r="CB141" s="134" t="n">
        <v>0.255</v>
      </c>
      <c r="CC141" s="134" t="n">
        <v>0.02</v>
      </c>
      <c r="CD141" s="134" t="n">
        <v>-0.011</v>
      </c>
      <c r="CE141" s="134" t="n">
        <v>0.0062</v>
      </c>
      <c r="CF141" s="134" t="n">
        <v>0.0025</v>
      </c>
      <c r="CG141" s="134" t="n">
        <v>0.0025</v>
      </c>
      <c r="CH141" s="134" t="n">
        <v>-0.011</v>
      </c>
      <c r="CI141" s="134" t="n">
        <v>0.0062</v>
      </c>
      <c r="CJ141" s="134" t="n">
        <v>-0.109</v>
      </c>
      <c r="CK141" s="134" t="n">
        <v>0.005</v>
      </c>
      <c r="CL141" s="134" t="n">
        <v>0.075</v>
      </c>
      <c r="CM141" s="134" t="n">
        <v>0.005</v>
      </c>
      <c r="CN141" s="134" t="n">
        <v>-0.069</v>
      </c>
      <c r="CO141" s="134" t="n">
        <v>0.01</v>
      </c>
      <c r="CP141" s="134" t="n">
        <v>-0.014</v>
      </c>
      <c r="CQ141" s="134" t="n">
        <v>0.01</v>
      </c>
      <c r="CR141" s="134" t="n">
        <v>0.026</v>
      </c>
      <c r="CS141" s="134" t="n">
        <v>0.0075</v>
      </c>
      <c r="CT141" s="134" t="n">
        <v>1.6</v>
      </c>
      <c r="CU141" s="134" t="n">
        <v>0.45</v>
      </c>
      <c r="CV141" s="134" t="n">
        <v>0.428</v>
      </c>
      <c r="CW141" s="134" t="n">
        <v>0</v>
      </c>
      <c r="CX141" s="134" t="n">
        <v>0.255</v>
      </c>
      <c r="CY141" s="134" t="n">
        <v>0.02</v>
      </c>
      <c r="CZ141" s="134" t="n">
        <v>-0.52</v>
      </c>
      <c r="DA141" s="134" t="n">
        <v>0</v>
      </c>
      <c r="DB141" s="134" t="n">
        <v>-0.34</v>
      </c>
      <c r="DC141" s="134" t="n">
        <v>0</v>
      </c>
      <c r="DD141" s="134" t="n">
        <v>0.35</v>
      </c>
      <c r="DF141" s="134" t="n">
        <v>-0.0305</v>
      </c>
      <c r="DG141" s="134" t="n">
        <v>0.0125</v>
      </c>
      <c r="DH141" s="134" t="n">
        <v>0.0095</v>
      </c>
      <c r="DI141" s="134" t="n">
        <v>0.0075</v>
      </c>
      <c r="DJ141" s="134" t="n">
        <v>-0.008</v>
      </c>
      <c r="DK141" s="134" t="n">
        <v>0.0025</v>
      </c>
      <c r="DL141" s="171" t="n">
        <v>-0.135</v>
      </c>
      <c r="DM141" s="134" t="n">
        <v>0</v>
      </c>
      <c r="DN141" s="134" t="n">
        <v>0.175</v>
      </c>
      <c r="DO141" s="134" t="n">
        <v>0</v>
      </c>
      <c r="DP141" s="134" t="n">
        <v>-0.0435</v>
      </c>
      <c r="DQ141" s="134" t="n">
        <v>0.005</v>
      </c>
      <c r="DR141" s="134" t="n">
        <v>-0.125</v>
      </c>
      <c r="DS141" s="134" t="n">
        <v>0</v>
      </c>
      <c r="DT141" s="134" t="n">
        <v>0.17</v>
      </c>
      <c r="DU141" s="134" t="n">
        <v>0</v>
      </c>
    </row>
    <row r="142" customFormat="false" ht="12.75" hidden="false" customHeight="false" outlineLevel="0" collapsed="false">
      <c r="D142" s="133" t="n">
        <v>40940</v>
      </c>
      <c r="F142" s="171" t="n">
        <v>4.618</v>
      </c>
      <c r="G142" s="172" t="n">
        <v>0.0555148138310919</v>
      </c>
      <c r="H142" s="171" t="n">
        <v>0.175</v>
      </c>
      <c r="I142" s="171" t="n">
        <v>1</v>
      </c>
      <c r="J142" s="171" t="n">
        <v>1.05</v>
      </c>
      <c r="K142" s="171" t="n">
        <v>1</v>
      </c>
      <c r="L142" s="169" t="n">
        <v>1</v>
      </c>
      <c r="M142" s="169" t="n">
        <v>1.15</v>
      </c>
      <c r="N142" s="171" t="n">
        <v>1.45</v>
      </c>
      <c r="O142" s="171" t="n">
        <v>1.05</v>
      </c>
      <c r="P142" s="171" t="n">
        <v>1</v>
      </c>
      <c r="Q142" s="171" t="n">
        <v>1.35</v>
      </c>
      <c r="R142" s="172" t="n">
        <v>1</v>
      </c>
      <c r="S142" s="172" t="n">
        <v>1.1</v>
      </c>
      <c r="T142" s="171" t="n">
        <v>1</v>
      </c>
      <c r="U142" s="171" t="n">
        <v>1.45</v>
      </c>
      <c r="V142" s="171" t="n">
        <v>1.15</v>
      </c>
      <c r="W142" s="171" t="n">
        <v>1.1</v>
      </c>
      <c r="X142" s="171" t="n">
        <v>-0.01</v>
      </c>
      <c r="Y142" s="171" t="n">
        <v>0.03</v>
      </c>
      <c r="Z142" s="171" t="n">
        <v>0.125</v>
      </c>
      <c r="AA142" s="171" t="n">
        <v>0.02</v>
      </c>
      <c r="AB142" s="171" t="n">
        <v>0.29</v>
      </c>
      <c r="AC142" s="171" t="n">
        <v>0</v>
      </c>
      <c r="AD142" s="171" t="n">
        <v>0.325</v>
      </c>
      <c r="AE142" s="171" t="n">
        <v>0</v>
      </c>
      <c r="AF142" s="171" t="n">
        <v>0.29</v>
      </c>
      <c r="AG142" s="171" t="n">
        <v>0</v>
      </c>
      <c r="AH142" s="171" t="n">
        <v>0.17</v>
      </c>
      <c r="AI142" s="171" t="n">
        <v>0</v>
      </c>
      <c r="AJ142" s="171" t="n">
        <v>0.17384</v>
      </c>
      <c r="AK142" s="171" t="n">
        <v>0</v>
      </c>
      <c r="AL142" s="171" t="n">
        <v>0.125</v>
      </c>
      <c r="AM142" s="171" t="n">
        <v>0.035</v>
      </c>
      <c r="AN142" s="171" t="n">
        <v>-0.0635</v>
      </c>
      <c r="AO142" s="171" t="n">
        <v>0.02</v>
      </c>
      <c r="AP142" s="171" t="n">
        <v>-0.52</v>
      </c>
      <c r="AQ142" s="171" t="n">
        <v>0.155</v>
      </c>
      <c r="AR142" s="171" t="n">
        <v>-0.0435</v>
      </c>
      <c r="AS142" s="171" t="n">
        <v>0.005</v>
      </c>
      <c r="AT142" s="171" t="n">
        <v>-0.1475</v>
      </c>
      <c r="AU142" s="171" t="n">
        <v>-0.005</v>
      </c>
      <c r="AV142" s="171" t="n">
        <v>-0.1075</v>
      </c>
      <c r="AW142" s="171" t="n">
        <v>-0.01</v>
      </c>
      <c r="AX142" s="171" t="n">
        <v>-0.0435</v>
      </c>
      <c r="AY142" s="171" t="n">
        <v>0.022</v>
      </c>
      <c r="AZ142" s="172" t="n">
        <v>0.155</v>
      </c>
      <c r="BA142" s="172" t="n">
        <v>0</v>
      </c>
      <c r="BB142" s="172" t="n">
        <v>-0.13</v>
      </c>
      <c r="BC142" s="171" t="n">
        <v>0.005</v>
      </c>
      <c r="BD142" s="171" t="n">
        <v>-0.07</v>
      </c>
      <c r="BE142" s="171" t="n">
        <v>0.005</v>
      </c>
      <c r="BF142" s="171" t="n">
        <v>0.35</v>
      </c>
      <c r="BG142" s="171" t="n">
        <v>0</v>
      </c>
      <c r="BH142" s="171" t="n">
        <v>-0.06</v>
      </c>
      <c r="BI142" s="171" t="n">
        <v>0</v>
      </c>
      <c r="BJ142" s="171" t="n">
        <v>0</v>
      </c>
      <c r="BK142" s="134" t="n">
        <v>0.03</v>
      </c>
      <c r="BL142" s="134" t="n">
        <v>0.35</v>
      </c>
      <c r="BM142" s="134" t="n">
        <v>0</v>
      </c>
      <c r="BN142" s="134" t="n">
        <v>0.298</v>
      </c>
      <c r="BO142" s="134" t="n">
        <v>0</v>
      </c>
      <c r="BP142" s="134" t="n">
        <v>-0.26</v>
      </c>
      <c r="BQ142" s="134" t="n">
        <v>0</v>
      </c>
      <c r="BR142" s="134" t="n">
        <v>0.57</v>
      </c>
      <c r="BS142" s="134" t="n">
        <v>0</v>
      </c>
      <c r="BT142" s="134" t="n">
        <v>-0.07</v>
      </c>
      <c r="BU142" s="134" t="n">
        <v>0.005</v>
      </c>
      <c r="BV142" s="134" t="n">
        <v>0.37</v>
      </c>
      <c r="BW142" s="134" t="n">
        <v>0</v>
      </c>
      <c r="BX142" s="134" t="n">
        <v>0</v>
      </c>
      <c r="BY142" s="134" t="n">
        <v>0</v>
      </c>
      <c r="BZ142" s="134" t="n">
        <v>-0.011</v>
      </c>
      <c r="CA142" s="134" t="n">
        <v>0.0575</v>
      </c>
      <c r="CB142" s="134" t="n">
        <v>0.255</v>
      </c>
      <c r="CC142" s="134" t="n">
        <v>0.02</v>
      </c>
      <c r="CD142" s="134" t="n">
        <v>-0.011</v>
      </c>
      <c r="CE142" s="134" t="n">
        <v>0.0062</v>
      </c>
      <c r="CF142" s="134" t="n">
        <v>0.0025</v>
      </c>
      <c r="CG142" s="134" t="n">
        <v>0.0025</v>
      </c>
      <c r="CH142" s="134" t="n">
        <v>-0.011</v>
      </c>
      <c r="CI142" s="134" t="n">
        <v>0.0062</v>
      </c>
      <c r="CJ142" s="134" t="n">
        <v>-0.0915</v>
      </c>
      <c r="CK142" s="134" t="n">
        <v>0.005</v>
      </c>
      <c r="CL142" s="134" t="n">
        <v>0.075</v>
      </c>
      <c r="CM142" s="134" t="n">
        <v>0.005</v>
      </c>
      <c r="CN142" s="134" t="n">
        <v>-0.069</v>
      </c>
      <c r="CO142" s="134" t="n">
        <v>0.01</v>
      </c>
      <c r="CP142" s="134" t="n">
        <v>-0.014</v>
      </c>
      <c r="CQ142" s="134" t="n">
        <v>0.01</v>
      </c>
      <c r="CR142" s="134" t="n">
        <v>0.026</v>
      </c>
      <c r="CS142" s="134" t="n">
        <v>0.0075</v>
      </c>
      <c r="CT142" s="134" t="n">
        <v>1.6</v>
      </c>
      <c r="CU142" s="134" t="n">
        <v>0.45</v>
      </c>
      <c r="CV142" s="134" t="n">
        <v>0.298</v>
      </c>
      <c r="CW142" s="134" t="n">
        <v>0</v>
      </c>
      <c r="CX142" s="134" t="n">
        <v>0.255</v>
      </c>
      <c r="CY142" s="134" t="n">
        <v>0.02</v>
      </c>
      <c r="CZ142" s="134" t="n">
        <v>-0.52</v>
      </c>
      <c r="DA142" s="134" t="n">
        <v>0</v>
      </c>
      <c r="DB142" s="134" t="n">
        <v>-0.34</v>
      </c>
      <c r="DC142" s="134" t="n">
        <v>0</v>
      </c>
      <c r="DD142" s="134" t="n">
        <v>0.35</v>
      </c>
      <c r="DF142" s="134" t="n">
        <v>-0.0305</v>
      </c>
      <c r="DG142" s="134" t="n">
        <v>0.0125</v>
      </c>
      <c r="DH142" s="134" t="n">
        <v>0.0095</v>
      </c>
      <c r="DI142" s="134" t="n">
        <v>0.0075</v>
      </c>
      <c r="DJ142" s="134" t="n">
        <v>-0.008</v>
      </c>
      <c r="DK142" s="134" t="n">
        <v>0.0025</v>
      </c>
      <c r="DL142" s="171" t="n">
        <v>-0.1275</v>
      </c>
      <c r="DM142" s="134" t="n">
        <v>0</v>
      </c>
      <c r="DN142" s="134" t="n">
        <v>0.175</v>
      </c>
      <c r="DO142" s="134" t="n">
        <v>0</v>
      </c>
      <c r="DP142" s="134" t="n">
        <v>-0.0435</v>
      </c>
      <c r="DQ142" s="134" t="n">
        <v>0.005</v>
      </c>
      <c r="DR142" s="134" t="n">
        <v>-0.1175</v>
      </c>
      <c r="DS142" s="134" t="n">
        <v>0</v>
      </c>
      <c r="DT142" s="134" t="n">
        <v>0.17</v>
      </c>
      <c r="DU142" s="134" t="n">
        <v>0</v>
      </c>
    </row>
    <row r="143" customFormat="false" ht="12.75" hidden="false" customHeight="false" outlineLevel="0" collapsed="false">
      <c r="D143" s="133" t="n">
        <v>40969</v>
      </c>
      <c r="F143" s="171" t="n">
        <v>4.483</v>
      </c>
      <c r="G143" s="172" t="n">
        <v>0.05555938919635</v>
      </c>
      <c r="H143" s="171" t="n">
        <v>0.17</v>
      </c>
      <c r="I143" s="171" t="n">
        <v>0.75</v>
      </c>
      <c r="J143" s="171" t="n">
        <v>0.8</v>
      </c>
      <c r="K143" s="171" t="n">
        <v>0.75</v>
      </c>
      <c r="L143" s="169" t="n">
        <v>0.75</v>
      </c>
      <c r="M143" s="169" t="n">
        <v>0.85</v>
      </c>
      <c r="N143" s="171" t="n">
        <v>1</v>
      </c>
      <c r="O143" s="171" t="n">
        <v>0.75</v>
      </c>
      <c r="P143" s="171" t="n">
        <v>0.75</v>
      </c>
      <c r="Q143" s="171" t="n">
        <v>0.95</v>
      </c>
      <c r="R143" s="172" t="n">
        <v>0.75</v>
      </c>
      <c r="S143" s="172" t="n">
        <v>0.75</v>
      </c>
      <c r="T143" s="171" t="n">
        <v>0.75</v>
      </c>
      <c r="U143" s="171" t="n">
        <v>1</v>
      </c>
      <c r="V143" s="171" t="n">
        <v>0.9</v>
      </c>
      <c r="W143" s="171" t="n">
        <v>0.85</v>
      </c>
      <c r="X143" s="171" t="n">
        <v>-0.03</v>
      </c>
      <c r="Y143" s="171" t="n">
        <v>0.03</v>
      </c>
      <c r="Z143" s="171" t="n">
        <v>0.125</v>
      </c>
      <c r="AA143" s="171" t="n">
        <v>0.02</v>
      </c>
      <c r="AB143" s="171" t="n">
        <v>0.29</v>
      </c>
      <c r="AC143" s="171" t="n">
        <v>0</v>
      </c>
      <c r="AD143" s="171" t="n">
        <v>0.325</v>
      </c>
      <c r="AE143" s="171" t="n">
        <v>0</v>
      </c>
      <c r="AF143" s="171" t="n">
        <v>0.29</v>
      </c>
      <c r="AG143" s="171" t="n">
        <v>0</v>
      </c>
      <c r="AH143" s="171" t="n">
        <v>0.17</v>
      </c>
      <c r="AI143" s="171" t="n">
        <v>0</v>
      </c>
      <c r="AJ143" s="171" t="n">
        <v>0.16952</v>
      </c>
      <c r="AK143" s="171" t="n">
        <v>0</v>
      </c>
      <c r="AL143" s="171" t="n">
        <v>0.125</v>
      </c>
      <c r="AM143" s="171" t="n">
        <v>0.035</v>
      </c>
      <c r="AN143" s="171" t="n">
        <v>-0.0635</v>
      </c>
      <c r="AO143" s="171" t="n">
        <v>0.02</v>
      </c>
      <c r="AP143" s="171" t="n">
        <v>-0.52</v>
      </c>
      <c r="AQ143" s="171" t="n">
        <v>0.155</v>
      </c>
      <c r="AR143" s="171" t="n">
        <v>-0.0435</v>
      </c>
      <c r="AS143" s="171" t="n">
        <v>0.005</v>
      </c>
      <c r="AT143" s="171" t="n">
        <v>-0.145</v>
      </c>
      <c r="AU143" s="171" t="n">
        <v>-0.005</v>
      </c>
      <c r="AV143" s="171" t="n">
        <v>-0.105</v>
      </c>
      <c r="AW143" s="171" t="n">
        <v>-0.01</v>
      </c>
      <c r="AX143" s="171" t="n">
        <v>-0.0435</v>
      </c>
      <c r="AY143" s="171" t="n">
        <v>0.022</v>
      </c>
      <c r="AZ143" s="172" t="n">
        <v>0.155</v>
      </c>
      <c r="BA143" s="172" t="n">
        <v>0</v>
      </c>
      <c r="BB143" s="172" t="n">
        <v>-0.13</v>
      </c>
      <c r="BC143" s="171" t="n">
        <v>0.005</v>
      </c>
      <c r="BD143" s="171" t="n">
        <v>-0.07</v>
      </c>
      <c r="BE143" s="171" t="n">
        <v>0.005</v>
      </c>
      <c r="BF143" s="171" t="n">
        <v>0.35</v>
      </c>
      <c r="BG143" s="171" t="n">
        <v>0</v>
      </c>
      <c r="BH143" s="171" t="n">
        <v>-0.06</v>
      </c>
      <c r="BI143" s="171" t="n">
        <v>0</v>
      </c>
      <c r="BJ143" s="171" t="n">
        <v>0</v>
      </c>
      <c r="BK143" s="134" t="n">
        <v>0.03</v>
      </c>
      <c r="BL143" s="134" t="n">
        <v>0.35</v>
      </c>
      <c r="BM143" s="134" t="n">
        <v>0</v>
      </c>
      <c r="BN143" s="134" t="n">
        <v>0.118</v>
      </c>
      <c r="BO143" s="134" t="n">
        <v>0</v>
      </c>
      <c r="BP143" s="134" t="n">
        <v>-0.26</v>
      </c>
      <c r="BQ143" s="134" t="n">
        <v>0</v>
      </c>
      <c r="BR143" s="134" t="n">
        <v>0.57</v>
      </c>
      <c r="BS143" s="134" t="n">
        <v>0</v>
      </c>
      <c r="BT143" s="134" t="n">
        <v>-0.07</v>
      </c>
      <c r="BU143" s="134" t="n">
        <v>0.005</v>
      </c>
      <c r="BV143" s="134" t="n">
        <v>0.37</v>
      </c>
      <c r="BW143" s="134" t="n">
        <v>0</v>
      </c>
      <c r="BX143" s="134" t="n">
        <v>0</v>
      </c>
      <c r="BY143" s="134" t="n">
        <v>0</v>
      </c>
      <c r="BZ143" s="134" t="n">
        <v>-0.011</v>
      </c>
      <c r="CA143" s="134" t="n">
        <v>0.0575</v>
      </c>
      <c r="CB143" s="134" t="n">
        <v>0.215</v>
      </c>
      <c r="CC143" s="134" t="n">
        <v>0.02</v>
      </c>
      <c r="CD143" s="134" t="n">
        <v>-0.011</v>
      </c>
      <c r="CE143" s="134" t="n">
        <v>0.0062</v>
      </c>
      <c r="CF143" s="134" t="n">
        <v>0.0025</v>
      </c>
      <c r="CG143" s="134" t="n">
        <v>0.0025</v>
      </c>
      <c r="CH143" s="134" t="n">
        <v>-0.011</v>
      </c>
      <c r="CI143" s="134" t="n">
        <v>0.0062</v>
      </c>
      <c r="CJ143" s="134" t="n">
        <v>-0.079</v>
      </c>
      <c r="CK143" s="134" t="n">
        <v>0.005</v>
      </c>
      <c r="CL143" s="134" t="n">
        <v>0.075</v>
      </c>
      <c r="CM143" s="134" t="n">
        <v>0.005</v>
      </c>
      <c r="CN143" s="134" t="n">
        <v>-0.069</v>
      </c>
      <c r="CO143" s="134" t="n">
        <v>0.01</v>
      </c>
      <c r="CP143" s="134" t="n">
        <v>-0.014</v>
      </c>
      <c r="CQ143" s="134" t="n">
        <v>0.01</v>
      </c>
      <c r="CR143" s="134" t="n">
        <v>0.026</v>
      </c>
      <c r="CS143" s="134" t="n">
        <v>0.0075</v>
      </c>
      <c r="CT143" s="134" t="n">
        <v>0.69</v>
      </c>
      <c r="CU143" s="134" t="n">
        <v>0.1</v>
      </c>
      <c r="CV143" s="134" t="n">
        <v>0.118</v>
      </c>
      <c r="CW143" s="134" t="n">
        <v>0</v>
      </c>
      <c r="CX143" s="134" t="n">
        <v>0.215</v>
      </c>
      <c r="CY143" s="134" t="n">
        <v>0.02</v>
      </c>
      <c r="CZ143" s="134" t="n">
        <v>-0.52</v>
      </c>
      <c r="DA143" s="134" t="n">
        <v>0</v>
      </c>
      <c r="DB143" s="134" t="n">
        <v>-0.34</v>
      </c>
      <c r="DC143" s="134" t="n">
        <v>0</v>
      </c>
      <c r="DD143" s="134" t="n">
        <v>0.4</v>
      </c>
      <c r="DF143" s="134" t="n">
        <v>-0.0305</v>
      </c>
      <c r="DG143" s="134" t="n">
        <v>0.0125</v>
      </c>
      <c r="DH143" s="134" t="n">
        <v>0.0145</v>
      </c>
      <c r="DI143" s="134" t="n">
        <v>0.0075</v>
      </c>
      <c r="DJ143" s="134" t="n">
        <v>-0.003</v>
      </c>
      <c r="DK143" s="134" t="n">
        <v>0.0025</v>
      </c>
      <c r="DL143" s="171" t="n">
        <v>-0.125</v>
      </c>
      <c r="DM143" s="134" t="n">
        <v>0</v>
      </c>
      <c r="DN143" s="134" t="n">
        <v>0.175</v>
      </c>
      <c r="DO143" s="134" t="n">
        <v>0</v>
      </c>
      <c r="DP143" s="134" t="n">
        <v>-0.0435</v>
      </c>
      <c r="DQ143" s="134" t="n">
        <v>0.005</v>
      </c>
      <c r="DR143" s="134" t="n">
        <v>-0.115</v>
      </c>
      <c r="DS143" s="134" t="n">
        <v>0</v>
      </c>
      <c r="DT143" s="134" t="n">
        <v>0.17</v>
      </c>
      <c r="DU143" s="134" t="n">
        <v>0</v>
      </c>
    </row>
    <row r="144" customFormat="false" ht="12.75" hidden="false" customHeight="false" outlineLevel="0" collapsed="false">
      <c r="D144" s="133" t="n">
        <v>41000</v>
      </c>
      <c r="F144" s="171" t="n">
        <v>4.333</v>
      </c>
      <c r="G144" s="172" t="n">
        <v>0.0556070387254608</v>
      </c>
      <c r="H144" s="171" t="n">
        <v>0.17</v>
      </c>
      <c r="I144" s="171" t="n">
        <v>0.4</v>
      </c>
      <c r="J144" s="171" t="n">
        <v>0.45</v>
      </c>
      <c r="K144" s="171" t="n">
        <v>0.4</v>
      </c>
      <c r="L144" s="169" t="n">
        <v>0.45</v>
      </c>
      <c r="M144" s="169" t="n">
        <v>0.45</v>
      </c>
      <c r="N144" s="171" t="n">
        <v>0.45</v>
      </c>
      <c r="O144" s="171" t="n">
        <v>0.45</v>
      </c>
      <c r="P144" s="171" t="n">
        <v>0.45</v>
      </c>
      <c r="Q144" s="171" t="n">
        <v>0.5</v>
      </c>
      <c r="R144" s="172" t="n">
        <v>0.4</v>
      </c>
      <c r="S144" s="172" t="n">
        <v>0.45</v>
      </c>
      <c r="T144" s="171" t="n">
        <v>0.4</v>
      </c>
      <c r="U144" s="171" t="n">
        <v>0.45</v>
      </c>
      <c r="V144" s="171" t="n">
        <v>0.55</v>
      </c>
      <c r="W144" s="171" t="n">
        <v>0.55</v>
      </c>
      <c r="X144" s="171" t="n">
        <v>-0.09</v>
      </c>
      <c r="Y144" s="171" t="n">
        <v>0</v>
      </c>
      <c r="Z144" s="171" t="n">
        <v>0.04</v>
      </c>
      <c r="AA144" s="171" t="n">
        <v>0.005</v>
      </c>
      <c r="AB144" s="171" t="n">
        <v>0.16</v>
      </c>
      <c r="AC144" s="171" t="n">
        <v>0</v>
      </c>
      <c r="AD144" s="171" t="n">
        <v>0.125</v>
      </c>
      <c r="AE144" s="171" t="n">
        <v>0</v>
      </c>
      <c r="AF144" s="171" t="n">
        <v>0.16</v>
      </c>
      <c r="AG144" s="171" t="n">
        <v>0</v>
      </c>
      <c r="AH144" s="171" t="n">
        <v>0.125</v>
      </c>
      <c r="AI144" s="171" t="n">
        <v>0</v>
      </c>
      <c r="AJ144" s="171" t="n">
        <v>0.125</v>
      </c>
      <c r="AK144" s="171" t="n">
        <v>0</v>
      </c>
      <c r="AL144" s="171" t="n">
        <v>0.04</v>
      </c>
      <c r="AM144" s="171" t="n">
        <v>0.04</v>
      </c>
      <c r="AN144" s="171" t="n">
        <v>-0.046</v>
      </c>
      <c r="AO144" s="171" t="n">
        <v>0.027</v>
      </c>
      <c r="AP144" s="171" t="n">
        <v>-0.633</v>
      </c>
      <c r="AQ144" s="171" t="n">
        <v>0.155</v>
      </c>
      <c r="AR144" s="171" t="n">
        <v>-0.041</v>
      </c>
      <c r="AS144" s="171" t="n">
        <v>0</v>
      </c>
      <c r="AT144" s="171" t="n">
        <v>-0.15</v>
      </c>
      <c r="AU144" s="171" t="n">
        <v>-0.015</v>
      </c>
      <c r="AV144" s="171" t="n">
        <v>-0.11</v>
      </c>
      <c r="AW144" s="171" t="n">
        <v>0.02</v>
      </c>
      <c r="AX144" s="171" t="n">
        <v>-0.041</v>
      </c>
      <c r="AY144" s="171" t="n">
        <v>0.014</v>
      </c>
      <c r="AZ144" s="172" t="n">
        <v>0.11</v>
      </c>
      <c r="BA144" s="172" t="n">
        <v>0</v>
      </c>
      <c r="BB144" s="172" t="n">
        <v>-0.195</v>
      </c>
      <c r="BC144" s="171" t="n">
        <v>0.0025</v>
      </c>
      <c r="BD144" s="171" t="n">
        <v>-0.07</v>
      </c>
      <c r="BE144" s="171" t="n">
        <v>0.005</v>
      </c>
      <c r="BF144" s="171" t="n">
        <v>0.43</v>
      </c>
      <c r="BG144" s="171" t="n">
        <v>0</v>
      </c>
      <c r="BH144" s="171" t="n">
        <v>-0.06</v>
      </c>
      <c r="BI144" s="171" t="n">
        <v>0</v>
      </c>
      <c r="BJ144" s="171" t="n">
        <v>0</v>
      </c>
      <c r="BK144" s="134" t="n">
        <v>0.03</v>
      </c>
      <c r="BL144" s="134" t="n">
        <v>0.43</v>
      </c>
      <c r="BM144" s="134" t="n">
        <v>0</v>
      </c>
      <c r="BN144" s="134" t="n">
        <v>-0.2</v>
      </c>
      <c r="BO144" s="134" t="n">
        <v>0</v>
      </c>
      <c r="BP144" s="134" t="n">
        <v>-0.32</v>
      </c>
      <c r="BQ144" s="134" t="n">
        <v>0</v>
      </c>
      <c r="BR144" s="134" t="n">
        <v>0.475</v>
      </c>
      <c r="BS144" s="134" t="n">
        <v>0</v>
      </c>
      <c r="BT144" s="134" t="n">
        <v>-0.07</v>
      </c>
      <c r="BU144" s="134" t="n">
        <v>0.005</v>
      </c>
      <c r="BV144" s="134" t="n">
        <v>0.275</v>
      </c>
      <c r="BW144" s="134" t="n">
        <v>0</v>
      </c>
      <c r="BX144" s="134" t="n">
        <v>0</v>
      </c>
      <c r="BY144" s="134" t="n">
        <v>0</v>
      </c>
      <c r="BZ144" s="134" t="n">
        <v>-0.0135</v>
      </c>
      <c r="CA144" s="134" t="n">
        <v>0.0575</v>
      </c>
      <c r="CB144" s="134" t="n">
        <v>0.17</v>
      </c>
      <c r="CC144" s="134" t="n">
        <v>0.0175</v>
      </c>
      <c r="CD144" s="134" t="n">
        <v>-0.0135</v>
      </c>
      <c r="CE144" s="134" t="n">
        <v>0.006</v>
      </c>
      <c r="CF144" s="134" t="n">
        <v>0.0025</v>
      </c>
      <c r="CG144" s="134" t="n">
        <v>0.0025</v>
      </c>
      <c r="CH144" s="134" t="n">
        <v>-0.0135</v>
      </c>
      <c r="CI144" s="134" t="n">
        <v>0.006</v>
      </c>
      <c r="CJ144" s="134" t="n">
        <v>-0.114</v>
      </c>
      <c r="CK144" s="134" t="n">
        <v>0.005</v>
      </c>
      <c r="CL144" s="134" t="n">
        <v>0.075</v>
      </c>
      <c r="CM144" s="134" t="n">
        <v>0.005</v>
      </c>
      <c r="CN144" s="134" t="n">
        <v>-0.0745</v>
      </c>
      <c r="CO144" s="134" t="n">
        <v>0.01</v>
      </c>
      <c r="CP144" s="134" t="n">
        <v>-0.0195</v>
      </c>
      <c r="CQ144" s="134" t="n">
        <v>0.015</v>
      </c>
      <c r="CR144" s="134" t="n">
        <v>0.0205</v>
      </c>
      <c r="CS144" s="134" t="n">
        <v>0.0075</v>
      </c>
      <c r="CT144" s="134" t="n">
        <v>0.38</v>
      </c>
      <c r="CU144" s="134" t="n">
        <v>0.02</v>
      </c>
      <c r="CV144" s="134" t="n">
        <v>-0.2</v>
      </c>
      <c r="CW144" s="134" t="n">
        <v>0</v>
      </c>
      <c r="CX144" s="134" t="n">
        <v>0.17</v>
      </c>
      <c r="CY144" s="134" t="n">
        <v>0.0175</v>
      </c>
      <c r="CZ144" s="134" t="n">
        <v>-0.58</v>
      </c>
      <c r="DA144" s="134" t="n">
        <v>0</v>
      </c>
      <c r="DB144" s="134" t="n">
        <v>-0.4</v>
      </c>
      <c r="DC144" s="134" t="n">
        <v>0</v>
      </c>
      <c r="DD144" s="134" t="n">
        <v>0.6</v>
      </c>
      <c r="DF144" s="134" t="n">
        <v>-0.0405</v>
      </c>
      <c r="DG144" s="134" t="n">
        <v>0.01</v>
      </c>
      <c r="DH144" s="134" t="n">
        <v>0.0145</v>
      </c>
      <c r="DI144" s="134" t="n">
        <v>0.01</v>
      </c>
      <c r="DJ144" s="134" t="n">
        <v>-0.003</v>
      </c>
      <c r="DK144" s="134" t="n">
        <v>0.0075</v>
      </c>
      <c r="DL144" s="171" t="n">
        <v>-0.13</v>
      </c>
      <c r="DM144" s="134" t="n">
        <v>-0.01</v>
      </c>
      <c r="DN144" s="134" t="n">
        <v>0.13</v>
      </c>
      <c r="DO144" s="134" t="n">
        <v>0</v>
      </c>
      <c r="DP144" s="134" t="n">
        <v>-0.041</v>
      </c>
      <c r="DQ144" s="134" t="n">
        <v>0</v>
      </c>
      <c r="DR144" s="134" t="n">
        <v>-0.12</v>
      </c>
      <c r="DS144" s="134" t="n">
        <v>-0.01</v>
      </c>
      <c r="DT144" s="134" t="n">
        <v>0.125</v>
      </c>
      <c r="DU144" s="134" t="n">
        <v>0</v>
      </c>
    </row>
    <row r="145" customFormat="false" ht="12.75" hidden="false" customHeight="false" outlineLevel="0" collapsed="false">
      <c r="D145" s="133" t="n">
        <v>41030</v>
      </c>
      <c r="F145" s="171" t="n">
        <v>4.337</v>
      </c>
      <c r="G145" s="172" t="n">
        <v>0.0556531511737073</v>
      </c>
      <c r="H145" s="171" t="n">
        <v>0.17</v>
      </c>
      <c r="I145" s="171" t="n">
        <v>0.45</v>
      </c>
      <c r="J145" s="171" t="n">
        <v>0.5</v>
      </c>
      <c r="K145" s="171" t="n">
        <v>0.4</v>
      </c>
      <c r="L145" s="169" t="n">
        <v>0.4</v>
      </c>
      <c r="M145" s="169" t="n">
        <v>0.45</v>
      </c>
      <c r="N145" s="171" t="n">
        <v>0.5</v>
      </c>
      <c r="O145" s="171" t="n">
        <v>0.45</v>
      </c>
      <c r="P145" s="171" t="n">
        <v>0.4</v>
      </c>
      <c r="Q145" s="171" t="n">
        <v>0.45</v>
      </c>
      <c r="R145" s="172" t="n">
        <v>0.45</v>
      </c>
      <c r="S145" s="172" t="n">
        <v>0.5</v>
      </c>
      <c r="T145" s="171" t="n">
        <v>0.45</v>
      </c>
      <c r="U145" s="171" t="n">
        <v>0.5</v>
      </c>
      <c r="V145" s="171" t="n">
        <v>0.6</v>
      </c>
      <c r="W145" s="171" t="n">
        <v>0.5</v>
      </c>
      <c r="X145" s="171" t="n">
        <v>-0.09</v>
      </c>
      <c r="Y145" s="171" t="n">
        <v>0</v>
      </c>
      <c r="Z145" s="171" t="n">
        <v>0.04</v>
      </c>
      <c r="AA145" s="171" t="n">
        <v>0.005</v>
      </c>
      <c r="AB145" s="171" t="n">
        <v>0.16</v>
      </c>
      <c r="AC145" s="171" t="n">
        <v>0</v>
      </c>
      <c r="AD145" s="171" t="n">
        <v>0.125</v>
      </c>
      <c r="AE145" s="171" t="n">
        <v>0</v>
      </c>
      <c r="AF145" s="171" t="n">
        <v>0.16</v>
      </c>
      <c r="AG145" s="171" t="n">
        <v>0</v>
      </c>
      <c r="AH145" s="171" t="n">
        <v>0.125</v>
      </c>
      <c r="AI145" s="171" t="n">
        <v>0</v>
      </c>
      <c r="AJ145" s="171" t="n">
        <v>0.125</v>
      </c>
      <c r="AK145" s="171" t="n">
        <v>0</v>
      </c>
      <c r="AL145" s="171" t="n">
        <v>0.04</v>
      </c>
      <c r="AM145" s="171" t="n">
        <v>0.04</v>
      </c>
      <c r="AN145" s="171" t="n">
        <v>-0.046</v>
      </c>
      <c r="AO145" s="171" t="n">
        <v>0.027</v>
      </c>
      <c r="AP145" s="171" t="n">
        <v>-0.633</v>
      </c>
      <c r="AQ145" s="171" t="n">
        <v>0.155</v>
      </c>
      <c r="AR145" s="171" t="n">
        <v>-0.041</v>
      </c>
      <c r="AS145" s="171" t="n">
        <v>0</v>
      </c>
      <c r="AT145" s="171" t="n">
        <v>-0.15</v>
      </c>
      <c r="AU145" s="171" t="n">
        <v>-0.015</v>
      </c>
      <c r="AV145" s="171" t="n">
        <v>-0.11</v>
      </c>
      <c r="AW145" s="171" t="n">
        <v>0.02</v>
      </c>
      <c r="AX145" s="171" t="n">
        <v>-0.041</v>
      </c>
      <c r="AY145" s="171" t="n">
        <v>0.014</v>
      </c>
      <c r="AZ145" s="172" t="n">
        <v>0.11</v>
      </c>
      <c r="BA145" s="172" t="n">
        <v>0</v>
      </c>
      <c r="BB145" s="172" t="n">
        <v>-0.195</v>
      </c>
      <c r="BC145" s="171" t="n">
        <v>0.0025</v>
      </c>
      <c r="BD145" s="171" t="n">
        <v>-0.07</v>
      </c>
      <c r="BE145" s="171" t="n">
        <v>0.005</v>
      </c>
      <c r="BF145" s="171" t="n">
        <v>0.43</v>
      </c>
      <c r="BG145" s="171" t="n">
        <v>0</v>
      </c>
      <c r="BH145" s="171" t="n">
        <v>-0.06</v>
      </c>
      <c r="BI145" s="171" t="n">
        <v>0</v>
      </c>
      <c r="BJ145" s="171" t="n">
        <v>0</v>
      </c>
      <c r="BK145" s="134" t="n">
        <v>0.03</v>
      </c>
      <c r="BL145" s="134" t="n">
        <v>0.43</v>
      </c>
      <c r="BM145" s="134" t="n">
        <v>0</v>
      </c>
      <c r="BN145" s="134" t="n">
        <v>-0.05</v>
      </c>
      <c r="BO145" s="134" t="n">
        <v>0</v>
      </c>
      <c r="BP145" s="134" t="n">
        <v>-0.32</v>
      </c>
      <c r="BQ145" s="134" t="n">
        <v>0</v>
      </c>
      <c r="BR145" s="134" t="n">
        <v>0.475</v>
      </c>
      <c r="BS145" s="134" t="n">
        <v>0</v>
      </c>
      <c r="BT145" s="134" t="n">
        <v>-0.07</v>
      </c>
      <c r="BU145" s="134" t="n">
        <v>0.005</v>
      </c>
      <c r="BV145" s="134" t="n">
        <v>0.275</v>
      </c>
      <c r="BW145" s="134" t="n">
        <v>0</v>
      </c>
      <c r="BX145" s="134" t="n">
        <v>0</v>
      </c>
      <c r="BY145" s="134" t="n">
        <v>0</v>
      </c>
      <c r="BZ145" s="134" t="n">
        <v>-0.0135</v>
      </c>
      <c r="CA145" s="134" t="n">
        <v>0.0575</v>
      </c>
      <c r="CB145" s="134" t="n">
        <v>0.165</v>
      </c>
      <c r="CC145" s="134" t="n">
        <v>0.01</v>
      </c>
      <c r="CD145" s="134" t="n">
        <v>-0.0135</v>
      </c>
      <c r="CE145" s="134" t="n">
        <v>0.006</v>
      </c>
      <c r="CF145" s="134" t="n">
        <v>0.0025</v>
      </c>
      <c r="CG145" s="134" t="n">
        <v>0.0025</v>
      </c>
      <c r="CH145" s="134" t="n">
        <v>-0.0135</v>
      </c>
      <c r="CI145" s="134" t="n">
        <v>0.006</v>
      </c>
      <c r="CJ145" s="134" t="n">
        <v>-0.1065</v>
      </c>
      <c r="CK145" s="134" t="n">
        <v>0.005</v>
      </c>
      <c r="CL145" s="134" t="n">
        <v>0.075</v>
      </c>
      <c r="CM145" s="134" t="n">
        <v>0.005</v>
      </c>
      <c r="CN145" s="134" t="n">
        <v>-0.0745</v>
      </c>
      <c r="CO145" s="134" t="n">
        <v>0.01</v>
      </c>
      <c r="CP145" s="134" t="n">
        <v>-0.0195</v>
      </c>
      <c r="CQ145" s="134" t="n">
        <v>0.015</v>
      </c>
      <c r="CR145" s="134" t="n">
        <v>0.0205</v>
      </c>
      <c r="CS145" s="134" t="n">
        <v>0.0075</v>
      </c>
      <c r="CT145" s="134" t="n">
        <v>0.33</v>
      </c>
      <c r="CU145" s="134" t="n">
        <v>0.02</v>
      </c>
      <c r="CV145" s="134" t="n">
        <v>-0.05</v>
      </c>
      <c r="CW145" s="134" t="n">
        <v>0</v>
      </c>
      <c r="CX145" s="134" t="n">
        <v>0.165</v>
      </c>
      <c r="CY145" s="134" t="n">
        <v>0.01</v>
      </c>
      <c r="CZ145" s="134" t="n">
        <v>-0.58</v>
      </c>
      <c r="DA145" s="134" t="n">
        <v>0</v>
      </c>
      <c r="DB145" s="134" t="n">
        <v>-0.4</v>
      </c>
      <c r="DC145" s="134" t="n">
        <v>0</v>
      </c>
      <c r="DD145" s="134" t="n">
        <v>0.75</v>
      </c>
      <c r="DF145" s="134" t="n">
        <v>-0.0405</v>
      </c>
      <c r="DG145" s="134" t="n">
        <v>0.01</v>
      </c>
      <c r="DH145" s="134" t="n">
        <v>0.0195</v>
      </c>
      <c r="DI145" s="134" t="n">
        <v>0.01</v>
      </c>
      <c r="DJ145" s="134" t="n">
        <v>0.002</v>
      </c>
      <c r="DK145" s="134" t="n">
        <v>0.0075</v>
      </c>
      <c r="DL145" s="171" t="n">
        <v>-0.13</v>
      </c>
      <c r="DM145" s="134" t="n">
        <v>-0.01</v>
      </c>
      <c r="DN145" s="134" t="n">
        <v>0.13</v>
      </c>
      <c r="DO145" s="134" t="n">
        <v>0</v>
      </c>
      <c r="DP145" s="134" t="n">
        <v>-0.041</v>
      </c>
      <c r="DQ145" s="134" t="n">
        <v>0</v>
      </c>
      <c r="DR145" s="134" t="n">
        <v>-0.12</v>
      </c>
      <c r="DS145" s="134" t="n">
        <v>-0.01</v>
      </c>
      <c r="DT145" s="134" t="n">
        <v>0.125</v>
      </c>
      <c r="DU145" s="134" t="n">
        <v>0</v>
      </c>
    </row>
    <row r="146" customFormat="false" ht="12.75" hidden="false" customHeight="false" outlineLevel="0" collapsed="false">
      <c r="D146" s="133" t="n">
        <v>41061</v>
      </c>
      <c r="F146" s="171" t="n">
        <v>4.377</v>
      </c>
      <c r="G146" s="172" t="n">
        <v>0.0557008007043054</v>
      </c>
      <c r="H146" s="171" t="n">
        <v>0.17</v>
      </c>
      <c r="I146" s="171" t="n">
        <v>0.45</v>
      </c>
      <c r="J146" s="171" t="n">
        <v>0.5</v>
      </c>
      <c r="K146" s="171" t="n">
        <v>0.4</v>
      </c>
      <c r="L146" s="169" t="n">
        <v>0.5</v>
      </c>
      <c r="M146" s="169" t="n">
        <v>0.45</v>
      </c>
      <c r="N146" s="171" t="n">
        <v>0.5</v>
      </c>
      <c r="O146" s="171" t="n">
        <v>0.5</v>
      </c>
      <c r="P146" s="171" t="n">
        <v>0.5</v>
      </c>
      <c r="Q146" s="171" t="n">
        <v>0.5</v>
      </c>
      <c r="R146" s="172" t="n">
        <v>0.45</v>
      </c>
      <c r="S146" s="172" t="n">
        <v>0.5</v>
      </c>
      <c r="T146" s="171" t="n">
        <v>0.45</v>
      </c>
      <c r="U146" s="171" t="n">
        <v>0.5</v>
      </c>
      <c r="V146" s="171" t="n">
        <v>0.6</v>
      </c>
      <c r="W146" s="171" t="n">
        <v>0.6</v>
      </c>
      <c r="X146" s="171" t="n">
        <v>-0.09</v>
      </c>
      <c r="Y146" s="171" t="n">
        <v>0</v>
      </c>
      <c r="Z146" s="171" t="n">
        <v>0.04</v>
      </c>
      <c r="AA146" s="171" t="n">
        <v>0.005</v>
      </c>
      <c r="AB146" s="171" t="n">
        <v>0.16</v>
      </c>
      <c r="AC146" s="171" t="n">
        <v>0</v>
      </c>
      <c r="AD146" s="171" t="n">
        <v>0.125</v>
      </c>
      <c r="AE146" s="171" t="n">
        <v>0</v>
      </c>
      <c r="AF146" s="171" t="n">
        <v>0.16</v>
      </c>
      <c r="AG146" s="171" t="n">
        <v>0</v>
      </c>
      <c r="AH146" s="171" t="n">
        <v>0.125</v>
      </c>
      <c r="AI146" s="171" t="n">
        <v>0</v>
      </c>
      <c r="AJ146" s="171" t="n">
        <v>0.125</v>
      </c>
      <c r="AK146" s="171" t="n">
        <v>0</v>
      </c>
      <c r="AL146" s="171" t="n">
        <v>0.04</v>
      </c>
      <c r="AM146" s="171" t="n">
        <v>0.04</v>
      </c>
      <c r="AN146" s="171" t="n">
        <v>-0.046</v>
      </c>
      <c r="AO146" s="171" t="n">
        <v>0.027</v>
      </c>
      <c r="AP146" s="171" t="n">
        <v>-0.633</v>
      </c>
      <c r="AQ146" s="171" t="n">
        <v>0.155</v>
      </c>
      <c r="AR146" s="171" t="n">
        <v>-0.041</v>
      </c>
      <c r="AS146" s="171" t="n">
        <v>0</v>
      </c>
      <c r="AT146" s="171" t="n">
        <v>-0.15</v>
      </c>
      <c r="AU146" s="171" t="n">
        <v>-0.015</v>
      </c>
      <c r="AV146" s="171" t="n">
        <v>-0.11</v>
      </c>
      <c r="AW146" s="171" t="n">
        <v>0.02</v>
      </c>
      <c r="AX146" s="171" t="n">
        <v>-0.041</v>
      </c>
      <c r="AY146" s="171" t="n">
        <v>0.014</v>
      </c>
      <c r="AZ146" s="172" t="n">
        <v>0.11</v>
      </c>
      <c r="BA146" s="172" t="n">
        <v>0</v>
      </c>
      <c r="BB146" s="172" t="n">
        <v>-0.195</v>
      </c>
      <c r="BC146" s="171" t="n">
        <v>0.0025</v>
      </c>
      <c r="BD146" s="171" t="n">
        <v>-0.07</v>
      </c>
      <c r="BE146" s="171" t="n">
        <v>0.005</v>
      </c>
      <c r="BF146" s="171" t="n">
        <v>0.43</v>
      </c>
      <c r="BG146" s="171" t="n">
        <v>0</v>
      </c>
      <c r="BH146" s="171" t="n">
        <v>-0.06</v>
      </c>
      <c r="BI146" s="171" t="n">
        <v>0</v>
      </c>
      <c r="BJ146" s="171" t="n">
        <v>0</v>
      </c>
      <c r="BK146" s="134" t="n">
        <v>0.03</v>
      </c>
      <c r="BL146" s="134" t="n">
        <v>0.43</v>
      </c>
      <c r="BM146" s="134" t="n">
        <v>0</v>
      </c>
      <c r="BN146" s="134" t="n">
        <v>-0.05</v>
      </c>
      <c r="BO146" s="134" t="n">
        <v>0</v>
      </c>
      <c r="BP146" s="134" t="n">
        <v>-0.32</v>
      </c>
      <c r="BQ146" s="134" t="n">
        <v>0</v>
      </c>
      <c r="BR146" s="134" t="n">
        <v>0.475</v>
      </c>
      <c r="BS146" s="134" t="n">
        <v>0</v>
      </c>
      <c r="BT146" s="134" t="n">
        <v>-0.07</v>
      </c>
      <c r="BU146" s="134" t="n">
        <v>0.005</v>
      </c>
      <c r="BV146" s="134" t="n">
        <v>0.275</v>
      </c>
      <c r="BW146" s="134" t="n">
        <v>0</v>
      </c>
      <c r="BX146" s="134" t="n">
        <v>0</v>
      </c>
      <c r="BY146" s="134" t="n">
        <v>0</v>
      </c>
      <c r="BZ146" s="134" t="n">
        <v>-0.0135</v>
      </c>
      <c r="CA146" s="134" t="n">
        <v>0.0575</v>
      </c>
      <c r="CB146" s="134" t="n">
        <v>0.17</v>
      </c>
      <c r="CC146" s="134" t="n">
        <v>0.0125</v>
      </c>
      <c r="CD146" s="134" t="n">
        <v>-0.0135</v>
      </c>
      <c r="CE146" s="134" t="n">
        <v>0.006</v>
      </c>
      <c r="CF146" s="134" t="n">
        <v>0.0025</v>
      </c>
      <c r="CG146" s="134" t="n">
        <v>0.0025</v>
      </c>
      <c r="CH146" s="134" t="n">
        <v>-0.0135</v>
      </c>
      <c r="CI146" s="134" t="n">
        <v>0.006</v>
      </c>
      <c r="CJ146" s="134" t="n">
        <v>-0.064</v>
      </c>
      <c r="CK146" s="134" t="n">
        <v>0.005</v>
      </c>
      <c r="CL146" s="134" t="n">
        <v>0.075</v>
      </c>
      <c r="CM146" s="134" t="n">
        <v>0.005</v>
      </c>
      <c r="CN146" s="134" t="n">
        <v>-0.0745</v>
      </c>
      <c r="CO146" s="134" t="n">
        <v>0.01</v>
      </c>
      <c r="CP146" s="134" t="n">
        <v>-0.0195</v>
      </c>
      <c r="CQ146" s="134" t="n">
        <v>0.015</v>
      </c>
      <c r="CR146" s="134" t="n">
        <v>0.0205</v>
      </c>
      <c r="CS146" s="134" t="n">
        <v>0.0075</v>
      </c>
      <c r="CT146" s="134" t="n">
        <v>0.37</v>
      </c>
      <c r="CU146" s="134" t="n">
        <v>0.035</v>
      </c>
      <c r="CV146" s="134" t="n">
        <v>-0.05</v>
      </c>
      <c r="CW146" s="134" t="n">
        <v>0</v>
      </c>
      <c r="CX146" s="134" t="n">
        <v>0.17</v>
      </c>
      <c r="CY146" s="134" t="n">
        <v>0.0125</v>
      </c>
      <c r="CZ146" s="134" t="n">
        <v>-0.58</v>
      </c>
      <c r="DA146" s="134" t="n">
        <v>0</v>
      </c>
      <c r="DB146" s="134" t="n">
        <v>-0.4</v>
      </c>
      <c r="DC146" s="134" t="n">
        <v>0</v>
      </c>
      <c r="DD146" s="134" t="n">
        <v>0.85</v>
      </c>
      <c r="DF146" s="134" t="n">
        <v>-0.0355</v>
      </c>
      <c r="DG146" s="134" t="n">
        <v>0.01</v>
      </c>
      <c r="DH146" s="134" t="n">
        <v>0.0195</v>
      </c>
      <c r="DI146" s="134" t="n">
        <v>0.01</v>
      </c>
      <c r="DJ146" s="134" t="n">
        <v>0.002</v>
      </c>
      <c r="DK146" s="134" t="n">
        <v>0.0075</v>
      </c>
      <c r="DL146" s="171" t="n">
        <v>-0.13</v>
      </c>
      <c r="DM146" s="134" t="n">
        <v>-0.01</v>
      </c>
      <c r="DN146" s="134" t="n">
        <v>0.13</v>
      </c>
      <c r="DO146" s="134" t="n">
        <v>0</v>
      </c>
      <c r="DP146" s="134" t="n">
        <v>-0.041</v>
      </c>
      <c r="DQ146" s="134" t="n">
        <v>0</v>
      </c>
      <c r="DR146" s="134" t="n">
        <v>-0.12</v>
      </c>
      <c r="DS146" s="134" t="n">
        <v>-0.01</v>
      </c>
      <c r="DT146" s="134" t="n">
        <v>0.125</v>
      </c>
      <c r="DU146" s="134" t="n">
        <v>0</v>
      </c>
    </row>
    <row r="147" customFormat="false" ht="12.75" hidden="false" customHeight="false" outlineLevel="0" collapsed="false">
      <c r="D147" s="133" t="n">
        <v>41091</v>
      </c>
      <c r="F147" s="171" t="n">
        <v>4.422</v>
      </c>
      <c r="G147" s="172" t="n">
        <v>0.0557469131539916</v>
      </c>
      <c r="H147" s="171" t="n">
        <v>0.17</v>
      </c>
      <c r="I147" s="171" t="n">
        <v>0.5</v>
      </c>
      <c r="J147" s="171" t="n">
        <v>0.5</v>
      </c>
      <c r="K147" s="171" t="n">
        <v>0.4</v>
      </c>
      <c r="L147" s="169" t="n">
        <v>0.5</v>
      </c>
      <c r="M147" s="169" t="n">
        <v>0.5</v>
      </c>
      <c r="N147" s="171" t="n">
        <v>0.5</v>
      </c>
      <c r="O147" s="171" t="n">
        <v>0.5</v>
      </c>
      <c r="P147" s="171" t="n">
        <v>0.5</v>
      </c>
      <c r="Q147" s="171" t="n">
        <v>0.5</v>
      </c>
      <c r="R147" s="172" t="n">
        <v>0.5</v>
      </c>
      <c r="S147" s="172" t="n">
        <v>0.55</v>
      </c>
      <c r="T147" s="171" t="n">
        <v>0.5</v>
      </c>
      <c r="U147" s="171" t="n">
        <v>0.5</v>
      </c>
      <c r="V147" s="171" t="n">
        <v>0.65</v>
      </c>
      <c r="W147" s="171" t="n">
        <v>0.6</v>
      </c>
      <c r="X147" s="171" t="n">
        <v>-0.09</v>
      </c>
      <c r="Y147" s="171" t="n">
        <v>0</v>
      </c>
      <c r="Z147" s="171" t="n">
        <v>0.04</v>
      </c>
      <c r="AA147" s="171" t="n">
        <v>0.005</v>
      </c>
      <c r="AB147" s="171" t="n">
        <v>0.16</v>
      </c>
      <c r="AC147" s="171" t="n">
        <v>0</v>
      </c>
      <c r="AD147" s="171" t="n">
        <v>0.125</v>
      </c>
      <c r="AE147" s="171" t="n">
        <v>0</v>
      </c>
      <c r="AF147" s="171" t="n">
        <v>0.16</v>
      </c>
      <c r="AG147" s="171" t="n">
        <v>0</v>
      </c>
      <c r="AH147" s="171" t="n">
        <v>0.125</v>
      </c>
      <c r="AI147" s="171" t="n">
        <v>0</v>
      </c>
      <c r="AJ147" s="171" t="n">
        <v>0.125</v>
      </c>
      <c r="AK147" s="171" t="n">
        <v>0</v>
      </c>
      <c r="AL147" s="171" t="n">
        <v>0.04</v>
      </c>
      <c r="AM147" s="171" t="n">
        <v>0.04</v>
      </c>
      <c r="AN147" s="171" t="n">
        <v>-0.046</v>
      </c>
      <c r="AO147" s="171" t="n">
        <v>0.027</v>
      </c>
      <c r="AP147" s="171" t="n">
        <v>-0.633</v>
      </c>
      <c r="AQ147" s="171" t="n">
        <v>0.155</v>
      </c>
      <c r="AR147" s="171" t="n">
        <v>-0.041</v>
      </c>
      <c r="AS147" s="171" t="n">
        <v>0</v>
      </c>
      <c r="AT147" s="171" t="n">
        <v>-0.15</v>
      </c>
      <c r="AU147" s="171" t="n">
        <v>-0.015</v>
      </c>
      <c r="AV147" s="171" t="n">
        <v>-0.11</v>
      </c>
      <c r="AW147" s="171" t="n">
        <v>0.02</v>
      </c>
      <c r="AX147" s="171" t="n">
        <v>-0.041</v>
      </c>
      <c r="AY147" s="171" t="n">
        <v>0.012</v>
      </c>
      <c r="AZ147" s="172" t="n">
        <v>0.11</v>
      </c>
      <c r="BA147" s="172" t="n">
        <v>0</v>
      </c>
      <c r="BB147" s="172" t="n">
        <v>-0.195</v>
      </c>
      <c r="BC147" s="171" t="n">
        <v>0.0025</v>
      </c>
      <c r="BD147" s="171" t="n">
        <v>-0.07</v>
      </c>
      <c r="BE147" s="171" t="n">
        <v>0.005</v>
      </c>
      <c r="BF147" s="171" t="n">
        <v>0.43</v>
      </c>
      <c r="BG147" s="171" t="n">
        <v>0</v>
      </c>
      <c r="BH147" s="171" t="n">
        <v>-0.06</v>
      </c>
      <c r="BI147" s="171" t="n">
        <v>0</v>
      </c>
      <c r="BJ147" s="171" t="n">
        <v>0</v>
      </c>
      <c r="BK147" s="134" t="n">
        <v>0.03</v>
      </c>
      <c r="BL147" s="134" t="n">
        <v>0.43</v>
      </c>
      <c r="BM147" s="134" t="n">
        <v>0</v>
      </c>
      <c r="BN147" s="134" t="n">
        <v>-0.05</v>
      </c>
      <c r="BO147" s="134" t="n">
        <v>0</v>
      </c>
      <c r="BP147" s="134" t="n">
        <v>-0.32</v>
      </c>
      <c r="BQ147" s="134" t="n">
        <v>0</v>
      </c>
      <c r="BR147" s="134" t="n">
        <v>0.475</v>
      </c>
      <c r="BS147" s="134" t="n">
        <v>0</v>
      </c>
      <c r="BT147" s="134" t="n">
        <v>-0.07</v>
      </c>
      <c r="BU147" s="134" t="n">
        <v>0.005</v>
      </c>
      <c r="BV147" s="134" t="n">
        <v>0.275</v>
      </c>
      <c r="BW147" s="134" t="n">
        <v>0</v>
      </c>
      <c r="BX147" s="134" t="n">
        <v>0</v>
      </c>
      <c r="BY147" s="134" t="n">
        <v>0</v>
      </c>
      <c r="BZ147" s="134" t="n">
        <v>-0.0135</v>
      </c>
      <c r="CA147" s="134" t="n">
        <v>0.0575</v>
      </c>
      <c r="CB147" s="134" t="n">
        <v>0.175</v>
      </c>
      <c r="CC147" s="134" t="n">
        <v>0.0125</v>
      </c>
      <c r="CD147" s="134" t="n">
        <v>-0.0135</v>
      </c>
      <c r="CE147" s="134" t="n">
        <v>0.006</v>
      </c>
      <c r="CF147" s="134" t="n">
        <v>0.0025</v>
      </c>
      <c r="CG147" s="134" t="n">
        <v>0.0025</v>
      </c>
      <c r="CH147" s="134" t="n">
        <v>-0.0135</v>
      </c>
      <c r="CI147" s="134" t="n">
        <v>0.006</v>
      </c>
      <c r="CJ147" s="134" t="n">
        <v>-0.0615</v>
      </c>
      <c r="CK147" s="134" t="n">
        <v>0.005</v>
      </c>
      <c r="CL147" s="134" t="n">
        <v>0.075</v>
      </c>
      <c r="CM147" s="134" t="n">
        <v>0.005</v>
      </c>
      <c r="CN147" s="134" t="n">
        <v>-0.0745</v>
      </c>
      <c r="CO147" s="134" t="n">
        <v>0.01</v>
      </c>
      <c r="CP147" s="134" t="n">
        <v>-0.0195</v>
      </c>
      <c r="CQ147" s="134" t="n">
        <v>0.015</v>
      </c>
      <c r="CR147" s="134" t="n">
        <v>0.0205</v>
      </c>
      <c r="CS147" s="134" t="n">
        <v>0.0075</v>
      </c>
      <c r="CT147" s="134" t="n">
        <v>0.41</v>
      </c>
      <c r="CU147" s="134" t="n">
        <v>0.035</v>
      </c>
      <c r="CV147" s="134" t="n">
        <v>-0.05</v>
      </c>
      <c r="CW147" s="134" t="n">
        <v>0</v>
      </c>
      <c r="CX147" s="134" t="n">
        <v>0.175</v>
      </c>
      <c r="CY147" s="134" t="n">
        <v>0.0125</v>
      </c>
      <c r="CZ147" s="134" t="n">
        <v>-0.58</v>
      </c>
      <c r="DA147" s="134" t="n">
        <v>0</v>
      </c>
      <c r="DB147" s="134" t="n">
        <v>-0.4</v>
      </c>
      <c r="DC147" s="134" t="n">
        <v>0</v>
      </c>
      <c r="DD147" s="134" t="n">
        <v>1.05</v>
      </c>
      <c r="DF147" s="134" t="n">
        <v>-0.0355</v>
      </c>
      <c r="DG147" s="134" t="n">
        <v>0.01</v>
      </c>
      <c r="DH147" s="134" t="n">
        <v>0.0195</v>
      </c>
      <c r="DI147" s="134" t="n">
        <v>0.01</v>
      </c>
      <c r="DJ147" s="134" t="n">
        <v>0.002</v>
      </c>
      <c r="DK147" s="134" t="n">
        <v>0.0075</v>
      </c>
      <c r="DL147" s="171" t="n">
        <v>-0.13</v>
      </c>
      <c r="DM147" s="134" t="n">
        <v>-0.01</v>
      </c>
      <c r="DN147" s="134" t="n">
        <v>0.13</v>
      </c>
      <c r="DO147" s="134" t="n">
        <v>0</v>
      </c>
      <c r="DP147" s="134" t="n">
        <v>-0.041</v>
      </c>
      <c r="DQ147" s="134" t="n">
        <v>0</v>
      </c>
      <c r="DR147" s="134" t="n">
        <v>-0.12</v>
      </c>
      <c r="DS147" s="134" t="n">
        <v>-0.01</v>
      </c>
      <c r="DT147" s="134" t="n">
        <v>0.125</v>
      </c>
      <c r="DU147" s="134" t="n">
        <v>0</v>
      </c>
    </row>
    <row r="148" customFormat="false" ht="12.75" hidden="false" customHeight="false" outlineLevel="0" collapsed="false">
      <c r="D148" s="133" t="n">
        <v>41122</v>
      </c>
      <c r="F148" s="171" t="n">
        <v>4.461</v>
      </c>
      <c r="G148" s="172" t="n">
        <v>0.0557945626860774</v>
      </c>
      <c r="H148" s="171" t="n">
        <v>0.17</v>
      </c>
      <c r="I148" s="171" t="n">
        <v>0.55</v>
      </c>
      <c r="J148" s="171" t="n">
        <v>0.55</v>
      </c>
      <c r="K148" s="171" t="n">
        <v>0.5</v>
      </c>
      <c r="L148" s="169" t="n">
        <v>0.6</v>
      </c>
      <c r="M148" s="169" t="n">
        <v>0.55</v>
      </c>
      <c r="N148" s="171" t="n">
        <v>0.6</v>
      </c>
      <c r="O148" s="171" t="n">
        <v>0.55</v>
      </c>
      <c r="P148" s="171" t="n">
        <v>0.6</v>
      </c>
      <c r="Q148" s="171" t="n">
        <v>0.45</v>
      </c>
      <c r="R148" s="172" t="n">
        <v>0.55</v>
      </c>
      <c r="S148" s="172" t="n">
        <v>0.6</v>
      </c>
      <c r="T148" s="171" t="n">
        <v>0.55</v>
      </c>
      <c r="U148" s="171" t="n">
        <v>0.6</v>
      </c>
      <c r="V148" s="171" t="n">
        <v>0.7</v>
      </c>
      <c r="W148" s="171" t="n">
        <v>0.7</v>
      </c>
      <c r="X148" s="171" t="n">
        <v>-0.09</v>
      </c>
      <c r="Y148" s="171" t="n">
        <v>0</v>
      </c>
      <c r="Z148" s="171" t="n">
        <v>0.04</v>
      </c>
      <c r="AA148" s="171" t="n">
        <v>0.005</v>
      </c>
      <c r="AB148" s="171" t="n">
        <v>0.16</v>
      </c>
      <c r="AC148" s="171" t="n">
        <v>0</v>
      </c>
      <c r="AD148" s="171" t="n">
        <v>0.125</v>
      </c>
      <c r="AE148" s="171" t="n">
        <v>0</v>
      </c>
      <c r="AF148" s="171" t="n">
        <v>0.16</v>
      </c>
      <c r="AG148" s="171" t="n">
        <v>0</v>
      </c>
      <c r="AH148" s="171" t="n">
        <v>0.125</v>
      </c>
      <c r="AI148" s="171" t="n">
        <v>0</v>
      </c>
      <c r="AJ148" s="171" t="n">
        <v>0.125</v>
      </c>
      <c r="AK148" s="171" t="n">
        <v>0</v>
      </c>
      <c r="AL148" s="171" t="n">
        <v>0.04</v>
      </c>
      <c r="AM148" s="171" t="n">
        <v>0.04</v>
      </c>
      <c r="AN148" s="171" t="n">
        <v>-0.046</v>
      </c>
      <c r="AO148" s="171" t="n">
        <v>0.027</v>
      </c>
      <c r="AP148" s="171" t="n">
        <v>-0.633</v>
      </c>
      <c r="AQ148" s="171" t="n">
        <v>0.155</v>
      </c>
      <c r="AR148" s="171" t="n">
        <v>-0.041</v>
      </c>
      <c r="AS148" s="171" t="n">
        <v>0</v>
      </c>
      <c r="AT148" s="171" t="n">
        <v>-0.15</v>
      </c>
      <c r="AU148" s="171" t="n">
        <v>-0.015</v>
      </c>
      <c r="AV148" s="171" t="n">
        <v>-0.11</v>
      </c>
      <c r="AW148" s="171" t="n">
        <v>0.02</v>
      </c>
      <c r="AX148" s="171" t="n">
        <v>-0.041</v>
      </c>
      <c r="AY148" s="171" t="n">
        <v>0.012</v>
      </c>
      <c r="AZ148" s="172" t="n">
        <v>0.11</v>
      </c>
      <c r="BA148" s="172" t="n">
        <v>0</v>
      </c>
      <c r="BB148" s="172" t="n">
        <v>-0.195</v>
      </c>
      <c r="BC148" s="171" t="n">
        <v>0.0025</v>
      </c>
      <c r="BD148" s="171" t="n">
        <v>-0.07</v>
      </c>
      <c r="BE148" s="171" t="n">
        <v>0.005</v>
      </c>
      <c r="BF148" s="171" t="n">
        <v>0.43</v>
      </c>
      <c r="BG148" s="171" t="n">
        <v>0</v>
      </c>
      <c r="BH148" s="171" t="n">
        <v>-0.06</v>
      </c>
      <c r="BI148" s="171" t="n">
        <v>0</v>
      </c>
      <c r="BJ148" s="171" t="n">
        <v>0</v>
      </c>
      <c r="BK148" s="134" t="n">
        <v>0.03</v>
      </c>
      <c r="BL148" s="134" t="n">
        <v>0.43</v>
      </c>
      <c r="BM148" s="134" t="n">
        <v>0</v>
      </c>
      <c r="BN148" s="134" t="n">
        <v>-0.05</v>
      </c>
      <c r="BO148" s="134" t="n">
        <v>0</v>
      </c>
      <c r="BP148" s="134" t="n">
        <v>-0.32</v>
      </c>
      <c r="BQ148" s="134" t="n">
        <v>0</v>
      </c>
      <c r="BR148" s="134" t="n">
        <v>0.475</v>
      </c>
      <c r="BS148" s="134" t="n">
        <v>0</v>
      </c>
      <c r="BT148" s="134" t="n">
        <v>-0.07</v>
      </c>
      <c r="BU148" s="134" t="n">
        <v>0.005</v>
      </c>
      <c r="BV148" s="134" t="n">
        <v>0.275</v>
      </c>
      <c r="BW148" s="134" t="n">
        <v>0</v>
      </c>
      <c r="BX148" s="134" t="n">
        <v>0</v>
      </c>
      <c r="BY148" s="134" t="n">
        <v>0</v>
      </c>
      <c r="BZ148" s="134" t="n">
        <v>-0.0135</v>
      </c>
      <c r="CA148" s="134" t="n">
        <v>0.0575</v>
      </c>
      <c r="CB148" s="134" t="n">
        <v>0.175</v>
      </c>
      <c r="CC148" s="134" t="n">
        <v>0.0125</v>
      </c>
      <c r="CD148" s="134" t="n">
        <v>-0.0135</v>
      </c>
      <c r="CE148" s="134" t="n">
        <v>0.006</v>
      </c>
      <c r="CF148" s="134" t="n">
        <v>0.0025</v>
      </c>
      <c r="CG148" s="134" t="n">
        <v>0.0025</v>
      </c>
      <c r="CH148" s="134" t="n">
        <v>-0.0135</v>
      </c>
      <c r="CI148" s="134" t="n">
        <v>0.006</v>
      </c>
      <c r="CJ148" s="134" t="n">
        <v>-0.059</v>
      </c>
      <c r="CK148" s="134" t="n">
        <v>0.005</v>
      </c>
      <c r="CL148" s="134" t="n">
        <v>0.075</v>
      </c>
      <c r="CM148" s="134" t="n">
        <v>0.005</v>
      </c>
      <c r="CN148" s="134" t="n">
        <v>-0.0745</v>
      </c>
      <c r="CO148" s="134" t="n">
        <v>0.01</v>
      </c>
      <c r="CP148" s="134" t="n">
        <v>-0.0195</v>
      </c>
      <c r="CQ148" s="134" t="n">
        <v>0.015</v>
      </c>
      <c r="CR148" s="134" t="n">
        <v>0.0205</v>
      </c>
      <c r="CS148" s="134" t="n">
        <v>0.0075</v>
      </c>
      <c r="CT148" s="134" t="n">
        <v>0.41</v>
      </c>
      <c r="CU148" s="134" t="n">
        <v>0.01</v>
      </c>
      <c r="CV148" s="134" t="n">
        <v>-0.05</v>
      </c>
      <c r="CW148" s="134" t="n">
        <v>0</v>
      </c>
      <c r="CX148" s="134" t="n">
        <v>0.175</v>
      </c>
      <c r="CY148" s="134" t="n">
        <v>0.0125</v>
      </c>
      <c r="CZ148" s="134" t="n">
        <v>-0.58</v>
      </c>
      <c r="DA148" s="134" t="n">
        <v>0</v>
      </c>
      <c r="DB148" s="134" t="n">
        <v>-0.4</v>
      </c>
      <c r="DC148" s="134" t="n">
        <v>0</v>
      </c>
      <c r="DD148" s="134" t="n">
        <v>1.05</v>
      </c>
      <c r="DF148" s="134" t="n">
        <v>-0.0355</v>
      </c>
      <c r="DG148" s="134" t="n">
        <v>0.01</v>
      </c>
      <c r="DH148" s="134" t="n">
        <v>0.0145</v>
      </c>
      <c r="DI148" s="134" t="n">
        <v>0.01</v>
      </c>
      <c r="DJ148" s="134" t="n">
        <v>-0.003</v>
      </c>
      <c r="DK148" s="134" t="n">
        <v>0.0075</v>
      </c>
      <c r="DL148" s="171" t="n">
        <v>-0.13</v>
      </c>
      <c r="DM148" s="134" t="n">
        <v>-0.01</v>
      </c>
      <c r="DN148" s="134" t="n">
        <v>0.13</v>
      </c>
      <c r="DO148" s="134" t="n">
        <v>0</v>
      </c>
      <c r="DP148" s="134" t="n">
        <v>-0.041</v>
      </c>
      <c r="DQ148" s="134" t="n">
        <v>0</v>
      </c>
      <c r="DR148" s="134" t="n">
        <v>-0.12</v>
      </c>
      <c r="DS148" s="134" t="n">
        <v>-0.01</v>
      </c>
      <c r="DT148" s="134" t="n">
        <v>0.125</v>
      </c>
      <c r="DU148" s="134" t="n">
        <v>0</v>
      </c>
    </row>
    <row r="149" customFormat="false" ht="12.75" hidden="false" customHeight="false" outlineLevel="0" collapsed="false">
      <c r="D149" s="133" t="n">
        <v>41153</v>
      </c>
      <c r="F149" s="171" t="n">
        <v>4.45</v>
      </c>
      <c r="G149" s="172" t="n">
        <v>0.0558422122189199</v>
      </c>
      <c r="H149" s="171" t="n">
        <v>0.17</v>
      </c>
      <c r="I149" s="171" t="n">
        <v>0.55</v>
      </c>
      <c r="J149" s="171" t="n">
        <v>0.55</v>
      </c>
      <c r="K149" s="171" t="n">
        <v>0.55</v>
      </c>
      <c r="L149" s="169" t="n">
        <v>0.55</v>
      </c>
      <c r="M149" s="169" t="n">
        <v>0.55</v>
      </c>
      <c r="N149" s="171" t="n">
        <v>0.6</v>
      </c>
      <c r="O149" s="171" t="n">
        <v>0.6</v>
      </c>
      <c r="P149" s="171" t="n">
        <v>0.55</v>
      </c>
      <c r="Q149" s="171" t="n">
        <v>0.5</v>
      </c>
      <c r="R149" s="172" t="n">
        <v>0.55</v>
      </c>
      <c r="S149" s="172" t="n">
        <v>0.6</v>
      </c>
      <c r="T149" s="171" t="n">
        <v>0.55</v>
      </c>
      <c r="U149" s="171" t="n">
        <v>0.6</v>
      </c>
      <c r="V149" s="171" t="n">
        <v>0.7</v>
      </c>
      <c r="W149" s="171" t="n">
        <v>0.65</v>
      </c>
      <c r="X149" s="171" t="n">
        <v>-0.09</v>
      </c>
      <c r="Y149" s="171" t="n">
        <v>0</v>
      </c>
      <c r="Z149" s="171" t="n">
        <v>0.04</v>
      </c>
      <c r="AA149" s="171" t="n">
        <v>0.005</v>
      </c>
      <c r="AB149" s="171" t="n">
        <v>0.16</v>
      </c>
      <c r="AC149" s="171" t="n">
        <v>0</v>
      </c>
      <c r="AD149" s="171" t="n">
        <v>0.125</v>
      </c>
      <c r="AE149" s="171" t="n">
        <v>0</v>
      </c>
      <c r="AF149" s="171" t="n">
        <v>0.16</v>
      </c>
      <c r="AG149" s="171" t="n">
        <v>0</v>
      </c>
      <c r="AH149" s="171" t="n">
        <v>0.125</v>
      </c>
      <c r="AI149" s="171" t="n">
        <v>0</v>
      </c>
      <c r="AJ149" s="171" t="n">
        <v>0.125</v>
      </c>
      <c r="AK149" s="171" t="n">
        <v>0</v>
      </c>
      <c r="AL149" s="171" t="n">
        <v>0.04</v>
      </c>
      <c r="AM149" s="171" t="n">
        <v>0.04</v>
      </c>
      <c r="AN149" s="171" t="n">
        <v>-0.046</v>
      </c>
      <c r="AO149" s="171" t="n">
        <v>0.027</v>
      </c>
      <c r="AP149" s="171" t="n">
        <v>-0.633</v>
      </c>
      <c r="AQ149" s="171" t="n">
        <v>0.155</v>
      </c>
      <c r="AR149" s="171" t="n">
        <v>-0.041</v>
      </c>
      <c r="AS149" s="171" t="n">
        <v>0</v>
      </c>
      <c r="AT149" s="171" t="n">
        <v>-0.15</v>
      </c>
      <c r="AU149" s="171" t="n">
        <v>-0.015</v>
      </c>
      <c r="AV149" s="171" t="n">
        <v>-0.11</v>
      </c>
      <c r="AW149" s="171" t="n">
        <v>0.02</v>
      </c>
      <c r="AX149" s="171" t="n">
        <v>-0.041</v>
      </c>
      <c r="AY149" s="171" t="n">
        <v>0.012</v>
      </c>
      <c r="AZ149" s="172" t="n">
        <v>0.11</v>
      </c>
      <c r="BA149" s="172" t="n">
        <v>0</v>
      </c>
      <c r="BB149" s="172" t="n">
        <v>-0.195</v>
      </c>
      <c r="BC149" s="171" t="n">
        <v>0.0025</v>
      </c>
      <c r="BD149" s="171" t="n">
        <v>-0.07</v>
      </c>
      <c r="BE149" s="171" t="n">
        <v>0.005</v>
      </c>
      <c r="BF149" s="171" t="n">
        <v>0.43</v>
      </c>
      <c r="BG149" s="171" t="n">
        <v>0</v>
      </c>
      <c r="BH149" s="171" t="n">
        <v>-0.06</v>
      </c>
      <c r="BI149" s="171" t="n">
        <v>0</v>
      </c>
      <c r="BJ149" s="171" t="n">
        <v>0</v>
      </c>
      <c r="BK149" s="134" t="n">
        <v>0.03</v>
      </c>
      <c r="BL149" s="134" t="n">
        <v>0.43</v>
      </c>
      <c r="BM149" s="134" t="n">
        <v>0</v>
      </c>
      <c r="BN149" s="134" t="n">
        <v>-0.05</v>
      </c>
      <c r="BO149" s="134" t="n">
        <v>0</v>
      </c>
      <c r="BP149" s="134" t="n">
        <v>-0.32</v>
      </c>
      <c r="BQ149" s="134" t="n">
        <v>0</v>
      </c>
      <c r="BR149" s="134" t="n">
        <v>0.475</v>
      </c>
      <c r="BS149" s="134" t="n">
        <v>0</v>
      </c>
      <c r="BT149" s="134" t="n">
        <v>-0.07</v>
      </c>
      <c r="BU149" s="134" t="n">
        <v>0.005</v>
      </c>
      <c r="BV149" s="134" t="n">
        <v>0.275</v>
      </c>
      <c r="BW149" s="134" t="n">
        <v>0</v>
      </c>
      <c r="BX149" s="134" t="n">
        <v>0</v>
      </c>
      <c r="BY149" s="134" t="n">
        <v>0</v>
      </c>
      <c r="BZ149" s="134" t="n">
        <v>-0.0135</v>
      </c>
      <c r="CA149" s="134" t="n">
        <v>0.0575</v>
      </c>
      <c r="CB149" s="134" t="n">
        <v>0.165</v>
      </c>
      <c r="CC149" s="134" t="n">
        <v>0.0125</v>
      </c>
      <c r="CD149" s="134" t="n">
        <v>-0.0135</v>
      </c>
      <c r="CE149" s="134" t="n">
        <v>0.006</v>
      </c>
      <c r="CF149" s="134" t="n">
        <v>0.0025</v>
      </c>
      <c r="CG149" s="134" t="n">
        <v>0.0025</v>
      </c>
      <c r="CH149" s="134" t="n">
        <v>-0.0135</v>
      </c>
      <c r="CI149" s="134" t="n">
        <v>0.006</v>
      </c>
      <c r="CJ149" s="134" t="n">
        <v>-0.064</v>
      </c>
      <c r="CK149" s="134" t="n">
        <v>0.005</v>
      </c>
      <c r="CL149" s="134" t="n">
        <v>0.075</v>
      </c>
      <c r="CM149" s="134" t="n">
        <v>0.005</v>
      </c>
      <c r="CN149" s="134" t="n">
        <v>-0.0745</v>
      </c>
      <c r="CO149" s="134" t="n">
        <v>0.01</v>
      </c>
      <c r="CP149" s="134" t="n">
        <v>-0.0195</v>
      </c>
      <c r="CQ149" s="134" t="n">
        <v>0.015</v>
      </c>
      <c r="CR149" s="134" t="n">
        <v>0.0205</v>
      </c>
      <c r="CS149" s="134" t="n">
        <v>0.0075</v>
      </c>
      <c r="CT149" s="134" t="n">
        <v>0.36</v>
      </c>
      <c r="CU149" s="134" t="n">
        <v>0.01</v>
      </c>
      <c r="CV149" s="134" t="n">
        <v>-0.05</v>
      </c>
      <c r="CW149" s="134" t="n">
        <v>0</v>
      </c>
      <c r="CX149" s="134" t="n">
        <v>0.165</v>
      </c>
      <c r="CY149" s="134" t="n">
        <v>0.0125</v>
      </c>
      <c r="CZ149" s="134" t="n">
        <v>-0.58</v>
      </c>
      <c r="DA149" s="134" t="n">
        <v>0</v>
      </c>
      <c r="DB149" s="134" t="n">
        <v>-0.4</v>
      </c>
      <c r="DC149" s="134" t="n">
        <v>0</v>
      </c>
      <c r="DD149" s="134" t="n">
        <v>0.75</v>
      </c>
      <c r="DF149" s="134" t="n">
        <v>-0.0405</v>
      </c>
      <c r="DG149" s="134" t="n">
        <v>0.01</v>
      </c>
      <c r="DH149" s="134" t="n">
        <v>0.0145</v>
      </c>
      <c r="DI149" s="134" t="n">
        <v>0.01</v>
      </c>
      <c r="DJ149" s="134" t="n">
        <v>-0.003</v>
      </c>
      <c r="DK149" s="134" t="n">
        <v>0.0075</v>
      </c>
      <c r="DL149" s="171" t="n">
        <v>-0.13</v>
      </c>
      <c r="DM149" s="134" t="n">
        <v>-0.01</v>
      </c>
      <c r="DN149" s="134" t="n">
        <v>0.13</v>
      </c>
      <c r="DO149" s="134" t="n">
        <v>0</v>
      </c>
      <c r="DP149" s="134" t="n">
        <v>-0.041</v>
      </c>
      <c r="DQ149" s="134" t="n">
        <v>0</v>
      </c>
      <c r="DR149" s="134" t="n">
        <v>-0.12</v>
      </c>
      <c r="DS149" s="134" t="n">
        <v>-0.01</v>
      </c>
      <c r="DT149" s="134" t="n">
        <v>0.125</v>
      </c>
      <c r="DU149" s="134" t="n">
        <v>0</v>
      </c>
    </row>
    <row r="150" customFormat="false" ht="12.75" hidden="false" customHeight="false" outlineLevel="0" collapsed="false">
      <c r="D150" s="133" t="n">
        <v>41183</v>
      </c>
      <c r="F150" s="171" t="n">
        <v>4.465</v>
      </c>
      <c r="G150" s="172" t="n">
        <v>0.0558883246707769</v>
      </c>
      <c r="H150" s="171" t="n">
        <v>0.17</v>
      </c>
      <c r="I150" s="171" t="n">
        <v>0.6</v>
      </c>
      <c r="J150" s="171" t="n">
        <v>0.6</v>
      </c>
      <c r="K150" s="171" t="n">
        <v>0.55</v>
      </c>
      <c r="L150" s="169" t="n">
        <v>0.6</v>
      </c>
      <c r="M150" s="169" t="n">
        <v>0.6</v>
      </c>
      <c r="N150" s="171" t="n">
        <v>0.65</v>
      </c>
      <c r="O150" s="171" t="n">
        <v>0.65</v>
      </c>
      <c r="P150" s="171" t="n">
        <v>0.6</v>
      </c>
      <c r="Q150" s="171" t="n">
        <v>0.5</v>
      </c>
      <c r="R150" s="172" t="n">
        <v>0.6</v>
      </c>
      <c r="S150" s="172" t="n">
        <v>0.65</v>
      </c>
      <c r="T150" s="171" t="n">
        <v>0.6</v>
      </c>
      <c r="U150" s="171" t="n">
        <v>0.65</v>
      </c>
      <c r="V150" s="171" t="n">
        <v>0.75</v>
      </c>
      <c r="W150" s="171" t="n">
        <v>0.7</v>
      </c>
      <c r="X150" s="171" t="n">
        <v>-0.09</v>
      </c>
      <c r="Y150" s="171" t="n">
        <v>0</v>
      </c>
      <c r="Z150" s="171" t="n">
        <v>0.04</v>
      </c>
      <c r="AA150" s="171" t="n">
        <v>0.005</v>
      </c>
      <c r="AB150" s="171" t="n">
        <v>0.16</v>
      </c>
      <c r="AC150" s="171" t="n">
        <v>0</v>
      </c>
      <c r="AD150" s="171" t="n">
        <v>0.125</v>
      </c>
      <c r="AE150" s="171" t="n">
        <v>0</v>
      </c>
      <c r="AF150" s="171" t="n">
        <v>0.16</v>
      </c>
      <c r="AG150" s="171" t="n">
        <v>0</v>
      </c>
      <c r="AH150" s="171" t="n">
        <v>0.125</v>
      </c>
      <c r="AI150" s="171" t="n">
        <v>0</v>
      </c>
      <c r="AJ150" s="171" t="n">
        <v>0.125</v>
      </c>
      <c r="AK150" s="171" t="n">
        <v>0</v>
      </c>
      <c r="AL150" s="171" t="n">
        <v>0.04</v>
      </c>
      <c r="AM150" s="171" t="n">
        <v>0.04</v>
      </c>
      <c r="AN150" s="171" t="n">
        <v>-0.046</v>
      </c>
      <c r="AO150" s="171" t="n">
        <v>0.027</v>
      </c>
      <c r="AP150" s="171" t="n">
        <v>-0.633</v>
      </c>
      <c r="AQ150" s="171" t="n">
        <v>0.155</v>
      </c>
      <c r="AR150" s="171" t="n">
        <v>-0.041</v>
      </c>
      <c r="AS150" s="171" t="n">
        <v>0</v>
      </c>
      <c r="AT150" s="171" t="n">
        <v>-0.15</v>
      </c>
      <c r="AU150" s="171" t="n">
        <v>-0.015</v>
      </c>
      <c r="AV150" s="171" t="n">
        <v>-0.11</v>
      </c>
      <c r="AW150" s="171" t="n">
        <v>0.02</v>
      </c>
      <c r="AX150" s="171" t="n">
        <v>-0.041</v>
      </c>
      <c r="AY150" s="171" t="n">
        <v>0.012</v>
      </c>
      <c r="AZ150" s="172" t="n">
        <v>0.11</v>
      </c>
      <c r="BA150" s="172" t="n">
        <v>0</v>
      </c>
      <c r="BB150" s="172" t="n">
        <v>-0.195</v>
      </c>
      <c r="BC150" s="171" t="n">
        <v>0.0025</v>
      </c>
      <c r="BD150" s="171" t="n">
        <v>-0.07</v>
      </c>
      <c r="BE150" s="171" t="n">
        <v>0.005</v>
      </c>
      <c r="BF150" s="171" t="n">
        <v>0.43</v>
      </c>
      <c r="BG150" s="171" t="n">
        <v>0</v>
      </c>
      <c r="BH150" s="171" t="n">
        <v>-0.06</v>
      </c>
      <c r="BI150" s="171" t="n">
        <v>0</v>
      </c>
      <c r="BJ150" s="171" t="n">
        <v>0</v>
      </c>
      <c r="BK150" s="134" t="n">
        <v>0.03</v>
      </c>
      <c r="BL150" s="134" t="n">
        <v>0.43</v>
      </c>
      <c r="BM150" s="134" t="n">
        <v>0</v>
      </c>
      <c r="BN150" s="134" t="n">
        <v>-0.05</v>
      </c>
      <c r="BO150" s="134" t="n">
        <v>0</v>
      </c>
      <c r="BP150" s="134" t="n">
        <v>-0.32</v>
      </c>
      <c r="BQ150" s="134" t="n">
        <v>0</v>
      </c>
      <c r="BR150" s="134" t="n">
        <v>0.475</v>
      </c>
      <c r="BS150" s="134" t="n">
        <v>0</v>
      </c>
      <c r="BT150" s="134" t="n">
        <v>-0.07</v>
      </c>
      <c r="BU150" s="134" t="n">
        <v>0.005</v>
      </c>
      <c r="BV150" s="134" t="n">
        <v>0.275</v>
      </c>
      <c r="BW150" s="134" t="n">
        <v>0</v>
      </c>
      <c r="BX150" s="134" t="n">
        <v>0</v>
      </c>
      <c r="BY150" s="134" t="n">
        <v>0</v>
      </c>
      <c r="BZ150" s="134" t="n">
        <v>-0.0135</v>
      </c>
      <c r="CA150" s="134" t="n">
        <v>0.0575</v>
      </c>
      <c r="CB150" s="134" t="n">
        <v>0.1725</v>
      </c>
      <c r="CC150" s="134" t="n">
        <v>0.0125</v>
      </c>
      <c r="CD150" s="134" t="n">
        <v>-0.0135</v>
      </c>
      <c r="CE150" s="134" t="n">
        <v>0.006</v>
      </c>
      <c r="CF150" s="134" t="n">
        <v>0.0025</v>
      </c>
      <c r="CG150" s="134" t="n">
        <v>0.0025</v>
      </c>
      <c r="CH150" s="134" t="n">
        <v>-0.0135</v>
      </c>
      <c r="CI150" s="134" t="n">
        <v>0.006</v>
      </c>
      <c r="CJ150" s="134" t="n">
        <v>-0.0665</v>
      </c>
      <c r="CK150" s="134" t="n">
        <v>0.005</v>
      </c>
      <c r="CL150" s="134" t="n">
        <v>0.075</v>
      </c>
      <c r="CM150" s="134" t="n">
        <v>0.005</v>
      </c>
      <c r="CN150" s="134" t="n">
        <v>-0.0745</v>
      </c>
      <c r="CO150" s="134" t="n">
        <v>0.01</v>
      </c>
      <c r="CP150" s="134" t="n">
        <v>-0.0195</v>
      </c>
      <c r="CQ150" s="134" t="n">
        <v>0.015</v>
      </c>
      <c r="CR150" s="134" t="n">
        <v>0.0205</v>
      </c>
      <c r="CS150" s="134" t="n">
        <v>0.0075</v>
      </c>
      <c r="CT150" s="134" t="n">
        <v>0.4</v>
      </c>
      <c r="CU150" s="134" t="n">
        <v>0.01</v>
      </c>
      <c r="CV150" s="134" t="n">
        <v>-0.05</v>
      </c>
      <c r="CW150" s="134" t="n">
        <v>0</v>
      </c>
      <c r="CX150" s="134" t="n">
        <v>0.1725</v>
      </c>
      <c r="CY150" s="134" t="n">
        <v>0.0125</v>
      </c>
      <c r="CZ150" s="134" t="n">
        <v>-0.58</v>
      </c>
      <c r="DA150" s="134" t="n">
        <v>0</v>
      </c>
      <c r="DB150" s="134" t="n">
        <v>-0.4</v>
      </c>
      <c r="DC150" s="134" t="n">
        <v>0</v>
      </c>
      <c r="DD150" s="134" t="n">
        <v>0.45</v>
      </c>
      <c r="DF150" s="134" t="n">
        <v>-0.0405</v>
      </c>
      <c r="DG150" s="134" t="n">
        <v>0.01</v>
      </c>
      <c r="DH150" s="134" t="n">
        <v>0.0095</v>
      </c>
      <c r="DI150" s="134" t="n">
        <v>0.01</v>
      </c>
      <c r="DJ150" s="134" t="n">
        <v>-0.008</v>
      </c>
      <c r="DK150" s="134" t="n">
        <v>0.0075</v>
      </c>
      <c r="DL150" s="171" t="n">
        <v>-0.13</v>
      </c>
      <c r="DM150" s="134" t="n">
        <v>-0.01</v>
      </c>
      <c r="DN150" s="134" t="n">
        <v>0.13</v>
      </c>
      <c r="DO150" s="134" t="n">
        <v>0</v>
      </c>
      <c r="DP150" s="134" t="n">
        <v>-0.041</v>
      </c>
      <c r="DQ150" s="134" t="n">
        <v>0</v>
      </c>
      <c r="DR150" s="134" t="n">
        <v>-0.12</v>
      </c>
      <c r="DS150" s="134" t="n">
        <v>-0.01</v>
      </c>
      <c r="DT150" s="134" t="n">
        <v>0.125</v>
      </c>
      <c r="DU150" s="134" t="n">
        <v>0</v>
      </c>
    </row>
    <row r="151" customFormat="false" ht="12.75" hidden="false" customHeight="false" outlineLevel="0" collapsed="false">
      <c r="D151" s="133" t="n">
        <v>41214</v>
      </c>
      <c r="F151" s="171" t="n">
        <v>4.622</v>
      </c>
      <c r="G151" s="172" t="n">
        <v>0.0559359742051062</v>
      </c>
      <c r="H151" s="171" t="n">
        <v>0.17</v>
      </c>
      <c r="I151" s="171" t="n">
        <v>0.8</v>
      </c>
      <c r="J151" s="171" t="n">
        <v>0.85</v>
      </c>
      <c r="K151" s="171" t="n">
        <v>0.8</v>
      </c>
      <c r="L151" s="169" t="n">
        <v>0.8</v>
      </c>
      <c r="M151" s="169" t="n">
        <v>0.9</v>
      </c>
      <c r="N151" s="171" t="n">
        <v>0.95</v>
      </c>
      <c r="O151" s="171" t="n">
        <v>0.85</v>
      </c>
      <c r="P151" s="171" t="n">
        <v>0.8</v>
      </c>
      <c r="Q151" s="171" t="n">
        <v>0.95</v>
      </c>
      <c r="R151" s="172" t="n">
        <v>0.8</v>
      </c>
      <c r="S151" s="172" t="n">
        <v>0.8</v>
      </c>
      <c r="T151" s="171" t="n">
        <v>0.8</v>
      </c>
      <c r="U151" s="171" t="n">
        <v>0.95</v>
      </c>
      <c r="V151" s="171" t="n">
        <v>0.95</v>
      </c>
      <c r="W151" s="171" t="n">
        <v>0.9</v>
      </c>
      <c r="X151" s="171" t="n">
        <v>-0.03</v>
      </c>
      <c r="Y151" s="171" t="n">
        <v>0.03</v>
      </c>
      <c r="Z151" s="171" t="n">
        <v>0.125</v>
      </c>
      <c r="AA151" s="171" t="n">
        <v>0.02</v>
      </c>
      <c r="AB151" s="171" t="n">
        <v>0.29</v>
      </c>
      <c r="AC151" s="171" t="n">
        <v>0</v>
      </c>
      <c r="AD151" s="171" t="n">
        <v>0.32</v>
      </c>
      <c r="AE151" s="171" t="n">
        <v>0</v>
      </c>
      <c r="AF151" s="171" t="n">
        <v>0.29</v>
      </c>
      <c r="AG151" s="171" t="n">
        <v>0</v>
      </c>
      <c r="AH151" s="171" t="n">
        <v>0.17</v>
      </c>
      <c r="AI151" s="171" t="n">
        <v>0</v>
      </c>
      <c r="AJ151" s="171" t="n">
        <v>0.174096</v>
      </c>
      <c r="AK151" s="171" t="n">
        <v>0</v>
      </c>
      <c r="AL151" s="171" t="n">
        <v>0.125</v>
      </c>
      <c r="AM151" s="171" t="n">
        <v>0.035</v>
      </c>
      <c r="AN151" s="171" t="n">
        <v>-0.0605</v>
      </c>
      <c r="AO151" s="171" t="n">
        <v>0.022</v>
      </c>
      <c r="AP151" s="171" t="n">
        <v>-0.573</v>
      </c>
      <c r="AQ151" s="171" t="n">
        <v>0.155</v>
      </c>
      <c r="AR151" s="171" t="n">
        <v>-0.0405</v>
      </c>
      <c r="AS151" s="171" t="n">
        <v>0.005</v>
      </c>
      <c r="AT151" s="171" t="n">
        <v>-0.15</v>
      </c>
      <c r="AU151" s="171" t="n">
        <v>-0.005</v>
      </c>
      <c r="AV151" s="171" t="n">
        <v>-0.11</v>
      </c>
      <c r="AW151" s="171" t="n">
        <v>-0.01</v>
      </c>
      <c r="AX151" s="171" t="n">
        <v>-0.0405</v>
      </c>
      <c r="AY151" s="171" t="n">
        <v>0.022</v>
      </c>
      <c r="AZ151" s="172" t="n">
        <v>0.155</v>
      </c>
      <c r="BA151" s="172" t="n">
        <v>0</v>
      </c>
      <c r="BB151" s="172" t="n">
        <v>-0.13</v>
      </c>
      <c r="BC151" s="171" t="n">
        <v>0.005</v>
      </c>
      <c r="BD151" s="171" t="n">
        <v>-0.07</v>
      </c>
      <c r="BE151" s="171" t="n">
        <v>0.005</v>
      </c>
      <c r="BF151" s="171" t="n">
        <v>0.35</v>
      </c>
      <c r="BG151" s="171" t="n">
        <v>0</v>
      </c>
      <c r="BH151" s="171" t="n">
        <v>-0.06</v>
      </c>
      <c r="BI151" s="171" t="n">
        <v>0</v>
      </c>
      <c r="BJ151" s="171" t="n">
        <v>0</v>
      </c>
      <c r="BK151" s="134" t="n">
        <v>0.03</v>
      </c>
      <c r="BL151" s="134" t="n">
        <v>0.35</v>
      </c>
      <c r="BM151" s="134" t="n">
        <v>0</v>
      </c>
      <c r="BN151" s="134" t="n">
        <v>0.298</v>
      </c>
      <c r="BO151" s="134" t="n">
        <v>0</v>
      </c>
      <c r="BP151" s="134" t="n">
        <v>-0.26</v>
      </c>
      <c r="BQ151" s="134" t="n">
        <v>0</v>
      </c>
      <c r="BR151" s="134" t="n">
        <v>0.5</v>
      </c>
      <c r="BS151" s="134" t="n">
        <v>0</v>
      </c>
      <c r="BT151" s="134" t="n">
        <v>-0.07</v>
      </c>
      <c r="BU151" s="134" t="n">
        <v>0.005</v>
      </c>
      <c r="BV151" s="134" t="n">
        <v>0.3</v>
      </c>
      <c r="BW151" s="134" t="n">
        <v>0</v>
      </c>
      <c r="BX151" s="134" t="n">
        <v>0</v>
      </c>
      <c r="BY151" s="134" t="n">
        <v>0</v>
      </c>
      <c r="BZ151" s="134" t="n">
        <v>-0.011</v>
      </c>
      <c r="CA151" s="134" t="n">
        <v>0.0575</v>
      </c>
      <c r="CB151" s="134" t="n">
        <v>0.215</v>
      </c>
      <c r="CC151" s="134" t="n">
        <v>0.02</v>
      </c>
      <c r="CD151" s="134" t="n">
        <v>-0.011</v>
      </c>
      <c r="CE151" s="134" t="n">
        <v>0.0062</v>
      </c>
      <c r="CF151" s="134" t="n">
        <v>0.0025</v>
      </c>
      <c r="CG151" s="134" t="n">
        <v>0.0025</v>
      </c>
      <c r="CH151" s="134" t="n">
        <v>-0.011</v>
      </c>
      <c r="CI151" s="134" t="n">
        <v>0.0062</v>
      </c>
      <c r="CJ151" s="134" t="n">
        <v>-0.069</v>
      </c>
      <c r="CK151" s="134" t="n">
        <v>0.005</v>
      </c>
      <c r="CL151" s="134" t="n">
        <v>0.075</v>
      </c>
      <c r="CM151" s="134" t="n">
        <v>0.005</v>
      </c>
      <c r="CN151" s="134" t="n">
        <v>-0.069</v>
      </c>
      <c r="CO151" s="134" t="n">
        <v>0.01</v>
      </c>
      <c r="CP151" s="134" t="n">
        <v>-0.014</v>
      </c>
      <c r="CQ151" s="134" t="n">
        <v>0.0125</v>
      </c>
      <c r="CR151" s="134" t="n">
        <v>0.026</v>
      </c>
      <c r="CS151" s="134" t="n">
        <v>0.0075</v>
      </c>
      <c r="CT151" s="134" t="n">
        <v>0.7</v>
      </c>
      <c r="CU151" s="134" t="n">
        <v>0.055</v>
      </c>
      <c r="CV151" s="134" t="n">
        <v>0.298</v>
      </c>
      <c r="CW151" s="134" t="n">
        <v>0</v>
      </c>
      <c r="CX151" s="134" t="n">
        <v>0.215</v>
      </c>
      <c r="CY151" s="134" t="n">
        <v>0.02</v>
      </c>
      <c r="CZ151" s="134" t="n">
        <v>-0.52</v>
      </c>
      <c r="DA151" s="134" t="n">
        <v>0</v>
      </c>
      <c r="DB151" s="134" t="n">
        <v>-0.34</v>
      </c>
      <c r="DC151" s="134" t="n">
        <v>0</v>
      </c>
      <c r="DD151" s="134" t="n">
        <v>0.45</v>
      </c>
      <c r="DF151" s="134" t="n">
        <v>-0.029</v>
      </c>
      <c r="DG151" s="134" t="n">
        <v>0.0125</v>
      </c>
      <c r="DH151" s="134" t="n">
        <v>0.0105</v>
      </c>
      <c r="DI151" s="134" t="n">
        <v>0.0075</v>
      </c>
      <c r="DJ151" s="134" t="n">
        <v>-0.007</v>
      </c>
      <c r="DK151" s="134" t="n">
        <v>0.0025</v>
      </c>
      <c r="DL151" s="171" t="n">
        <v>-0.13</v>
      </c>
      <c r="DM151" s="134" t="n">
        <v>0</v>
      </c>
      <c r="DN151" s="134" t="n">
        <v>0.175</v>
      </c>
      <c r="DO151" s="134" t="n">
        <v>0</v>
      </c>
      <c r="DP151" s="134" t="n">
        <v>-0.0405</v>
      </c>
      <c r="DQ151" s="134" t="n">
        <v>0.005</v>
      </c>
      <c r="DR151" s="134" t="n">
        <v>-0.12</v>
      </c>
      <c r="DS151" s="134" t="n">
        <v>0</v>
      </c>
      <c r="DT151" s="134" t="n">
        <v>0.17</v>
      </c>
      <c r="DU151" s="134" t="n">
        <v>0</v>
      </c>
    </row>
    <row r="152" customFormat="false" ht="12.75" hidden="false" customHeight="false" outlineLevel="0" collapsed="false">
      <c r="D152" s="133" t="n">
        <v>41244</v>
      </c>
      <c r="F152" s="171" t="n">
        <v>4.782</v>
      </c>
      <c r="G152" s="172" t="n">
        <v>0.0559820866584029</v>
      </c>
      <c r="H152" s="171" t="n">
        <v>0.17</v>
      </c>
      <c r="I152" s="171" t="n">
        <v>1</v>
      </c>
      <c r="J152" s="171" t="n">
        <v>1.05</v>
      </c>
      <c r="K152" s="171" t="n">
        <v>1</v>
      </c>
      <c r="L152" s="169" t="n">
        <v>1</v>
      </c>
      <c r="M152" s="169" t="n">
        <v>1.15</v>
      </c>
      <c r="N152" s="171" t="n">
        <v>1.25</v>
      </c>
      <c r="O152" s="171" t="n">
        <v>1.05</v>
      </c>
      <c r="P152" s="171" t="n">
        <v>1</v>
      </c>
      <c r="Q152" s="171" t="n">
        <v>1.35</v>
      </c>
      <c r="R152" s="172" t="n">
        <v>1</v>
      </c>
      <c r="S152" s="172" t="n">
        <v>1.1</v>
      </c>
      <c r="T152" s="171" t="n">
        <v>1</v>
      </c>
      <c r="U152" s="171" t="n">
        <v>1.25</v>
      </c>
      <c r="V152" s="171" t="n">
        <v>1.15</v>
      </c>
      <c r="W152" s="171" t="n">
        <v>1.1</v>
      </c>
      <c r="X152" s="171" t="n">
        <v>-0.025</v>
      </c>
      <c r="Y152" s="171" t="n">
        <v>0.03</v>
      </c>
      <c r="Z152" s="171" t="n">
        <v>0.125</v>
      </c>
      <c r="AA152" s="171" t="n">
        <v>0.02</v>
      </c>
      <c r="AB152" s="171" t="n">
        <v>0.29</v>
      </c>
      <c r="AC152" s="171" t="n">
        <v>0</v>
      </c>
      <c r="AD152" s="171" t="n">
        <v>0.32</v>
      </c>
      <c r="AE152" s="171" t="n">
        <v>0</v>
      </c>
      <c r="AF152" s="171" t="n">
        <v>0.29</v>
      </c>
      <c r="AG152" s="171" t="n">
        <v>0</v>
      </c>
      <c r="AH152" s="171" t="n">
        <v>0.17</v>
      </c>
      <c r="AI152" s="171" t="n">
        <v>0</v>
      </c>
      <c r="AJ152" s="171" t="n">
        <v>0.179216</v>
      </c>
      <c r="AK152" s="171" t="n">
        <v>0</v>
      </c>
      <c r="AL152" s="171" t="n">
        <v>0.125</v>
      </c>
      <c r="AM152" s="171" t="n">
        <v>0.035</v>
      </c>
      <c r="AN152" s="171" t="n">
        <v>-0.0605</v>
      </c>
      <c r="AO152" s="171" t="n">
        <v>0.022</v>
      </c>
      <c r="AP152" s="171" t="n">
        <v>-0.573</v>
      </c>
      <c r="AQ152" s="171" t="n">
        <v>0.155</v>
      </c>
      <c r="AR152" s="171" t="n">
        <v>-0.0405</v>
      </c>
      <c r="AS152" s="171" t="n">
        <v>0.005</v>
      </c>
      <c r="AT152" s="171" t="n">
        <v>-0.1525</v>
      </c>
      <c r="AU152" s="171" t="n">
        <v>-0.005</v>
      </c>
      <c r="AV152" s="171" t="n">
        <v>-0.1125</v>
      </c>
      <c r="AW152" s="171" t="n">
        <v>-0.01</v>
      </c>
      <c r="AX152" s="171" t="n">
        <v>-0.0405</v>
      </c>
      <c r="AY152" s="171" t="n">
        <v>0.022</v>
      </c>
      <c r="AZ152" s="172" t="n">
        <v>0.155</v>
      </c>
      <c r="BA152" s="172" t="n">
        <v>0</v>
      </c>
      <c r="BB152" s="172" t="n">
        <v>-0.13</v>
      </c>
      <c r="BC152" s="171" t="n">
        <v>0.005</v>
      </c>
      <c r="BD152" s="171" t="n">
        <v>-0.07</v>
      </c>
      <c r="BE152" s="171" t="n">
        <v>0.005</v>
      </c>
      <c r="BF152" s="171" t="n">
        <v>0.35</v>
      </c>
      <c r="BG152" s="171" t="n">
        <v>0</v>
      </c>
      <c r="BH152" s="171" t="n">
        <v>-0.06</v>
      </c>
      <c r="BI152" s="171" t="n">
        <v>0</v>
      </c>
      <c r="BJ152" s="171" t="n">
        <v>0</v>
      </c>
      <c r="BK152" s="134" t="n">
        <v>0.03</v>
      </c>
      <c r="BL152" s="134" t="n">
        <v>0.35</v>
      </c>
      <c r="BM152" s="134" t="n">
        <v>0</v>
      </c>
      <c r="BN152" s="134" t="n">
        <v>0.358</v>
      </c>
      <c r="BO152" s="134" t="n">
        <v>0</v>
      </c>
      <c r="BP152" s="134" t="n">
        <v>-0.26</v>
      </c>
      <c r="BQ152" s="134" t="n">
        <v>0</v>
      </c>
      <c r="BR152" s="134" t="n">
        <v>0.57</v>
      </c>
      <c r="BS152" s="134" t="n">
        <v>0</v>
      </c>
      <c r="BT152" s="134" t="n">
        <v>-0.07</v>
      </c>
      <c r="BU152" s="134" t="n">
        <v>0.005</v>
      </c>
      <c r="BV152" s="134" t="n">
        <v>0.37</v>
      </c>
      <c r="BW152" s="134" t="n">
        <v>0</v>
      </c>
      <c r="BX152" s="134" t="n">
        <v>0</v>
      </c>
      <c r="BY152" s="134" t="n">
        <v>0</v>
      </c>
      <c r="BZ152" s="134" t="n">
        <v>-0.011</v>
      </c>
      <c r="CA152" s="134" t="n">
        <v>0.0575</v>
      </c>
      <c r="CB152" s="134" t="n">
        <v>0.235</v>
      </c>
      <c r="CC152" s="134" t="n">
        <v>0.02</v>
      </c>
      <c r="CD152" s="134" t="n">
        <v>-0.011</v>
      </c>
      <c r="CE152" s="134" t="n">
        <v>0.0062</v>
      </c>
      <c r="CF152" s="134" t="n">
        <v>0.0025</v>
      </c>
      <c r="CG152" s="134" t="n">
        <v>0.0025</v>
      </c>
      <c r="CH152" s="134" t="n">
        <v>-0.011</v>
      </c>
      <c r="CI152" s="134" t="n">
        <v>0.0062</v>
      </c>
      <c r="CJ152" s="134" t="n">
        <v>-0.0965</v>
      </c>
      <c r="CK152" s="134" t="n">
        <v>0.005</v>
      </c>
      <c r="CL152" s="134" t="n">
        <v>0.075</v>
      </c>
      <c r="CM152" s="134" t="n">
        <v>0.005</v>
      </c>
      <c r="CN152" s="134" t="n">
        <v>-0.069</v>
      </c>
      <c r="CO152" s="134" t="n">
        <v>0.01</v>
      </c>
      <c r="CP152" s="134" t="n">
        <v>-0.014</v>
      </c>
      <c r="CQ152" s="134" t="n">
        <v>0.01</v>
      </c>
      <c r="CR152" s="134" t="n">
        <v>0.026</v>
      </c>
      <c r="CS152" s="134" t="n">
        <v>0.0075</v>
      </c>
      <c r="CT152" s="134" t="n">
        <v>0.98</v>
      </c>
      <c r="CU152" s="134" t="n">
        <v>0.25</v>
      </c>
      <c r="CV152" s="134" t="n">
        <v>0.358</v>
      </c>
      <c r="CW152" s="134" t="n">
        <v>0</v>
      </c>
      <c r="CX152" s="134" t="n">
        <v>0.235</v>
      </c>
      <c r="CY152" s="134" t="n">
        <v>0.02</v>
      </c>
      <c r="CZ152" s="134" t="n">
        <v>-0.52</v>
      </c>
      <c r="DA152" s="134" t="n">
        <v>0</v>
      </c>
      <c r="DB152" s="134" t="n">
        <v>-0.34</v>
      </c>
      <c r="DC152" s="134" t="n">
        <v>0</v>
      </c>
      <c r="DD152" s="134" t="n">
        <v>0.4</v>
      </c>
      <c r="DF152" s="134" t="n">
        <v>-0.029</v>
      </c>
      <c r="DG152" s="134" t="n">
        <v>0.0125</v>
      </c>
      <c r="DH152" s="134" t="n">
        <v>0.0105</v>
      </c>
      <c r="DI152" s="134" t="n">
        <v>0.0075</v>
      </c>
      <c r="DJ152" s="134" t="n">
        <v>-0.007</v>
      </c>
      <c r="DK152" s="134" t="n">
        <v>0.0025</v>
      </c>
      <c r="DL152" s="171" t="n">
        <v>-0.1325</v>
      </c>
      <c r="DM152" s="134" t="n">
        <v>0</v>
      </c>
      <c r="DN152" s="134" t="n">
        <v>0.175</v>
      </c>
      <c r="DO152" s="134" t="n">
        <v>0</v>
      </c>
      <c r="DP152" s="134" t="n">
        <v>-0.0405</v>
      </c>
      <c r="DQ152" s="134" t="n">
        <v>0.005</v>
      </c>
      <c r="DR152" s="134" t="n">
        <v>-0.1225</v>
      </c>
      <c r="DS152" s="134" t="n">
        <v>0</v>
      </c>
      <c r="DT152" s="134" t="n">
        <v>0.17</v>
      </c>
      <c r="DU152" s="134" t="n">
        <v>0</v>
      </c>
    </row>
    <row r="153" customFormat="false" ht="12.75" hidden="false" customHeight="false" outlineLevel="0" collapsed="false">
      <c r="D153" s="133" t="n">
        <v>41275</v>
      </c>
      <c r="F153" s="171" t="n">
        <v>4.8145</v>
      </c>
      <c r="G153" s="172" t="n">
        <v>0.0560297361942195</v>
      </c>
      <c r="H153" s="171" t="n">
        <v>0.17</v>
      </c>
      <c r="I153" s="171" t="n">
        <v>1</v>
      </c>
      <c r="J153" s="171" t="n">
        <v>1.05</v>
      </c>
      <c r="K153" s="171" t="n">
        <v>1</v>
      </c>
      <c r="L153" s="169" t="n">
        <v>1</v>
      </c>
      <c r="M153" s="169" t="n">
        <v>1.15</v>
      </c>
      <c r="N153" s="171" t="n">
        <v>1.45</v>
      </c>
      <c r="O153" s="171" t="n">
        <v>1.05</v>
      </c>
      <c r="P153" s="171" t="n">
        <v>1</v>
      </c>
      <c r="Q153" s="171" t="n">
        <v>1.35</v>
      </c>
      <c r="R153" s="172" t="n">
        <v>1</v>
      </c>
      <c r="S153" s="172" t="n">
        <v>1.1</v>
      </c>
      <c r="T153" s="171" t="n">
        <v>1</v>
      </c>
      <c r="U153" s="171" t="n">
        <v>1.45</v>
      </c>
      <c r="V153" s="171" t="n">
        <v>1.15</v>
      </c>
      <c r="W153" s="171" t="n">
        <v>1.1</v>
      </c>
      <c r="X153" s="171" t="n">
        <v>-0.005</v>
      </c>
      <c r="Y153" s="171" t="n">
        <v>0.03</v>
      </c>
      <c r="Z153" s="171" t="n">
        <v>0.125</v>
      </c>
      <c r="AA153" s="171" t="n">
        <v>0.02</v>
      </c>
      <c r="AB153" s="171" t="n">
        <v>0.29</v>
      </c>
      <c r="AC153" s="171" t="n">
        <v>0</v>
      </c>
      <c r="AD153" s="171" t="n">
        <v>0.32</v>
      </c>
      <c r="AE153" s="171" t="n">
        <v>0</v>
      </c>
      <c r="AF153" s="171" t="n">
        <v>0.29</v>
      </c>
      <c r="AG153" s="171" t="n">
        <v>0</v>
      </c>
      <c r="AH153" s="171" t="n">
        <v>0.17</v>
      </c>
      <c r="AI153" s="171" t="n">
        <v>0</v>
      </c>
      <c r="AJ153" s="171" t="n">
        <v>0.180208</v>
      </c>
      <c r="AK153" s="171" t="n">
        <v>0</v>
      </c>
      <c r="AL153" s="171" t="n">
        <v>0.125</v>
      </c>
      <c r="AM153" s="171" t="n">
        <v>0.035</v>
      </c>
      <c r="AN153" s="171" t="n">
        <v>-0.0605</v>
      </c>
      <c r="AO153" s="171" t="n">
        <v>0.022</v>
      </c>
      <c r="AP153" s="171" t="n">
        <v>-0.573</v>
      </c>
      <c r="AQ153" s="171" t="n">
        <v>0.155</v>
      </c>
      <c r="AR153" s="171" t="n">
        <v>-0.0405</v>
      </c>
      <c r="AS153" s="171" t="n">
        <v>0.005</v>
      </c>
      <c r="AT153" s="171" t="n">
        <v>-0.155</v>
      </c>
      <c r="AU153" s="171" t="n">
        <v>-0.005</v>
      </c>
      <c r="AV153" s="171" t="n">
        <v>-0.115</v>
      </c>
      <c r="AW153" s="171" t="n">
        <v>-0.01</v>
      </c>
      <c r="AX153" s="171" t="n">
        <v>-0.0405</v>
      </c>
      <c r="AY153" s="171" t="n">
        <v>0.022</v>
      </c>
      <c r="AZ153" s="172" t="n">
        <v>0.155</v>
      </c>
      <c r="BA153" s="172" t="n">
        <v>0</v>
      </c>
      <c r="BB153" s="172" t="n">
        <v>-0.13</v>
      </c>
      <c r="BC153" s="171" t="n">
        <v>0.005</v>
      </c>
      <c r="BD153" s="171" t="n">
        <v>-0.07</v>
      </c>
      <c r="BE153" s="171" t="n">
        <v>0.005</v>
      </c>
      <c r="BF153" s="171" t="n">
        <v>0.35</v>
      </c>
      <c r="BG153" s="171" t="n">
        <v>0</v>
      </c>
      <c r="BH153" s="171" t="n">
        <v>-0.06</v>
      </c>
      <c r="BI153" s="171" t="n">
        <v>0</v>
      </c>
      <c r="BJ153" s="171" t="n">
        <v>0</v>
      </c>
      <c r="BK153" s="134" t="n">
        <v>0.03</v>
      </c>
      <c r="BL153" s="134" t="n">
        <v>0.35</v>
      </c>
      <c r="BM153" s="134" t="n">
        <v>0</v>
      </c>
      <c r="BN153" s="134" t="n">
        <v>0.428</v>
      </c>
      <c r="BO153" s="134" t="n">
        <v>0</v>
      </c>
      <c r="BP153" s="134" t="n">
        <v>-0.26</v>
      </c>
      <c r="BQ153" s="134" t="n">
        <v>0</v>
      </c>
      <c r="BR153" s="134" t="n">
        <v>0.57</v>
      </c>
      <c r="BS153" s="134" t="n">
        <v>0</v>
      </c>
      <c r="BT153" s="134" t="n">
        <v>-0.07</v>
      </c>
      <c r="BU153" s="134" t="n">
        <v>0.005</v>
      </c>
      <c r="BV153" s="134" t="n">
        <v>0.37</v>
      </c>
      <c r="BW153" s="134" t="n">
        <v>0</v>
      </c>
      <c r="BX153" s="134" t="n">
        <v>0</v>
      </c>
      <c r="BY153" s="134" t="n">
        <v>0</v>
      </c>
      <c r="BZ153" s="134" t="n">
        <v>-0.008999999</v>
      </c>
      <c r="CA153" s="134" t="n">
        <v>0.0575</v>
      </c>
      <c r="CB153" s="134" t="n">
        <v>0.255</v>
      </c>
      <c r="CC153" s="134" t="n">
        <v>0.02</v>
      </c>
      <c r="CD153" s="134" t="n">
        <v>-0.008999999</v>
      </c>
      <c r="CE153" s="134" t="n">
        <v>0.0062</v>
      </c>
      <c r="CF153" s="134" t="n">
        <v>0.0025</v>
      </c>
      <c r="CG153" s="134" t="n">
        <v>0.0025</v>
      </c>
      <c r="CH153" s="134" t="n">
        <v>-0.008999999</v>
      </c>
      <c r="CI153" s="134" t="n">
        <v>0.0062</v>
      </c>
      <c r="CJ153" s="134" t="n">
        <v>-0.107</v>
      </c>
      <c r="CK153" s="134" t="n">
        <v>0.005</v>
      </c>
      <c r="CL153" s="134" t="n">
        <v>0.075</v>
      </c>
      <c r="CM153" s="134" t="n">
        <v>0.005</v>
      </c>
      <c r="CN153" s="134" t="n">
        <v>-0.069</v>
      </c>
      <c r="CO153" s="134" t="n">
        <v>0.01</v>
      </c>
      <c r="CP153" s="134" t="n">
        <v>-0.014</v>
      </c>
      <c r="CQ153" s="134" t="n">
        <v>0.01</v>
      </c>
      <c r="CR153" s="134" t="n">
        <v>0.026</v>
      </c>
      <c r="CS153" s="134" t="n">
        <v>0.0075</v>
      </c>
      <c r="CT153" s="134" t="n">
        <v>1.6</v>
      </c>
      <c r="CU153" s="134" t="n">
        <v>0.45</v>
      </c>
      <c r="CV153" s="134" t="n">
        <v>0.428</v>
      </c>
      <c r="CW153" s="134" t="n">
        <v>0</v>
      </c>
      <c r="CX153" s="134" t="n">
        <v>0.255</v>
      </c>
      <c r="CY153" s="134" t="n">
        <v>0.02</v>
      </c>
      <c r="CZ153" s="134" t="n">
        <v>-0.52</v>
      </c>
      <c r="DA153" s="134" t="n">
        <v>0</v>
      </c>
      <c r="DB153" s="134" t="n">
        <v>-0.34</v>
      </c>
      <c r="DC153" s="134" t="n">
        <v>0</v>
      </c>
      <c r="DD153" s="134" t="n">
        <v>0.35</v>
      </c>
      <c r="DF153" s="134" t="n">
        <v>-0.029</v>
      </c>
      <c r="DG153" s="134" t="n">
        <v>0.0125</v>
      </c>
      <c r="DH153" s="134" t="n">
        <v>0.0105</v>
      </c>
      <c r="DI153" s="134" t="n">
        <v>0.0075</v>
      </c>
      <c r="DJ153" s="134" t="n">
        <v>-0.0045</v>
      </c>
      <c r="DK153" s="134" t="n">
        <v>0.0025</v>
      </c>
      <c r="DL153" s="171" t="n">
        <v>-0.135</v>
      </c>
      <c r="DM153" s="134" t="n">
        <v>0</v>
      </c>
      <c r="DN153" s="134" t="n">
        <v>0.175</v>
      </c>
      <c r="DO153" s="134" t="n">
        <v>0</v>
      </c>
      <c r="DP153" s="134" t="n">
        <v>-0.0405</v>
      </c>
      <c r="DQ153" s="134" t="n">
        <v>0.005</v>
      </c>
      <c r="DR153" s="134" t="n">
        <v>-0.125</v>
      </c>
      <c r="DS153" s="134" t="n">
        <v>0</v>
      </c>
      <c r="DT153" s="134" t="n">
        <v>0.17</v>
      </c>
      <c r="DU153" s="134" t="n">
        <v>0</v>
      </c>
    </row>
    <row r="154" customFormat="false" ht="12.75" hidden="false" customHeight="false" outlineLevel="0" collapsed="false">
      <c r="D154" s="133" t="n">
        <v>41306</v>
      </c>
      <c r="F154" s="171" t="n">
        <v>4.7305</v>
      </c>
      <c r="G154" s="172" t="n">
        <v>0.0560773857307924</v>
      </c>
      <c r="H154" s="171" t="n">
        <v>0.17</v>
      </c>
      <c r="I154" s="171" t="n">
        <v>1</v>
      </c>
      <c r="J154" s="171" t="n">
        <v>1.05</v>
      </c>
      <c r="K154" s="171" t="n">
        <v>1</v>
      </c>
      <c r="L154" s="169" t="n">
        <v>1</v>
      </c>
      <c r="M154" s="169" t="n">
        <v>1.15</v>
      </c>
      <c r="N154" s="171" t="n">
        <v>1.45</v>
      </c>
      <c r="O154" s="171" t="n">
        <v>1.05</v>
      </c>
      <c r="P154" s="171" t="n">
        <v>1</v>
      </c>
      <c r="Q154" s="171" t="n">
        <v>1.35</v>
      </c>
      <c r="R154" s="172" t="n">
        <v>1</v>
      </c>
      <c r="S154" s="172" t="n">
        <v>1.1</v>
      </c>
      <c r="T154" s="171" t="n">
        <v>1</v>
      </c>
      <c r="U154" s="171" t="n">
        <v>1.45</v>
      </c>
      <c r="V154" s="171" t="n">
        <v>1.15</v>
      </c>
      <c r="W154" s="171" t="n">
        <v>1.1</v>
      </c>
      <c r="X154" s="171" t="n">
        <v>-0.01</v>
      </c>
      <c r="Y154" s="171" t="n">
        <v>0.03</v>
      </c>
      <c r="Z154" s="171" t="n">
        <v>0.125</v>
      </c>
      <c r="AA154" s="171" t="n">
        <v>0.02</v>
      </c>
      <c r="AB154" s="171" t="n">
        <v>0.29</v>
      </c>
      <c r="AC154" s="171" t="n">
        <v>0</v>
      </c>
      <c r="AD154" s="171" t="n">
        <v>0.32</v>
      </c>
      <c r="AE154" s="171" t="n">
        <v>0</v>
      </c>
      <c r="AF154" s="171" t="n">
        <v>0.29</v>
      </c>
      <c r="AG154" s="171" t="n">
        <v>0</v>
      </c>
      <c r="AH154" s="171" t="n">
        <v>0.17</v>
      </c>
      <c r="AI154" s="171" t="n">
        <v>0</v>
      </c>
      <c r="AJ154" s="171" t="n">
        <v>0.17752</v>
      </c>
      <c r="AK154" s="171" t="n">
        <v>0</v>
      </c>
      <c r="AL154" s="171" t="n">
        <v>0.125</v>
      </c>
      <c r="AM154" s="171" t="n">
        <v>0.035</v>
      </c>
      <c r="AN154" s="171" t="n">
        <v>-0.0605</v>
      </c>
      <c r="AO154" s="171" t="n">
        <v>0.022</v>
      </c>
      <c r="AP154" s="171" t="n">
        <v>-0.573</v>
      </c>
      <c r="AQ154" s="171" t="n">
        <v>0.155</v>
      </c>
      <c r="AR154" s="171" t="n">
        <v>-0.0405</v>
      </c>
      <c r="AS154" s="171" t="n">
        <v>0.005</v>
      </c>
      <c r="AT154" s="171" t="n">
        <v>-0.1475</v>
      </c>
      <c r="AU154" s="171" t="n">
        <v>-0.005</v>
      </c>
      <c r="AV154" s="171" t="n">
        <v>-0.1075</v>
      </c>
      <c r="AW154" s="171" t="n">
        <v>-0.01</v>
      </c>
      <c r="AX154" s="171" t="n">
        <v>-0.0405</v>
      </c>
      <c r="AY154" s="171" t="n">
        <v>0.022</v>
      </c>
      <c r="AZ154" s="172" t="n">
        <v>0.155</v>
      </c>
      <c r="BA154" s="172" t="n">
        <v>0</v>
      </c>
      <c r="BB154" s="172" t="n">
        <v>-0.13</v>
      </c>
      <c r="BC154" s="171" t="n">
        <v>0.005</v>
      </c>
      <c r="BD154" s="171" t="n">
        <v>-0.07</v>
      </c>
      <c r="BE154" s="171" t="n">
        <v>0.005</v>
      </c>
      <c r="BF154" s="171" t="n">
        <v>0.35</v>
      </c>
      <c r="BG154" s="171" t="n">
        <v>0</v>
      </c>
      <c r="BH154" s="171" t="n">
        <v>-0.06</v>
      </c>
      <c r="BI154" s="171" t="n">
        <v>0</v>
      </c>
      <c r="BJ154" s="171" t="n">
        <v>0</v>
      </c>
      <c r="BK154" s="134" t="n">
        <v>0.03</v>
      </c>
      <c r="BL154" s="134" t="n">
        <v>0.35</v>
      </c>
      <c r="BM154" s="134" t="n">
        <v>0</v>
      </c>
      <c r="BN154" s="134" t="n">
        <v>0.298</v>
      </c>
      <c r="BO154" s="134" t="n">
        <v>0</v>
      </c>
      <c r="BP154" s="134" t="n">
        <v>-0.26</v>
      </c>
      <c r="BQ154" s="134" t="n">
        <v>0</v>
      </c>
      <c r="BR154" s="134" t="n">
        <v>0.57</v>
      </c>
      <c r="BS154" s="134" t="n">
        <v>0</v>
      </c>
      <c r="BT154" s="134" t="n">
        <v>-0.07</v>
      </c>
      <c r="BU154" s="134" t="n">
        <v>0.005</v>
      </c>
      <c r="BV154" s="134" t="n">
        <v>0.37</v>
      </c>
      <c r="BW154" s="134" t="n">
        <v>0</v>
      </c>
      <c r="BX154" s="134" t="n">
        <v>0</v>
      </c>
      <c r="BY154" s="134" t="n">
        <v>0</v>
      </c>
      <c r="BZ154" s="134" t="n">
        <v>-0.008999999</v>
      </c>
      <c r="CA154" s="134" t="n">
        <v>0.0575</v>
      </c>
      <c r="CB154" s="134" t="n">
        <v>0.255</v>
      </c>
      <c r="CC154" s="134" t="n">
        <v>0.02</v>
      </c>
      <c r="CD154" s="134" t="n">
        <v>-0.008999999</v>
      </c>
      <c r="CE154" s="134" t="n">
        <v>0.0062</v>
      </c>
      <c r="CF154" s="134" t="n">
        <v>0.0025</v>
      </c>
      <c r="CG154" s="134" t="n">
        <v>0.0025</v>
      </c>
      <c r="CH154" s="134" t="n">
        <v>-0.008999999</v>
      </c>
      <c r="CI154" s="134" t="n">
        <v>0.0062</v>
      </c>
      <c r="CJ154" s="134" t="n">
        <v>-0.0895</v>
      </c>
      <c r="CK154" s="134" t="n">
        <v>0.005</v>
      </c>
      <c r="CL154" s="134" t="n">
        <v>0.075</v>
      </c>
      <c r="CM154" s="134" t="n">
        <v>0.005</v>
      </c>
      <c r="CN154" s="134" t="n">
        <v>-0.069</v>
      </c>
      <c r="CO154" s="134" t="n">
        <v>0.01</v>
      </c>
      <c r="CP154" s="134" t="n">
        <v>-0.014</v>
      </c>
      <c r="CQ154" s="134" t="n">
        <v>0.01</v>
      </c>
      <c r="CR154" s="134" t="n">
        <v>0.026</v>
      </c>
      <c r="CS154" s="134" t="n">
        <v>0.0075</v>
      </c>
      <c r="CT154" s="134" t="n">
        <v>1.6</v>
      </c>
      <c r="CU154" s="134" t="n">
        <v>0.45</v>
      </c>
      <c r="CV154" s="134" t="n">
        <v>0.298</v>
      </c>
      <c r="CW154" s="134" t="n">
        <v>0</v>
      </c>
      <c r="CX154" s="134" t="n">
        <v>0.255</v>
      </c>
      <c r="CY154" s="134" t="n">
        <v>0.02</v>
      </c>
      <c r="CZ154" s="134" t="n">
        <v>-0.52</v>
      </c>
      <c r="DA154" s="134" t="n">
        <v>0</v>
      </c>
      <c r="DB154" s="134" t="n">
        <v>-0.34</v>
      </c>
      <c r="DC154" s="134" t="n">
        <v>0</v>
      </c>
      <c r="DD154" s="134" t="n">
        <v>0.35</v>
      </c>
      <c r="DF154" s="134" t="n">
        <v>-0.029</v>
      </c>
      <c r="DG154" s="134" t="n">
        <v>0.0125</v>
      </c>
      <c r="DH154" s="134" t="n">
        <v>0.0105</v>
      </c>
      <c r="DI154" s="134" t="n">
        <v>0.0075</v>
      </c>
      <c r="DJ154" s="134" t="n">
        <v>-0.0045</v>
      </c>
      <c r="DK154" s="134" t="n">
        <v>0.0025</v>
      </c>
      <c r="DL154" s="171" t="n">
        <v>-0.1275</v>
      </c>
      <c r="DM154" s="134" t="n">
        <v>0</v>
      </c>
      <c r="DN154" s="134" t="n">
        <v>0.175</v>
      </c>
      <c r="DO154" s="134" t="n">
        <v>0</v>
      </c>
      <c r="DP154" s="134" t="n">
        <v>-0.0405</v>
      </c>
      <c r="DQ154" s="134" t="n">
        <v>0.005</v>
      </c>
      <c r="DR154" s="134" t="n">
        <v>-0.1175</v>
      </c>
      <c r="DS154" s="134" t="n">
        <v>0</v>
      </c>
      <c r="DT154" s="134" t="n">
        <v>0.17</v>
      </c>
      <c r="DU154" s="134" t="n">
        <v>0</v>
      </c>
    </row>
    <row r="155" customFormat="false" ht="12.75" hidden="false" customHeight="false" outlineLevel="0" collapsed="false">
      <c r="D155" s="133" t="n">
        <v>41334</v>
      </c>
      <c r="F155" s="171" t="n">
        <v>4.5955</v>
      </c>
      <c r="G155" s="172" t="n">
        <v>0.0561204240225397</v>
      </c>
      <c r="H155" s="171" t="n">
        <v>0.17</v>
      </c>
      <c r="I155" s="171" t="n">
        <v>0.75</v>
      </c>
      <c r="J155" s="171" t="n">
        <v>0.8</v>
      </c>
      <c r="K155" s="171" t="n">
        <v>0.75</v>
      </c>
      <c r="L155" s="169" t="n">
        <v>0.75</v>
      </c>
      <c r="M155" s="169" t="n">
        <v>0.85</v>
      </c>
      <c r="N155" s="171" t="n">
        <v>1</v>
      </c>
      <c r="O155" s="171" t="n">
        <v>0.75</v>
      </c>
      <c r="P155" s="171" t="n">
        <v>0.75</v>
      </c>
      <c r="Q155" s="171" t="n">
        <v>0.95</v>
      </c>
      <c r="R155" s="172" t="n">
        <v>0.75</v>
      </c>
      <c r="S155" s="172" t="n">
        <v>0.75</v>
      </c>
      <c r="T155" s="171" t="n">
        <v>0.75</v>
      </c>
      <c r="U155" s="171" t="n">
        <v>1</v>
      </c>
      <c r="V155" s="171" t="n">
        <v>0.9</v>
      </c>
      <c r="W155" s="171" t="n">
        <v>0.85</v>
      </c>
      <c r="X155" s="171" t="n">
        <v>-0.03</v>
      </c>
      <c r="Y155" s="171" t="n">
        <v>0.03</v>
      </c>
      <c r="Z155" s="171" t="n">
        <v>0.125</v>
      </c>
      <c r="AA155" s="171" t="n">
        <v>0.02</v>
      </c>
      <c r="AB155" s="171" t="n">
        <v>0.29</v>
      </c>
      <c r="AC155" s="171" t="n">
        <v>0</v>
      </c>
      <c r="AD155" s="171" t="n">
        <v>0.32</v>
      </c>
      <c r="AE155" s="171" t="n">
        <v>0</v>
      </c>
      <c r="AF155" s="171" t="n">
        <v>0.29</v>
      </c>
      <c r="AG155" s="171" t="n">
        <v>0</v>
      </c>
      <c r="AH155" s="171" t="n">
        <v>0.17</v>
      </c>
      <c r="AI155" s="171" t="n">
        <v>0</v>
      </c>
      <c r="AJ155" s="171" t="n">
        <v>0.1732</v>
      </c>
      <c r="AK155" s="171" t="n">
        <v>0</v>
      </c>
      <c r="AL155" s="171" t="n">
        <v>0.125</v>
      </c>
      <c r="AM155" s="171" t="n">
        <v>0.035</v>
      </c>
      <c r="AN155" s="171" t="n">
        <v>-0.0605</v>
      </c>
      <c r="AO155" s="171" t="n">
        <v>0.022</v>
      </c>
      <c r="AP155" s="171" t="n">
        <v>-0.573</v>
      </c>
      <c r="AQ155" s="171" t="n">
        <v>0.155</v>
      </c>
      <c r="AR155" s="171" t="n">
        <v>-0.0405</v>
      </c>
      <c r="AS155" s="171" t="n">
        <v>0.005</v>
      </c>
      <c r="AT155" s="171" t="n">
        <v>-0.145</v>
      </c>
      <c r="AU155" s="171" t="n">
        <v>-0.005</v>
      </c>
      <c r="AV155" s="171" t="n">
        <v>-0.105</v>
      </c>
      <c r="AW155" s="171" t="n">
        <v>-0.01</v>
      </c>
      <c r="AX155" s="171" t="n">
        <v>-0.0405</v>
      </c>
      <c r="AY155" s="171" t="n">
        <v>0.022</v>
      </c>
      <c r="AZ155" s="172" t="n">
        <v>0.155</v>
      </c>
      <c r="BA155" s="172" t="n">
        <v>0</v>
      </c>
      <c r="BB155" s="172" t="n">
        <v>-0.13</v>
      </c>
      <c r="BC155" s="171" t="n">
        <v>0.005</v>
      </c>
      <c r="BD155" s="171" t="n">
        <v>-0.07</v>
      </c>
      <c r="BE155" s="171" t="n">
        <v>0.005</v>
      </c>
      <c r="BF155" s="171" t="n">
        <v>0.35</v>
      </c>
      <c r="BG155" s="171" t="n">
        <v>0</v>
      </c>
      <c r="BH155" s="171" t="n">
        <v>-0.06</v>
      </c>
      <c r="BI155" s="171" t="n">
        <v>0</v>
      </c>
      <c r="BJ155" s="171" t="n">
        <v>0</v>
      </c>
      <c r="BK155" s="134" t="n">
        <v>0.03</v>
      </c>
      <c r="BL155" s="134" t="n">
        <v>0.35</v>
      </c>
      <c r="BM155" s="134" t="n">
        <v>0</v>
      </c>
      <c r="BN155" s="134" t="n">
        <v>0.118</v>
      </c>
      <c r="BO155" s="134" t="n">
        <v>0</v>
      </c>
      <c r="BP155" s="134" t="n">
        <v>-0.26</v>
      </c>
      <c r="BQ155" s="134" t="n">
        <v>0</v>
      </c>
      <c r="BR155" s="134" t="n">
        <v>0.57</v>
      </c>
      <c r="BS155" s="134" t="n">
        <v>0</v>
      </c>
      <c r="BT155" s="134" t="n">
        <v>-0.07</v>
      </c>
      <c r="BU155" s="134" t="n">
        <v>0.005</v>
      </c>
      <c r="BV155" s="134" t="n">
        <v>0.37</v>
      </c>
      <c r="BW155" s="134" t="n">
        <v>0</v>
      </c>
      <c r="BX155" s="134" t="n">
        <v>0</v>
      </c>
      <c r="BY155" s="134" t="n">
        <v>0</v>
      </c>
      <c r="BZ155" s="134" t="n">
        <v>-0.008999999</v>
      </c>
      <c r="CA155" s="134" t="n">
        <v>0.0575</v>
      </c>
      <c r="CB155" s="134" t="n">
        <v>0.215</v>
      </c>
      <c r="CC155" s="134" t="n">
        <v>0.02</v>
      </c>
      <c r="CD155" s="134" t="n">
        <v>-0.008999999</v>
      </c>
      <c r="CE155" s="134" t="n">
        <v>0.0062</v>
      </c>
      <c r="CF155" s="134" t="n">
        <v>0.0025</v>
      </c>
      <c r="CG155" s="134" t="n">
        <v>0.0025</v>
      </c>
      <c r="CH155" s="134" t="n">
        <v>-0.008999999</v>
      </c>
      <c r="CI155" s="134" t="n">
        <v>0.0062</v>
      </c>
      <c r="CJ155" s="134" t="n">
        <v>-0.077</v>
      </c>
      <c r="CK155" s="134" t="n">
        <v>0.005</v>
      </c>
      <c r="CL155" s="134" t="n">
        <v>0.075</v>
      </c>
      <c r="CM155" s="134" t="n">
        <v>0.005</v>
      </c>
      <c r="CN155" s="134" t="n">
        <v>-0.069</v>
      </c>
      <c r="CO155" s="134" t="n">
        <v>0.01</v>
      </c>
      <c r="CP155" s="134" t="n">
        <v>-0.014</v>
      </c>
      <c r="CQ155" s="134" t="n">
        <v>0.01</v>
      </c>
      <c r="CR155" s="134" t="n">
        <v>0.026</v>
      </c>
      <c r="CS155" s="134" t="n">
        <v>0.0075</v>
      </c>
      <c r="CT155" s="134" t="n">
        <v>0.69</v>
      </c>
      <c r="CU155" s="134" t="n">
        <v>0.1</v>
      </c>
      <c r="CV155" s="134" t="n">
        <v>0.118</v>
      </c>
      <c r="CW155" s="134" t="n">
        <v>0</v>
      </c>
      <c r="CX155" s="134" t="n">
        <v>0.215</v>
      </c>
      <c r="CY155" s="134" t="n">
        <v>0.02</v>
      </c>
      <c r="CZ155" s="134" t="n">
        <v>-0.52</v>
      </c>
      <c r="DA155" s="134" t="n">
        <v>0</v>
      </c>
      <c r="DB155" s="134" t="n">
        <v>-0.34</v>
      </c>
      <c r="DC155" s="134" t="n">
        <v>0</v>
      </c>
      <c r="DD155" s="134" t="n">
        <v>0.4</v>
      </c>
      <c r="DF155" s="134" t="n">
        <v>-0.029</v>
      </c>
      <c r="DG155" s="134" t="n">
        <v>0.0125</v>
      </c>
      <c r="DH155" s="134" t="n">
        <v>0.0155</v>
      </c>
      <c r="DI155" s="134" t="n">
        <v>0.0075</v>
      </c>
      <c r="DJ155" s="134" t="n">
        <v>0.000500000000000007</v>
      </c>
      <c r="DK155" s="134" t="n">
        <v>0.0025</v>
      </c>
      <c r="DL155" s="171" t="n">
        <v>-0.125</v>
      </c>
      <c r="DM155" s="134" t="n">
        <v>0</v>
      </c>
      <c r="DN155" s="134" t="n">
        <v>0.175</v>
      </c>
      <c r="DO155" s="134" t="n">
        <v>0</v>
      </c>
      <c r="DP155" s="134" t="n">
        <v>-0.0405</v>
      </c>
      <c r="DQ155" s="134" t="n">
        <v>0.005</v>
      </c>
      <c r="DR155" s="134" t="n">
        <v>-0.115</v>
      </c>
      <c r="DS155" s="134" t="n">
        <v>0</v>
      </c>
      <c r="DT155" s="134" t="n">
        <v>0.17</v>
      </c>
      <c r="DU155" s="134" t="n">
        <v>0</v>
      </c>
    </row>
    <row r="156" customFormat="false" ht="12.75" hidden="false" customHeight="false" outlineLevel="0" collapsed="false">
      <c r="D156" s="133" t="n">
        <v>41365</v>
      </c>
      <c r="F156" s="171" t="n">
        <v>4.4455</v>
      </c>
      <c r="G156" s="172" t="n">
        <v>0.0561680735605505</v>
      </c>
      <c r="H156" s="171" t="n">
        <v>0.17</v>
      </c>
      <c r="I156" s="171" t="n">
        <v>0.4</v>
      </c>
      <c r="J156" s="171" t="n">
        <v>0.45</v>
      </c>
      <c r="K156" s="171" t="n">
        <v>0.4</v>
      </c>
      <c r="L156" s="169" t="n">
        <v>0.45</v>
      </c>
      <c r="M156" s="169" t="n">
        <v>0.45</v>
      </c>
      <c r="N156" s="171" t="n">
        <v>0.45</v>
      </c>
      <c r="O156" s="171" t="n">
        <v>0.45</v>
      </c>
      <c r="P156" s="171" t="n">
        <v>0.45</v>
      </c>
      <c r="Q156" s="171" t="n">
        <v>0.5</v>
      </c>
      <c r="R156" s="172" t="n">
        <v>0.4</v>
      </c>
      <c r="S156" s="172" t="n">
        <v>0.45</v>
      </c>
      <c r="T156" s="171" t="n">
        <v>0.4</v>
      </c>
      <c r="U156" s="171" t="n">
        <v>0.45</v>
      </c>
      <c r="V156" s="171" t="n">
        <v>0.55</v>
      </c>
      <c r="W156" s="171" t="n">
        <v>0.55</v>
      </c>
      <c r="X156" s="171" t="n">
        <v>-0.09</v>
      </c>
      <c r="Y156" s="171" t="n">
        <v>0</v>
      </c>
      <c r="Z156" s="171" t="n">
        <v>0.04</v>
      </c>
      <c r="AA156" s="171" t="n">
        <v>0.005</v>
      </c>
      <c r="AB156" s="171" t="n">
        <v>0.16</v>
      </c>
      <c r="AC156" s="171" t="n">
        <v>0</v>
      </c>
      <c r="AD156" s="171" t="n">
        <v>0.125</v>
      </c>
      <c r="AE156" s="171" t="n">
        <v>0</v>
      </c>
      <c r="AF156" s="171" t="n">
        <v>0.16</v>
      </c>
      <c r="AG156" s="171" t="n">
        <v>0</v>
      </c>
      <c r="AH156" s="171" t="n">
        <v>0.125</v>
      </c>
      <c r="AI156" s="171" t="n">
        <v>0</v>
      </c>
      <c r="AJ156" s="171" t="n">
        <v>0.125</v>
      </c>
      <c r="AK156" s="171" t="n">
        <v>0</v>
      </c>
      <c r="AL156" s="171" t="n">
        <v>0.04</v>
      </c>
      <c r="AM156" s="171" t="n">
        <v>0.04</v>
      </c>
      <c r="AN156" s="171" t="n">
        <v>-0.043</v>
      </c>
      <c r="AO156" s="171" t="n">
        <v>0.029</v>
      </c>
      <c r="AP156" s="171" t="n">
        <v>-0.673</v>
      </c>
      <c r="AQ156" s="171" t="n">
        <v>0.155</v>
      </c>
      <c r="AR156" s="171" t="n">
        <v>-0.038</v>
      </c>
      <c r="AS156" s="171" t="n">
        <v>0</v>
      </c>
      <c r="AT156" s="171" t="n">
        <v>-0.15</v>
      </c>
      <c r="AU156" s="171" t="n">
        <v>-0.015</v>
      </c>
      <c r="AV156" s="171" t="n">
        <v>-0.11</v>
      </c>
      <c r="AW156" s="171" t="n">
        <v>0.02</v>
      </c>
      <c r="AX156" s="171" t="n">
        <v>-0.038</v>
      </c>
      <c r="AY156" s="171" t="n">
        <v>0.014</v>
      </c>
      <c r="AZ156" s="172" t="n">
        <v>0.11</v>
      </c>
      <c r="BA156" s="172" t="n">
        <v>0</v>
      </c>
      <c r="BB156" s="172" t="n">
        <v>-0.195</v>
      </c>
      <c r="BC156" s="171" t="n">
        <v>0.0025</v>
      </c>
      <c r="BD156" s="171" t="n">
        <v>-0.07</v>
      </c>
      <c r="BE156" s="171" t="n">
        <v>0.005</v>
      </c>
      <c r="BF156" s="171" t="n">
        <v>0.43</v>
      </c>
      <c r="BG156" s="171" t="n">
        <v>0</v>
      </c>
      <c r="BH156" s="171" t="n">
        <v>-0.06</v>
      </c>
      <c r="BI156" s="171" t="n">
        <v>0</v>
      </c>
      <c r="BJ156" s="171" t="n">
        <v>0</v>
      </c>
      <c r="BK156" s="134" t="n">
        <v>0.03</v>
      </c>
      <c r="BL156" s="134" t="n">
        <v>0.43</v>
      </c>
      <c r="BM156" s="134" t="n">
        <v>0</v>
      </c>
      <c r="BN156" s="134" t="n">
        <v>-0.2</v>
      </c>
      <c r="BO156" s="134" t="n">
        <v>0</v>
      </c>
      <c r="BP156" s="134" t="n">
        <v>-0.32</v>
      </c>
      <c r="BQ156" s="134" t="n">
        <v>0</v>
      </c>
      <c r="BR156" s="134" t="n">
        <v>0.475</v>
      </c>
      <c r="BS156" s="134" t="n">
        <v>0</v>
      </c>
      <c r="BT156" s="134" t="n">
        <v>-0.07</v>
      </c>
      <c r="BU156" s="134" t="n">
        <v>0.005</v>
      </c>
      <c r="BV156" s="134" t="n">
        <v>0.275</v>
      </c>
      <c r="BW156" s="134" t="n">
        <v>0</v>
      </c>
      <c r="BX156" s="134" t="n">
        <v>0</v>
      </c>
      <c r="BY156" s="134" t="n">
        <v>0</v>
      </c>
      <c r="BZ156" s="134" t="n">
        <v>-0.0115</v>
      </c>
      <c r="CA156" s="134" t="n">
        <v>0.0575</v>
      </c>
      <c r="CB156" s="134" t="n">
        <v>0.17</v>
      </c>
      <c r="CC156" s="134" t="n">
        <v>0.0175</v>
      </c>
      <c r="CD156" s="134" t="n">
        <v>-0.0115</v>
      </c>
      <c r="CE156" s="134" t="n">
        <v>0.006</v>
      </c>
      <c r="CF156" s="134" t="n">
        <v>0.0025</v>
      </c>
      <c r="CG156" s="134" t="n">
        <v>0.0025</v>
      </c>
      <c r="CH156" s="134" t="n">
        <v>-0.0115</v>
      </c>
      <c r="CI156" s="134" t="n">
        <v>0.006</v>
      </c>
      <c r="CJ156" s="134" t="n">
        <v>-0.112</v>
      </c>
      <c r="CK156" s="134" t="n">
        <v>0.005</v>
      </c>
      <c r="CL156" s="134" t="n">
        <v>0.075</v>
      </c>
      <c r="CM156" s="134" t="n">
        <v>0.005</v>
      </c>
      <c r="CN156" s="134" t="n">
        <v>-0.0745</v>
      </c>
      <c r="CO156" s="134" t="n">
        <v>0.01</v>
      </c>
      <c r="CP156" s="134" t="n">
        <v>-0.0195</v>
      </c>
      <c r="CQ156" s="134" t="n">
        <v>0.015</v>
      </c>
      <c r="CR156" s="134" t="n">
        <v>0.0205</v>
      </c>
      <c r="CS156" s="134" t="n">
        <v>0.0075</v>
      </c>
      <c r="CT156" s="134" t="n">
        <v>0.38</v>
      </c>
      <c r="CU156" s="134" t="n">
        <v>0.02</v>
      </c>
      <c r="CV156" s="134" t="n">
        <v>-0.2</v>
      </c>
      <c r="CW156" s="134" t="n">
        <v>0</v>
      </c>
      <c r="CX156" s="134" t="n">
        <v>0.17</v>
      </c>
      <c r="CY156" s="134" t="n">
        <v>0.0175</v>
      </c>
      <c r="CZ156" s="134" t="n">
        <v>-0.58</v>
      </c>
      <c r="DA156" s="134" t="n">
        <v>0</v>
      </c>
      <c r="DB156" s="134" t="n">
        <v>-0.4</v>
      </c>
      <c r="DC156" s="134" t="n">
        <v>0</v>
      </c>
      <c r="DD156" s="134" t="n">
        <v>0.6</v>
      </c>
      <c r="DF156" s="134" t="n">
        <v>-0.039</v>
      </c>
      <c r="DG156" s="134" t="n">
        <v>0.01</v>
      </c>
      <c r="DH156" s="134" t="n">
        <v>0.0155</v>
      </c>
      <c r="DI156" s="134" t="n">
        <v>0.01</v>
      </c>
      <c r="DJ156" s="134" t="n">
        <v>0.000500000000000007</v>
      </c>
      <c r="DK156" s="134" t="n">
        <v>0.0075</v>
      </c>
      <c r="DL156" s="171" t="n">
        <v>-0.13</v>
      </c>
      <c r="DM156" s="134" t="n">
        <v>-0.01</v>
      </c>
      <c r="DN156" s="134" t="n">
        <v>0.13</v>
      </c>
      <c r="DO156" s="134" t="n">
        <v>0</v>
      </c>
      <c r="DP156" s="134" t="n">
        <v>-0.038</v>
      </c>
      <c r="DQ156" s="134" t="n">
        <v>0</v>
      </c>
      <c r="DR156" s="134" t="n">
        <v>-0.12</v>
      </c>
      <c r="DS156" s="134" t="n">
        <v>-0.01</v>
      </c>
      <c r="DT156" s="134" t="n">
        <v>0.125</v>
      </c>
      <c r="DU156" s="134" t="n">
        <v>0</v>
      </c>
    </row>
    <row r="157" customFormat="false" ht="12.75" hidden="false" customHeight="false" outlineLevel="0" collapsed="false">
      <c r="D157" s="133" t="n">
        <v>41395</v>
      </c>
      <c r="F157" s="171" t="n">
        <v>4.4495</v>
      </c>
      <c r="G157" s="172" t="n">
        <v>0.0562141860174101</v>
      </c>
      <c r="H157" s="171" t="n">
        <v>0.17</v>
      </c>
      <c r="I157" s="171" t="n">
        <v>0.45</v>
      </c>
      <c r="J157" s="171" t="n">
        <v>0.5</v>
      </c>
      <c r="K157" s="171" t="n">
        <v>0.4</v>
      </c>
      <c r="L157" s="169" t="n">
        <v>0.4</v>
      </c>
      <c r="M157" s="169" t="n">
        <v>0.45</v>
      </c>
      <c r="N157" s="171" t="n">
        <v>0.5</v>
      </c>
      <c r="O157" s="171" t="n">
        <v>0.45</v>
      </c>
      <c r="P157" s="171" t="n">
        <v>0.4</v>
      </c>
      <c r="Q157" s="171" t="n">
        <v>0.45</v>
      </c>
      <c r="R157" s="172" t="n">
        <v>0.45</v>
      </c>
      <c r="S157" s="172" t="n">
        <v>0.5</v>
      </c>
      <c r="T157" s="171" t="n">
        <v>0.45</v>
      </c>
      <c r="U157" s="171" t="n">
        <v>0.5</v>
      </c>
      <c r="V157" s="171" t="n">
        <v>0.6</v>
      </c>
      <c r="W157" s="171" t="n">
        <v>0.5</v>
      </c>
      <c r="X157" s="171" t="n">
        <v>-0.09</v>
      </c>
      <c r="Y157" s="171" t="n">
        <v>0</v>
      </c>
      <c r="Z157" s="171" t="n">
        <v>0.04</v>
      </c>
      <c r="AA157" s="171" t="n">
        <v>0.005</v>
      </c>
      <c r="AB157" s="171" t="n">
        <v>0.16</v>
      </c>
      <c r="AC157" s="171" t="n">
        <v>0</v>
      </c>
      <c r="AD157" s="171" t="n">
        <v>0.125</v>
      </c>
      <c r="AE157" s="171" t="n">
        <v>0</v>
      </c>
      <c r="AF157" s="171" t="n">
        <v>0.16</v>
      </c>
      <c r="AG157" s="171" t="n">
        <v>0</v>
      </c>
      <c r="AH157" s="171" t="n">
        <v>0.125</v>
      </c>
      <c r="AI157" s="171" t="n">
        <v>0</v>
      </c>
      <c r="AJ157" s="171" t="n">
        <v>0.125</v>
      </c>
      <c r="AK157" s="171" t="n">
        <v>0</v>
      </c>
      <c r="AL157" s="171" t="n">
        <v>0.04</v>
      </c>
      <c r="AM157" s="171" t="n">
        <v>0.04</v>
      </c>
      <c r="AN157" s="171" t="n">
        <v>-0.043</v>
      </c>
      <c r="AO157" s="171" t="n">
        <v>0.029</v>
      </c>
      <c r="AP157" s="171" t="n">
        <v>-0.673</v>
      </c>
      <c r="AQ157" s="171" t="n">
        <v>0.155</v>
      </c>
      <c r="AR157" s="171" t="n">
        <v>-0.038</v>
      </c>
      <c r="AS157" s="171" t="n">
        <v>0</v>
      </c>
      <c r="AT157" s="171" t="n">
        <v>-0.15</v>
      </c>
      <c r="AU157" s="171" t="n">
        <v>-0.015</v>
      </c>
      <c r="AV157" s="171" t="n">
        <v>-0.11</v>
      </c>
      <c r="AW157" s="171" t="n">
        <v>0.02</v>
      </c>
      <c r="AX157" s="171" t="n">
        <v>-0.038</v>
      </c>
      <c r="AY157" s="171" t="n">
        <v>0.014</v>
      </c>
      <c r="AZ157" s="172" t="n">
        <v>0.11</v>
      </c>
      <c r="BA157" s="172" t="n">
        <v>0</v>
      </c>
      <c r="BB157" s="172" t="n">
        <v>-0.195</v>
      </c>
      <c r="BC157" s="171" t="n">
        <v>0.0025</v>
      </c>
      <c r="BD157" s="171" t="n">
        <v>-0.07</v>
      </c>
      <c r="BE157" s="171" t="n">
        <v>0.005</v>
      </c>
      <c r="BF157" s="171" t="n">
        <v>0.43</v>
      </c>
      <c r="BG157" s="171" t="n">
        <v>0</v>
      </c>
      <c r="BH157" s="171" t="n">
        <v>-0.06</v>
      </c>
      <c r="BI157" s="171" t="n">
        <v>0</v>
      </c>
      <c r="BJ157" s="171" t="n">
        <v>0</v>
      </c>
      <c r="BK157" s="134" t="n">
        <v>0.03</v>
      </c>
      <c r="BL157" s="134" t="n">
        <v>0.43</v>
      </c>
      <c r="BM157" s="134" t="n">
        <v>0</v>
      </c>
      <c r="BN157" s="134" t="n">
        <v>-0.05</v>
      </c>
      <c r="BO157" s="134" t="n">
        <v>0</v>
      </c>
      <c r="BP157" s="134" t="n">
        <v>-0.32</v>
      </c>
      <c r="BQ157" s="134" t="n">
        <v>0</v>
      </c>
      <c r="BR157" s="134" t="n">
        <v>0.475</v>
      </c>
      <c r="BS157" s="134" t="n">
        <v>0</v>
      </c>
      <c r="BT157" s="134" t="n">
        <v>-0.07</v>
      </c>
      <c r="BU157" s="134" t="n">
        <v>0.005</v>
      </c>
      <c r="BV157" s="134" t="n">
        <v>0.275</v>
      </c>
      <c r="BW157" s="134" t="n">
        <v>0</v>
      </c>
      <c r="BX157" s="134" t="n">
        <v>0</v>
      </c>
      <c r="BY157" s="134" t="n">
        <v>0</v>
      </c>
      <c r="BZ157" s="134" t="n">
        <v>-0.0115</v>
      </c>
      <c r="CA157" s="134" t="n">
        <v>0.0575</v>
      </c>
      <c r="CB157" s="134" t="n">
        <v>0.165</v>
      </c>
      <c r="CC157" s="134" t="n">
        <v>0.01</v>
      </c>
      <c r="CD157" s="134" t="n">
        <v>-0.0115</v>
      </c>
      <c r="CE157" s="134" t="n">
        <v>0.006</v>
      </c>
      <c r="CF157" s="134" t="n">
        <v>0.0025</v>
      </c>
      <c r="CG157" s="134" t="n">
        <v>0.0025</v>
      </c>
      <c r="CH157" s="134" t="n">
        <v>-0.0115</v>
      </c>
      <c r="CI157" s="134" t="n">
        <v>0.006</v>
      </c>
      <c r="CJ157" s="134" t="n">
        <v>-0.1045</v>
      </c>
      <c r="CK157" s="134" t="n">
        <v>0.005</v>
      </c>
      <c r="CL157" s="134" t="n">
        <v>0.075</v>
      </c>
      <c r="CM157" s="134" t="n">
        <v>0.005</v>
      </c>
      <c r="CN157" s="134" t="n">
        <v>-0.0745</v>
      </c>
      <c r="CO157" s="134" t="n">
        <v>0.01</v>
      </c>
      <c r="CP157" s="134" t="n">
        <v>-0.0195</v>
      </c>
      <c r="CQ157" s="134" t="n">
        <v>0.015</v>
      </c>
      <c r="CR157" s="134" t="n">
        <v>0.0205</v>
      </c>
      <c r="CS157" s="134" t="n">
        <v>0.0075</v>
      </c>
      <c r="CT157" s="134" t="n">
        <v>0.33</v>
      </c>
      <c r="CU157" s="134" t="n">
        <v>0.02</v>
      </c>
      <c r="CV157" s="134" t="n">
        <v>-0.05</v>
      </c>
      <c r="CW157" s="134" t="n">
        <v>0</v>
      </c>
      <c r="CX157" s="134" t="n">
        <v>0.165</v>
      </c>
      <c r="CY157" s="134" t="n">
        <v>0.01</v>
      </c>
      <c r="CZ157" s="134" t="n">
        <v>-0.58</v>
      </c>
      <c r="DA157" s="134" t="n">
        <v>0</v>
      </c>
      <c r="DB157" s="134" t="n">
        <v>-0.4</v>
      </c>
      <c r="DC157" s="134" t="n">
        <v>0</v>
      </c>
      <c r="DD157" s="134" t="n">
        <v>0.75</v>
      </c>
      <c r="DF157" s="134" t="n">
        <v>-0.039</v>
      </c>
      <c r="DG157" s="134" t="n">
        <v>0.01</v>
      </c>
      <c r="DH157" s="134" t="n">
        <v>0.0205</v>
      </c>
      <c r="DI157" s="134" t="n">
        <v>0.01</v>
      </c>
      <c r="DJ157" s="134" t="n">
        <v>0.0055</v>
      </c>
      <c r="DK157" s="134" t="n">
        <v>0.0075</v>
      </c>
      <c r="DL157" s="171" t="n">
        <v>-0.13</v>
      </c>
      <c r="DM157" s="134" t="n">
        <v>-0.01</v>
      </c>
      <c r="DN157" s="134" t="n">
        <v>0.13</v>
      </c>
      <c r="DO157" s="134" t="n">
        <v>0</v>
      </c>
      <c r="DP157" s="134" t="n">
        <v>-0.038</v>
      </c>
      <c r="DQ157" s="134" t="n">
        <v>0</v>
      </c>
      <c r="DR157" s="134" t="n">
        <v>-0.12</v>
      </c>
      <c r="DS157" s="134" t="n">
        <v>-0.01</v>
      </c>
      <c r="DT157" s="134" t="n">
        <v>0.125</v>
      </c>
      <c r="DU157" s="134" t="n">
        <v>0</v>
      </c>
    </row>
    <row r="158" customFormat="false" ht="12.75" hidden="false" customHeight="false" outlineLevel="0" collapsed="false">
      <c r="D158" s="133" t="n">
        <v>41426</v>
      </c>
      <c r="F158" s="171" t="n">
        <v>4.4895</v>
      </c>
      <c r="G158" s="172" t="n">
        <v>0.0562618355569082</v>
      </c>
      <c r="H158" s="171" t="n">
        <v>0.17</v>
      </c>
      <c r="I158" s="171" t="n">
        <v>0.45</v>
      </c>
      <c r="J158" s="171" t="n">
        <v>0.5</v>
      </c>
      <c r="K158" s="171" t="n">
        <v>0.4</v>
      </c>
      <c r="L158" s="169" t="n">
        <v>0.5</v>
      </c>
      <c r="M158" s="169" t="n">
        <v>0.45</v>
      </c>
      <c r="N158" s="171" t="n">
        <v>0.5</v>
      </c>
      <c r="O158" s="171" t="n">
        <v>0.5</v>
      </c>
      <c r="P158" s="171" t="n">
        <v>0.5</v>
      </c>
      <c r="Q158" s="171" t="n">
        <v>0.5</v>
      </c>
      <c r="R158" s="172" t="n">
        <v>0.45</v>
      </c>
      <c r="S158" s="172" t="n">
        <v>0.5</v>
      </c>
      <c r="T158" s="171" t="n">
        <v>0.45</v>
      </c>
      <c r="U158" s="171" t="n">
        <v>0.5</v>
      </c>
      <c r="V158" s="171" t="n">
        <v>0.6</v>
      </c>
      <c r="W158" s="171" t="n">
        <v>0.6</v>
      </c>
      <c r="X158" s="171" t="n">
        <v>-0.09</v>
      </c>
      <c r="Y158" s="171" t="n">
        <v>0</v>
      </c>
      <c r="Z158" s="171" t="n">
        <v>0.04</v>
      </c>
      <c r="AA158" s="171" t="n">
        <v>0.005</v>
      </c>
      <c r="AB158" s="171" t="n">
        <v>0.16</v>
      </c>
      <c r="AC158" s="171" t="n">
        <v>0</v>
      </c>
      <c r="AD158" s="171" t="n">
        <v>0.125</v>
      </c>
      <c r="AE158" s="171" t="n">
        <v>0</v>
      </c>
      <c r="AF158" s="171" t="n">
        <v>0.16</v>
      </c>
      <c r="AG158" s="171" t="n">
        <v>0</v>
      </c>
      <c r="AH158" s="171" t="n">
        <v>0.125</v>
      </c>
      <c r="AI158" s="171" t="n">
        <v>0</v>
      </c>
      <c r="AJ158" s="171" t="n">
        <v>0.125</v>
      </c>
      <c r="AK158" s="171" t="n">
        <v>0</v>
      </c>
      <c r="AL158" s="171" t="n">
        <v>0.04</v>
      </c>
      <c r="AM158" s="171" t="n">
        <v>0.04</v>
      </c>
      <c r="AN158" s="171" t="n">
        <v>-0.043</v>
      </c>
      <c r="AO158" s="171" t="n">
        <v>0.029</v>
      </c>
      <c r="AP158" s="171" t="n">
        <v>-0.673</v>
      </c>
      <c r="AQ158" s="171" t="n">
        <v>0.155</v>
      </c>
      <c r="AR158" s="171" t="n">
        <v>-0.038</v>
      </c>
      <c r="AS158" s="171" t="n">
        <v>0</v>
      </c>
      <c r="AT158" s="171" t="n">
        <v>-0.15</v>
      </c>
      <c r="AU158" s="171" t="n">
        <v>-0.015</v>
      </c>
      <c r="AV158" s="171" t="n">
        <v>-0.11</v>
      </c>
      <c r="AW158" s="171" t="n">
        <v>0.02</v>
      </c>
      <c r="AX158" s="171" t="n">
        <v>-0.038</v>
      </c>
      <c r="AY158" s="171" t="n">
        <v>0.014</v>
      </c>
      <c r="AZ158" s="172" t="n">
        <v>0.11</v>
      </c>
      <c r="BA158" s="172" t="n">
        <v>0</v>
      </c>
      <c r="BB158" s="172" t="n">
        <v>-0.195</v>
      </c>
      <c r="BC158" s="171" t="n">
        <v>0.0025</v>
      </c>
      <c r="BD158" s="171" t="n">
        <v>-0.07</v>
      </c>
      <c r="BE158" s="171" t="n">
        <v>0.005</v>
      </c>
      <c r="BF158" s="171" t="n">
        <v>0.43</v>
      </c>
      <c r="BG158" s="171" t="n">
        <v>0</v>
      </c>
      <c r="BH158" s="171" t="n">
        <v>-0.06</v>
      </c>
      <c r="BI158" s="171" t="n">
        <v>0</v>
      </c>
      <c r="BJ158" s="171" t="n">
        <v>0</v>
      </c>
      <c r="BK158" s="134" t="n">
        <v>0.03</v>
      </c>
      <c r="BL158" s="134" t="n">
        <v>0.43</v>
      </c>
      <c r="BM158" s="134" t="n">
        <v>0</v>
      </c>
      <c r="BN158" s="134" t="n">
        <v>-0.05</v>
      </c>
      <c r="BO158" s="134" t="n">
        <v>0</v>
      </c>
      <c r="BP158" s="134" t="n">
        <v>-0.32</v>
      </c>
      <c r="BQ158" s="134" t="n">
        <v>0</v>
      </c>
      <c r="BR158" s="134" t="n">
        <v>0.475</v>
      </c>
      <c r="BS158" s="134" t="n">
        <v>0</v>
      </c>
      <c r="BT158" s="134" t="n">
        <v>-0.07</v>
      </c>
      <c r="BU158" s="134" t="n">
        <v>0.005</v>
      </c>
      <c r="BV158" s="134" t="n">
        <v>0.275</v>
      </c>
      <c r="BW158" s="134" t="n">
        <v>0</v>
      </c>
      <c r="BX158" s="134" t="n">
        <v>0</v>
      </c>
      <c r="BY158" s="134" t="n">
        <v>0</v>
      </c>
      <c r="BZ158" s="134" t="n">
        <v>-0.0115</v>
      </c>
      <c r="CA158" s="134" t="n">
        <v>0.0575</v>
      </c>
      <c r="CB158" s="134" t="n">
        <v>0.17</v>
      </c>
      <c r="CC158" s="134" t="n">
        <v>0.0125</v>
      </c>
      <c r="CD158" s="134" t="n">
        <v>-0.0115</v>
      </c>
      <c r="CE158" s="134" t="n">
        <v>0.006</v>
      </c>
      <c r="CF158" s="134" t="n">
        <v>0.0025</v>
      </c>
      <c r="CG158" s="134" t="n">
        <v>0.0025</v>
      </c>
      <c r="CH158" s="134" t="n">
        <v>-0.0115</v>
      </c>
      <c r="CI158" s="134" t="n">
        <v>0.006</v>
      </c>
      <c r="CJ158" s="134" t="n">
        <v>-0.062</v>
      </c>
      <c r="CK158" s="134" t="n">
        <v>0.005</v>
      </c>
      <c r="CL158" s="134" t="n">
        <v>0.075</v>
      </c>
      <c r="CM158" s="134" t="n">
        <v>0.005</v>
      </c>
      <c r="CN158" s="134" t="n">
        <v>-0.0745</v>
      </c>
      <c r="CO158" s="134" t="n">
        <v>0.01</v>
      </c>
      <c r="CP158" s="134" t="n">
        <v>-0.0195</v>
      </c>
      <c r="CQ158" s="134" t="n">
        <v>0.015</v>
      </c>
      <c r="CR158" s="134" t="n">
        <v>0.0205</v>
      </c>
      <c r="CS158" s="134" t="n">
        <v>0.0075</v>
      </c>
      <c r="CT158" s="134" t="n">
        <v>0.37</v>
      </c>
      <c r="CU158" s="134" t="n">
        <v>0.035</v>
      </c>
      <c r="CV158" s="134" t="n">
        <v>-0.05</v>
      </c>
      <c r="CW158" s="134" t="n">
        <v>0</v>
      </c>
      <c r="CX158" s="134" t="n">
        <v>0.17</v>
      </c>
      <c r="CY158" s="134" t="n">
        <v>0.0125</v>
      </c>
      <c r="CZ158" s="134" t="n">
        <v>-0.58</v>
      </c>
      <c r="DA158" s="134" t="n">
        <v>0</v>
      </c>
      <c r="DB158" s="134" t="n">
        <v>-0.4</v>
      </c>
      <c r="DC158" s="134" t="n">
        <v>0</v>
      </c>
      <c r="DD158" s="134" t="n">
        <v>0.85</v>
      </c>
      <c r="DF158" s="134" t="n">
        <v>-0.034</v>
      </c>
      <c r="DG158" s="134" t="n">
        <v>0.01</v>
      </c>
      <c r="DH158" s="134" t="n">
        <v>0.0205</v>
      </c>
      <c r="DI158" s="134" t="n">
        <v>0.01</v>
      </c>
      <c r="DJ158" s="134" t="n">
        <v>0.0065</v>
      </c>
      <c r="DK158" s="134" t="n">
        <v>0.0075</v>
      </c>
      <c r="DL158" s="171" t="n">
        <v>-0.13</v>
      </c>
      <c r="DM158" s="134" t="n">
        <v>-0.01</v>
      </c>
      <c r="DN158" s="134" t="n">
        <v>0.13</v>
      </c>
      <c r="DO158" s="134" t="n">
        <v>0</v>
      </c>
      <c r="DP158" s="134" t="n">
        <v>-0.038</v>
      </c>
      <c r="DQ158" s="134" t="n">
        <v>0</v>
      </c>
      <c r="DR158" s="134" t="n">
        <v>-0.12</v>
      </c>
      <c r="DS158" s="134" t="n">
        <v>-0.01</v>
      </c>
      <c r="DT158" s="134" t="n">
        <v>0.125</v>
      </c>
      <c r="DU158" s="134" t="n">
        <v>0</v>
      </c>
    </row>
    <row r="159" customFormat="false" ht="12.75" hidden="false" customHeight="false" outlineLevel="0" collapsed="false">
      <c r="D159" s="133" t="n">
        <v>41456</v>
      </c>
      <c r="F159" s="171" t="n">
        <v>4.5345</v>
      </c>
      <c r="G159" s="172" t="n">
        <v>0.0563079480152076</v>
      </c>
      <c r="H159" s="171" t="n">
        <v>0.17</v>
      </c>
      <c r="I159" s="171" t="n">
        <v>0.5</v>
      </c>
      <c r="J159" s="171" t="n">
        <v>0.5</v>
      </c>
      <c r="K159" s="171" t="n">
        <v>0.4</v>
      </c>
      <c r="L159" s="169" t="n">
        <v>0.5</v>
      </c>
      <c r="M159" s="169" t="n">
        <v>0.5</v>
      </c>
      <c r="N159" s="171" t="n">
        <v>0.5</v>
      </c>
      <c r="O159" s="171" t="n">
        <v>0.5</v>
      </c>
      <c r="P159" s="171" t="n">
        <v>0.5</v>
      </c>
      <c r="Q159" s="171" t="n">
        <v>0.5</v>
      </c>
      <c r="R159" s="172" t="n">
        <v>0.5</v>
      </c>
      <c r="S159" s="172" t="n">
        <v>0.55</v>
      </c>
      <c r="T159" s="171" t="n">
        <v>0.5</v>
      </c>
      <c r="U159" s="171" t="n">
        <v>0.5</v>
      </c>
      <c r="V159" s="171" t="n">
        <v>0.65</v>
      </c>
      <c r="W159" s="171" t="n">
        <v>0.6</v>
      </c>
      <c r="X159" s="171" t="n">
        <v>-0.09</v>
      </c>
      <c r="Y159" s="171" t="n">
        <v>0</v>
      </c>
      <c r="Z159" s="171" t="n">
        <v>0.04</v>
      </c>
      <c r="AA159" s="171" t="n">
        <v>0.005</v>
      </c>
      <c r="AB159" s="171" t="n">
        <v>0.16</v>
      </c>
      <c r="AC159" s="171" t="n">
        <v>0</v>
      </c>
      <c r="AD159" s="171" t="n">
        <v>0.125</v>
      </c>
      <c r="AE159" s="171" t="n">
        <v>0</v>
      </c>
      <c r="AF159" s="171" t="n">
        <v>0.16</v>
      </c>
      <c r="AG159" s="171" t="n">
        <v>0</v>
      </c>
      <c r="AH159" s="171" t="n">
        <v>0.125</v>
      </c>
      <c r="AI159" s="171" t="n">
        <v>0</v>
      </c>
      <c r="AJ159" s="171" t="n">
        <v>0.125</v>
      </c>
      <c r="AK159" s="171" t="n">
        <v>0</v>
      </c>
      <c r="AL159" s="171" t="n">
        <v>0.04</v>
      </c>
      <c r="AM159" s="171" t="n">
        <v>0.04</v>
      </c>
      <c r="AN159" s="171" t="n">
        <v>-0.043</v>
      </c>
      <c r="AO159" s="171" t="n">
        <v>0.029</v>
      </c>
      <c r="AP159" s="171" t="n">
        <v>-0.673</v>
      </c>
      <c r="AQ159" s="171" t="n">
        <v>0.155</v>
      </c>
      <c r="AR159" s="171" t="n">
        <v>-0.038</v>
      </c>
      <c r="AS159" s="171" t="n">
        <v>0</v>
      </c>
      <c r="AT159" s="171" t="n">
        <v>-0.15</v>
      </c>
      <c r="AU159" s="171" t="n">
        <v>-0.015</v>
      </c>
      <c r="AV159" s="171" t="n">
        <v>-0.11</v>
      </c>
      <c r="AW159" s="171" t="n">
        <v>0.02</v>
      </c>
      <c r="AX159" s="171" t="n">
        <v>-0.038</v>
      </c>
      <c r="AY159" s="171" t="n">
        <v>0.012</v>
      </c>
      <c r="AZ159" s="172" t="n">
        <v>0.11</v>
      </c>
      <c r="BA159" s="172" t="n">
        <v>0</v>
      </c>
      <c r="BB159" s="172" t="n">
        <v>-0.195</v>
      </c>
      <c r="BC159" s="171" t="n">
        <v>0.0025</v>
      </c>
      <c r="BD159" s="171" t="n">
        <v>-0.07</v>
      </c>
      <c r="BE159" s="171" t="n">
        <v>0.005</v>
      </c>
      <c r="BF159" s="171" t="n">
        <v>0.43</v>
      </c>
      <c r="BG159" s="171" t="n">
        <v>0</v>
      </c>
      <c r="BH159" s="171" t="n">
        <v>-0.06</v>
      </c>
      <c r="BI159" s="171" t="n">
        <v>0</v>
      </c>
      <c r="BJ159" s="171" t="n">
        <v>0</v>
      </c>
      <c r="BK159" s="134" t="n">
        <v>0.03</v>
      </c>
      <c r="BL159" s="134" t="n">
        <v>0.43</v>
      </c>
      <c r="BM159" s="134" t="n">
        <v>0</v>
      </c>
      <c r="BN159" s="134" t="n">
        <v>-0.05</v>
      </c>
      <c r="BO159" s="134" t="n">
        <v>0</v>
      </c>
      <c r="BP159" s="134" t="n">
        <v>-0.32</v>
      </c>
      <c r="BQ159" s="134" t="n">
        <v>0</v>
      </c>
      <c r="BR159" s="134" t="n">
        <v>0.475</v>
      </c>
      <c r="BS159" s="134" t="n">
        <v>0</v>
      </c>
      <c r="BT159" s="134" t="n">
        <v>-0.07</v>
      </c>
      <c r="BU159" s="134" t="n">
        <v>0.005</v>
      </c>
      <c r="BV159" s="134" t="n">
        <v>0.275</v>
      </c>
      <c r="BW159" s="134" t="n">
        <v>0</v>
      </c>
      <c r="BX159" s="134" t="n">
        <v>0</v>
      </c>
      <c r="BY159" s="134" t="n">
        <v>0</v>
      </c>
      <c r="BZ159" s="134" t="n">
        <v>-0.0115</v>
      </c>
      <c r="CA159" s="134" t="n">
        <v>0.0575</v>
      </c>
      <c r="CB159" s="134" t="n">
        <v>0.175</v>
      </c>
      <c r="CC159" s="134" t="n">
        <v>0.0125</v>
      </c>
      <c r="CD159" s="134" t="n">
        <v>-0.0115</v>
      </c>
      <c r="CE159" s="134" t="n">
        <v>0.006</v>
      </c>
      <c r="CF159" s="134" t="n">
        <v>0.0025</v>
      </c>
      <c r="CG159" s="134" t="n">
        <v>0.0025</v>
      </c>
      <c r="CH159" s="134" t="n">
        <v>-0.0115</v>
      </c>
      <c r="CI159" s="134" t="n">
        <v>0.006</v>
      </c>
      <c r="CJ159" s="134" t="n">
        <v>-0.0595</v>
      </c>
      <c r="CK159" s="134" t="n">
        <v>0.005</v>
      </c>
      <c r="CL159" s="134" t="n">
        <v>0.075</v>
      </c>
      <c r="CM159" s="134" t="n">
        <v>0.005</v>
      </c>
      <c r="CN159" s="134" t="n">
        <v>-0.0745</v>
      </c>
      <c r="CO159" s="134" t="n">
        <v>0.01</v>
      </c>
      <c r="CP159" s="134" t="n">
        <v>-0.0195</v>
      </c>
      <c r="CQ159" s="134" t="n">
        <v>0.015</v>
      </c>
      <c r="CR159" s="134" t="n">
        <v>0.0205</v>
      </c>
      <c r="CS159" s="134" t="n">
        <v>0.0075</v>
      </c>
      <c r="CT159" s="134" t="n">
        <v>0.41</v>
      </c>
      <c r="CU159" s="134" t="n">
        <v>0.035</v>
      </c>
      <c r="CV159" s="134" t="n">
        <v>-0.05</v>
      </c>
      <c r="CW159" s="134" t="n">
        <v>0</v>
      </c>
      <c r="CX159" s="134" t="n">
        <v>0.175</v>
      </c>
      <c r="CY159" s="134" t="n">
        <v>0.0125</v>
      </c>
      <c r="CZ159" s="134" t="n">
        <v>-0.58</v>
      </c>
      <c r="DA159" s="134" t="n">
        <v>0</v>
      </c>
      <c r="DB159" s="134" t="n">
        <v>-0.4</v>
      </c>
      <c r="DC159" s="134" t="n">
        <v>0</v>
      </c>
      <c r="DD159" s="134" t="n">
        <v>1.05</v>
      </c>
      <c r="DF159" s="134" t="n">
        <v>-0.034</v>
      </c>
      <c r="DG159" s="134" t="n">
        <v>0.01</v>
      </c>
      <c r="DH159" s="134" t="n">
        <v>0.0205</v>
      </c>
      <c r="DI159" s="134" t="n">
        <v>0.01</v>
      </c>
      <c r="DJ159" s="134" t="n">
        <v>0.0065</v>
      </c>
      <c r="DK159" s="134" t="n">
        <v>0.0075</v>
      </c>
      <c r="DL159" s="171" t="n">
        <v>-0.13</v>
      </c>
      <c r="DM159" s="134" t="n">
        <v>-0.01</v>
      </c>
      <c r="DN159" s="134" t="n">
        <v>0.13</v>
      </c>
      <c r="DO159" s="134" t="n">
        <v>0</v>
      </c>
      <c r="DP159" s="134" t="n">
        <v>-0.038</v>
      </c>
      <c r="DQ159" s="134" t="n">
        <v>0</v>
      </c>
      <c r="DR159" s="134" t="n">
        <v>-0.12</v>
      </c>
      <c r="DS159" s="134" t="n">
        <v>-0.01</v>
      </c>
      <c r="DT159" s="134" t="n">
        <v>0.125</v>
      </c>
      <c r="DU159" s="134" t="n">
        <v>0</v>
      </c>
    </row>
    <row r="160" customFormat="false" ht="12.75" hidden="false" customHeight="false" outlineLevel="0" collapsed="false">
      <c r="D160" s="133" t="n">
        <v>41487</v>
      </c>
      <c r="F160" s="171" t="n">
        <v>4.5735</v>
      </c>
      <c r="G160" s="172" t="n">
        <v>0.0563555975561929</v>
      </c>
      <c r="H160" s="171" t="n">
        <v>0.17</v>
      </c>
      <c r="I160" s="171" t="n">
        <v>0.55</v>
      </c>
      <c r="J160" s="171" t="n">
        <v>0.55</v>
      </c>
      <c r="K160" s="171" t="n">
        <v>0.5</v>
      </c>
      <c r="L160" s="169" t="n">
        <v>0.6</v>
      </c>
      <c r="M160" s="169" t="n">
        <v>0.55</v>
      </c>
      <c r="N160" s="171" t="n">
        <v>0.6</v>
      </c>
      <c r="O160" s="171" t="n">
        <v>0.55</v>
      </c>
      <c r="P160" s="171" t="n">
        <v>0.6</v>
      </c>
      <c r="Q160" s="171" t="n">
        <v>0.45</v>
      </c>
      <c r="R160" s="172" t="n">
        <v>0.55</v>
      </c>
      <c r="S160" s="172" t="n">
        <v>0.6</v>
      </c>
      <c r="T160" s="171" t="n">
        <v>0.55</v>
      </c>
      <c r="U160" s="171" t="n">
        <v>0.6</v>
      </c>
      <c r="V160" s="171" t="n">
        <v>0.7</v>
      </c>
      <c r="W160" s="171" t="n">
        <v>0.7</v>
      </c>
      <c r="X160" s="171" t="n">
        <v>-0.09</v>
      </c>
      <c r="Y160" s="171" t="n">
        <v>0</v>
      </c>
      <c r="Z160" s="171" t="n">
        <v>0.04</v>
      </c>
      <c r="AA160" s="171" t="n">
        <v>0.005</v>
      </c>
      <c r="AB160" s="171" t="n">
        <v>0.16</v>
      </c>
      <c r="AC160" s="171" t="n">
        <v>0</v>
      </c>
      <c r="AD160" s="171" t="n">
        <v>0.125</v>
      </c>
      <c r="AE160" s="171" t="n">
        <v>0</v>
      </c>
      <c r="AF160" s="171" t="n">
        <v>0.16</v>
      </c>
      <c r="AG160" s="171" t="n">
        <v>0</v>
      </c>
      <c r="AH160" s="171" t="n">
        <v>0.125</v>
      </c>
      <c r="AI160" s="171" t="n">
        <v>0</v>
      </c>
      <c r="AJ160" s="171" t="n">
        <v>0.125</v>
      </c>
      <c r="AK160" s="171" t="n">
        <v>0</v>
      </c>
      <c r="AL160" s="171" t="n">
        <v>0.04</v>
      </c>
      <c r="AM160" s="171" t="n">
        <v>0.04</v>
      </c>
      <c r="AN160" s="171" t="n">
        <v>-0.043</v>
      </c>
      <c r="AO160" s="171" t="n">
        <v>0.029</v>
      </c>
      <c r="AP160" s="171" t="n">
        <v>-0.673</v>
      </c>
      <c r="AQ160" s="171" t="n">
        <v>0.155</v>
      </c>
      <c r="AR160" s="171" t="n">
        <v>-0.038</v>
      </c>
      <c r="AS160" s="171" t="n">
        <v>0</v>
      </c>
      <c r="AT160" s="171" t="n">
        <v>-0.15</v>
      </c>
      <c r="AU160" s="171" t="n">
        <v>-0.015</v>
      </c>
      <c r="AV160" s="171" t="n">
        <v>-0.11</v>
      </c>
      <c r="AW160" s="171" t="n">
        <v>0.02</v>
      </c>
      <c r="AX160" s="171" t="n">
        <v>-0.038</v>
      </c>
      <c r="AY160" s="171" t="n">
        <v>0.012</v>
      </c>
      <c r="AZ160" s="172" t="n">
        <v>0.11</v>
      </c>
      <c r="BA160" s="172" t="n">
        <v>0</v>
      </c>
      <c r="BB160" s="172" t="n">
        <v>-0.195</v>
      </c>
      <c r="BC160" s="171" t="n">
        <v>0.0025</v>
      </c>
      <c r="BD160" s="171" t="n">
        <v>-0.07</v>
      </c>
      <c r="BE160" s="171" t="n">
        <v>0.005</v>
      </c>
      <c r="BF160" s="171" t="n">
        <v>0.43</v>
      </c>
      <c r="BG160" s="171" t="n">
        <v>0</v>
      </c>
      <c r="BH160" s="171" t="n">
        <v>-0.06</v>
      </c>
      <c r="BI160" s="171" t="n">
        <v>0</v>
      </c>
      <c r="BJ160" s="171" t="n">
        <v>0</v>
      </c>
      <c r="BK160" s="134" t="n">
        <v>0.03</v>
      </c>
      <c r="BL160" s="134" t="n">
        <v>0.43</v>
      </c>
      <c r="BM160" s="134" t="n">
        <v>0</v>
      </c>
      <c r="BN160" s="134" t="n">
        <v>-0.05</v>
      </c>
      <c r="BO160" s="134" t="n">
        <v>0</v>
      </c>
      <c r="BP160" s="134" t="n">
        <v>-0.32</v>
      </c>
      <c r="BQ160" s="134" t="n">
        <v>0</v>
      </c>
      <c r="BR160" s="134" t="n">
        <v>0.475</v>
      </c>
      <c r="BS160" s="134" t="n">
        <v>0</v>
      </c>
      <c r="BT160" s="134" t="n">
        <v>-0.07</v>
      </c>
      <c r="BU160" s="134" t="n">
        <v>0.005</v>
      </c>
      <c r="BV160" s="134" t="n">
        <v>0.275</v>
      </c>
      <c r="BW160" s="134" t="n">
        <v>0</v>
      </c>
      <c r="BX160" s="134" t="n">
        <v>0</v>
      </c>
      <c r="BY160" s="134" t="n">
        <v>0</v>
      </c>
      <c r="BZ160" s="134" t="n">
        <v>-0.0115</v>
      </c>
      <c r="CA160" s="134" t="n">
        <v>0.0575</v>
      </c>
      <c r="CB160" s="134" t="n">
        <v>0.175</v>
      </c>
      <c r="CC160" s="134" t="n">
        <v>0.0125</v>
      </c>
      <c r="CD160" s="134" t="n">
        <v>-0.0115</v>
      </c>
      <c r="CE160" s="134" t="n">
        <v>0.006</v>
      </c>
      <c r="CF160" s="134" t="n">
        <v>0.0025</v>
      </c>
      <c r="CG160" s="134" t="n">
        <v>0.0025</v>
      </c>
      <c r="CH160" s="134" t="n">
        <v>-0.0115</v>
      </c>
      <c r="CI160" s="134" t="n">
        <v>0.006</v>
      </c>
      <c r="CJ160" s="134" t="n">
        <v>-0.057</v>
      </c>
      <c r="CK160" s="134" t="n">
        <v>0.005</v>
      </c>
      <c r="CL160" s="134" t="n">
        <v>0.075</v>
      </c>
      <c r="CM160" s="134" t="n">
        <v>0.005</v>
      </c>
      <c r="CN160" s="134" t="n">
        <v>-0.0745</v>
      </c>
      <c r="CO160" s="134" t="n">
        <v>0.01</v>
      </c>
      <c r="CP160" s="134" t="n">
        <v>-0.0195</v>
      </c>
      <c r="CQ160" s="134" t="n">
        <v>0.015</v>
      </c>
      <c r="CR160" s="134" t="n">
        <v>0.0205</v>
      </c>
      <c r="CS160" s="134" t="n">
        <v>0.0075</v>
      </c>
      <c r="CT160" s="134" t="n">
        <v>0.41</v>
      </c>
      <c r="CU160" s="134" t="n">
        <v>0.01</v>
      </c>
      <c r="CV160" s="134" t="n">
        <v>-0.05</v>
      </c>
      <c r="CW160" s="134" t="n">
        <v>0</v>
      </c>
      <c r="CX160" s="134" t="n">
        <v>0.175</v>
      </c>
      <c r="CY160" s="134" t="n">
        <v>0.0125</v>
      </c>
      <c r="CZ160" s="134" t="n">
        <v>-0.58</v>
      </c>
      <c r="DA160" s="134" t="n">
        <v>0</v>
      </c>
      <c r="DB160" s="134" t="n">
        <v>-0.4</v>
      </c>
      <c r="DC160" s="134" t="n">
        <v>0</v>
      </c>
      <c r="DD160" s="134" t="n">
        <v>1.05</v>
      </c>
      <c r="DF160" s="134" t="n">
        <v>-0.034</v>
      </c>
      <c r="DG160" s="134" t="n">
        <v>0.01</v>
      </c>
      <c r="DH160" s="134" t="n">
        <v>0.0155</v>
      </c>
      <c r="DI160" s="134" t="n">
        <v>0.01</v>
      </c>
      <c r="DJ160" s="134" t="n">
        <v>0.0015</v>
      </c>
      <c r="DK160" s="134" t="n">
        <v>0.0075</v>
      </c>
      <c r="DL160" s="171" t="n">
        <v>-0.13</v>
      </c>
      <c r="DM160" s="134" t="n">
        <v>-0.01</v>
      </c>
      <c r="DN160" s="134" t="n">
        <v>0.13</v>
      </c>
      <c r="DO160" s="134" t="n">
        <v>0</v>
      </c>
      <c r="DP160" s="134" t="n">
        <v>-0.038</v>
      </c>
      <c r="DQ160" s="134" t="n">
        <v>0</v>
      </c>
      <c r="DR160" s="134" t="n">
        <v>-0.12</v>
      </c>
      <c r="DS160" s="134" t="n">
        <v>-0.01</v>
      </c>
      <c r="DT160" s="134" t="n">
        <v>0.125</v>
      </c>
      <c r="DU160" s="134" t="n">
        <v>0</v>
      </c>
    </row>
    <row r="161" customFormat="false" ht="12.75" hidden="false" customHeight="false" outlineLevel="0" collapsed="false">
      <c r="D161" s="133" t="n">
        <v>41518</v>
      </c>
      <c r="F161" s="171" t="n">
        <v>4.5625</v>
      </c>
      <c r="G161" s="172" t="n">
        <v>0.0564032470979341</v>
      </c>
      <c r="H161" s="171" t="n">
        <v>0.17</v>
      </c>
      <c r="I161" s="171" t="n">
        <v>0.55</v>
      </c>
      <c r="J161" s="171" t="n">
        <v>0.55</v>
      </c>
      <c r="K161" s="171" t="n">
        <v>0.55</v>
      </c>
      <c r="L161" s="169" t="n">
        <v>0.55</v>
      </c>
      <c r="M161" s="169" t="n">
        <v>0.55</v>
      </c>
      <c r="N161" s="171" t="n">
        <v>0.6</v>
      </c>
      <c r="O161" s="171" t="n">
        <v>0.6</v>
      </c>
      <c r="P161" s="171" t="n">
        <v>0.55</v>
      </c>
      <c r="Q161" s="171" t="n">
        <v>0.5</v>
      </c>
      <c r="R161" s="172" t="n">
        <v>0.55</v>
      </c>
      <c r="S161" s="172" t="n">
        <v>0.6</v>
      </c>
      <c r="T161" s="171" t="n">
        <v>0.55</v>
      </c>
      <c r="U161" s="171" t="n">
        <v>0.6</v>
      </c>
      <c r="V161" s="171" t="n">
        <v>0.7</v>
      </c>
      <c r="W161" s="171" t="n">
        <v>0.65</v>
      </c>
      <c r="X161" s="171" t="n">
        <v>-0.09</v>
      </c>
      <c r="Y161" s="171" t="n">
        <v>0</v>
      </c>
      <c r="Z161" s="171" t="n">
        <v>0.04</v>
      </c>
      <c r="AA161" s="171" t="n">
        <v>0.005</v>
      </c>
      <c r="AB161" s="171" t="n">
        <v>0.16</v>
      </c>
      <c r="AC161" s="171" t="n">
        <v>0</v>
      </c>
      <c r="AD161" s="171" t="n">
        <v>0.125</v>
      </c>
      <c r="AE161" s="171" t="n">
        <v>0</v>
      </c>
      <c r="AF161" s="171" t="n">
        <v>0.16</v>
      </c>
      <c r="AG161" s="171" t="n">
        <v>0</v>
      </c>
      <c r="AH161" s="171" t="n">
        <v>0.125</v>
      </c>
      <c r="AI161" s="171" t="n">
        <v>0</v>
      </c>
      <c r="AJ161" s="171" t="n">
        <v>0.125</v>
      </c>
      <c r="AK161" s="171" t="n">
        <v>0</v>
      </c>
      <c r="AL161" s="171" t="n">
        <v>0.04</v>
      </c>
      <c r="AM161" s="171" t="n">
        <v>0.04</v>
      </c>
      <c r="AN161" s="171" t="n">
        <v>-0.043</v>
      </c>
      <c r="AO161" s="171" t="n">
        <v>0.029</v>
      </c>
      <c r="AP161" s="171" t="n">
        <v>-0.673</v>
      </c>
      <c r="AQ161" s="171" t="n">
        <v>0.155</v>
      </c>
      <c r="AR161" s="171" t="n">
        <v>-0.038</v>
      </c>
      <c r="AS161" s="171" t="n">
        <v>0</v>
      </c>
      <c r="AT161" s="171" t="n">
        <v>-0.15</v>
      </c>
      <c r="AU161" s="171" t="n">
        <v>-0.015</v>
      </c>
      <c r="AV161" s="171" t="n">
        <v>-0.11</v>
      </c>
      <c r="AW161" s="171" t="n">
        <v>0.02</v>
      </c>
      <c r="AX161" s="171" t="n">
        <v>-0.038</v>
      </c>
      <c r="AY161" s="171" t="n">
        <v>0.012</v>
      </c>
      <c r="AZ161" s="172" t="n">
        <v>0.11</v>
      </c>
      <c r="BA161" s="172" t="n">
        <v>0</v>
      </c>
      <c r="BB161" s="172" t="n">
        <v>-0.195</v>
      </c>
      <c r="BC161" s="171" t="n">
        <v>0.0025</v>
      </c>
      <c r="BD161" s="171" t="n">
        <v>-0.07</v>
      </c>
      <c r="BE161" s="171" t="n">
        <v>0.005</v>
      </c>
      <c r="BF161" s="171" t="n">
        <v>0.43</v>
      </c>
      <c r="BG161" s="171" t="n">
        <v>0</v>
      </c>
      <c r="BH161" s="171" t="n">
        <v>-0.06</v>
      </c>
      <c r="BI161" s="171" t="n">
        <v>0</v>
      </c>
      <c r="BJ161" s="171" t="n">
        <v>0</v>
      </c>
      <c r="BK161" s="134" t="n">
        <v>0.03</v>
      </c>
      <c r="BL161" s="134" t="n">
        <v>0.43</v>
      </c>
      <c r="BM161" s="134" t="n">
        <v>0</v>
      </c>
      <c r="BN161" s="134" t="n">
        <v>-0.05</v>
      </c>
      <c r="BO161" s="134" t="n">
        <v>0</v>
      </c>
      <c r="BP161" s="134" t="n">
        <v>-0.32</v>
      </c>
      <c r="BQ161" s="134" t="n">
        <v>0</v>
      </c>
      <c r="BR161" s="134" t="n">
        <v>0.475</v>
      </c>
      <c r="BS161" s="134" t="n">
        <v>0</v>
      </c>
      <c r="BT161" s="134" t="n">
        <v>-0.07</v>
      </c>
      <c r="BU161" s="134" t="n">
        <v>0.005</v>
      </c>
      <c r="BV161" s="134" t="n">
        <v>0.275</v>
      </c>
      <c r="BW161" s="134" t="n">
        <v>0</v>
      </c>
      <c r="BX161" s="134" t="n">
        <v>0</v>
      </c>
      <c r="BY161" s="134" t="n">
        <v>0</v>
      </c>
      <c r="BZ161" s="134" t="n">
        <v>-0.0115</v>
      </c>
      <c r="CA161" s="134" t="n">
        <v>0.0575</v>
      </c>
      <c r="CB161" s="134" t="n">
        <v>0.165</v>
      </c>
      <c r="CC161" s="134" t="n">
        <v>0.0125</v>
      </c>
      <c r="CD161" s="134" t="n">
        <v>-0.0115</v>
      </c>
      <c r="CE161" s="134" t="n">
        <v>0.006</v>
      </c>
      <c r="CF161" s="134" t="n">
        <v>0.0025</v>
      </c>
      <c r="CG161" s="134" t="n">
        <v>0.0025</v>
      </c>
      <c r="CH161" s="134" t="n">
        <v>-0.0115</v>
      </c>
      <c r="CI161" s="134" t="n">
        <v>0.006</v>
      </c>
      <c r="CJ161" s="134" t="n">
        <v>-0.062</v>
      </c>
      <c r="CK161" s="134" t="n">
        <v>0.005</v>
      </c>
      <c r="CL161" s="134" t="n">
        <v>0.075</v>
      </c>
      <c r="CM161" s="134" t="n">
        <v>0.005</v>
      </c>
      <c r="CN161" s="134" t="n">
        <v>-0.0745</v>
      </c>
      <c r="CO161" s="134" t="n">
        <v>0.01</v>
      </c>
      <c r="CP161" s="134" t="n">
        <v>-0.0195</v>
      </c>
      <c r="CQ161" s="134" t="n">
        <v>0.015</v>
      </c>
      <c r="CR161" s="134" t="n">
        <v>0.0205</v>
      </c>
      <c r="CS161" s="134" t="n">
        <v>0.0075</v>
      </c>
      <c r="CT161" s="134" t="n">
        <v>0.36</v>
      </c>
      <c r="CU161" s="134" t="n">
        <v>0.01</v>
      </c>
      <c r="CV161" s="134" t="n">
        <v>-0.05</v>
      </c>
      <c r="CW161" s="134" t="n">
        <v>0</v>
      </c>
      <c r="CX161" s="134" t="n">
        <v>0.165</v>
      </c>
      <c r="CY161" s="134" t="n">
        <v>0.0125</v>
      </c>
      <c r="CZ161" s="134" t="n">
        <v>-0.58</v>
      </c>
      <c r="DA161" s="134" t="n">
        <v>0</v>
      </c>
      <c r="DB161" s="134" t="n">
        <v>-0.4</v>
      </c>
      <c r="DC161" s="134" t="n">
        <v>0</v>
      </c>
      <c r="DD161" s="134" t="n">
        <v>0.75</v>
      </c>
      <c r="DF161" s="134" t="n">
        <v>-0.039</v>
      </c>
      <c r="DG161" s="134" t="n">
        <v>0.01</v>
      </c>
      <c r="DH161" s="134" t="n">
        <v>0.0155</v>
      </c>
      <c r="DI161" s="134" t="n">
        <v>0.01</v>
      </c>
      <c r="DJ161" s="134" t="n">
        <v>0.0015</v>
      </c>
      <c r="DK161" s="134" t="n">
        <v>0.0075</v>
      </c>
      <c r="DL161" s="171" t="n">
        <v>-0.13</v>
      </c>
      <c r="DM161" s="134" t="n">
        <v>-0.01</v>
      </c>
      <c r="DN161" s="134" t="n">
        <v>0.13</v>
      </c>
      <c r="DO161" s="134" t="n">
        <v>0</v>
      </c>
      <c r="DP161" s="134" t="n">
        <v>-0.038</v>
      </c>
      <c r="DQ161" s="134" t="n">
        <v>0</v>
      </c>
      <c r="DR161" s="134" t="n">
        <v>-0.12</v>
      </c>
      <c r="DS161" s="134" t="n">
        <v>-0.01</v>
      </c>
      <c r="DT161" s="134" t="n">
        <v>0.125</v>
      </c>
      <c r="DU161" s="134" t="n">
        <v>0</v>
      </c>
    </row>
    <row r="162" customFormat="false" ht="12.75" hidden="false" customHeight="false" outlineLevel="0" collapsed="false">
      <c r="D162" s="133" t="n">
        <v>41548</v>
      </c>
      <c r="F162" s="171" t="n">
        <v>4.5775</v>
      </c>
      <c r="G162" s="172" t="n">
        <v>0.0564493595584032</v>
      </c>
      <c r="H162" s="171" t="n">
        <v>0.17</v>
      </c>
      <c r="I162" s="171" t="n">
        <v>0.6</v>
      </c>
      <c r="J162" s="171" t="n">
        <v>0.6</v>
      </c>
      <c r="K162" s="171" t="n">
        <v>0.55</v>
      </c>
      <c r="L162" s="169" t="n">
        <v>0.6</v>
      </c>
      <c r="M162" s="169" t="n">
        <v>0.6</v>
      </c>
      <c r="N162" s="171" t="n">
        <v>0.65</v>
      </c>
      <c r="O162" s="171" t="n">
        <v>0.65</v>
      </c>
      <c r="P162" s="171" t="n">
        <v>0.6</v>
      </c>
      <c r="Q162" s="171" t="n">
        <v>0.5</v>
      </c>
      <c r="R162" s="172" t="n">
        <v>0.6</v>
      </c>
      <c r="S162" s="172" t="n">
        <v>0.65</v>
      </c>
      <c r="T162" s="171" t="n">
        <v>0.6</v>
      </c>
      <c r="U162" s="171" t="n">
        <v>0.65</v>
      </c>
      <c r="V162" s="171" t="n">
        <v>0.75</v>
      </c>
      <c r="W162" s="171" t="n">
        <v>0.7</v>
      </c>
      <c r="X162" s="171" t="n">
        <v>-0.09</v>
      </c>
      <c r="Y162" s="171" t="n">
        <v>0</v>
      </c>
      <c r="Z162" s="171" t="n">
        <v>0.04</v>
      </c>
      <c r="AA162" s="171" t="n">
        <v>0.005</v>
      </c>
      <c r="AB162" s="171" t="n">
        <v>0.16</v>
      </c>
      <c r="AC162" s="171" t="n">
        <v>0</v>
      </c>
      <c r="AD162" s="171" t="n">
        <v>0.125</v>
      </c>
      <c r="AE162" s="171" t="n">
        <v>0</v>
      </c>
      <c r="AF162" s="171" t="n">
        <v>0.16</v>
      </c>
      <c r="AG162" s="171" t="n">
        <v>0</v>
      </c>
      <c r="AH162" s="171" t="n">
        <v>0.125</v>
      </c>
      <c r="AI162" s="171" t="n">
        <v>0</v>
      </c>
      <c r="AJ162" s="171" t="n">
        <v>0.125</v>
      </c>
      <c r="AK162" s="171" t="n">
        <v>0</v>
      </c>
      <c r="AL162" s="171" t="n">
        <v>0.04</v>
      </c>
      <c r="AM162" s="171" t="n">
        <v>0.04</v>
      </c>
      <c r="AN162" s="171" t="n">
        <v>-0.043</v>
      </c>
      <c r="AO162" s="171" t="n">
        <v>0.029</v>
      </c>
      <c r="AP162" s="171" t="n">
        <v>-0.673</v>
      </c>
      <c r="AQ162" s="171" t="n">
        <v>0.155</v>
      </c>
      <c r="AR162" s="171" t="n">
        <v>-0.038</v>
      </c>
      <c r="AS162" s="171" t="n">
        <v>0</v>
      </c>
      <c r="AT162" s="171" t="n">
        <v>-0.15</v>
      </c>
      <c r="AU162" s="171" t="n">
        <v>-0.015</v>
      </c>
      <c r="AV162" s="171" t="n">
        <v>-0.11</v>
      </c>
      <c r="AW162" s="171" t="n">
        <v>0.02</v>
      </c>
      <c r="AX162" s="171" t="n">
        <v>-0.038</v>
      </c>
      <c r="AY162" s="171" t="n">
        <v>0.012</v>
      </c>
      <c r="AZ162" s="172" t="n">
        <v>0.11</v>
      </c>
      <c r="BA162" s="172" t="n">
        <v>0</v>
      </c>
      <c r="BB162" s="172" t="n">
        <v>-0.195</v>
      </c>
      <c r="BC162" s="171" t="n">
        <v>0.0025</v>
      </c>
      <c r="BD162" s="171" t="n">
        <v>-0.07</v>
      </c>
      <c r="BE162" s="171" t="n">
        <v>0.005</v>
      </c>
      <c r="BF162" s="171" t="n">
        <v>0.43</v>
      </c>
      <c r="BG162" s="171" t="n">
        <v>0</v>
      </c>
      <c r="BH162" s="171" t="n">
        <v>-0.06</v>
      </c>
      <c r="BI162" s="171" t="n">
        <v>0</v>
      </c>
      <c r="BJ162" s="171" t="n">
        <v>0</v>
      </c>
      <c r="BK162" s="134" t="n">
        <v>0.03</v>
      </c>
      <c r="BL162" s="134" t="n">
        <v>0.43</v>
      </c>
      <c r="BM162" s="134" t="n">
        <v>0</v>
      </c>
      <c r="BN162" s="134" t="n">
        <v>-0.05</v>
      </c>
      <c r="BO162" s="134" t="n">
        <v>0</v>
      </c>
      <c r="BP162" s="134" t="n">
        <v>-0.32</v>
      </c>
      <c r="BQ162" s="134" t="n">
        <v>0</v>
      </c>
      <c r="BR162" s="134" t="n">
        <v>0.475</v>
      </c>
      <c r="BS162" s="134" t="n">
        <v>0</v>
      </c>
      <c r="BT162" s="134" t="n">
        <v>-0.07</v>
      </c>
      <c r="BU162" s="134" t="n">
        <v>0.005</v>
      </c>
      <c r="BV162" s="134" t="n">
        <v>0.275</v>
      </c>
      <c r="BW162" s="134" t="n">
        <v>0</v>
      </c>
      <c r="BX162" s="134" t="n">
        <v>0</v>
      </c>
      <c r="BY162" s="134" t="n">
        <v>0</v>
      </c>
      <c r="BZ162" s="134" t="n">
        <v>-0.0115</v>
      </c>
      <c r="CA162" s="134" t="n">
        <v>0.0575</v>
      </c>
      <c r="CB162" s="134" t="n">
        <v>0.1725</v>
      </c>
      <c r="CC162" s="134" t="n">
        <v>0.0125</v>
      </c>
      <c r="CD162" s="134" t="n">
        <v>-0.0115</v>
      </c>
      <c r="CE162" s="134" t="n">
        <v>0.006</v>
      </c>
      <c r="CF162" s="134" t="n">
        <v>0.0025</v>
      </c>
      <c r="CG162" s="134" t="n">
        <v>0.0025</v>
      </c>
      <c r="CH162" s="134" t="n">
        <v>-0.0115</v>
      </c>
      <c r="CI162" s="134" t="n">
        <v>0.006</v>
      </c>
      <c r="CJ162" s="134" t="n">
        <v>-0.0645</v>
      </c>
      <c r="CK162" s="134" t="n">
        <v>0.005</v>
      </c>
      <c r="CL162" s="134" t="n">
        <v>0.075</v>
      </c>
      <c r="CM162" s="134" t="n">
        <v>0.005</v>
      </c>
      <c r="CN162" s="134" t="n">
        <v>-0.0745</v>
      </c>
      <c r="CO162" s="134" t="n">
        <v>0.01</v>
      </c>
      <c r="CP162" s="134" t="n">
        <v>-0.0195</v>
      </c>
      <c r="CQ162" s="134" t="n">
        <v>0.015</v>
      </c>
      <c r="CR162" s="134" t="n">
        <v>0.0205</v>
      </c>
      <c r="CS162" s="134" t="n">
        <v>0.0075</v>
      </c>
      <c r="CT162" s="134" t="n">
        <v>0.4</v>
      </c>
      <c r="CU162" s="134" t="n">
        <v>0.01</v>
      </c>
      <c r="CV162" s="134" t="n">
        <v>-0.05</v>
      </c>
      <c r="CW162" s="134" t="n">
        <v>0</v>
      </c>
      <c r="CX162" s="134" t="n">
        <v>0.1725</v>
      </c>
      <c r="CY162" s="134" t="n">
        <v>0.0125</v>
      </c>
      <c r="CZ162" s="134" t="n">
        <v>-0.58</v>
      </c>
      <c r="DA162" s="134" t="n">
        <v>0</v>
      </c>
      <c r="DB162" s="134" t="n">
        <v>-0.4</v>
      </c>
      <c r="DC162" s="134" t="n">
        <v>0</v>
      </c>
      <c r="DD162" s="134" t="n">
        <v>0.45</v>
      </c>
      <c r="DF162" s="134" t="n">
        <v>-0.039</v>
      </c>
      <c r="DG162" s="134" t="n">
        <v>0.01</v>
      </c>
      <c r="DH162" s="134" t="n">
        <v>0.0105</v>
      </c>
      <c r="DI162" s="134" t="n">
        <v>0.01</v>
      </c>
      <c r="DJ162" s="134" t="n">
        <v>-0.0045</v>
      </c>
      <c r="DK162" s="134" t="n">
        <v>0.0075</v>
      </c>
      <c r="DL162" s="171" t="n">
        <v>-0.13</v>
      </c>
      <c r="DM162" s="134" t="n">
        <v>-0.01</v>
      </c>
      <c r="DN162" s="134" t="n">
        <v>0.13</v>
      </c>
      <c r="DO162" s="134" t="n">
        <v>0</v>
      </c>
      <c r="DP162" s="134" t="n">
        <v>-0.038</v>
      </c>
      <c r="DQ162" s="134" t="n">
        <v>0</v>
      </c>
      <c r="DR162" s="134" t="n">
        <v>-0.12</v>
      </c>
      <c r="DS162" s="134" t="n">
        <v>-0.01</v>
      </c>
      <c r="DT162" s="134" t="n">
        <v>0.125</v>
      </c>
      <c r="DU162" s="134" t="n">
        <v>0</v>
      </c>
    </row>
    <row r="163" customFormat="false" ht="12.75" hidden="false" customHeight="false" outlineLevel="0" collapsed="false">
      <c r="D163" s="133" t="n">
        <v>41579</v>
      </c>
      <c r="F163" s="171" t="n">
        <v>4.7345</v>
      </c>
      <c r="G163" s="172" t="n">
        <v>0.0564970091016312</v>
      </c>
      <c r="H163" s="171" t="n">
        <v>0.17</v>
      </c>
      <c r="I163" s="171" t="n">
        <v>0.8</v>
      </c>
      <c r="J163" s="171" t="n">
        <v>0.85</v>
      </c>
      <c r="K163" s="171" t="n">
        <v>0.8</v>
      </c>
      <c r="L163" s="169" t="n">
        <v>0.8</v>
      </c>
      <c r="M163" s="169" t="n">
        <v>0.9</v>
      </c>
      <c r="N163" s="171" t="n">
        <v>0.95</v>
      </c>
      <c r="O163" s="171" t="n">
        <v>0.85</v>
      </c>
      <c r="P163" s="171" t="n">
        <v>0.8</v>
      </c>
      <c r="Q163" s="171" t="n">
        <v>0.95</v>
      </c>
      <c r="R163" s="172" t="n">
        <v>0.8</v>
      </c>
      <c r="S163" s="172" t="n">
        <v>0.8</v>
      </c>
      <c r="T163" s="171" t="n">
        <v>0.8</v>
      </c>
      <c r="U163" s="171" t="n">
        <v>0.95</v>
      </c>
      <c r="V163" s="171" t="n">
        <v>0.95</v>
      </c>
      <c r="W163" s="171" t="n">
        <v>0.9</v>
      </c>
      <c r="X163" s="171" t="n">
        <v>-0.03</v>
      </c>
      <c r="Y163" s="171" t="n">
        <v>0.03</v>
      </c>
      <c r="Z163" s="171" t="n">
        <v>0.125</v>
      </c>
      <c r="AA163" s="171" t="n">
        <v>0.02</v>
      </c>
      <c r="AB163" s="171" t="n">
        <v>0.29</v>
      </c>
      <c r="AC163" s="171" t="n">
        <v>0</v>
      </c>
      <c r="AD163" s="171" t="n">
        <v>0.315</v>
      </c>
      <c r="AE163" s="171" t="n">
        <v>0</v>
      </c>
      <c r="AF163" s="171" t="n">
        <v>0.29</v>
      </c>
      <c r="AG163" s="171" t="n">
        <v>0</v>
      </c>
      <c r="AH163" s="171" t="n">
        <v>0.17</v>
      </c>
      <c r="AI163" s="171" t="n">
        <v>0</v>
      </c>
      <c r="AJ163" s="171" t="n">
        <v>0.177776</v>
      </c>
      <c r="AK163" s="171" t="n">
        <v>0</v>
      </c>
      <c r="AL163" s="171" t="n">
        <v>0.125</v>
      </c>
      <c r="AM163" s="171" t="n">
        <v>0.035</v>
      </c>
      <c r="AN163" s="171" t="n">
        <v>-0.0575</v>
      </c>
      <c r="AO163" s="171" t="n">
        <v>0.024</v>
      </c>
      <c r="AP163" s="171" t="n">
        <v>-0.613</v>
      </c>
      <c r="AQ163" s="171" t="n">
        <v>0.155</v>
      </c>
      <c r="AR163" s="171" t="n">
        <v>-0.0375</v>
      </c>
      <c r="AS163" s="171" t="n">
        <v>0.005</v>
      </c>
      <c r="AT163" s="171" t="n">
        <v>-0.15</v>
      </c>
      <c r="AU163" s="171" t="n">
        <v>-0.005</v>
      </c>
      <c r="AV163" s="171" t="n">
        <v>-0.11</v>
      </c>
      <c r="AW163" s="171" t="n">
        <v>-0.01</v>
      </c>
      <c r="AX163" s="171" t="n">
        <v>-0.0375</v>
      </c>
      <c r="AY163" s="171" t="n">
        <v>0.022</v>
      </c>
      <c r="AZ163" s="172" t="n">
        <v>0.155</v>
      </c>
      <c r="BA163" s="172" t="n">
        <v>0</v>
      </c>
      <c r="BB163" s="172" t="n">
        <v>-0.13</v>
      </c>
      <c r="BC163" s="171" t="n">
        <v>0.005</v>
      </c>
      <c r="BD163" s="171" t="n">
        <v>-0.07</v>
      </c>
      <c r="BE163" s="171" t="n">
        <v>0.005</v>
      </c>
      <c r="BF163" s="171" t="n">
        <v>0.35</v>
      </c>
      <c r="BG163" s="171" t="n">
        <v>0</v>
      </c>
      <c r="BH163" s="171" t="n">
        <v>-0.06</v>
      </c>
      <c r="BI163" s="171" t="n">
        <v>0</v>
      </c>
      <c r="BJ163" s="171" t="n">
        <v>0</v>
      </c>
      <c r="BK163" s="134" t="n">
        <v>0.03</v>
      </c>
      <c r="BL163" s="134" t="n">
        <v>0.35</v>
      </c>
      <c r="BM163" s="134" t="n">
        <v>0</v>
      </c>
      <c r="BN163" s="134" t="n">
        <v>0.298</v>
      </c>
      <c r="BO163" s="134" t="n">
        <v>0</v>
      </c>
      <c r="BP163" s="134" t="n">
        <v>-0.26</v>
      </c>
      <c r="BQ163" s="134" t="n">
        <v>0</v>
      </c>
      <c r="BR163" s="134" t="n">
        <v>0.5</v>
      </c>
      <c r="BS163" s="134" t="n">
        <v>0</v>
      </c>
      <c r="BT163" s="134" t="n">
        <v>-0.07</v>
      </c>
      <c r="BU163" s="134" t="n">
        <v>0.005</v>
      </c>
      <c r="BV163" s="134" t="n">
        <v>0.3</v>
      </c>
      <c r="BW163" s="134" t="n">
        <v>0</v>
      </c>
      <c r="BX163" s="134" t="n">
        <v>0</v>
      </c>
      <c r="BY163" s="134" t="n">
        <v>0</v>
      </c>
      <c r="BZ163" s="134" t="n">
        <v>-0.008999999</v>
      </c>
      <c r="CA163" s="134" t="n">
        <v>0.0575</v>
      </c>
      <c r="CB163" s="134" t="n">
        <v>0.215</v>
      </c>
      <c r="CC163" s="134" t="n">
        <v>0.02</v>
      </c>
      <c r="CD163" s="134" t="n">
        <v>-0.008999999</v>
      </c>
      <c r="CE163" s="134" t="n">
        <v>0.0062</v>
      </c>
      <c r="CF163" s="134" t="n">
        <v>0.0025</v>
      </c>
      <c r="CG163" s="134" t="n">
        <v>0.0025</v>
      </c>
      <c r="CH163" s="134" t="n">
        <v>-0.008999999</v>
      </c>
      <c r="CI163" s="134" t="n">
        <v>0.0062</v>
      </c>
      <c r="CJ163" s="134" t="n">
        <v>-0.067</v>
      </c>
      <c r="CK163" s="134" t="n">
        <v>0.005</v>
      </c>
      <c r="CL163" s="134" t="n">
        <v>0.075</v>
      </c>
      <c r="CM163" s="134" t="n">
        <v>0.005</v>
      </c>
      <c r="CN163" s="134" t="n">
        <v>-0.069</v>
      </c>
      <c r="CO163" s="134" t="n">
        <v>0.01</v>
      </c>
      <c r="CP163" s="134" t="n">
        <v>-0.014</v>
      </c>
      <c r="CQ163" s="134" t="n">
        <v>0.0125</v>
      </c>
      <c r="CR163" s="134" t="n">
        <v>0.026</v>
      </c>
      <c r="CS163" s="134" t="n">
        <v>0.0075</v>
      </c>
      <c r="CT163" s="134" t="n">
        <v>0.7</v>
      </c>
      <c r="CU163" s="134" t="n">
        <v>0.055</v>
      </c>
      <c r="CV163" s="134" t="n">
        <v>0.298</v>
      </c>
      <c r="CW163" s="134" t="n">
        <v>0</v>
      </c>
      <c r="CX163" s="134" t="n">
        <v>0.215</v>
      </c>
      <c r="CY163" s="134" t="n">
        <v>0.02</v>
      </c>
      <c r="CZ163" s="134" t="n">
        <v>-0.52</v>
      </c>
      <c r="DA163" s="134" t="n">
        <v>0</v>
      </c>
      <c r="DB163" s="134" t="n">
        <v>-0.34</v>
      </c>
      <c r="DC163" s="134" t="n">
        <v>0</v>
      </c>
      <c r="DD163" s="134" t="n">
        <v>0.45</v>
      </c>
      <c r="DF163" s="134" t="n">
        <v>-0.0275</v>
      </c>
      <c r="DG163" s="134" t="n">
        <v>0.0125</v>
      </c>
      <c r="DH163" s="134" t="n">
        <v>0.0115</v>
      </c>
      <c r="DI163" s="134" t="n">
        <v>0.0075</v>
      </c>
      <c r="DJ163" s="134" t="n">
        <v>-0.0015</v>
      </c>
      <c r="DK163" s="134" t="n">
        <v>0.0025</v>
      </c>
      <c r="DL163" s="171" t="n">
        <v>-0.13</v>
      </c>
      <c r="DM163" s="134" t="n">
        <v>0</v>
      </c>
      <c r="DN163" s="134" t="n">
        <v>0.175</v>
      </c>
      <c r="DO163" s="134" t="n">
        <v>0</v>
      </c>
      <c r="DP163" s="134" t="n">
        <v>-0.0375</v>
      </c>
      <c r="DQ163" s="134" t="n">
        <v>0.005</v>
      </c>
      <c r="DR163" s="134" t="n">
        <v>-0.12</v>
      </c>
      <c r="DS163" s="134" t="n">
        <v>0</v>
      </c>
      <c r="DT163" s="134" t="n">
        <v>0.17</v>
      </c>
      <c r="DU163" s="134" t="n">
        <v>0</v>
      </c>
    </row>
    <row r="164" customFormat="false" ht="12.75" hidden="false" customHeight="false" outlineLevel="0" collapsed="false">
      <c r="D164" s="133" t="n">
        <v>41609</v>
      </c>
      <c r="F164" s="171" t="n">
        <v>4.8945</v>
      </c>
      <c r="G164" s="172" t="n">
        <v>0.0565431215635392</v>
      </c>
      <c r="H164" s="171" t="n">
        <v>0.17</v>
      </c>
      <c r="I164" s="171" t="n">
        <v>1</v>
      </c>
      <c r="J164" s="171" t="n">
        <v>1.05</v>
      </c>
      <c r="K164" s="171" t="n">
        <v>1</v>
      </c>
      <c r="L164" s="169" t="n">
        <v>1</v>
      </c>
      <c r="M164" s="169" t="n">
        <v>1.15</v>
      </c>
      <c r="N164" s="171" t="n">
        <v>1.25</v>
      </c>
      <c r="O164" s="171" t="n">
        <v>1.05</v>
      </c>
      <c r="P164" s="171" t="n">
        <v>1</v>
      </c>
      <c r="Q164" s="171" t="n">
        <v>1.35</v>
      </c>
      <c r="R164" s="172" t="n">
        <v>1</v>
      </c>
      <c r="S164" s="172" t="n">
        <v>1.1</v>
      </c>
      <c r="T164" s="171" t="n">
        <v>1</v>
      </c>
      <c r="U164" s="171" t="n">
        <v>1.25</v>
      </c>
      <c r="V164" s="171" t="n">
        <v>1.15</v>
      </c>
      <c r="W164" s="171" t="n">
        <v>1.1</v>
      </c>
      <c r="X164" s="171" t="n">
        <v>-0.025</v>
      </c>
      <c r="Y164" s="171" t="n">
        <v>0.03</v>
      </c>
      <c r="Z164" s="171" t="n">
        <v>0.125</v>
      </c>
      <c r="AA164" s="171" t="n">
        <v>0.02</v>
      </c>
      <c r="AB164" s="171" t="n">
        <v>0.29</v>
      </c>
      <c r="AC164" s="171" t="n">
        <v>0</v>
      </c>
      <c r="AD164" s="171" t="n">
        <v>0.315</v>
      </c>
      <c r="AE164" s="171" t="n">
        <v>0</v>
      </c>
      <c r="AF164" s="171" t="n">
        <v>0.29</v>
      </c>
      <c r="AG164" s="171" t="n">
        <v>0</v>
      </c>
      <c r="AH164" s="171" t="n">
        <v>0.17</v>
      </c>
      <c r="AI164" s="171" t="n">
        <v>0</v>
      </c>
      <c r="AJ164" s="171" t="n">
        <v>0.182896</v>
      </c>
      <c r="AK164" s="171" t="n">
        <v>0</v>
      </c>
      <c r="AL164" s="171" t="n">
        <v>0.125</v>
      </c>
      <c r="AM164" s="171" t="n">
        <v>0.035</v>
      </c>
      <c r="AN164" s="171" t="n">
        <v>-0.0575</v>
      </c>
      <c r="AO164" s="171" t="n">
        <v>0.024</v>
      </c>
      <c r="AP164" s="171" t="n">
        <v>-0.613</v>
      </c>
      <c r="AQ164" s="171" t="n">
        <v>0.155</v>
      </c>
      <c r="AR164" s="171" t="n">
        <v>-0.0375</v>
      </c>
      <c r="AS164" s="171" t="n">
        <v>0.005</v>
      </c>
      <c r="AT164" s="171" t="n">
        <v>-0.1525</v>
      </c>
      <c r="AU164" s="171" t="n">
        <v>-0.005</v>
      </c>
      <c r="AV164" s="171" t="n">
        <v>-0.1125</v>
      </c>
      <c r="AW164" s="171" t="n">
        <v>-0.01</v>
      </c>
      <c r="AX164" s="171" t="n">
        <v>-0.0375</v>
      </c>
      <c r="AY164" s="171" t="n">
        <v>0.022</v>
      </c>
      <c r="AZ164" s="172" t="n">
        <v>0.155</v>
      </c>
      <c r="BA164" s="172" t="n">
        <v>0</v>
      </c>
      <c r="BB164" s="172" t="n">
        <v>-0.13</v>
      </c>
      <c r="BC164" s="171" t="n">
        <v>0.005</v>
      </c>
      <c r="BD164" s="171" t="n">
        <v>-0.07</v>
      </c>
      <c r="BE164" s="171" t="n">
        <v>0.005</v>
      </c>
      <c r="BF164" s="171" t="n">
        <v>0.35</v>
      </c>
      <c r="BG164" s="171" t="n">
        <v>0</v>
      </c>
      <c r="BH164" s="171" t="n">
        <v>-0.06</v>
      </c>
      <c r="BI164" s="171" t="n">
        <v>0</v>
      </c>
      <c r="BJ164" s="171" t="n">
        <v>0</v>
      </c>
      <c r="BK164" s="134" t="n">
        <v>0.03</v>
      </c>
      <c r="BL164" s="134" t="n">
        <v>0.35</v>
      </c>
      <c r="BM164" s="134" t="n">
        <v>0</v>
      </c>
      <c r="BN164" s="134" t="n">
        <v>0.358</v>
      </c>
      <c r="BO164" s="134" t="n">
        <v>0</v>
      </c>
      <c r="BP164" s="134" t="n">
        <v>-0.26</v>
      </c>
      <c r="BQ164" s="134" t="n">
        <v>0</v>
      </c>
      <c r="BR164" s="134" t="n">
        <v>0.57</v>
      </c>
      <c r="BS164" s="134" t="n">
        <v>0</v>
      </c>
      <c r="BT164" s="134" t="n">
        <v>-0.07</v>
      </c>
      <c r="BU164" s="134" t="n">
        <v>0.005</v>
      </c>
      <c r="BV164" s="134" t="n">
        <v>0.37</v>
      </c>
      <c r="BW164" s="134" t="n">
        <v>0</v>
      </c>
      <c r="BX164" s="134" t="n">
        <v>0</v>
      </c>
      <c r="BY164" s="134" t="n">
        <v>0</v>
      </c>
      <c r="BZ164" s="134" t="n">
        <v>-0.008999999</v>
      </c>
      <c r="CA164" s="134" t="n">
        <v>0.0575</v>
      </c>
      <c r="CB164" s="134" t="n">
        <v>0.235</v>
      </c>
      <c r="CC164" s="134" t="n">
        <v>0.02</v>
      </c>
      <c r="CD164" s="134" t="n">
        <v>-0.008999999</v>
      </c>
      <c r="CE164" s="134" t="n">
        <v>0.0062</v>
      </c>
      <c r="CF164" s="134" t="n">
        <v>0.0025</v>
      </c>
      <c r="CG164" s="134" t="n">
        <v>0.0025</v>
      </c>
      <c r="CH164" s="134" t="n">
        <v>-0.008999999</v>
      </c>
      <c r="CI164" s="134" t="n">
        <v>0.0062</v>
      </c>
      <c r="CJ164" s="134" t="n">
        <v>-0.0945</v>
      </c>
      <c r="CK164" s="134" t="n">
        <v>0.005</v>
      </c>
      <c r="CL164" s="134" t="n">
        <v>0.075</v>
      </c>
      <c r="CM164" s="134" t="n">
        <v>0.005</v>
      </c>
      <c r="CN164" s="134" t="n">
        <v>-0.069</v>
      </c>
      <c r="CO164" s="134" t="n">
        <v>0.01</v>
      </c>
      <c r="CP164" s="134" t="n">
        <v>-0.014</v>
      </c>
      <c r="CQ164" s="134" t="n">
        <v>0.01</v>
      </c>
      <c r="CR164" s="134" t="n">
        <v>0.026</v>
      </c>
      <c r="CS164" s="134" t="n">
        <v>0.0075</v>
      </c>
      <c r="CT164" s="134" t="n">
        <v>0.98</v>
      </c>
      <c r="CU164" s="134" t="n">
        <v>0.25</v>
      </c>
      <c r="CV164" s="134" t="n">
        <v>0.358</v>
      </c>
      <c r="CW164" s="134" t="n">
        <v>0</v>
      </c>
      <c r="CX164" s="134" t="n">
        <v>0.235</v>
      </c>
      <c r="CY164" s="134" t="n">
        <v>0.02</v>
      </c>
      <c r="CZ164" s="134" t="n">
        <v>-0.52</v>
      </c>
      <c r="DA164" s="134" t="n">
        <v>0</v>
      </c>
      <c r="DB164" s="134" t="n">
        <v>-0.34</v>
      </c>
      <c r="DC164" s="134" t="n">
        <v>0</v>
      </c>
      <c r="DD164" s="134" t="n">
        <v>0.4</v>
      </c>
      <c r="DF164" s="134" t="n">
        <v>-0.0275</v>
      </c>
      <c r="DG164" s="134" t="n">
        <v>0.0125</v>
      </c>
      <c r="DH164" s="134" t="n">
        <v>0.0115</v>
      </c>
      <c r="DI164" s="134" t="n">
        <v>0.0075</v>
      </c>
      <c r="DJ164" s="134" t="n">
        <v>-0.0015</v>
      </c>
      <c r="DK164" s="134" t="n">
        <v>0.0025</v>
      </c>
      <c r="DL164" s="171" t="n">
        <v>-0.1325</v>
      </c>
      <c r="DM164" s="134" t="n">
        <v>0</v>
      </c>
      <c r="DN164" s="134" t="n">
        <v>0.175</v>
      </c>
      <c r="DO164" s="134" t="n">
        <v>0</v>
      </c>
      <c r="DP164" s="134" t="n">
        <v>-0.0375</v>
      </c>
      <c r="DQ164" s="134" t="n">
        <v>0.005</v>
      </c>
      <c r="DR164" s="134" t="n">
        <v>-0.1225</v>
      </c>
      <c r="DS164" s="134" t="n">
        <v>0</v>
      </c>
      <c r="DT164" s="134" t="n">
        <v>0.17</v>
      </c>
      <c r="DU164" s="134" t="n">
        <v>0</v>
      </c>
    </row>
    <row r="165" customFormat="false" ht="12.75" hidden="false" customHeight="false" outlineLevel="0" collapsed="false">
      <c r="D165" s="133" t="n">
        <v>41640</v>
      </c>
      <c r="F165" s="171" t="n">
        <v>4.927</v>
      </c>
      <c r="G165" s="172" t="n">
        <v>0.0565907711082545</v>
      </c>
      <c r="H165" s="171" t="n">
        <v>0.17</v>
      </c>
      <c r="I165" s="171" t="n">
        <v>1</v>
      </c>
      <c r="J165" s="171" t="n">
        <v>1.05</v>
      </c>
      <c r="K165" s="171" t="n">
        <v>1</v>
      </c>
      <c r="L165" s="169" t="n">
        <v>1</v>
      </c>
      <c r="M165" s="169" t="n">
        <v>1.15</v>
      </c>
      <c r="N165" s="171" t="n">
        <v>1.45</v>
      </c>
      <c r="O165" s="171" t="n">
        <v>1.05</v>
      </c>
      <c r="P165" s="171" t="n">
        <v>1</v>
      </c>
      <c r="Q165" s="171" t="n">
        <v>1.35</v>
      </c>
      <c r="R165" s="172" t="n">
        <v>1</v>
      </c>
      <c r="S165" s="172" t="n">
        <v>1.1</v>
      </c>
      <c r="T165" s="171" t="n">
        <v>1</v>
      </c>
      <c r="U165" s="171" t="n">
        <v>1.45</v>
      </c>
      <c r="V165" s="171" t="n">
        <v>1.15</v>
      </c>
      <c r="W165" s="171" t="n">
        <v>1.1</v>
      </c>
      <c r="X165" s="171" t="n">
        <v>-0.005</v>
      </c>
      <c r="Y165" s="171" t="n">
        <v>0.03</v>
      </c>
      <c r="Z165" s="171" t="n">
        <v>0.125</v>
      </c>
      <c r="AA165" s="171" t="n">
        <v>0.02</v>
      </c>
      <c r="AB165" s="171" t="n">
        <v>0.29</v>
      </c>
      <c r="AC165" s="171" t="n">
        <v>0</v>
      </c>
      <c r="AD165" s="171" t="n">
        <v>0.315</v>
      </c>
      <c r="AE165" s="171" t="n">
        <v>0</v>
      </c>
      <c r="AF165" s="171" t="n">
        <v>0.29</v>
      </c>
      <c r="AG165" s="171" t="n">
        <v>0</v>
      </c>
      <c r="AH165" s="171" t="n">
        <v>0.17</v>
      </c>
      <c r="AI165" s="171" t="n">
        <v>0</v>
      </c>
      <c r="AJ165" s="171" t="n">
        <v>0.183888</v>
      </c>
      <c r="AK165" s="171" t="n">
        <v>0</v>
      </c>
      <c r="AL165" s="171" t="n">
        <v>0.125</v>
      </c>
      <c r="AM165" s="171" t="n">
        <v>0.035</v>
      </c>
      <c r="AN165" s="171" t="n">
        <v>-0.0575</v>
      </c>
      <c r="AO165" s="171" t="n">
        <v>0.024</v>
      </c>
      <c r="AP165" s="171" t="n">
        <v>-0.613</v>
      </c>
      <c r="AQ165" s="171" t="n">
        <v>0.155</v>
      </c>
      <c r="AR165" s="171" t="n">
        <v>-0.0375</v>
      </c>
      <c r="AS165" s="171" t="n">
        <v>0.005</v>
      </c>
      <c r="AT165" s="171" t="n">
        <v>-0.155</v>
      </c>
      <c r="AU165" s="171" t="n">
        <v>-0.005</v>
      </c>
      <c r="AV165" s="171" t="n">
        <v>-0.115</v>
      </c>
      <c r="AW165" s="171" t="n">
        <v>-0.01</v>
      </c>
      <c r="AX165" s="171" t="n">
        <v>-0.0375</v>
      </c>
      <c r="AY165" s="171" t="n">
        <v>0.022</v>
      </c>
      <c r="AZ165" s="172" t="n">
        <v>0.155</v>
      </c>
      <c r="BA165" s="172" t="n">
        <v>0</v>
      </c>
      <c r="BB165" s="172" t="n">
        <v>-0.13</v>
      </c>
      <c r="BC165" s="171" t="n">
        <v>0.005</v>
      </c>
      <c r="BD165" s="171" t="n">
        <v>-0.07</v>
      </c>
      <c r="BE165" s="171" t="n">
        <v>0.005</v>
      </c>
      <c r="BF165" s="171" t="n">
        <v>0.35</v>
      </c>
      <c r="BG165" s="171" t="n">
        <v>0</v>
      </c>
      <c r="BH165" s="171" t="n">
        <v>-0.06</v>
      </c>
      <c r="BI165" s="171" t="n">
        <v>0</v>
      </c>
      <c r="BJ165" s="171" t="n">
        <v>0</v>
      </c>
      <c r="BK165" s="134" t="n">
        <v>0.03</v>
      </c>
      <c r="BL165" s="134" t="n">
        <v>0.35</v>
      </c>
      <c r="BM165" s="134" t="n">
        <v>0</v>
      </c>
      <c r="BN165" s="134" t="n">
        <v>0.428</v>
      </c>
      <c r="BO165" s="134" t="n">
        <v>0</v>
      </c>
      <c r="BP165" s="134" t="n">
        <v>-0.26</v>
      </c>
      <c r="BQ165" s="134" t="n">
        <v>0</v>
      </c>
      <c r="BR165" s="134" t="n">
        <v>0.57</v>
      </c>
      <c r="BS165" s="134" t="n">
        <v>0</v>
      </c>
      <c r="BT165" s="134" t="n">
        <v>-0.07</v>
      </c>
      <c r="BU165" s="134" t="n">
        <v>0.005</v>
      </c>
      <c r="BV165" s="134" t="n">
        <v>0.37</v>
      </c>
      <c r="BW165" s="134" t="n">
        <v>0</v>
      </c>
      <c r="BX165" s="134" t="n">
        <v>0</v>
      </c>
      <c r="BY165" s="134" t="n">
        <v>0</v>
      </c>
      <c r="BZ165" s="134" t="n">
        <v>-0.006999999</v>
      </c>
      <c r="CA165" s="134" t="n">
        <v>0.0575</v>
      </c>
      <c r="CB165" s="134" t="n">
        <v>0.255</v>
      </c>
      <c r="CC165" s="134" t="n">
        <v>0.02</v>
      </c>
      <c r="CD165" s="134" t="n">
        <v>-0.006999999</v>
      </c>
      <c r="CE165" s="134" t="n">
        <v>0.0062</v>
      </c>
      <c r="CF165" s="134" t="n">
        <v>0.0025</v>
      </c>
      <c r="CG165" s="134" t="n">
        <v>0.0025</v>
      </c>
      <c r="CH165" s="134" t="n">
        <v>-0.006999999</v>
      </c>
      <c r="CI165" s="134" t="n">
        <v>0.0062</v>
      </c>
      <c r="CJ165" s="134" t="n">
        <v>-0.105</v>
      </c>
      <c r="CK165" s="134" t="n">
        <v>0.005</v>
      </c>
      <c r="CL165" s="134" t="n">
        <v>0.075</v>
      </c>
      <c r="CM165" s="134" t="n">
        <v>0.005</v>
      </c>
      <c r="CN165" s="134" t="n">
        <v>-0.069</v>
      </c>
      <c r="CO165" s="134" t="n">
        <v>0.01</v>
      </c>
      <c r="CP165" s="134" t="n">
        <v>-0.014</v>
      </c>
      <c r="CQ165" s="134" t="n">
        <v>0.01</v>
      </c>
      <c r="CR165" s="134" t="n">
        <v>0.026</v>
      </c>
      <c r="CS165" s="134" t="n">
        <v>0.0075</v>
      </c>
      <c r="CT165" s="134" t="n">
        <v>1.6</v>
      </c>
      <c r="CU165" s="134" t="n">
        <v>0.45</v>
      </c>
      <c r="CV165" s="134" t="n">
        <v>0.428</v>
      </c>
      <c r="CW165" s="134" t="n">
        <v>0</v>
      </c>
      <c r="CX165" s="134" t="n">
        <v>0.255</v>
      </c>
      <c r="CY165" s="134" t="n">
        <v>0.02</v>
      </c>
      <c r="CZ165" s="134" t="n">
        <v>-0.52</v>
      </c>
      <c r="DA165" s="134" t="n">
        <v>0</v>
      </c>
      <c r="DB165" s="134" t="n">
        <v>-0.34</v>
      </c>
      <c r="DC165" s="134" t="n">
        <v>0</v>
      </c>
      <c r="DD165" s="134" t="n">
        <v>0.35</v>
      </c>
      <c r="DF165" s="134" t="n">
        <v>-0.0275</v>
      </c>
      <c r="DG165" s="134" t="n">
        <v>0.0125</v>
      </c>
      <c r="DH165" s="134" t="n">
        <v>0.0115</v>
      </c>
      <c r="DI165" s="134" t="n">
        <v>0.0075</v>
      </c>
      <c r="DJ165" s="134" t="n">
        <v>-0.0015</v>
      </c>
      <c r="DK165" s="134" t="n">
        <v>0.0025</v>
      </c>
      <c r="DL165" s="171" t="n">
        <v>-0.135</v>
      </c>
      <c r="DM165" s="134" t="n">
        <v>0</v>
      </c>
      <c r="DN165" s="134" t="n">
        <v>0.175</v>
      </c>
      <c r="DO165" s="134" t="n">
        <v>0</v>
      </c>
      <c r="DP165" s="134" t="n">
        <v>-0.0375</v>
      </c>
      <c r="DQ165" s="134" t="n">
        <v>0.005</v>
      </c>
      <c r="DR165" s="134" t="n">
        <v>-0.125</v>
      </c>
      <c r="DS165" s="134" t="n">
        <v>0</v>
      </c>
      <c r="DT165" s="134" t="n">
        <v>0.17</v>
      </c>
      <c r="DU165" s="134" t="n">
        <v>0</v>
      </c>
    </row>
    <row r="166" customFormat="false" ht="12.75" hidden="false" customHeight="false" outlineLevel="0" collapsed="false">
      <c r="D166" s="133" t="n">
        <v>41671</v>
      </c>
      <c r="F166" s="171" t="n">
        <v>4.843</v>
      </c>
      <c r="G166" s="172" t="n">
        <v>0.0566384206537256</v>
      </c>
      <c r="H166" s="171" t="n">
        <v>0.17</v>
      </c>
      <c r="I166" s="171" t="n">
        <v>1</v>
      </c>
      <c r="J166" s="171" t="n">
        <v>1.05</v>
      </c>
      <c r="K166" s="171" t="n">
        <v>1</v>
      </c>
      <c r="L166" s="169" t="n">
        <v>1</v>
      </c>
      <c r="M166" s="169" t="n">
        <v>1.15</v>
      </c>
      <c r="N166" s="171" t="n">
        <v>1.45</v>
      </c>
      <c r="O166" s="171" t="n">
        <v>1.05</v>
      </c>
      <c r="P166" s="171" t="n">
        <v>1</v>
      </c>
      <c r="Q166" s="171" t="n">
        <v>1.35</v>
      </c>
      <c r="R166" s="172" t="n">
        <v>1</v>
      </c>
      <c r="S166" s="172" t="n">
        <v>1.1</v>
      </c>
      <c r="T166" s="171" t="n">
        <v>1</v>
      </c>
      <c r="U166" s="171" t="n">
        <v>1.45</v>
      </c>
      <c r="V166" s="171" t="n">
        <v>1.15</v>
      </c>
      <c r="W166" s="171" t="n">
        <v>1.1</v>
      </c>
      <c r="X166" s="171" t="n">
        <v>-0.01</v>
      </c>
      <c r="Y166" s="171" t="n">
        <v>0.03</v>
      </c>
      <c r="Z166" s="171" t="n">
        <v>0.125</v>
      </c>
      <c r="AA166" s="171" t="n">
        <v>0.02</v>
      </c>
      <c r="AB166" s="171" t="n">
        <v>0.29</v>
      </c>
      <c r="AC166" s="171" t="n">
        <v>0</v>
      </c>
      <c r="AD166" s="171" t="n">
        <v>0.315</v>
      </c>
      <c r="AE166" s="171" t="n">
        <v>0</v>
      </c>
      <c r="AF166" s="171" t="n">
        <v>0.29</v>
      </c>
      <c r="AG166" s="171" t="n">
        <v>0</v>
      </c>
      <c r="AH166" s="171" t="n">
        <v>0.17</v>
      </c>
      <c r="AI166" s="171" t="n">
        <v>0</v>
      </c>
      <c r="AJ166" s="171" t="n">
        <v>0.1812</v>
      </c>
      <c r="AK166" s="171" t="n">
        <v>0</v>
      </c>
      <c r="AL166" s="171" t="n">
        <v>0.125</v>
      </c>
      <c r="AM166" s="171" t="n">
        <v>0.035</v>
      </c>
      <c r="AN166" s="171" t="n">
        <v>-0.0575</v>
      </c>
      <c r="AO166" s="171" t="n">
        <v>0.024</v>
      </c>
      <c r="AP166" s="171" t="n">
        <v>-0.613</v>
      </c>
      <c r="AQ166" s="171" t="n">
        <v>0.155</v>
      </c>
      <c r="AR166" s="171" t="n">
        <v>-0.0375</v>
      </c>
      <c r="AS166" s="171" t="n">
        <v>0.005</v>
      </c>
      <c r="AT166" s="171" t="n">
        <v>-0.1475</v>
      </c>
      <c r="AU166" s="171" t="n">
        <v>-0.005</v>
      </c>
      <c r="AV166" s="171" t="n">
        <v>-0.1075</v>
      </c>
      <c r="AW166" s="171" t="n">
        <v>-0.01</v>
      </c>
      <c r="AX166" s="171" t="n">
        <v>-0.0375</v>
      </c>
      <c r="AY166" s="171" t="n">
        <v>0.022</v>
      </c>
      <c r="AZ166" s="172" t="n">
        <v>0.155</v>
      </c>
      <c r="BA166" s="172" t="n">
        <v>0</v>
      </c>
      <c r="BB166" s="172" t="n">
        <v>-0.13</v>
      </c>
      <c r="BC166" s="171" t="n">
        <v>0.005</v>
      </c>
      <c r="BD166" s="171" t="n">
        <v>-0.07</v>
      </c>
      <c r="BE166" s="171" t="n">
        <v>0.005</v>
      </c>
      <c r="BF166" s="171" t="n">
        <v>0.35</v>
      </c>
      <c r="BG166" s="171" t="n">
        <v>0</v>
      </c>
      <c r="BH166" s="171" t="n">
        <v>-0.06</v>
      </c>
      <c r="BI166" s="171" t="n">
        <v>0</v>
      </c>
      <c r="BJ166" s="171" t="n">
        <v>0</v>
      </c>
      <c r="BK166" s="134" t="n">
        <v>0.03</v>
      </c>
      <c r="BL166" s="134" t="n">
        <v>0.35</v>
      </c>
      <c r="BM166" s="134" t="n">
        <v>0</v>
      </c>
      <c r="BN166" s="134" t="n">
        <v>0.298</v>
      </c>
      <c r="BO166" s="134" t="n">
        <v>0</v>
      </c>
      <c r="BP166" s="134" t="n">
        <v>-0.26</v>
      </c>
      <c r="BQ166" s="134" t="n">
        <v>0</v>
      </c>
      <c r="BR166" s="134" t="n">
        <v>0.57</v>
      </c>
      <c r="BS166" s="134" t="n">
        <v>0</v>
      </c>
      <c r="BT166" s="134" t="n">
        <v>-0.07</v>
      </c>
      <c r="BU166" s="134" t="n">
        <v>0.005</v>
      </c>
      <c r="BV166" s="134" t="n">
        <v>0.37</v>
      </c>
      <c r="BW166" s="134" t="n">
        <v>0</v>
      </c>
      <c r="BX166" s="134" t="n">
        <v>0</v>
      </c>
      <c r="BY166" s="134" t="n">
        <v>0</v>
      </c>
      <c r="BZ166" s="134" t="n">
        <v>-0.006999999</v>
      </c>
      <c r="CA166" s="134" t="n">
        <v>0.0575</v>
      </c>
      <c r="CB166" s="134" t="n">
        <v>0.255</v>
      </c>
      <c r="CC166" s="134" t="n">
        <v>0.02</v>
      </c>
      <c r="CD166" s="134" t="n">
        <v>-0.006999999</v>
      </c>
      <c r="CE166" s="134" t="n">
        <v>0.0062</v>
      </c>
      <c r="CF166" s="134" t="n">
        <v>0.0025</v>
      </c>
      <c r="CG166" s="134" t="n">
        <v>0.0025</v>
      </c>
      <c r="CH166" s="134" t="n">
        <v>-0.006999999</v>
      </c>
      <c r="CI166" s="134" t="n">
        <v>0.0062</v>
      </c>
      <c r="CJ166" s="134" t="n">
        <v>-0.0875</v>
      </c>
      <c r="CK166" s="134" t="n">
        <v>0.005</v>
      </c>
      <c r="CL166" s="134" t="n">
        <v>0.075</v>
      </c>
      <c r="CM166" s="134" t="n">
        <v>0.005</v>
      </c>
      <c r="CN166" s="134" t="n">
        <v>-0.069</v>
      </c>
      <c r="CO166" s="134" t="n">
        <v>0.01</v>
      </c>
      <c r="CP166" s="134" t="n">
        <v>-0.014</v>
      </c>
      <c r="CQ166" s="134" t="n">
        <v>0.01</v>
      </c>
      <c r="CR166" s="134" t="n">
        <v>0.026</v>
      </c>
      <c r="CS166" s="134" t="n">
        <v>0.0075</v>
      </c>
      <c r="CT166" s="134" t="n">
        <v>1.6</v>
      </c>
      <c r="CU166" s="134" t="n">
        <v>0.45</v>
      </c>
      <c r="CV166" s="134" t="n">
        <v>0.298</v>
      </c>
      <c r="CW166" s="134" t="n">
        <v>0</v>
      </c>
      <c r="CX166" s="134" t="n">
        <v>0.255</v>
      </c>
      <c r="CY166" s="134" t="n">
        <v>0.02</v>
      </c>
      <c r="CZ166" s="134" t="n">
        <v>-0.52</v>
      </c>
      <c r="DA166" s="134" t="n">
        <v>0</v>
      </c>
      <c r="DB166" s="134" t="n">
        <v>-0.34</v>
      </c>
      <c r="DC166" s="134" t="n">
        <v>0</v>
      </c>
      <c r="DD166" s="134" t="n">
        <v>0.35</v>
      </c>
      <c r="DF166" s="134" t="n">
        <v>-0.0275</v>
      </c>
      <c r="DG166" s="134" t="n">
        <v>0.0125</v>
      </c>
      <c r="DH166" s="134" t="n">
        <v>0.0115</v>
      </c>
      <c r="DI166" s="134" t="n">
        <v>0.0075</v>
      </c>
      <c r="DJ166" s="134" t="n">
        <v>-0.0015</v>
      </c>
      <c r="DK166" s="134" t="n">
        <v>0.0025</v>
      </c>
      <c r="DL166" s="171" t="n">
        <v>-0.1275</v>
      </c>
      <c r="DM166" s="134" t="n">
        <v>0</v>
      </c>
      <c r="DN166" s="134" t="n">
        <v>0.175</v>
      </c>
      <c r="DO166" s="134" t="n">
        <v>0</v>
      </c>
      <c r="DP166" s="134" t="n">
        <v>-0.0375</v>
      </c>
      <c r="DQ166" s="134" t="n">
        <v>0.005</v>
      </c>
      <c r="DR166" s="134" t="n">
        <v>-0.1175</v>
      </c>
      <c r="DS166" s="134" t="n">
        <v>0</v>
      </c>
      <c r="DT166" s="134" t="n">
        <v>0.17</v>
      </c>
      <c r="DU166" s="134" t="n">
        <v>0</v>
      </c>
    </row>
    <row r="167" customFormat="false" ht="12.75" hidden="false" customHeight="false" outlineLevel="0" collapsed="false">
      <c r="D167" s="133" t="n">
        <v>41699</v>
      </c>
      <c r="F167" s="171" t="n">
        <v>4.708</v>
      </c>
      <c r="G167" s="172" t="n">
        <v>0.0566814589535101</v>
      </c>
      <c r="H167" s="171" t="n">
        <v>0.17</v>
      </c>
      <c r="I167" s="171" t="n">
        <v>0.75</v>
      </c>
      <c r="J167" s="171" t="n">
        <v>0.8</v>
      </c>
      <c r="K167" s="171" t="n">
        <v>0.75</v>
      </c>
      <c r="L167" s="169" t="n">
        <v>0.75</v>
      </c>
      <c r="M167" s="169" t="n">
        <v>0.85</v>
      </c>
      <c r="N167" s="171" t="n">
        <v>1</v>
      </c>
      <c r="O167" s="171" t="n">
        <v>0.75</v>
      </c>
      <c r="P167" s="171" t="n">
        <v>0.75</v>
      </c>
      <c r="Q167" s="171" t="n">
        <v>0.95</v>
      </c>
      <c r="R167" s="172" t="n">
        <v>0.75</v>
      </c>
      <c r="S167" s="172" t="n">
        <v>0.75</v>
      </c>
      <c r="T167" s="171" t="n">
        <v>0.75</v>
      </c>
      <c r="U167" s="171" t="n">
        <v>1</v>
      </c>
      <c r="V167" s="171" t="n">
        <v>0.9</v>
      </c>
      <c r="W167" s="171" t="n">
        <v>0.85</v>
      </c>
      <c r="X167" s="171" t="n">
        <v>-0.03</v>
      </c>
      <c r="Y167" s="171" t="n">
        <v>0.03</v>
      </c>
      <c r="Z167" s="171" t="n">
        <v>0.125</v>
      </c>
      <c r="AA167" s="171" t="n">
        <v>0.02</v>
      </c>
      <c r="AB167" s="171" t="n">
        <v>0.29</v>
      </c>
      <c r="AC167" s="171" t="n">
        <v>0</v>
      </c>
      <c r="AD167" s="171" t="n">
        <v>0.315</v>
      </c>
      <c r="AE167" s="171" t="n">
        <v>0</v>
      </c>
      <c r="AF167" s="171" t="n">
        <v>0.29</v>
      </c>
      <c r="AG167" s="171" t="n">
        <v>0</v>
      </c>
      <c r="AH167" s="171" t="n">
        <v>0.17</v>
      </c>
      <c r="AI167" s="171" t="n">
        <v>0</v>
      </c>
      <c r="AJ167" s="171" t="n">
        <v>0.17688</v>
      </c>
      <c r="AK167" s="171" t="n">
        <v>0</v>
      </c>
      <c r="AL167" s="171" t="n">
        <v>0.125</v>
      </c>
      <c r="AM167" s="171" t="n">
        <v>0.035</v>
      </c>
      <c r="AN167" s="171" t="n">
        <v>-0.0575</v>
      </c>
      <c r="AO167" s="171" t="n">
        <v>0.024</v>
      </c>
      <c r="AP167" s="171" t="n">
        <v>-0.613</v>
      </c>
      <c r="AQ167" s="171" t="n">
        <v>0.155</v>
      </c>
      <c r="AR167" s="171" t="n">
        <v>-0.0375</v>
      </c>
      <c r="AS167" s="171" t="n">
        <v>0.005</v>
      </c>
      <c r="AT167" s="171" t="n">
        <v>-0.145</v>
      </c>
      <c r="AU167" s="171" t="n">
        <v>-0.005</v>
      </c>
      <c r="AV167" s="171" t="n">
        <v>-0.105</v>
      </c>
      <c r="AW167" s="171" t="n">
        <v>-0.01</v>
      </c>
      <c r="AX167" s="171" t="n">
        <v>-0.0375</v>
      </c>
      <c r="AY167" s="171" t="n">
        <v>0.022</v>
      </c>
      <c r="AZ167" s="172" t="n">
        <v>0.155</v>
      </c>
      <c r="BA167" s="172" t="n">
        <v>0</v>
      </c>
      <c r="BB167" s="172" t="n">
        <v>-0.13</v>
      </c>
      <c r="BC167" s="171" t="n">
        <v>0.005</v>
      </c>
      <c r="BD167" s="171" t="n">
        <v>-0.07</v>
      </c>
      <c r="BE167" s="171" t="n">
        <v>0.005</v>
      </c>
      <c r="BF167" s="171" t="n">
        <v>0.35</v>
      </c>
      <c r="BG167" s="171" t="n">
        <v>0</v>
      </c>
      <c r="BH167" s="171" t="n">
        <v>-0.06</v>
      </c>
      <c r="BI167" s="171" t="n">
        <v>0</v>
      </c>
      <c r="BJ167" s="171" t="n">
        <v>0</v>
      </c>
      <c r="BK167" s="134" t="n">
        <v>0.03</v>
      </c>
      <c r="BL167" s="134" t="n">
        <v>0.35</v>
      </c>
      <c r="BM167" s="134" t="n">
        <v>0</v>
      </c>
      <c r="BN167" s="134" t="n">
        <v>0.118</v>
      </c>
      <c r="BO167" s="134" t="n">
        <v>0</v>
      </c>
      <c r="BP167" s="134" t="n">
        <v>-0.26</v>
      </c>
      <c r="BQ167" s="134" t="n">
        <v>0</v>
      </c>
      <c r="BR167" s="134" t="n">
        <v>0.57</v>
      </c>
      <c r="BS167" s="134" t="n">
        <v>0</v>
      </c>
      <c r="BT167" s="134" t="n">
        <v>-0.07</v>
      </c>
      <c r="BU167" s="134" t="n">
        <v>0.005</v>
      </c>
      <c r="BV167" s="134" t="n">
        <v>0.37</v>
      </c>
      <c r="BW167" s="134" t="n">
        <v>0</v>
      </c>
      <c r="BX167" s="134" t="n">
        <v>0</v>
      </c>
      <c r="BY167" s="134" t="n">
        <v>0</v>
      </c>
      <c r="BZ167" s="134" t="n">
        <v>-0.006999999</v>
      </c>
      <c r="CA167" s="134" t="n">
        <v>0.0575</v>
      </c>
      <c r="CB167" s="134" t="n">
        <v>0.215</v>
      </c>
      <c r="CC167" s="134" t="n">
        <v>0.02</v>
      </c>
      <c r="CD167" s="134" t="n">
        <v>-0.006999999</v>
      </c>
      <c r="CE167" s="134" t="n">
        <v>0.0062</v>
      </c>
      <c r="CF167" s="134" t="n">
        <v>0.0025</v>
      </c>
      <c r="CG167" s="134" t="n">
        <v>0.0025</v>
      </c>
      <c r="CH167" s="134" t="n">
        <v>-0.006999999</v>
      </c>
      <c r="CI167" s="134" t="n">
        <v>0.0062</v>
      </c>
      <c r="CJ167" s="134" t="n">
        <v>-0.075</v>
      </c>
      <c r="CK167" s="134" t="n">
        <v>0.005</v>
      </c>
      <c r="CL167" s="134" t="n">
        <v>0.075</v>
      </c>
      <c r="CM167" s="134" t="n">
        <v>0.005</v>
      </c>
      <c r="CN167" s="134" t="n">
        <v>-0.069</v>
      </c>
      <c r="CO167" s="134" t="n">
        <v>0.01</v>
      </c>
      <c r="CP167" s="134" t="n">
        <v>-0.014</v>
      </c>
      <c r="CQ167" s="134" t="n">
        <v>0.01</v>
      </c>
      <c r="CR167" s="134" t="n">
        <v>0.026</v>
      </c>
      <c r="CS167" s="134" t="n">
        <v>0.0075</v>
      </c>
      <c r="CT167" s="134" t="n">
        <v>0.69</v>
      </c>
      <c r="CU167" s="134" t="n">
        <v>0.1</v>
      </c>
      <c r="CV167" s="134" t="n">
        <v>0.118</v>
      </c>
      <c r="CW167" s="134" t="n">
        <v>0</v>
      </c>
      <c r="CX167" s="134" t="n">
        <v>0.215</v>
      </c>
      <c r="CY167" s="134" t="n">
        <v>0.02</v>
      </c>
      <c r="CZ167" s="134" t="n">
        <v>-0.52</v>
      </c>
      <c r="DA167" s="134" t="n">
        <v>0</v>
      </c>
      <c r="DB167" s="134" t="n">
        <v>-0.34</v>
      </c>
      <c r="DC167" s="134" t="n">
        <v>0</v>
      </c>
      <c r="DD167" s="134" t="n">
        <v>0.4</v>
      </c>
      <c r="DF167" s="134" t="n">
        <v>-0.0275</v>
      </c>
      <c r="DG167" s="134" t="n">
        <v>0.0125</v>
      </c>
      <c r="DH167" s="134" t="n">
        <v>0.0165</v>
      </c>
      <c r="DI167" s="134" t="n">
        <v>0.0075</v>
      </c>
      <c r="DJ167" s="134" t="n">
        <v>0.0015</v>
      </c>
      <c r="DK167" s="134" t="n">
        <v>0.0025</v>
      </c>
      <c r="DL167" s="171" t="n">
        <v>-0.125</v>
      </c>
      <c r="DM167" s="134" t="n">
        <v>0</v>
      </c>
      <c r="DN167" s="134" t="n">
        <v>0.175</v>
      </c>
      <c r="DO167" s="134" t="n">
        <v>0</v>
      </c>
      <c r="DP167" s="134" t="n">
        <v>-0.0375</v>
      </c>
      <c r="DQ167" s="134" t="n">
        <v>0.005</v>
      </c>
      <c r="DR167" s="134" t="n">
        <v>-0.115</v>
      </c>
      <c r="DS167" s="134" t="n">
        <v>0</v>
      </c>
      <c r="DT167" s="134" t="n">
        <v>0.17</v>
      </c>
      <c r="DU167" s="134" t="n">
        <v>0</v>
      </c>
    </row>
    <row r="168" customFormat="false" ht="12.75" hidden="false" customHeight="false" outlineLevel="0" collapsed="false">
      <c r="D168" s="133" t="n">
        <v>41730</v>
      </c>
      <c r="F168" s="171" t="n">
        <v>4.558</v>
      </c>
      <c r="G168" s="172" t="n">
        <v>0.0567291085004191</v>
      </c>
      <c r="H168" s="171" t="n">
        <v>0.17</v>
      </c>
      <c r="I168" s="171" t="n">
        <v>0.4</v>
      </c>
      <c r="J168" s="171" t="n">
        <v>0.45</v>
      </c>
      <c r="K168" s="171" t="n">
        <v>0.4</v>
      </c>
      <c r="L168" s="169" t="n">
        <v>0.45</v>
      </c>
      <c r="M168" s="169" t="n">
        <v>0.45</v>
      </c>
      <c r="N168" s="171" t="n">
        <v>0.45</v>
      </c>
      <c r="O168" s="171" t="n">
        <v>0.45</v>
      </c>
      <c r="P168" s="171" t="n">
        <v>0.45</v>
      </c>
      <c r="Q168" s="171" t="n">
        <v>0.5</v>
      </c>
      <c r="R168" s="172" t="n">
        <v>0.4</v>
      </c>
      <c r="S168" s="172" t="n">
        <v>0.45</v>
      </c>
      <c r="T168" s="171" t="n">
        <v>0.4</v>
      </c>
      <c r="U168" s="171" t="n">
        <v>0.45</v>
      </c>
      <c r="V168" s="171" t="n">
        <v>0.55</v>
      </c>
      <c r="W168" s="171" t="n">
        <v>0.55</v>
      </c>
      <c r="X168" s="171" t="n">
        <v>-0.09</v>
      </c>
      <c r="Y168" s="171" t="n">
        <v>0</v>
      </c>
      <c r="Z168" s="171" t="n">
        <v>0.04</v>
      </c>
      <c r="AA168" s="171" t="n">
        <v>0.005</v>
      </c>
      <c r="AB168" s="171" t="n">
        <v>0.16</v>
      </c>
      <c r="AC168" s="171" t="n">
        <v>0</v>
      </c>
      <c r="AD168" s="171" t="n">
        <v>0.125</v>
      </c>
      <c r="AE168" s="171" t="n">
        <v>0</v>
      </c>
      <c r="AF168" s="171" t="n">
        <v>0.16</v>
      </c>
      <c r="AG168" s="171" t="n">
        <v>0</v>
      </c>
      <c r="AH168" s="171" t="n">
        <v>0.125</v>
      </c>
      <c r="AI168" s="171" t="n">
        <v>0</v>
      </c>
      <c r="AJ168" s="171" t="n">
        <v>0.125</v>
      </c>
      <c r="AK168" s="171" t="n">
        <v>0</v>
      </c>
      <c r="AL168" s="171" t="n">
        <v>0.04</v>
      </c>
      <c r="AM168" s="171" t="n">
        <v>0.04</v>
      </c>
      <c r="AN168" s="171" t="n">
        <v>-0.0405</v>
      </c>
      <c r="AO168" s="171" t="n">
        <v>0.031</v>
      </c>
      <c r="AP168" s="171" t="n">
        <v>-0.713</v>
      </c>
      <c r="AQ168" s="171" t="n">
        <v>0.155</v>
      </c>
      <c r="AR168" s="171" t="n">
        <v>-0.03</v>
      </c>
      <c r="AS168" s="171" t="n">
        <v>0</v>
      </c>
      <c r="AT168" s="171" t="n">
        <v>-0.15</v>
      </c>
      <c r="AU168" s="171" t="n">
        <v>-0.015</v>
      </c>
      <c r="AV168" s="171" t="n">
        <v>-0.11</v>
      </c>
      <c r="AW168" s="171" t="n">
        <v>0.02</v>
      </c>
      <c r="AX168" s="171" t="n">
        <v>-0.035</v>
      </c>
      <c r="AY168" s="171" t="n">
        <v>0.014</v>
      </c>
      <c r="AZ168" s="172" t="n">
        <v>0.11</v>
      </c>
      <c r="BA168" s="172" t="n">
        <v>0</v>
      </c>
      <c r="BB168" s="172" t="n">
        <v>-0.195</v>
      </c>
      <c r="BC168" s="171" t="n">
        <v>0.0025</v>
      </c>
      <c r="BD168" s="171" t="n">
        <v>-0.07</v>
      </c>
      <c r="BE168" s="171" t="n">
        <v>0.005</v>
      </c>
      <c r="BF168" s="171" t="n">
        <v>0.43</v>
      </c>
      <c r="BG168" s="171" t="n">
        <v>0</v>
      </c>
      <c r="BH168" s="171" t="n">
        <v>-0.06</v>
      </c>
      <c r="BI168" s="171" t="n">
        <v>0</v>
      </c>
      <c r="BJ168" s="171" t="n">
        <v>0</v>
      </c>
      <c r="BK168" s="134" t="n">
        <v>0.03</v>
      </c>
      <c r="BL168" s="134" t="n">
        <v>0.43</v>
      </c>
      <c r="BM168" s="134" t="n">
        <v>0</v>
      </c>
      <c r="BN168" s="134" t="n">
        <v>-0.2</v>
      </c>
      <c r="BO168" s="134" t="n">
        <v>0</v>
      </c>
      <c r="BP168" s="134" t="n">
        <v>-0.32</v>
      </c>
      <c r="BQ168" s="134" t="n">
        <v>0</v>
      </c>
      <c r="BR168" s="134" t="n">
        <v>0.475</v>
      </c>
      <c r="BS168" s="134" t="n">
        <v>0</v>
      </c>
      <c r="BT168" s="134" t="n">
        <v>-0.07</v>
      </c>
      <c r="BU168" s="134" t="n">
        <v>0.005</v>
      </c>
      <c r="BV168" s="134" t="n">
        <v>0.275</v>
      </c>
      <c r="BW168" s="134" t="n">
        <v>0</v>
      </c>
      <c r="BX168" s="134" t="n">
        <v>0</v>
      </c>
      <c r="BY168" s="134" t="n">
        <v>0</v>
      </c>
      <c r="BZ168" s="134" t="n">
        <v>-0.009499999</v>
      </c>
      <c r="CA168" s="134" t="n">
        <v>0.0575</v>
      </c>
      <c r="CB168" s="134" t="n">
        <v>0.17</v>
      </c>
      <c r="CC168" s="134" t="n">
        <v>0.0175</v>
      </c>
      <c r="CD168" s="134" t="n">
        <v>-0.009499999</v>
      </c>
      <c r="CE168" s="134" t="n">
        <v>0.006</v>
      </c>
      <c r="CF168" s="134" t="n">
        <v>0.0025</v>
      </c>
      <c r="CG168" s="134" t="n">
        <v>0.0025</v>
      </c>
      <c r="CH168" s="134" t="n">
        <v>-0.009499999</v>
      </c>
      <c r="CI168" s="134" t="n">
        <v>0.006</v>
      </c>
      <c r="CJ168" s="134" t="n">
        <v>-0.11</v>
      </c>
      <c r="CK168" s="134" t="n">
        <v>0.005</v>
      </c>
      <c r="CL168" s="134" t="n">
        <v>0.075</v>
      </c>
      <c r="CM168" s="134" t="n">
        <v>0.005</v>
      </c>
      <c r="CN168" s="134" t="n">
        <v>-0.0745</v>
      </c>
      <c r="CO168" s="134" t="n">
        <v>0.01</v>
      </c>
      <c r="CP168" s="134" t="n">
        <v>-0.0195</v>
      </c>
      <c r="CQ168" s="134" t="n">
        <v>0.015</v>
      </c>
      <c r="CR168" s="134" t="n">
        <v>0.0205</v>
      </c>
      <c r="CS168" s="134" t="n">
        <v>0.0075</v>
      </c>
      <c r="CT168" s="134" t="n">
        <v>0.38</v>
      </c>
      <c r="CU168" s="134" t="n">
        <v>0.02</v>
      </c>
      <c r="CV168" s="134" t="n">
        <v>-0.2</v>
      </c>
      <c r="CW168" s="134" t="n">
        <v>0</v>
      </c>
      <c r="CX168" s="134" t="n">
        <v>0.17</v>
      </c>
      <c r="CY168" s="134" t="n">
        <v>0.0175</v>
      </c>
      <c r="CZ168" s="134" t="n">
        <v>-0.58</v>
      </c>
      <c r="DA168" s="134" t="n">
        <v>0</v>
      </c>
      <c r="DB168" s="134" t="n">
        <v>-0.4</v>
      </c>
      <c r="DC168" s="134" t="n">
        <v>0</v>
      </c>
      <c r="DD168" s="134" t="n">
        <v>0.6</v>
      </c>
      <c r="DF168" s="134" t="n">
        <v>-0.0375</v>
      </c>
      <c r="DG168" s="134" t="n">
        <v>0.01</v>
      </c>
      <c r="DH168" s="134" t="n">
        <v>0.0165</v>
      </c>
      <c r="DI168" s="134" t="n">
        <v>0.01</v>
      </c>
      <c r="DJ168" s="134" t="n">
        <v>0.0015</v>
      </c>
      <c r="DK168" s="134" t="n">
        <v>0.0075</v>
      </c>
      <c r="DL168" s="171" t="n">
        <v>-0.13</v>
      </c>
      <c r="DM168" s="134" t="n">
        <v>-0.01</v>
      </c>
      <c r="DN168" s="134" t="n">
        <v>0.13</v>
      </c>
      <c r="DO168" s="134" t="n">
        <v>0</v>
      </c>
      <c r="DP168" s="134" t="n">
        <v>-0.035</v>
      </c>
      <c r="DQ168" s="134" t="n">
        <v>0</v>
      </c>
      <c r="DR168" s="134" t="n">
        <v>-0.12</v>
      </c>
      <c r="DS168" s="134" t="n">
        <v>-0.01</v>
      </c>
      <c r="DT168" s="134" t="n">
        <v>0.125</v>
      </c>
      <c r="DU168" s="134" t="n">
        <v>0</v>
      </c>
    </row>
    <row r="169" customFormat="false" ht="12.75" hidden="false" customHeight="false" outlineLevel="0" collapsed="false">
      <c r="D169" s="133" t="n">
        <v>41760</v>
      </c>
      <c r="F169" s="171" t="n">
        <v>4.562</v>
      </c>
      <c r="G169" s="172" t="n">
        <v>0.0567752209658892</v>
      </c>
      <c r="H169" s="171" t="n">
        <v>0.17</v>
      </c>
      <c r="I169" s="171" t="n">
        <v>0.45</v>
      </c>
      <c r="J169" s="171" t="n">
        <v>0.5</v>
      </c>
      <c r="K169" s="171" t="n">
        <v>0.4</v>
      </c>
      <c r="L169" s="169" t="n">
        <v>0.4</v>
      </c>
      <c r="M169" s="169" t="n">
        <v>0.45</v>
      </c>
      <c r="N169" s="171" t="n">
        <v>0.5</v>
      </c>
      <c r="O169" s="171" t="n">
        <v>0.45</v>
      </c>
      <c r="P169" s="171" t="n">
        <v>0.4</v>
      </c>
      <c r="Q169" s="171" t="n">
        <v>0.45</v>
      </c>
      <c r="R169" s="172" t="n">
        <v>0.45</v>
      </c>
      <c r="S169" s="172" t="n">
        <v>0.5</v>
      </c>
      <c r="T169" s="171" t="n">
        <v>0.45</v>
      </c>
      <c r="U169" s="171" t="n">
        <v>0.5</v>
      </c>
      <c r="V169" s="171" t="n">
        <v>0.6</v>
      </c>
      <c r="W169" s="171" t="n">
        <v>0.5</v>
      </c>
      <c r="X169" s="171" t="n">
        <v>-0.09</v>
      </c>
      <c r="Y169" s="171" t="n">
        <v>0</v>
      </c>
      <c r="Z169" s="171" t="n">
        <v>0.04</v>
      </c>
      <c r="AA169" s="171" t="n">
        <v>0.005</v>
      </c>
      <c r="AB169" s="171" t="n">
        <v>0.16</v>
      </c>
      <c r="AC169" s="171" t="n">
        <v>0</v>
      </c>
      <c r="AD169" s="171" t="n">
        <v>0.125</v>
      </c>
      <c r="AE169" s="171" t="n">
        <v>0</v>
      </c>
      <c r="AF169" s="171" t="n">
        <v>0.16</v>
      </c>
      <c r="AG169" s="171" t="n">
        <v>0</v>
      </c>
      <c r="AH169" s="171" t="n">
        <v>0.125</v>
      </c>
      <c r="AI169" s="171" t="n">
        <v>0</v>
      </c>
      <c r="AJ169" s="171" t="n">
        <v>0.125</v>
      </c>
      <c r="AK169" s="171" t="n">
        <v>0</v>
      </c>
      <c r="AL169" s="171" t="n">
        <v>0.04</v>
      </c>
      <c r="AM169" s="171" t="n">
        <v>0.04</v>
      </c>
      <c r="AN169" s="171" t="n">
        <v>-0.0405</v>
      </c>
      <c r="AO169" s="171" t="n">
        <v>0.031</v>
      </c>
      <c r="AP169" s="171" t="n">
        <v>-0.713</v>
      </c>
      <c r="AQ169" s="171" t="n">
        <v>0.155</v>
      </c>
      <c r="AR169" s="171" t="n">
        <v>-0.03</v>
      </c>
      <c r="AS169" s="171" t="n">
        <v>0</v>
      </c>
      <c r="AT169" s="171" t="n">
        <v>-0.15</v>
      </c>
      <c r="AU169" s="171" t="n">
        <v>-0.015</v>
      </c>
      <c r="AV169" s="171" t="n">
        <v>-0.11</v>
      </c>
      <c r="AW169" s="171" t="n">
        <v>0.02</v>
      </c>
      <c r="AX169" s="171" t="n">
        <v>-0.035</v>
      </c>
      <c r="AY169" s="171" t="n">
        <v>0.014</v>
      </c>
      <c r="AZ169" s="172" t="n">
        <v>0.11</v>
      </c>
      <c r="BA169" s="172" t="n">
        <v>0</v>
      </c>
      <c r="BB169" s="172" t="n">
        <v>-0.195</v>
      </c>
      <c r="BC169" s="171" t="n">
        <v>0.0025</v>
      </c>
      <c r="BD169" s="171" t="n">
        <v>-0.07</v>
      </c>
      <c r="BE169" s="171" t="n">
        <v>0.005</v>
      </c>
      <c r="BF169" s="171" t="n">
        <v>0.43</v>
      </c>
      <c r="BG169" s="171" t="n">
        <v>0</v>
      </c>
      <c r="BH169" s="171" t="n">
        <v>-0.06</v>
      </c>
      <c r="BI169" s="171" t="n">
        <v>0</v>
      </c>
      <c r="BJ169" s="171" t="n">
        <v>0</v>
      </c>
      <c r="BK169" s="134" t="n">
        <v>0.03</v>
      </c>
      <c r="BL169" s="134" t="n">
        <v>0.43</v>
      </c>
      <c r="BM169" s="134" t="n">
        <v>0</v>
      </c>
      <c r="BN169" s="134" t="n">
        <v>-0.05</v>
      </c>
      <c r="BO169" s="134" t="n">
        <v>0</v>
      </c>
      <c r="BP169" s="134" t="n">
        <v>-0.32</v>
      </c>
      <c r="BQ169" s="134" t="n">
        <v>0</v>
      </c>
      <c r="BR169" s="134" t="n">
        <v>0.475</v>
      </c>
      <c r="BS169" s="134" t="n">
        <v>0</v>
      </c>
      <c r="BT169" s="134" t="n">
        <v>-0.07</v>
      </c>
      <c r="BU169" s="134" t="n">
        <v>0.005</v>
      </c>
      <c r="BV169" s="134" t="n">
        <v>0.275</v>
      </c>
      <c r="BW169" s="134" t="n">
        <v>0</v>
      </c>
      <c r="BX169" s="134" t="n">
        <v>0</v>
      </c>
      <c r="BY169" s="134" t="n">
        <v>0</v>
      </c>
      <c r="BZ169" s="134" t="n">
        <v>-0.009499999</v>
      </c>
      <c r="CA169" s="134" t="n">
        <v>0.0575</v>
      </c>
      <c r="CB169" s="134" t="n">
        <v>0.165</v>
      </c>
      <c r="CC169" s="134" t="n">
        <v>0.01</v>
      </c>
      <c r="CD169" s="134" t="n">
        <v>-0.009499999</v>
      </c>
      <c r="CE169" s="134" t="n">
        <v>0.006</v>
      </c>
      <c r="CF169" s="134" t="n">
        <v>0.0025</v>
      </c>
      <c r="CG169" s="134" t="n">
        <v>0.0025</v>
      </c>
      <c r="CH169" s="134" t="n">
        <v>-0.009499999</v>
      </c>
      <c r="CI169" s="134" t="n">
        <v>0.006</v>
      </c>
      <c r="CJ169" s="134" t="n">
        <v>-0.1025</v>
      </c>
      <c r="CK169" s="134" t="n">
        <v>0.005</v>
      </c>
      <c r="CL169" s="134" t="n">
        <v>0.075</v>
      </c>
      <c r="CM169" s="134" t="n">
        <v>0.005</v>
      </c>
      <c r="CN169" s="134" t="n">
        <v>-0.0745</v>
      </c>
      <c r="CO169" s="134" t="n">
        <v>0.01</v>
      </c>
      <c r="CP169" s="134" t="n">
        <v>-0.0195</v>
      </c>
      <c r="CQ169" s="134" t="n">
        <v>0.015</v>
      </c>
      <c r="CR169" s="134" t="n">
        <v>0.0205</v>
      </c>
      <c r="CS169" s="134" t="n">
        <v>0.0075</v>
      </c>
      <c r="CT169" s="134" t="n">
        <v>0.33</v>
      </c>
      <c r="CU169" s="134" t="n">
        <v>0.02</v>
      </c>
      <c r="CV169" s="134" t="n">
        <v>-0.05</v>
      </c>
      <c r="CW169" s="134" t="n">
        <v>0</v>
      </c>
      <c r="CX169" s="134" t="n">
        <v>0.165</v>
      </c>
      <c r="CY169" s="134" t="n">
        <v>0.01</v>
      </c>
      <c r="CZ169" s="134" t="n">
        <v>-0.58</v>
      </c>
      <c r="DA169" s="134" t="n">
        <v>0</v>
      </c>
      <c r="DB169" s="134" t="n">
        <v>-0.4</v>
      </c>
      <c r="DC169" s="134" t="n">
        <v>0</v>
      </c>
      <c r="DD169" s="134" t="n">
        <v>0.75</v>
      </c>
      <c r="DF169" s="134" t="n">
        <v>-0.0375</v>
      </c>
      <c r="DG169" s="134" t="n">
        <v>0.01</v>
      </c>
      <c r="DH169" s="134" t="n">
        <v>0.0215</v>
      </c>
      <c r="DI169" s="134" t="n">
        <v>0.01</v>
      </c>
      <c r="DJ169" s="134" t="n">
        <v>0.0065</v>
      </c>
      <c r="DK169" s="134" t="n">
        <v>0.0075</v>
      </c>
      <c r="DL169" s="171" t="n">
        <v>-0.13</v>
      </c>
      <c r="DM169" s="134" t="n">
        <v>-0.01</v>
      </c>
      <c r="DN169" s="134" t="n">
        <v>0.13</v>
      </c>
      <c r="DO169" s="134" t="n">
        <v>0</v>
      </c>
      <c r="DP169" s="134" t="n">
        <v>-0.035</v>
      </c>
      <c r="DQ169" s="134" t="n">
        <v>0</v>
      </c>
      <c r="DR169" s="134" t="n">
        <v>-0.12</v>
      </c>
      <c r="DS169" s="134" t="n">
        <v>-0.01</v>
      </c>
      <c r="DT169" s="134" t="n">
        <v>0.125</v>
      </c>
      <c r="DU169" s="134" t="n">
        <v>0</v>
      </c>
    </row>
    <row r="170" customFormat="false" ht="12.75" hidden="false" customHeight="false" outlineLevel="0" collapsed="false">
      <c r="D170" s="133" t="n">
        <v>41791</v>
      </c>
      <c r="F170" s="171" t="n">
        <v>4.602</v>
      </c>
      <c r="G170" s="172" t="n">
        <v>0.056822870514285</v>
      </c>
      <c r="H170" s="171" t="n">
        <v>0.17</v>
      </c>
      <c r="I170" s="171" t="n">
        <v>0.45</v>
      </c>
      <c r="J170" s="171" t="n">
        <v>0.5</v>
      </c>
      <c r="K170" s="171" t="n">
        <v>0.4</v>
      </c>
      <c r="L170" s="169" t="n">
        <v>0.5</v>
      </c>
      <c r="M170" s="169" t="n">
        <v>0.45</v>
      </c>
      <c r="N170" s="171" t="n">
        <v>0.5</v>
      </c>
      <c r="O170" s="171" t="n">
        <v>0.5</v>
      </c>
      <c r="P170" s="171" t="n">
        <v>0.5</v>
      </c>
      <c r="Q170" s="171" t="n">
        <v>0.5</v>
      </c>
      <c r="R170" s="172" t="n">
        <v>0.45</v>
      </c>
      <c r="S170" s="172" t="n">
        <v>0.5</v>
      </c>
      <c r="T170" s="171" t="n">
        <v>0.45</v>
      </c>
      <c r="U170" s="171" t="n">
        <v>0.5</v>
      </c>
      <c r="V170" s="171" t="n">
        <v>0.6</v>
      </c>
      <c r="W170" s="171" t="n">
        <v>0.6</v>
      </c>
      <c r="X170" s="171" t="n">
        <v>-0.09</v>
      </c>
      <c r="Y170" s="171" t="n">
        <v>0</v>
      </c>
      <c r="Z170" s="171" t="n">
        <v>0.04</v>
      </c>
      <c r="AA170" s="171" t="n">
        <v>0.005</v>
      </c>
      <c r="AB170" s="171" t="n">
        <v>0.16</v>
      </c>
      <c r="AC170" s="171" t="n">
        <v>0</v>
      </c>
      <c r="AD170" s="171" t="n">
        <v>0.125</v>
      </c>
      <c r="AE170" s="171" t="n">
        <v>0</v>
      </c>
      <c r="AF170" s="171" t="n">
        <v>0.16</v>
      </c>
      <c r="AG170" s="171" t="n">
        <v>0</v>
      </c>
      <c r="AH170" s="171" t="n">
        <v>0.125</v>
      </c>
      <c r="AI170" s="171" t="n">
        <v>0</v>
      </c>
      <c r="AJ170" s="171" t="n">
        <v>0.125</v>
      </c>
      <c r="AK170" s="171" t="n">
        <v>0</v>
      </c>
      <c r="AL170" s="171" t="n">
        <v>0.04</v>
      </c>
      <c r="AM170" s="171" t="n">
        <v>0.04</v>
      </c>
      <c r="AN170" s="171" t="n">
        <v>-0.0405</v>
      </c>
      <c r="AO170" s="171" t="n">
        <v>0.031</v>
      </c>
      <c r="AP170" s="171" t="n">
        <v>-0.713</v>
      </c>
      <c r="AQ170" s="171" t="n">
        <v>0.155</v>
      </c>
      <c r="AR170" s="171" t="n">
        <v>-0.03</v>
      </c>
      <c r="AS170" s="171" t="n">
        <v>0</v>
      </c>
      <c r="AT170" s="171" t="n">
        <v>-0.15</v>
      </c>
      <c r="AU170" s="171" t="n">
        <v>-0.015</v>
      </c>
      <c r="AV170" s="171" t="n">
        <v>-0.11</v>
      </c>
      <c r="AW170" s="171" t="n">
        <v>0.02</v>
      </c>
      <c r="AX170" s="171" t="n">
        <v>-0.035</v>
      </c>
      <c r="AY170" s="171" t="n">
        <v>0.014</v>
      </c>
      <c r="AZ170" s="172" t="n">
        <v>0.11</v>
      </c>
      <c r="BA170" s="172" t="n">
        <v>0</v>
      </c>
      <c r="BB170" s="172" t="n">
        <v>-0.195</v>
      </c>
      <c r="BC170" s="171" t="n">
        <v>0.0025</v>
      </c>
      <c r="BD170" s="171" t="n">
        <v>-0.07</v>
      </c>
      <c r="BE170" s="171" t="n">
        <v>0.005</v>
      </c>
      <c r="BF170" s="171" t="n">
        <v>0.43</v>
      </c>
      <c r="BG170" s="171" t="n">
        <v>0</v>
      </c>
      <c r="BH170" s="171" t="n">
        <v>-0.06</v>
      </c>
      <c r="BI170" s="171" t="n">
        <v>0</v>
      </c>
      <c r="BJ170" s="171" t="n">
        <v>0</v>
      </c>
      <c r="BK170" s="134" t="n">
        <v>0.03</v>
      </c>
      <c r="BL170" s="134" t="n">
        <v>0.43</v>
      </c>
      <c r="BM170" s="134" t="n">
        <v>0</v>
      </c>
      <c r="BN170" s="134" t="n">
        <v>-0.05</v>
      </c>
      <c r="BO170" s="134" t="n">
        <v>0</v>
      </c>
      <c r="BP170" s="134" t="n">
        <v>-0.32</v>
      </c>
      <c r="BQ170" s="134" t="n">
        <v>0</v>
      </c>
      <c r="BR170" s="134" t="n">
        <v>0.475</v>
      </c>
      <c r="BS170" s="134" t="n">
        <v>0</v>
      </c>
      <c r="BT170" s="134" t="n">
        <v>-0.07</v>
      </c>
      <c r="BU170" s="134" t="n">
        <v>0.005</v>
      </c>
      <c r="BV170" s="134" t="n">
        <v>0.275</v>
      </c>
      <c r="BW170" s="134" t="n">
        <v>0</v>
      </c>
      <c r="BX170" s="134" t="n">
        <v>0</v>
      </c>
      <c r="BY170" s="134" t="n">
        <v>0</v>
      </c>
      <c r="BZ170" s="134" t="n">
        <v>-0.009499999</v>
      </c>
      <c r="CA170" s="134" t="n">
        <v>0.0575</v>
      </c>
      <c r="CB170" s="134" t="n">
        <v>0.17</v>
      </c>
      <c r="CC170" s="134" t="n">
        <v>0.0125</v>
      </c>
      <c r="CD170" s="134" t="n">
        <v>-0.009499999</v>
      </c>
      <c r="CE170" s="134" t="n">
        <v>0.006</v>
      </c>
      <c r="CF170" s="134" t="n">
        <v>0.0025</v>
      </c>
      <c r="CG170" s="134" t="n">
        <v>0.0025</v>
      </c>
      <c r="CH170" s="134" t="n">
        <v>-0.009499999</v>
      </c>
      <c r="CI170" s="134" t="n">
        <v>0.006</v>
      </c>
      <c r="CJ170" s="134" t="n">
        <v>-0.06</v>
      </c>
      <c r="CK170" s="134" t="n">
        <v>0.005</v>
      </c>
      <c r="CL170" s="134" t="n">
        <v>0.075</v>
      </c>
      <c r="CM170" s="134" t="n">
        <v>0.005</v>
      </c>
      <c r="CN170" s="134" t="n">
        <v>-0.0745</v>
      </c>
      <c r="CO170" s="134" t="n">
        <v>0.01</v>
      </c>
      <c r="CP170" s="134" t="n">
        <v>-0.0195</v>
      </c>
      <c r="CQ170" s="134" t="n">
        <v>0.015</v>
      </c>
      <c r="CR170" s="134" t="n">
        <v>0.0205</v>
      </c>
      <c r="CS170" s="134" t="n">
        <v>0.0075</v>
      </c>
      <c r="CT170" s="134" t="n">
        <v>0.37</v>
      </c>
      <c r="CU170" s="134" t="n">
        <v>0.035</v>
      </c>
      <c r="CV170" s="134" t="n">
        <v>-0.05</v>
      </c>
      <c r="CW170" s="134" t="n">
        <v>0</v>
      </c>
      <c r="CX170" s="134" t="n">
        <v>0.17</v>
      </c>
      <c r="CY170" s="134" t="n">
        <v>0.0125</v>
      </c>
      <c r="CZ170" s="134" t="n">
        <v>-0.58</v>
      </c>
      <c r="DA170" s="134" t="n">
        <v>0</v>
      </c>
      <c r="DB170" s="134" t="n">
        <v>-0.4</v>
      </c>
      <c r="DC170" s="134" t="n">
        <v>0</v>
      </c>
      <c r="DD170" s="134" t="n">
        <v>0.85</v>
      </c>
      <c r="DF170" s="134" t="n">
        <v>-0.0325</v>
      </c>
      <c r="DG170" s="134" t="n">
        <v>0.01</v>
      </c>
      <c r="DH170" s="134" t="n">
        <v>0.0215</v>
      </c>
      <c r="DI170" s="134" t="n">
        <v>0.01</v>
      </c>
      <c r="DJ170" s="134" t="n">
        <v>0.0065</v>
      </c>
      <c r="DK170" s="134" t="n">
        <v>0.0075</v>
      </c>
      <c r="DL170" s="171" t="n">
        <v>-0.13</v>
      </c>
      <c r="DM170" s="134" t="n">
        <v>-0.01</v>
      </c>
      <c r="DN170" s="134" t="n">
        <v>0.13</v>
      </c>
      <c r="DO170" s="134" t="n">
        <v>0</v>
      </c>
      <c r="DP170" s="134" t="n">
        <v>-0.035</v>
      </c>
      <c r="DQ170" s="134" t="n">
        <v>0</v>
      </c>
      <c r="DR170" s="134" t="n">
        <v>-0.12</v>
      </c>
      <c r="DS170" s="134" t="n">
        <v>-0.01</v>
      </c>
      <c r="DT170" s="134" t="n">
        <v>0.125</v>
      </c>
      <c r="DU170" s="134" t="n">
        <v>0</v>
      </c>
    </row>
    <row r="171" customFormat="false" ht="12.75" hidden="false" customHeight="false" outlineLevel="0" collapsed="false">
      <c r="D171" s="133" t="n">
        <v>41821</v>
      </c>
      <c r="F171" s="171" t="n">
        <v>4.647</v>
      </c>
      <c r="G171" s="172" t="n">
        <v>0.0568689829811939</v>
      </c>
      <c r="H171" s="171" t="n">
        <v>0.17</v>
      </c>
      <c r="I171" s="171" t="n">
        <v>0.5</v>
      </c>
      <c r="J171" s="171" t="n">
        <v>0.5</v>
      </c>
      <c r="K171" s="171" t="n">
        <v>0.4</v>
      </c>
      <c r="L171" s="169" t="n">
        <v>0.5</v>
      </c>
      <c r="M171" s="169" t="n">
        <v>0.5</v>
      </c>
      <c r="N171" s="171" t="n">
        <v>0.5</v>
      </c>
      <c r="O171" s="171" t="n">
        <v>0.5</v>
      </c>
      <c r="P171" s="171" t="n">
        <v>0.5</v>
      </c>
      <c r="Q171" s="171" t="n">
        <v>0.5</v>
      </c>
      <c r="R171" s="172" t="n">
        <v>0.5</v>
      </c>
      <c r="S171" s="172" t="n">
        <v>0.55</v>
      </c>
      <c r="T171" s="171" t="n">
        <v>0.5</v>
      </c>
      <c r="U171" s="171" t="n">
        <v>0.5</v>
      </c>
      <c r="V171" s="171" t="n">
        <v>0.65</v>
      </c>
      <c r="W171" s="171" t="n">
        <v>0.6</v>
      </c>
      <c r="X171" s="171" t="n">
        <v>-0.09</v>
      </c>
      <c r="Y171" s="171" t="n">
        <v>0</v>
      </c>
      <c r="Z171" s="171" t="n">
        <v>0.04</v>
      </c>
      <c r="AA171" s="171" t="n">
        <v>0.005</v>
      </c>
      <c r="AB171" s="171" t="n">
        <v>0.16</v>
      </c>
      <c r="AC171" s="171" t="n">
        <v>0</v>
      </c>
      <c r="AD171" s="171" t="n">
        <v>0.125</v>
      </c>
      <c r="AE171" s="171" t="n">
        <v>0</v>
      </c>
      <c r="AF171" s="171" t="n">
        <v>0.16</v>
      </c>
      <c r="AG171" s="171" t="n">
        <v>0</v>
      </c>
      <c r="AH171" s="171" t="n">
        <v>0.125</v>
      </c>
      <c r="AI171" s="171" t="n">
        <v>0</v>
      </c>
      <c r="AJ171" s="171" t="n">
        <v>0.125</v>
      </c>
      <c r="AK171" s="171" t="n">
        <v>0</v>
      </c>
      <c r="AL171" s="171" t="n">
        <v>0.04</v>
      </c>
      <c r="AM171" s="171" t="n">
        <v>0.04</v>
      </c>
      <c r="AN171" s="171" t="n">
        <v>-0.0405</v>
      </c>
      <c r="AO171" s="171" t="n">
        <v>0.031</v>
      </c>
      <c r="AP171" s="171" t="n">
        <v>-0.713</v>
      </c>
      <c r="AQ171" s="171" t="n">
        <v>0.155</v>
      </c>
      <c r="AR171" s="171" t="n">
        <v>-0.03</v>
      </c>
      <c r="AS171" s="171" t="n">
        <v>0</v>
      </c>
      <c r="AT171" s="171" t="n">
        <v>-0.15</v>
      </c>
      <c r="AU171" s="171" t="n">
        <v>-0.015</v>
      </c>
      <c r="AV171" s="171" t="n">
        <v>-0.11</v>
      </c>
      <c r="AW171" s="171" t="n">
        <v>0.02</v>
      </c>
      <c r="AX171" s="171" t="n">
        <v>-0.035</v>
      </c>
      <c r="AY171" s="171" t="n">
        <v>0.012</v>
      </c>
      <c r="AZ171" s="172" t="n">
        <v>0.11</v>
      </c>
      <c r="BA171" s="172" t="n">
        <v>0</v>
      </c>
      <c r="BB171" s="172" t="n">
        <v>-0.195</v>
      </c>
      <c r="BC171" s="171" t="n">
        <v>0.0025</v>
      </c>
      <c r="BD171" s="171" t="n">
        <v>-0.07</v>
      </c>
      <c r="BE171" s="171" t="n">
        <v>0.005</v>
      </c>
      <c r="BF171" s="171" t="n">
        <v>0.43</v>
      </c>
      <c r="BG171" s="171" t="n">
        <v>0</v>
      </c>
      <c r="BH171" s="171" t="n">
        <v>-0.06</v>
      </c>
      <c r="BI171" s="171" t="n">
        <v>0</v>
      </c>
      <c r="BJ171" s="171" t="n">
        <v>0</v>
      </c>
      <c r="BK171" s="134" t="n">
        <v>0.03</v>
      </c>
      <c r="BL171" s="134" t="n">
        <v>0.43</v>
      </c>
      <c r="BM171" s="134" t="n">
        <v>0</v>
      </c>
      <c r="BN171" s="134" t="n">
        <v>-0.05</v>
      </c>
      <c r="BO171" s="134" t="n">
        <v>0</v>
      </c>
      <c r="BP171" s="134" t="n">
        <v>-0.32</v>
      </c>
      <c r="BQ171" s="134" t="n">
        <v>0</v>
      </c>
      <c r="BR171" s="134" t="n">
        <v>0.475</v>
      </c>
      <c r="BS171" s="134" t="n">
        <v>0</v>
      </c>
      <c r="BT171" s="134" t="n">
        <v>-0.07</v>
      </c>
      <c r="BU171" s="134" t="n">
        <v>0.005</v>
      </c>
      <c r="BV171" s="134" t="n">
        <v>0.275</v>
      </c>
      <c r="BW171" s="134" t="n">
        <v>0</v>
      </c>
      <c r="BX171" s="134" t="n">
        <v>0</v>
      </c>
      <c r="BY171" s="134" t="n">
        <v>0</v>
      </c>
      <c r="BZ171" s="134" t="n">
        <v>-0.009499999</v>
      </c>
      <c r="CA171" s="134" t="n">
        <v>0.0575</v>
      </c>
      <c r="CB171" s="134" t="n">
        <v>0.175</v>
      </c>
      <c r="CC171" s="134" t="n">
        <v>0.0125</v>
      </c>
      <c r="CD171" s="134" t="n">
        <v>-0.009499999</v>
      </c>
      <c r="CE171" s="134" t="n">
        <v>0.006</v>
      </c>
      <c r="CF171" s="134" t="n">
        <v>0.0025</v>
      </c>
      <c r="CG171" s="134" t="n">
        <v>0.0025</v>
      </c>
      <c r="CH171" s="134" t="n">
        <v>-0.009499999</v>
      </c>
      <c r="CI171" s="134" t="n">
        <v>0.006</v>
      </c>
      <c r="CJ171" s="134" t="n">
        <v>-0.0575</v>
      </c>
      <c r="CK171" s="134" t="n">
        <v>0.005</v>
      </c>
      <c r="CL171" s="134" t="n">
        <v>0.075</v>
      </c>
      <c r="CM171" s="134" t="n">
        <v>0.005</v>
      </c>
      <c r="CN171" s="134" t="n">
        <v>-0.0745</v>
      </c>
      <c r="CO171" s="134" t="n">
        <v>0.01</v>
      </c>
      <c r="CP171" s="134" t="n">
        <v>-0.0195</v>
      </c>
      <c r="CQ171" s="134" t="n">
        <v>0.015</v>
      </c>
      <c r="CR171" s="134" t="n">
        <v>0.0205</v>
      </c>
      <c r="CS171" s="134" t="n">
        <v>0.0075</v>
      </c>
      <c r="CT171" s="134" t="n">
        <v>0.41</v>
      </c>
      <c r="CU171" s="134" t="n">
        <v>0.035</v>
      </c>
      <c r="CV171" s="134" t="n">
        <v>-0.05</v>
      </c>
      <c r="CW171" s="134" t="n">
        <v>0</v>
      </c>
      <c r="CX171" s="134" t="n">
        <v>0.175</v>
      </c>
      <c r="CY171" s="134" t="n">
        <v>0.0125</v>
      </c>
      <c r="CZ171" s="134" t="n">
        <v>-0.58</v>
      </c>
      <c r="DA171" s="134" t="n">
        <v>0</v>
      </c>
      <c r="DB171" s="134" t="n">
        <v>-0.4</v>
      </c>
      <c r="DC171" s="134" t="n">
        <v>0</v>
      </c>
      <c r="DD171" s="134" t="n">
        <v>1.05</v>
      </c>
      <c r="DF171" s="134" t="n">
        <v>-0.0325</v>
      </c>
      <c r="DG171" s="134" t="n">
        <v>0.01</v>
      </c>
      <c r="DH171" s="134" t="n">
        <v>0.0215</v>
      </c>
      <c r="DI171" s="134" t="n">
        <v>0.01</v>
      </c>
      <c r="DJ171" s="134" t="n">
        <v>0.0065</v>
      </c>
      <c r="DK171" s="134" t="n">
        <v>0.0075</v>
      </c>
      <c r="DL171" s="171" t="n">
        <v>-0.13</v>
      </c>
      <c r="DM171" s="134" t="n">
        <v>-0.01</v>
      </c>
      <c r="DN171" s="134" t="n">
        <v>0.13</v>
      </c>
      <c r="DO171" s="134" t="n">
        <v>0</v>
      </c>
      <c r="DP171" s="134" t="n">
        <v>-0.035</v>
      </c>
      <c r="DQ171" s="134" t="n">
        <v>0</v>
      </c>
      <c r="DR171" s="134" t="n">
        <v>-0.12</v>
      </c>
      <c r="DS171" s="134" t="n">
        <v>-0.01</v>
      </c>
      <c r="DT171" s="134" t="n">
        <v>0.125</v>
      </c>
      <c r="DU171" s="134" t="n">
        <v>0</v>
      </c>
    </row>
    <row r="172" customFormat="false" ht="12.75" hidden="false" customHeight="false" outlineLevel="0" collapsed="false">
      <c r="D172" s="133" t="n">
        <v>41852</v>
      </c>
      <c r="F172" s="171" t="n">
        <v>4.686</v>
      </c>
      <c r="G172" s="172" t="n">
        <v>0.0569166325310766</v>
      </c>
      <c r="H172" s="171" t="n">
        <v>0.17</v>
      </c>
      <c r="I172" s="171" t="n">
        <v>0.55</v>
      </c>
      <c r="J172" s="171" t="n">
        <v>0.55</v>
      </c>
      <c r="K172" s="171" t="n">
        <v>0.5</v>
      </c>
      <c r="L172" s="169" t="n">
        <v>0.6</v>
      </c>
      <c r="M172" s="169" t="n">
        <v>0.55</v>
      </c>
      <c r="N172" s="171" t="n">
        <v>0.6</v>
      </c>
      <c r="O172" s="171" t="n">
        <v>0.55</v>
      </c>
      <c r="P172" s="171" t="n">
        <v>0.6</v>
      </c>
      <c r="Q172" s="171" t="n">
        <v>0.45</v>
      </c>
      <c r="R172" s="172" t="n">
        <v>0.55</v>
      </c>
      <c r="S172" s="172" t="n">
        <v>0.6</v>
      </c>
      <c r="T172" s="171" t="n">
        <v>0.55</v>
      </c>
      <c r="U172" s="171" t="n">
        <v>0.6</v>
      </c>
      <c r="V172" s="171" t="n">
        <v>0.7</v>
      </c>
      <c r="W172" s="171" t="n">
        <v>0.7</v>
      </c>
      <c r="X172" s="171" t="n">
        <v>-0.09</v>
      </c>
      <c r="Y172" s="171" t="n">
        <v>0</v>
      </c>
      <c r="Z172" s="171" t="n">
        <v>0.04</v>
      </c>
      <c r="AA172" s="171" t="n">
        <v>0.005</v>
      </c>
      <c r="AB172" s="171" t="n">
        <v>0.16</v>
      </c>
      <c r="AC172" s="171" t="n">
        <v>0</v>
      </c>
      <c r="AD172" s="171" t="n">
        <v>0.125</v>
      </c>
      <c r="AE172" s="171" t="n">
        <v>0</v>
      </c>
      <c r="AF172" s="171" t="n">
        <v>0.16</v>
      </c>
      <c r="AG172" s="171" t="n">
        <v>0</v>
      </c>
      <c r="AH172" s="171" t="n">
        <v>0.125</v>
      </c>
      <c r="AI172" s="171" t="n">
        <v>0</v>
      </c>
      <c r="AJ172" s="171" t="n">
        <v>0.125</v>
      </c>
      <c r="AK172" s="171" t="n">
        <v>0</v>
      </c>
      <c r="AL172" s="171" t="n">
        <v>0.04</v>
      </c>
      <c r="AM172" s="171" t="n">
        <v>0.04</v>
      </c>
      <c r="AN172" s="171" t="n">
        <v>-0.0405</v>
      </c>
      <c r="AO172" s="171" t="n">
        <v>0.031</v>
      </c>
      <c r="AP172" s="171" t="n">
        <v>-0.713</v>
      </c>
      <c r="AQ172" s="171" t="n">
        <v>0.155</v>
      </c>
      <c r="AR172" s="171" t="n">
        <v>-0.03</v>
      </c>
      <c r="AS172" s="171" t="n">
        <v>0</v>
      </c>
      <c r="AT172" s="171" t="n">
        <v>-0.15</v>
      </c>
      <c r="AU172" s="171" t="n">
        <v>-0.015</v>
      </c>
      <c r="AV172" s="171" t="n">
        <v>-0.11</v>
      </c>
      <c r="AW172" s="171" t="n">
        <v>0.02</v>
      </c>
      <c r="AX172" s="171" t="n">
        <v>-0.035</v>
      </c>
      <c r="AY172" s="171" t="n">
        <v>0.012</v>
      </c>
      <c r="AZ172" s="172" t="n">
        <v>0.11</v>
      </c>
      <c r="BA172" s="172" t="n">
        <v>0</v>
      </c>
      <c r="BB172" s="172" t="n">
        <v>-0.195</v>
      </c>
      <c r="BC172" s="171" t="n">
        <v>0.0025</v>
      </c>
      <c r="BD172" s="171" t="n">
        <v>-0.07</v>
      </c>
      <c r="BE172" s="171" t="n">
        <v>0.005</v>
      </c>
      <c r="BF172" s="171" t="n">
        <v>0.43</v>
      </c>
      <c r="BG172" s="171" t="n">
        <v>0</v>
      </c>
      <c r="BH172" s="171" t="n">
        <v>-0.06</v>
      </c>
      <c r="BI172" s="171" t="n">
        <v>0</v>
      </c>
      <c r="BJ172" s="171" t="n">
        <v>0</v>
      </c>
      <c r="BK172" s="134" t="n">
        <v>0.03</v>
      </c>
      <c r="BL172" s="134" t="n">
        <v>0.43</v>
      </c>
      <c r="BM172" s="134" t="n">
        <v>0</v>
      </c>
      <c r="BN172" s="134" t="n">
        <v>-0.05</v>
      </c>
      <c r="BO172" s="134" t="n">
        <v>0</v>
      </c>
      <c r="BP172" s="134" t="n">
        <v>-0.32</v>
      </c>
      <c r="BQ172" s="134" t="n">
        <v>0</v>
      </c>
      <c r="BR172" s="134" t="n">
        <v>0.475</v>
      </c>
      <c r="BS172" s="134" t="n">
        <v>0</v>
      </c>
      <c r="BT172" s="134" t="n">
        <v>-0.07</v>
      </c>
      <c r="BU172" s="134" t="n">
        <v>0.005</v>
      </c>
      <c r="BV172" s="134" t="n">
        <v>0.275</v>
      </c>
      <c r="BW172" s="134" t="n">
        <v>0</v>
      </c>
      <c r="BX172" s="134" t="n">
        <v>0</v>
      </c>
      <c r="BY172" s="134" t="n">
        <v>0</v>
      </c>
      <c r="BZ172" s="134" t="n">
        <v>-0.009499999</v>
      </c>
      <c r="CA172" s="134" t="n">
        <v>0.0575</v>
      </c>
      <c r="CB172" s="134" t="n">
        <v>0.175</v>
      </c>
      <c r="CC172" s="134" t="n">
        <v>0.0125</v>
      </c>
      <c r="CD172" s="134" t="n">
        <v>-0.009499999</v>
      </c>
      <c r="CE172" s="134" t="n">
        <v>0.006</v>
      </c>
      <c r="CF172" s="134" t="n">
        <v>0.0025</v>
      </c>
      <c r="CG172" s="134" t="n">
        <v>0.0025</v>
      </c>
      <c r="CH172" s="134" t="n">
        <v>-0.009499999</v>
      </c>
      <c r="CI172" s="134" t="n">
        <v>0.006</v>
      </c>
      <c r="CJ172" s="134" t="n">
        <v>-0.055</v>
      </c>
      <c r="CK172" s="134" t="n">
        <v>0.005</v>
      </c>
      <c r="CL172" s="134" t="n">
        <v>0.075</v>
      </c>
      <c r="CM172" s="134" t="n">
        <v>0.005</v>
      </c>
      <c r="CN172" s="134" t="n">
        <v>-0.0745</v>
      </c>
      <c r="CO172" s="134" t="n">
        <v>0.01</v>
      </c>
      <c r="CP172" s="134" t="n">
        <v>-0.0195</v>
      </c>
      <c r="CQ172" s="134" t="n">
        <v>0.015</v>
      </c>
      <c r="CR172" s="134" t="n">
        <v>0.0205</v>
      </c>
      <c r="CS172" s="134" t="n">
        <v>0.0075</v>
      </c>
      <c r="CT172" s="134" t="n">
        <v>0.41</v>
      </c>
      <c r="CU172" s="134" t="n">
        <v>0.01</v>
      </c>
      <c r="CV172" s="134" t="n">
        <v>-0.05</v>
      </c>
      <c r="CW172" s="134" t="n">
        <v>0</v>
      </c>
      <c r="CX172" s="134" t="n">
        <v>0.175</v>
      </c>
      <c r="CY172" s="134" t="n">
        <v>0.0125</v>
      </c>
      <c r="CZ172" s="134" t="n">
        <v>-0.58</v>
      </c>
      <c r="DA172" s="134" t="n">
        <v>0</v>
      </c>
      <c r="DB172" s="134" t="n">
        <v>-0.4</v>
      </c>
      <c r="DC172" s="134" t="n">
        <v>0</v>
      </c>
      <c r="DD172" s="134" t="n">
        <v>1.05</v>
      </c>
      <c r="DF172" s="134" t="n">
        <v>-0.0325</v>
      </c>
      <c r="DG172" s="134" t="n">
        <v>0.01</v>
      </c>
      <c r="DH172" s="134" t="n">
        <v>0.0165</v>
      </c>
      <c r="DI172" s="134" t="n">
        <v>0.01</v>
      </c>
      <c r="DJ172" s="134" t="n">
        <v>0.0015</v>
      </c>
      <c r="DK172" s="134" t="n">
        <v>0.0075</v>
      </c>
      <c r="DL172" s="171" t="n">
        <v>-0.13</v>
      </c>
      <c r="DM172" s="134" t="n">
        <v>-0.01</v>
      </c>
      <c r="DN172" s="134" t="n">
        <v>0.13</v>
      </c>
      <c r="DO172" s="134" t="n">
        <v>0</v>
      </c>
      <c r="DP172" s="134" t="n">
        <v>-0.035</v>
      </c>
      <c r="DQ172" s="134" t="n">
        <v>0</v>
      </c>
      <c r="DR172" s="134" t="n">
        <v>-0.12</v>
      </c>
      <c r="DS172" s="134" t="n">
        <v>-0.01</v>
      </c>
      <c r="DT172" s="134" t="n">
        <v>0.125</v>
      </c>
      <c r="DU172" s="134" t="n">
        <v>0</v>
      </c>
    </row>
    <row r="173" customFormat="false" ht="12.75" hidden="false" customHeight="false" outlineLevel="0" collapsed="false">
      <c r="D173" s="133" t="n">
        <v>41883</v>
      </c>
      <c r="F173" s="171" t="n">
        <v>4.675</v>
      </c>
      <c r="G173" s="172" t="n">
        <v>0.0569642820817142</v>
      </c>
      <c r="H173" s="171" t="n">
        <v>0.17</v>
      </c>
      <c r="I173" s="171" t="n">
        <v>0.55</v>
      </c>
      <c r="J173" s="171" t="n">
        <v>0.55</v>
      </c>
      <c r="K173" s="171" t="n">
        <v>0.55</v>
      </c>
      <c r="L173" s="169" t="n">
        <v>0.55</v>
      </c>
      <c r="M173" s="169" t="n">
        <v>0.55</v>
      </c>
      <c r="N173" s="171" t="n">
        <v>0.6</v>
      </c>
      <c r="O173" s="171" t="n">
        <v>0.6</v>
      </c>
      <c r="P173" s="171" t="n">
        <v>0.55</v>
      </c>
      <c r="Q173" s="171" t="n">
        <v>0.5</v>
      </c>
      <c r="R173" s="172" t="n">
        <v>0.55</v>
      </c>
      <c r="S173" s="172" t="n">
        <v>0.6</v>
      </c>
      <c r="T173" s="171" t="n">
        <v>0.55</v>
      </c>
      <c r="U173" s="171" t="n">
        <v>0.6</v>
      </c>
      <c r="V173" s="171" t="n">
        <v>0.7</v>
      </c>
      <c r="W173" s="171" t="n">
        <v>0.65</v>
      </c>
      <c r="X173" s="171" t="n">
        <v>-0.09</v>
      </c>
      <c r="Y173" s="171" t="n">
        <v>0</v>
      </c>
      <c r="Z173" s="171" t="n">
        <v>0.04</v>
      </c>
      <c r="AA173" s="171" t="n">
        <v>0.005</v>
      </c>
      <c r="AB173" s="171" t="n">
        <v>0.16</v>
      </c>
      <c r="AC173" s="171" t="n">
        <v>0</v>
      </c>
      <c r="AD173" s="171" t="n">
        <v>0.125</v>
      </c>
      <c r="AE173" s="171" t="n">
        <v>0</v>
      </c>
      <c r="AF173" s="171" t="n">
        <v>0.16</v>
      </c>
      <c r="AG173" s="171" t="n">
        <v>0</v>
      </c>
      <c r="AH173" s="171" t="n">
        <v>0.125</v>
      </c>
      <c r="AI173" s="171" t="n">
        <v>0</v>
      </c>
      <c r="AJ173" s="171" t="n">
        <v>0.125</v>
      </c>
      <c r="AK173" s="171" t="n">
        <v>0</v>
      </c>
      <c r="AL173" s="171" t="n">
        <v>0.04</v>
      </c>
      <c r="AM173" s="171" t="n">
        <v>0.04</v>
      </c>
      <c r="AN173" s="171" t="n">
        <v>-0.0405</v>
      </c>
      <c r="AO173" s="171" t="n">
        <v>0.031</v>
      </c>
      <c r="AP173" s="171" t="n">
        <v>-0.713</v>
      </c>
      <c r="AQ173" s="171" t="n">
        <v>0.155</v>
      </c>
      <c r="AR173" s="171" t="n">
        <v>-0.03</v>
      </c>
      <c r="AS173" s="171" t="n">
        <v>0</v>
      </c>
      <c r="AT173" s="171" t="n">
        <v>-0.15</v>
      </c>
      <c r="AU173" s="171" t="n">
        <v>-0.015</v>
      </c>
      <c r="AV173" s="171" t="n">
        <v>-0.11</v>
      </c>
      <c r="AW173" s="171" t="n">
        <v>0.02</v>
      </c>
      <c r="AX173" s="171" t="n">
        <v>-0.035</v>
      </c>
      <c r="AY173" s="171" t="n">
        <v>0.012</v>
      </c>
      <c r="AZ173" s="172" t="n">
        <v>0.11</v>
      </c>
      <c r="BA173" s="172" t="n">
        <v>0</v>
      </c>
      <c r="BB173" s="172" t="n">
        <v>-0.195</v>
      </c>
      <c r="BC173" s="171" t="n">
        <v>0.0025</v>
      </c>
      <c r="BD173" s="171" t="n">
        <v>-0.07</v>
      </c>
      <c r="BE173" s="171" t="n">
        <v>0.005</v>
      </c>
      <c r="BF173" s="171" t="n">
        <v>0.43</v>
      </c>
      <c r="BG173" s="171" t="n">
        <v>0</v>
      </c>
      <c r="BH173" s="171" t="n">
        <v>-0.06</v>
      </c>
      <c r="BI173" s="171" t="n">
        <v>0</v>
      </c>
      <c r="BJ173" s="171" t="n">
        <v>0</v>
      </c>
      <c r="BK173" s="134" t="n">
        <v>0.03</v>
      </c>
      <c r="BL173" s="134" t="n">
        <v>0.43</v>
      </c>
      <c r="BM173" s="134" t="n">
        <v>0</v>
      </c>
      <c r="BN173" s="134" t="n">
        <v>-0.05</v>
      </c>
      <c r="BO173" s="134" t="n">
        <v>0</v>
      </c>
      <c r="BP173" s="134" t="n">
        <v>-0.32</v>
      </c>
      <c r="BQ173" s="134" t="n">
        <v>0</v>
      </c>
      <c r="BR173" s="134" t="n">
        <v>0.475</v>
      </c>
      <c r="BS173" s="134" t="n">
        <v>0</v>
      </c>
      <c r="BT173" s="134" t="n">
        <v>-0.07</v>
      </c>
      <c r="BU173" s="134" t="n">
        <v>0.005</v>
      </c>
      <c r="BV173" s="134" t="n">
        <v>0.275</v>
      </c>
      <c r="BW173" s="134" t="n">
        <v>0</v>
      </c>
      <c r="BX173" s="134" t="n">
        <v>0</v>
      </c>
      <c r="BY173" s="134" t="n">
        <v>0</v>
      </c>
      <c r="BZ173" s="134" t="n">
        <v>-0.009499999</v>
      </c>
      <c r="CA173" s="134" t="n">
        <v>0.0575</v>
      </c>
      <c r="CB173" s="134" t="n">
        <v>0.165</v>
      </c>
      <c r="CC173" s="134" t="n">
        <v>0.0125</v>
      </c>
      <c r="CD173" s="134" t="n">
        <v>-0.009499999</v>
      </c>
      <c r="CE173" s="134" t="n">
        <v>0.006</v>
      </c>
      <c r="CF173" s="134" t="n">
        <v>0.0025</v>
      </c>
      <c r="CG173" s="134" t="n">
        <v>0.0025</v>
      </c>
      <c r="CH173" s="134" t="n">
        <v>-0.009499999</v>
      </c>
      <c r="CI173" s="134" t="n">
        <v>0.006</v>
      </c>
      <c r="CJ173" s="134" t="n">
        <v>-0.06</v>
      </c>
      <c r="CK173" s="134" t="n">
        <v>0.005</v>
      </c>
      <c r="CL173" s="134" t="n">
        <v>0.075</v>
      </c>
      <c r="CM173" s="134" t="n">
        <v>0.005</v>
      </c>
      <c r="CN173" s="134" t="n">
        <v>-0.0745</v>
      </c>
      <c r="CO173" s="134" t="n">
        <v>0.01</v>
      </c>
      <c r="CP173" s="134" t="n">
        <v>-0.0195</v>
      </c>
      <c r="CQ173" s="134" t="n">
        <v>0.015</v>
      </c>
      <c r="CR173" s="134" t="n">
        <v>0.0205</v>
      </c>
      <c r="CS173" s="134" t="n">
        <v>0.0075</v>
      </c>
      <c r="CT173" s="134" t="n">
        <v>0.36</v>
      </c>
      <c r="CU173" s="134" t="n">
        <v>0.01</v>
      </c>
      <c r="CV173" s="134" t="n">
        <v>-0.05</v>
      </c>
      <c r="CW173" s="134" t="n">
        <v>0</v>
      </c>
      <c r="CX173" s="134" t="n">
        <v>0.165</v>
      </c>
      <c r="CY173" s="134" t="n">
        <v>0.0125</v>
      </c>
      <c r="CZ173" s="134" t="n">
        <v>-0.58</v>
      </c>
      <c r="DA173" s="134" t="n">
        <v>0</v>
      </c>
      <c r="DB173" s="134" t="n">
        <v>-0.4</v>
      </c>
      <c r="DC173" s="134" t="n">
        <v>0</v>
      </c>
      <c r="DD173" s="134" t="n">
        <v>0.75</v>
      </c>
      <c r="DF173" s="134" t="n">
        <v>-0.0375</v>
      </c>
      <c r="DG173" s="134" t="n">
        <v>0.01</v>
      </c>
      <c r="DH173" s="134" t="n">
        <v>0.0165</v>
      </c>
      <c r="DI173" s="134" t="n">
        <v>0.01</v>
      </c>
      <c r="DJ173" s="134" t="n">
        <v>0.0015</v>
      </c>
      <c r="DK173" s="134" t="n">
        <v>0.0075</v>
      </c>
      <c r="DL173" s="171" t="n">
        <v>-0.13</v>
      </c>
      <c r="DM173" s="134" t="n">
        <v>-0.01</v>
      </c>
      <c r="DN173" s="134" t="n">
        <v>0.13</v>
      </c>
      <c r="DO173" s="134" t="n">
        <v>0</v>
      </c>
      <c r="DP173" s="134" t="n">
        <v>-0.035</v>
      </c>
      <c r="DQ173" s="134" t="n">
        <v>0</v>
      </c>
      <c r="DR173" s="134" t="n">
        <v>-0.12</v>
      </c>
      <c r="DS173" s="134" t="n">
        <v>-0.01</v>
      </c>
      <c r="DT173" s="134" t="n">
        <v>0.125</v>
      </c>
      <c r="DU173" s="134" t="n">
        <v>0</v>
      </c>
    </row>
    <row r="174" customFormat="false" ht="12.75" hidden="false" customHeight="false" outlineLevel="0" collapsed="false">
      <c r="D174" s="133" t="n">
        <v>41913</v>
      </c>
      <c r="F174" s="171" t="n">
        <v>4.69</v>
      </c>
      <c r="G174" s="172" t="n">
        <v>0.0570103945507929</v>
      </c>
      <c r="H174" s="171" t="n">
        <v>0.17</v>
      </c>
      <c r="I174" s="171" t="n">
        <v>0.6</v>
      </c>
      <c r="J174" s="171" t="n">
        <v>0.6</v>
      </c>
      <c r="K174" s="171" t="n">
        <v>0.55</v>
      </c>
      <c r="L174" s="169" t="n">
        <v>0.6</v>
      </c>
      <c r="M174" s="169" t="n">
        <v>0.6</v>
      </c>
      <c r="N174" s="171" t="n">
        <v>0.65</v>
      </c>
      <c r="O174" s="171" t="n">
        <v>0.65</v>
      </c>
      <c r="P174" s="171" t="n">
        <v>0.6</v>
      </c>
      <c r="Q174" s="171" t="n">
        <v>0.5</v>
      </c>
      <c r="R174" s="172" t="n">
        <v>0.6</v>
      </c>
      <c r="S174" s="172" t="n">
        <v>0.65</v>
      </c>
      <c r="T174" s="171" t="n">
        <v>0.6</v>
      </c>
      <c r="U174" s="171" t="n">
        <v>0.65</v>
      </c>
      <c r="V174" s="171" t="n">
        <v>0.75</v>
      </c>
      <c r="W174" s="171" t="n">
        <v>0.7</v>
      </c>
      <c r="X174" s="171" t="n">
        <v>-0.09</v>
      </c>
      <c r="Y174" s="171" t="n">
        <v>0</v>
      </c>
      <c r="Z174" s="171" t="n">
        <v>0.04</v>
      </c>
      <c r="AA174" s="171" t="n">
        <v>0.005</v>
      </c>
      <c r="AB174" s="171" t="n">
        <v>0.16</v>
      </c>
      <c r="AC174" s="171" t="n">
        <v>0</v>
      </c>
      <c r="AD174" s="171" t="n">
        <v>0.125</v>
      </c>
      <c r="AE174" s="171" t="n">
        <v>0</v>
      </c>
      <c r="AF174" s="171" t="n">
        <v>0.16</v>
      </c>
      <c r="AG174" s="171" t="n">
        <v>0</v>
      </c>
      <c r="AH174" s="171" t="n">
        <v>0.125</v>
      </c>
      <c r="AI174" s="171" t="n">
        <v>0</v>
      </c>
      <c r="AJ174" s="171" t="n">
        <v>0.125</v>
      </c>
      <c r="AK174" s="171" t="n">
        <v>0</v>
      </c>
      <c r="AL174" s="171" t="n">
        <v>0.04</v>
      </c>
      <c r="AM174" s="171" t="n">
        <v>0.04</v>
      </c>
      <c r="AN174" s="171" t="n">
        <v>-0.0405</v>
      </c>
      <c r="AO174" s="171" t="n">
        <v>0.031</v>
      </c>
      <c r="AP174" s="171" t="n">
        <v>-0.713</v>
      </c>
      <c r="AQ174" s="171" t="n">
        <v>0.155</v>
      </c>
      <c r="AR174" s="171" t="n">
        <v>-0.03</v>
      </c>
      <c r="AS174" s="171" t="n">
        <v>0</v>
      </c>
      <c r="AT174" s="171" t="n">
        <v>-0.15</v>
      </c>
      <c r="AU174" s="171" t="n">
        <v>-0.015</v>
      </c>
      <c r="AV174" s="171" t="n">
        <v>-0.11</v>
      </c>
      <c r="AW174" s="171" t="n">
        <v>0.02</v>
      </c>
      <c r="AX174" s="171" t="n">
        <v>-0.035</v>
      </c>
      <c r="AY174" s="171" t="n">
        <v>0.012</v>
      </c>
      <c r="AZ174" s="172" t="n">
        <v>0.11</v>
      </c>
      <c r="BA174" s="172" t="n">
        <v>0</v>
      </c>
      <c r="BB174" s="172" t="n">
        <v>-0.195</v>
      </c>
      <c r="BC174" s="171" t="n">
        <v>0.0025</v>
      </c>
      <c r="BD174" s="171" t="n">
        <v>-0.07</v>
      </c>
      <c r="BE174" s="171" t="n">
        <v>0.005</v>
      </c>
      <c r="BF174" s="171" t="n">
        <v>0.43</v>
      </c>
      <c r="BG174" s="171" t="n">
        <v>0</v>
      </c>
      <c r="BH174" s="171" t="n">
        <v>-0.06</v>
      </c>
      <c r="BI174" s="171" t="n">
        <v>0</v>
      </c>
      <c r="BJ174" s="171" t="n">
        <v>0</v>
      </c>
      <c r="BK174" s="134" t="n">
        <v>0.03</v>
      </c>
      <c r="BL174" s="134" t="n">
        <v>0.43</v>
      </c>
      <c r="BM174" s="134" t="n">
        <v>0</v>
      </c>
      <c r="BN174" s="134" t="n">
        <v>-0.05</v>
      </c>
      <c r="BO174" s="134" t="n">
        <v>0</v>
      </c>
      <c r="BP174" s="134" t="n">
        <v>-0.32</v>
      </c>
      <c r="BQ174" s="134" t="n">
        <v>0</v>
      </c>
      <c r="BR174" s="134" t="n">
        <v>0.475</v>
      </c>
      <c r="BS174" s="134" t="n">
        <v>0</v>
      </c>
      <c r="BT174" s="134" t="n">
        <v>-0.07</v>
      </c>
      <c r="BU174" s="134" t="n">
        <v>0.005</v>
      </c>
      <c r="BV174" s="134" t="n">
        <v>0.275</v>
      </c>
      <c r="BW174" s="134" t="n">
        <v>0</v>
      </c>
      <c r="BX174" s="134" t="n">
        <v>0</v>
      </c>
      <c r="BY174" s="134" t="n">
        <v>0</v>
      </c>
      <c r="BZ174" s="134" t="n">
        <v>-0.009499999</v>
      </c>
      <c r="CA174" s="134" t="n">
        <v>0.0575</v>
      </c>
      <c r="CB174" s="134" t="n">
        <v>0.1725</v>
      </c>
      <c r="CC174" s="134" t="n">
        <v>0.0125</v>
      </c>
      <c r="CD174" s="134" t="n">
        <v>-0.009499999</v>
      </c>
      <c r="CE174" s="134" t="n">
        <v>0.006</v>
      </c>
      <c r="CF174" s="134" t="n">
        <v>0.0025</v>
      </c>
      <c r="CG174" s="134" t="n">
        <v>0.0025</v>
      </c>
      <c r="CH174" s="134" t="n">
        <v>-0.009499999</v>
      </c>
      <c r="CI174" s="134" t="n">
        <v>0.006</v>
      </c>
      <c r="CJ174" s="134" t="n">
        <v>-0.0625</v>
      </c>
      <c r="CK174" s="134" t="n">
        <v>0.005</v>
      </c>
      <c r="CL174" s="134" t="n">
        <v>0.075</v>
      </c>
      <c r="CM174" s="134" t="n">
        <v>0.005</v>
      </c>
      <c r="CN174" s="134" t="n">
        <v>-0.0745</v>
      </c>
      <c r="CO174" s="134" t="n">
        <v>0.01</v>
      </c>
      <c r="CP174" s="134" t="n">
        <v>-0.0195</v>
      </c>
      <c r="CQ174" s="134" t="n">
        <v>0.015</v>
      </c>
      <c r="CR174" s="134" t="n">
        <v>0.0205</v>
      </c>
      <c r="CS174" s="134" t="n">
        <v>0.0075</v>
      </c>
      <c r="CT174" s="134" t="n">
        <v>0.4</v>
      </c>
      <c r="CU174" s="134" t="n">
        <v>0.01</v>
      </c>
      <c r="CV174" s="134" t="n">
        <v>-0.05</v>
      </c>
      <c r="CW174" s="134" t="n">
        <v>0</v>
      </c>
      <c r="CX174" s="134" t="n">
        <v>0.1725</v>
      </c>
      <c r="CY174" s="134" t="n">
        <v>0.0125</v>
      </c>
      <c r="CZ174" s="134" t="n">
        <v>-0.58</v>
      </c>
      <c r="DA174" s="134" t="n">
        <v>0</v>
      </c>
      <c r="DB174" s="134" t="n">
        <v>-0.4</v>
      </c>
      <c r="DC174" s="134" t="n">
        <v>0</v>
      </c>
      <c r="DD174" s="134" t="n">
        <v>0.45</v>
      </c>
      <c r="DF174" s="134" t="n">
        <v>-0.0375</v>
      </c>
      <c r="DG174" s="134" t="n">
        <v>0.01</v>
      </c>
      <c r="DH174" s="134" t="n">
        <v>0.0115</v>
      </c>
      <c r="DI174" s="134" t="n">
        <v>0.01</v>
      </c>
      <c r="DJ174" s="134" t="n">
        <v>-0.0035</v>
      </c>
      <c r="DK174" s="134" t="n">
        <v>0.0075</v>
      </c>
      <c r="DL174" s="171" t="n">
        <v>-0.13</v>
      </c>
      <c r="DM174" s="134" t="n">
        <v>-0.01</v>
      </c>
      <c r="DN174" s="134" t="n">
        <v>0.13</v>
      </c>
      <c r="DO174" s="134" t="n">
        <v>0</v>
      </c>
      <c r="DP174" s="134" t="n">
        <v>-0.035</v>
      </c>
      <c r="DQ174" s="134" t="n">
        <v>0</v>
      </c>
      <c r="DR174" s="134" t="n">
        <v>-0.12</v>
      </c>
      <c r="DS174" s="134" t="n">
        <v>-0.01</v>
      </c>
      <c r="DT174" s="134" t="n">
        <v>0.125</v>
      </c>
      <c r="DU174" s="134" t="n">
        <v>0</v>
      </c>
    </row>
    <row r="175" customFormat="false" ht="12.75" hidden="false" customHeight="false" outlineLevel="0" collapsed="false">
      <c r="D175" s="133" t="n">
        <v>41944</v>
      </c>
      <c r="F175" s="171" t="n">
        <v>4.847</v>
      </c>
      <c r="G175" s="172" t="n">
        <v>0.0570580441029178</v>
      </c>
      <c r="H175" s="171" t="n">
        <v>0.17</v>
      </c>
      <c r="I175" s="171" t="n">
        <v>0.8</v>
      </c>
      <c r="J175" s="171" t="n">
        <v>0.85</v>
      </c>
      <c r="K175" s="171" t="n">
        <v>0.8</v>
      </c>
      <c r="L175" s="169" t="n">
        <v>0.8</v>
      </c>
      <c r="M175" s="169" t="n">
        <v>0.9</v>
      </c>
      <c r="N175" s="171" t="n">
        <v>0.95</v>
      </c>
      <c r="O175" s="171" t="n">
        <v>0.85</v>
      </c>
      <c r="P175" s="171" t="n">
        <v>0.8</v>
      </c>
      <c r="Q175" s="171" t="n">
        <v>0.95</v>
      </c>
      <c r="R175" s="172" t="n">
        <v>0.8</v>
      </c>
      <c r="S175" s="172" t="n">
        <v>0.8</v>
      </c>
      <c r="T175" s="171" t="n">
        <v>0.8</v>
      </c>
      <c r="U175" s="171" t="n">
        <v>0.95</v>
      </c>
      <c r="V175" s="171" t="n">
        <v>0.95</v>
      </c>
      <c r="W175" s="171" t="n">
        <v>0.9</v>
      </c>
      <c r="X175" s="171" t="n">
        <v>-0.03</v>
      </c>
      <c r="Y175" s="171" t="n">
        <v>0.03</v>
      </c>
      <c r="Z175" s="171" t="n">
        <v>0</v>
      </c>
      <c r="AA175" s="171" t="n">
        <v>0.02</v>
      </c>
      <c r="AB175" s="171" t="n">
        <v>0</v>
      </c>
      <c r="AC175" s="171" t="n">
        <v>0</v>
      </c>
      <c r="AD175" s="171" t="n">
        <v>0</v>
      </c>
      <c r="AE175" s="171" t="n">
        <v>0</v>
      </c>
      <c r="AF175" s="171" t="n">
        <v>0</v>
      </c>
      <c r="AG175" s="171" t="n">
        <v>0</v>
      </c>
      <c r="AH175" s="171" t="n">
        <v>0</v>
      </c>
      <c r="AI175" s="171" t="n">
        <v>0</v>
      </c>
      <c r="AJ175" s="171" t="n">
        <v>0</v>
      </c>
      <c r="AK175" s="171" t="n">
        <v>0</v>
      </c>
      <c r="AL175" s="171" t="n">
        <v>0</v>
      </c>
      <c r="AM175" s="171" t="n">
        <v>0.035</v>
      </c>
      <c r="AN175" s="171" t="n">
        <v>-0.055</v>
      </c>
      <c r="AO175" s="171" t="n">
        <v>0.026</v>
      </c>
      <c r="AP175" s="171" t="n">
        <v>-0.673</v>
      </c>
      <c r="AQ175" s="171" t="n">
        <v>0.155</v>
      </c>
      <c r="AR175" s="171" t="n">
        <v>-0.03</v>
      </c>
      <c r="AS175" s="171" t="n">
        <v>0.005</v>
      </c>
      <c r="AT175" s="171" t="n">
        <v>-0.15</v>
      </c>
      <c r="AU175" s="171" t="n">
        <v>-0.005</v>
      </c>
      <c r="AV175" s="171" t="n">
        <v>-0.11</v>
      </c>
      <c r="AW175" s="171" t="n">
        <v>-0.01</v>
      </c>
      <c r="AX175" s="171" t="n">
        <v>-0.0345</v>
      </c>
      <c r="AY175" s="171" t="n">
        <v>0.022</v>
      </c>
      <c r="AZ175" s="172" t="n">
        <v>0</v>
      </c>
      <c r="BA175" s="172" t="n">
        <v>0</v>
      </c>
      <c r="BB175" s="172" t="n">
        <v>-0.13</v>
      </c>
      <c r="BC175" s="171" t="n">
        <v>0.005</v>
      </c>
      <c r="BD175" s="171" t="n">
        <v>-0.07</v>
      </c>
      <c r="BE175" s="171" t="n">
        <v>0.005</v>
      </c>
      <c r="BF175" s="171" t="n">
        <v>0.35</v>
      </c>
      <c r="BG175" s="171" t="n">
        <v>0</v>
      </c>
      <c r="BH175" s="171" t="n">
        <v>-0.06</v>
      </c>
      <c r="BI175" s="171" t="n">
        <v>0</v>
      </c>
      <c r="BJ175" s="171" t="n">
        <v>0</v>
      </c>
      <c r="BK175" s="134" t="n">
        <v>0.03</v>
      </c>
      <c r="BL175" s="134" t="n">
        <v>0.35</v>
      </c>
      <c r="BM175" s="134" t="n">
        <v>0</v>
      </c>
      <c r="BN175" s="134" t="n">
        <v>0.298</v>
      </c>
      <c r="BO175" s="134" t="n">
        <v>0</v>
      </c>
      <c r="BP175" s="134" t="n">
        <v>-0.26</v>
      </c>
      <c r="BQ175" s="134" t="n">
        <v>0</v>
      </c>
      <c r="BR175" s="134" t="n">
        <v>0.5</v>
      </c>
      <c r="BS175" s="134" t="n">
        <v>0</v>
      </c>
      <c r="BT175" s="134" t="n">
        <v>-0.07</v>
      </c>
      <c r="BU175" s="134" t="n">
        <v>0.005</v>
      </c>
      <c r="BV175" s="134" t="n">
        <v>0.3</v>
      </c>
      <c r="BW175" s="134" t="n">
        <v>0</v>
      </c>
      <c r="BX175" s="134" t="n">
        <v>0</v>
      </c>
      <c r="BY175" s="134" t="n">
        <v>0</v>
      </c>
      <c r="BZ175" s="134" t="n">
        <v>-0.006999999</v>
      </c>
      <c r="CA175" s="134" t="n">
        <v>0.0575</v>
      </c>
      <c r="CB175" s="134" t="n">
        <v>0.215</v>
      </c>
      <c r="CC175" s="134" t="n">
        <v>0.02</v>
      </c>
      <c r="CD175" s="134" t="n">
        <v>-0.006999999</v>
      </c>
      <c r="CE175" s="134" t="n">
        <v>0.0062</v>
      </c>
      <c r="CF175" s="134" t="n">
        <v>0.0025</v>
      </c>
      <c r="CG175" s="134" t="n">
        <v>0.0025</v>
      </c>
      <c r="CH175" s="134" t="n">
        <v>-0.006999999</v>
      </c>
      <c r="CI175" s="134" t="n">
        <v>0.0062</v>
      </c>
      <c r="CJ175" s="134" t="n">
        <v>-0.065</v>
      </c>
      <c r="CK175" s="134" t="n">
        <v>0.005</v>
      </c>
      <c r="CL175" s="134" t="n">
        <v>0.075</v>
      </c>
      <c r="CM175" s="134" t="n">
        <v>0.005</v>
      </c>
      <c r="CN175" s="134" t="n">
        <v>-0.069</v>
      </c>
      <c r="CO175" s="134" t="n">
        <v>0.01</v>
      </c>
      <c r="CP175" s="134" t="n">
        <v>-0.014</v>
      </c>
      <c r="CQ175" s="134" t="n">
        <v>0.0125</v>
      </c>
      <c r="CR175" s="134" t="n">
        <v>0.026</v>
      </c>
      <c r="CS175" s="134" t="n">
        <v>0.0075</v>
      </c>
      <c r="CT175" s="134" t="n">
        <v>0.7</v>
      </c>
      <c r="CU175" s="134" t="n">
        <v>0.055</v>
      </c>
      <c r="CV175" s="134" t="n">
        <v>0.298</v>
      </c>
      <c r="CW175" s="134" t="n">
        <v>0</v>
      </c>
      <c r="CX175" s="134" t="n">
        <v>0.215</v>
      </c>
      <c r="CY175" s="134" t="n">
        <v>0.02</v>
      </c>
      <c r="CZ175" s="134" t="n">
        <v>-0.52</v>
      </c>
      <c r="DA175" s="134" t="n">
        <v>0</v>
      </c>
      <c r="DB175" s="134" t="n">
        <v>-0.34</v>
      </c>
      <c r="DC175" s="134" t="n">
        <v>0</v>
      </c>
      <c r="DD175" s="134" t="n">
        <v>0.45</v>
      </c>
      <c r="DF175" s="134" t="n">
        <v>-0.026</v>
      </c>
      <c r="DG175" s="134" t="n">
        <v>0.0125</v>
      </c>
      <c r="DH175" s="134" t="n">
        <v>0.0125</v>
      </c>
      <c r="DI175" s="134" t="n">
        <v>0.0075</v>
      </c>
      <c r="DJ175" s="134" t="n">
        <v>-0.0025</v>
      </c>
      <c r="DK175" s="134" t="n">
        <v>0.0025</v>
      </c>
      <c r="DL175" s="171" t="n">
        <v>-0.13</v>
      </c>
      <c r="DM175" s="134" t="n">
        <v>0</v>
      </c>
      <c r="DN175" s="134" t="n">
        <v>0.02</v>
      </c>
      <c r="DO175" s="134" t="n">
        <v>0</v>
      </c>
      <c r="DP175" s="134" t="n">
        <v>-0.0345</v>
      </c>
      <c r="DQ175" s="134" t="n">
        <v>0.005</v>
      </c>
      <c r="DR175" s="134" t="n">
        <v>-0.12</v>
      </c>
      <c r="DS175" s="134" t="n">
        <v>0</v>
      </c>
      <c r="DT175" s="134" t="n">
        <v>0</v>
      </c>
      <c r="DU175" s="134" t="n">
        <v>0</v>
      </c>
    </row>
    <row r="176" customFormat="false" ht="12.75" hidden="false" customHeight="false" outlineLevel="0" collapsed="false">
      <c r="D176" s="133" t="n">
        <v>41974</v>
      </c>
      <c r="F176" s="171" t="n">
        <v>5.007</v>
      </c>
      <c r="G176" s="172" t="n">
        <v>0.0571041565734354</v>
      </c>
      <c r="H176" s="171" t="n">
        <v>0.17</v>
      </c>
      <c r="I176" s="171" t="n">
        <v>1</v>
      </c>
      <c r="J176" s="171" t="n">
        <v>1.05</v>
      </c>
      <c r="K176" s="171" t="n">
        <v>1</v>
      </c>
      <c r="L176" s="169" t="n">
        <v>1</v>
      </c>
      <c r="M176" s="169" t="n">
        <v>1.15</v>
      </c>
      <c r="N176" s="171" t="n">
        <v>1.25</v>
      </c>
      <c r="O176" s="171" t="n">
        <v>1.05</v>
      </c>
      <c r="P176" s="171" t="n">
        <v>1</v>
      </c>
      <c r="Q176" s="171" t="n">
        <v>1.35</v>
      </c>
      <c r="R176" s="172" t="n">
        <v>1</v>
      </c>
      <c r="S176" s="172" t="n">
        <v>1.1</v>
      </c>
      <c r="T176" s="171" t="n">
        <v>1</v>
      </c>
      <c r="U176" s="171" t="n">
        <v>1.25</v>
      </c>
      <c r="V176" s="171" t="n">
        <v>1.15</v>
      </c>
      <c r="W176" s="171" t="n">
        <v>1.1</v>
      </c>
      <c r="X176" s="171" t="n">
        <v>-0.025</v>
      </c>
      <c r="Y176" s="171" t="n">
        <v>0.03</v>
      </c>
      <c r="Z176" s="171" t="n">
        <v>0</v>
      </c>
      <c r="AA176" s="171" t="n">
        <v>0.02</v>
      </c>
      <c r="AB176" s="171" t="n">
        <v>0</v>
      </c>
      <c r="AC176" s="171" t="n">
        <v>0</v>
      </c>
      <c r="AD176" s="171" t="n">
        <v>0</v>
      </c>
      <c r="AE176" s="171" t="n">
        <v>0</v>
      </c>
      <c r="AF176" s="171" t="n">
        <v>0</v>
      </c>
      <c r="AG176" s="171" t="n">
        <v>0</v>
      </c>
      <c r="AH176" s="171" t="n">
        <v>0</v>
      </c>
      <c r="AI176" s="171" t="n">
        <v>0</v>
      </c>
      <c r="AJ176" s="171" t="n">
        <v>0</v>
      </c>
      <c r="AK176" s="171" t="n">
        <v>0</v>
      </c>
      <c r="AL176" s="171" t="n">
        <v>0</v>
      </c>
      <c r="AM176" s="171" t="n">
        <v>0.035</v>
      </c>
      <c r="AN176" s="171" t="n">
        <v>-0.055</v>
      </c>
      <c r="AO176" s="171" t="n">
        <v>0.026</v>
      </c>
      <c r="AP176" s="171" t="n">
        <v>-0.673</v>
      </c>
      <c r="AQ176" s="171" t="n">
        <v>0.155</v>
      </c>
      <c r="AR176" s="171" t="n">
        <v>-0.03</v>
      </c>
      <c r="AS176" s="171" t="n">
        <v>0.005</v>
      </c>
      <c r="AT176" s="171" t="n">
        <v>-0.1525</v>
      </c>
      <c r="AU176" s="171" t="n">
        <v>-0.005</v>
      </c>
      <c r="AV176" s="171" t="n">
        <v>-0.1125</v>
      </c>
      <c r="AW176" s="171" t="n">
        <v>-0.01</v>
      </c>
      <c r="AX176" s="171" t="n">
        <v>-0.0345</v>
      </c>
      <c r="AY176" s="171" t="n">
        <v>0.022</v>
      </c>
      <c r="AZ176" s="172" t="n">
        <v>0</v>
      </c>
      <c r="BA176" s="172" t="n">
        <v>0</v>
      </c>
      <c r="BB176" s="172" t="n">
        <v>-0.13</v>
      </c>
      <c r="BC176" s="171" t="n">
        <v>0.005</v>
      </c>
      <c r="BD176" s="171" t="n">
        <v>-0.07</v>
      </c>
      <c r="BE176" s="171" t="n">
        <v>0.005</v>
      </c>
      <c r="BF176" s="171" t="n">
        <v>0.35</v>
      </c>
      <c r="BG176" s="171" t="n">
        <v>0</v>
      </c>
      <c r="BH176" s="171" t="n">
        <v>-0.06</v>
      </c>
      <c r="BI176" s="171" t="n">
        <v>0</v>
      </c>
      <c r="BJ176" s="171" t="n">
        <v>0</v>
      </c>
      <c r="BK176" s="134" t="n">
        <v>0.03</v>
      </c>
      <c r="BL176" s="134" t="n">
        <v>0.35</v>
      </c>
      <c r="BM176" s="134" t="n">
        <v>0</v>
      </c>
      <c r="BN176" s="134" t="n">
        <v>0.358</v>
      </c>
      <c r="BO176" s="134" t="n">
        <v>0</v>
      </c>
      <c r="BP176" s="134" t="n">
        <v>-0.26</v>
      </c>
      <c r="BQ176" s="134" t="n">
        <v>0</v>
      </c>
      <c r="BR176" s="134" t="n">
        <v>0.57</v>
      </c>
      <c r="BS176" s="134" t="n">
        <v>0</v>
      </c>
      <c r="BT176" s="134" t="n">
        <v>-0.07</v>
      </c>
      <c r="BU176" s="134" t="n">
        <v>0.005</v>
      </c>
      <c r="BV176" s="134" t="n">
        <v>0.37</v>
      </c>
      <c r="BW176" s="134" t="n">
        <v>0</v>
      </c>
      <c r="BX176" s="134" t="n">
        <v>0</v>
      </c>
      <c r="BY176" s="134" t="n">
        <v>0</v>
      </c>
      <c r="BZ176" s="134" t="n">
        <v>-0.006999999</v>
      </c>
      <c r="CA176" s="134" t="n">
        <v>0.0575</v>
      </c>
      <c r="CB176" s="134" t="n">
        <v>0.235</v>
      </c>
      <c r="CC176" s="134" t="n">
        <v>0.02</v>
      </c>
      <c r="CD176" s="134" t="n">
        <v>-0.006999999</v>
      </c>
      <c r="CE176" s="134" t="n">
        <v>0.0062</v>
      </c>
      <c r="CF176" s="134" t="n">
        <v>0.0025</v>
      </c>
      <c r="CG176" s="134" t="n">
        <v>0.0025</v>
      </c>
      <c r="CH176" s="134" t="n">
        <v>-0.006999999</v>
      </c>
      <c r="CI176" s="134" t="n">
        <v>0.0062</v>
      </c>
      <c r="CJ176" s="134" t="n">
        <v>-0.0925</v>
      </c>
      <c r="CK176" s="134" t="n">
        <v>0.005</v>
      </c>
      <c r="CL176" s="134" t="n">
        <v>0.075</v>
      </c>
      <c r="CM176" s="134" t="n">
        <v>0.005</v>
      </c>
      <c r="CN176" s="134" t="n">
        <v>-0.069</v>
      </c>
      <c r="CO176" s="134" t="n">
        <v>0.01</v>
      </c>
      <c r="CP176" s="134" t="n">
        <v>-0.014</v>
      </c>
      <c r="CQ176" s="134" t="n">
        <v>0.01</v>
      </c>
      <c r="CR176" s="134" t="n">
        <v>0.026</v>
      </c>
      <c r="CS176" s="134" t="n">
        <v>0.0075</v>
      </c>
      <c r="CT176" s="134" t="n">
        <v>0.98</v>
      </c>
      <c r="CU176" s="134" t="n">
        <v>0.25</v>
      </c>
      <c r="CV176" s="134" t="n">
        <v>0.358</v>
      </c>
      <c r="CW176" s="134" t="n">
        <v>0</v>
      </c>
      <c r="CX176" s="134" t="n">
        <v>0.235</v>
      </c>
      <c r="CY176" s="134" t="n">
        <v>0.02</v>
      </c>
      <c r="CZ176" s="134" t="n">
        <v>-0.52</v>
      </c>
      <c r="DA176" s="134" t="n">
        <v>0</v>
      </c>
      <c r="DB176" s="134" t="n">
        <v>-0.34</v>
      </c>
      <c r="DC176" s="134" t="n">
        <v>0</v>
      </c>
      <c r="DD176" s="134" t="n">
        <v>0.4</v>
      </c>
      <c r="DF176" s="134" t="n">
        <v>-0.026</v>
      </c>
      <c r="DG176" s="134" t="n">
        <v>0.0125</v>
      </c>
      <c r="DH176" s="134" t="n">
        <v>0.0125</v>
      </c>
      <c r="DI176" s="134" t="n">
        <v>0.0075</v>
      </c>
      <c r="DJ176" s="134" t="n">
        <v>-0.0025</v>
      </c>
      <c r="DK176" s="134" t="n">
        <v>0.0025</v>
      </c>
      <c r="DL176" s="171" t="n">
        <v>-0.1325</v>
      </c>
      <c r="DM176" s="134" t="n">
        <v>0</v>
      </c>
      <c r="DN176" s="134" t="n">
        <v>0.02</v>
      </c>
      <c r="DO176" s="134" t="n">
        <v>0</v>
      </c>
      <c r="DP176" s="134" t="n">
        <v>-0.0345</v>
      </c>
      <c r="DQ176" s="134" t="n">
        <v>0.005</v>
      </c>
      <c r="DR176" s="134" t="n">
        <v>-0.1225</v>
      </c>
      <c r="DS176" s="134" t="n">
        <v>0</v>
      </c>
      <c r="DT176" s="134" t="n">
        <v>0</v>
      </c>
      <c r="DU176" s="134" t="n">
        <v>0</v>
      </c>
    </row>
    <row r="177" customFormat="false" ht="12.75" hidden="false" customHeight="false" outlineLevel="0" collapsed="false">
      <c r="D177" s="133" t="n">
        <v>42005</v>
      </c>
      <c r="F177" s="171" t="n">
        <v>5.0395</v>
      </c>
      <c r="G177" s="172" t="n">
        <v>0.0571518061270462</v>
      </c>
      <c r="H177" s="171" t="n">
        <v>0.17</v>
      </c>
      <c r="I177" s="171" t="n">
        <v>1</v>
      </c>
      <c r="J177" s="171" t="n">
        <v>1.05</v>
      </c>
      <c r="K177" s="171" t="n">
        <v>1</v>
      </c>
      <c r="L177" s="169" t="n">
        <v>1</v>
      </c>
      <c r="M177" s="169" t="n">
        <v>1.15</v>
      </c>
      <c r="N177" s="171" t="n">
        <v>1.45</v>
      </c>
      <c r="O177" s="171" t="n">
        <v>1.05</v>
      </c>
      <c r="P177" s="171" t="n">
        <v>1</v>
      </c>
      <c r="Q177" s="171" t="n">
        <v>1.35</v>
      </c>
      <c r="R177" s="172" t="n">
        <v>1</v>
      </c>
      <c r="S177" s="172" t="n">
        <v>1.1</v>
      </c>
      <c r="T177" s="171" t="n">
        <v>1</v>
      </c>
      <c r="U177" s="171" t="n">
        <v>1.45</v>
      </c>
      <c r="V177" s="171" t="n">
        <v>1.15</v>
      </c>
      <c r="W177" s="171" t="n">
        <v>1.1</v>
      </c>
      <c r="X177" s="171" t="n">
        <v>-0.005</v>
      </c>
      <c r="Y177" s="171" t="n">
        <v>0.03</v>
      </c>
      <c r="Z177" s="171" t="n">
        <v>0</v>
      </c>
      <c r="AA177" s="171" t="n">
        <v>0.02</v>
      </c>
      <c r="AB177" s="171" t="n">
        <v>0</v>
      </c>
      <c r="AC177" s="171" t="n">
        <v>0</v>
      </c>
      <c r="AD177" s="171" t="n">
        <v>0</v>
      </c>
      <c r="AE177" s="171" t="n">
        <v>0</v>
      </c>
      <c r="AF177" s="171" t="n">
        <v>0</v>
      </c>
      <c r="AG177" s="171" t="n">
        <v>0</v>
      </c>
      <c r="AH177" s="171" t="n">
        <v>0</v>
      </c>
      <c r="AI177" s="171" t="n">
        <v>0</v>
      </c>
      <c r="AJ177" s="171" t="n">
        <v>0</v>
      </c>
      <c r="AK177" s="171" t="n">
        <v>0</v>
      </c>
      <c r="AL177" s="171" t="n">
        <v>0</v>
      </c>
      <c r="AM177" s="171" t="n">
        <v>0.035</v>
      </c>
      <c r="AN177" s="171" t="n">
        <v>-0.055</v>
      </c>
      <c r="AO177" s="171" t="n">
        <v>0.026</v>
      </c>
      <c r="AP177" s="171" t="n">
        <v>-0.673</v>
      </c>
      <c r="AQ177" s="171" t="n">
        <v>0.155</v>
      </c>
      <c r="AR177" s="171" t="n">
        <v>-0.03</v>
      </c>
      <c r="AS177" s="171" t="n">
        <v>0.005</v>
      </c>
      <c r="AT177" s="171" t="n">
        <v>-0.155</v>
      </c>
      <c r="AU177" s="171" t="n">
        <v>-0.005</v>
      </c>
      <c r="AV177" s="171" t="n">
        <v>-0.115</v>
      </c>
      <c r="AW177" s="171" t="n">
        <v>-0.01</v>
      </c>
      <c r="AX177" s="171" t="n">
        <v>-0.0325</v>
      </c>
      <c r="AY177" s="171" t="n">
        <v>0.022</v>
      </c>
      <c r="AZ177" s="172" t="n">
        <v>0</v>
      </c>
      <c r="BA177" s="172" t="n">
        <v>0</v>
      </c>
      <c r="BB177" s="172" t="n">
        <v>-0.13</v>
      </c>
      <c r="BC177" s="171" t="n">
        <v>0</v>
      </c>
      <c r="BD177" s="171" t="n">
        <v>-0.07</v>
      </c>
      <c r="BE177" s="171" t="n">
        <v>0.005</v>
      </c>
      <c r="BF177" s="171" t="n">
        <v>0.35</v>
      </c>
      <c r="BG177" s="171" t="n">
        <v>0</v>
      </c>
      <c r="BH177" s="171" t="n">
        <v>-0.06</v>
      </c>
      <c r="BI177" s="171" t="n">
        <v>0</v>
      </c>
      <c r="BJ177" s="171" t="n">
        <v>0</v>
      </c>
      <c r="BK177" s="134" t="n">
        <v>0.03</v>
      </c>
      <c r="BL177" s="134" t="n">
        <v>0.35</v>
      </c>
      <c r="BM177" s="134" t="n">
        <v>0</v>
      </c>
      <c r="BN177" s="134" t="n">
        <v>0.428</v>
      </c>
      <c r="BO177" s="134" t="n">
        <v>0</v>
      </c>
      <c r="BP177" s="134" t="n">
        <v>-0.26</v>
      </c>
      <c r="BQ177" s="134" t="n">
        <v>0</v>
      </c>
      <c r="BR177" s="134" t="n">
        <v>0.57</v>
      </c>
      <c r="BS177" s="134" t="n">
        <v>0</v>
      </c>
      <c r="BT177" s="134" t="n">
        <v>-0.07</v>
      </c>
      <c r="BU177" s="134" t="n">
        <v>0.005</v>
      </c>
      <c r="BV177" s="134" t="n">
        <v>0.37</v>
      </c>
      <c r="BW177" s="134" t="n">
        <v>0</v>
      </c>
      <c r="BX177" s="134" t="n">
        <v>0</v>
      </c>
      <c r="BY177" s="134" t="n">
        <v>0</v>
      </c>
      <c r="BZ177" s="134" t="n">
        <v>-0.004999999</v>
      </c>
      <c r="CA177" s="134" t="n">
        <v>0.0575</v>
      </c>
      <c r="CB177" s="134" t="n">
        <v>0.255</v>
      </c>
      <c r="CC177" s="134" t="n">
        <v>0.02</v>
      </c>
      <c r="CD177" s="134" t="n">
        <v>-0.004999999</v>
      </c>
      <c r="CE177" s="134" t="n">
        <v>0.0062</v>
      </c>
      <c r="CF177" s="134" t="n">
        <v>0.0025</v>
      </c>
      <c r="CG177" s="134" t="n">
        <v>0.0025</v>
      </c>
      <c r="CH177" s="134" t="n">
        <v>-0.004999999</v>
      </c>
      <c r="CI177" s="134" t="n">
        <v>0.0062</v>
      </c>
      <c r="CJ177" s="134" t="n">
        <v>-0.103</v>
      </c>
      <c r="CK177" s="134" t="n">
        <v>0.005</v>
      </c>
      <c r="CL177" s="134" t="n">
        <v>0.075</v>
      </c>
      <c r="CM177" s="134" t="n">
        <v>0.005</v>
      </c>
      <c r="CN177" s="134" t="n">
        <v>-0.069</v>
      </c>
      <c r="CO177" s="134" t="n">
        <v>0.01</v>
      </c>
      <c r="CP177" s="134" t="n">
        <v>-0.014</v>
      </c>
      <c r="CQ177" s="134" t="n">
        <v>0.01</v>
      </c>
      <c r="CR177" s="134" t="n">
        <v>0.026</v>
      </c>
      <c r="CS177" s="134" t="n">
        <v>0.0075</v>
      </c>
      <c r="CT177" s="134" t="n">
        <v>1.6</v>
      </c>
      <c r="CU177" s="134" t="n">
        <v>0.45</v>
      </c>
      <c r="CV177" s="134" t="n">
        <v>0.428</v>
      </c>
      <c r="CW177" s="134" t="n">
        <v>0</v>
      </c>
      <c r="CX177" s="134" t="n">
        <v>0.255</v>
      </c>
      <c r="CY177" s="134" t="n">
        <v>0.02</v>
      </c>
      <c r="CZ177" s="134" t="n">
        <v>-0.52</v>
      </c>
      <c r="DA177" s="134" t="n">
        <v>0</v>
      </c>
      <c r="DB177" s="134" t="n">
        <v>-0.34</v>
      </c>
      <c r="DC177" s="134" t="n">
        <v>0</v>
      </c>
      <c r="DD177" s="134" t="n">
        <v>0.35</v>
      </c>
      <c r="DF177" s="134" t="n">
        <v>-0.026</v>
      </c>
      <c r="DG177" s="134" t="n">
        <v>0.0125</v>
      </c>
      <c r="DH177" s="134" t="n">
        <v>0.0125</v>
      </c>
      <c r="DI177" s="134" t="n">
        <v>0.0075</v>
      </c>
      <c r="DJ177" s="134" t="n">
        <v>-0.0025</v>
      </c>
      <c r="DK177" s="134" t="n">
        <v>0.0025</v>
      </c>
      <c r="DL177" s="171" t="n">
        <v>-0.135</v>
      </c>
      <c r="DM177" s="134" t="n">
        <v>0</v>
      </c>
      <c r="DN177" s="134" t="n">
        <v>0.02</v>
      </c>
      <c r="DO177" s="134" t="n">
        <v>0</v>
      </c>
      <c r="DP177" s="134" t="n">
        <v>-0.0325</v>
      </c>
      <c r="DQ177" s="134" t="n">
        <v>0.005</v>
      </c>
      <c r="DR177" s="134" t="n">
        <v>-0.125</v>
      </c>
      <c r="DS177" s="134" t="n">
        <v>0</v>
      </c>
      <c r="DT177" s="134" t="n">
        <v>0</v>
      </c>
      <c r="DU177" s="134" t="n">
        <v>0</v>
      </c>
    </row>
    <row r="178" customFormat="false" ht="12.75" hidden="false" customHeight="false" outlineLevel="0" collapsed="false">
      <c r="D178" s="133" t="n">
        <v>42036</v>
      </c>
      <c r="F178" s="171" t="n">
        <v>4.9555</v>
      </c>
      <c r="G178" s="172" t="n">
        <v>0.0571994556814133</v>
      </c>
      <c r="H178" s="171" t="n">
        <v>0.17</v>
      </c>
      <c r="I178" s="171" t="n">
        <v>1</v>
      </c>
      <c r="J178" s="171" t="n">
        <v>1.05</v>
      </c>
      <c r="K178" s="171" t="n">
        <v>1</v>
      </c>
      <c r="L178" s="169" t="n">
        <v>1</v>
      </c>
      <c r="M178" s="169" t="n">
        <v>1.15</v>
      </c>
      <c r="N178" s="171" t="n">
        <v>1.45</v>
      </c>
      <c r="O178" s="171" t="n">
        <v>1.05</v>
      </c>
      <c r="P178" s="171" t="n">
        <v>1</v>
      </c>
      <c r="Q178" s="171" t="n">
        <v>1.35</v>
      </c>
      <c r="R178" s="172" t="n">
        <v>1</v>
      </c>
      <c r="S178" s="172" t="n">
        <v>1.1</v>
      </c>
      <c r="T178" s="171" t="n">
        <v>1</v>
      </c>
      <c r="U178" s="171" t="n">
        <v>1.45</v>
      </c>
      <c r="V178" s="171" t="n">
        <v>1.15</v>
      </c>
      <c r="W178" s="171" t="n">
        <v>1.1</v>
      </c>
      <c r="X178" s="171" t="n">
        <v>-0.01</v>
      </c>
      <c r="Y178" s="171" t="n">
        <v>0.03</v>
      </c>
      <c r="Z178" s="171" t="n">
        <v>0</v>
      </c>
      <c r="AA178" s="171" t="n">
        <v>0.02</v>
      </c>
      <c r="AB178" s="171" t="n">
        <v>0</v>
      </c>
      <c r="AC178" s="171" t="n">
        <v>0</v>
      </c>
      <c r="AD178" s="171" t="n">
        <v>0</v>
      </c>
      <c r="AE178" s="171" t="n">
        <v>0</v>
      </c>
      <c r="AF178" s="171" t="n">
        <v>0</v>
      </c>
      <c r="AG178" s="171" t="n">
        <v>0</v>
      </c>
      <c r="AH178" s="171" t="n">
        <v>0</v>
      </c>
      <c r="AI178" s="171" t="n">
        <v>0</v>
      </c>
      <c r="AJ178" s="171" t="n">
        <v>0</v>
      </c>
      <c r="AK178" s="171" t="n">
        <v>0</v>
      </c>
      <c r="AL178" s="171" t="n">
        <v>0</v>
      </c>
      <c r="AM178" s="171" t="n">
        <v>0.035</v>
      </c>
      <c r="AN178" s="171" t="n">
        <v>-0.055</v>
      </c>
      <c r="AO178" s="171" t="n">
        <v>0.026</v>
      </c>
      <c r="AP178" s="171" t="n">
        <v>-0.673</v>
      </c>
      <c r="AQ178" s="171" t="n">
        <v>0.155</v>
      </c>
      <c r="AR178" s="171" t="n">
        <v>-0.03</v>
      </c>
      <c r="AS178" s="171" t="n">
        <v>0.005</v>
      </c>
      <c r="AT178" s="171" t="n">
        <v>-0.1475</v>
      </c>
      <c r="AU178" s="171" t="n">
        <v>-0.005</v>
      </c>
      <c r="AV178" s="171" t="n">
        <v>-0.1075</v>
      </c>
      <c r="AW178" s="171" t="n">
        <v>-0.01</v>
      </c>
      <c r="AX178" s="171" t="n">
        <v>-0.0325</v>
      </c>
      <c r="AY178" s="171" t="n">
        <v>0.022</v>
      </c>
      <c r="AZ178" s="172" t="n">
        <v>0</v>
      </c>
      <c r="BA178" s="172" t="n">
        <v>0</v>
      </c>
      <c r="BB178" s="172" t="n">
        <v>-0.13</v>
      </c>
      <c r="BC178" s="171" t="n">
        <v>0</v>
      </c>
      <c r="BD178" s="171" t="n">
        <v>-0.07</v>
      </c>
      <c r="BE178" s="171" t="n">
        <v>0.005</v>
      </c>
      <c r="BF178" s="171" t="n">
        <v>0.35</v>
      </c>
      <c r="BG178" s="171" t="n">
        <v>0</v>
      </c>
      <c r="BH178" s="171" t="n">
        <v>-0.06</v>
      </c>
      <c r="BI178" s="171" t="n">
        <v>0</v>
      </c>
      <c r="BJ178" s="171" t="n">
        <v>0</v>
      </c>
      <c r="BK178" s="134" t="n">
        <v>0.03</v>
      </c>
      <c r="BL178" s="134" t="n">
        <v>0.35</v>
      </c>
      <c r="BM178" s="134" t="n">
        <v>0</v>
      </c>
      <c r="BN178" s="134" t="n">
        <v>0.298</v>
      </c>
      <c r="BO178" s="134" t="n">
        <v>0</v>
      </c>
      <c r="BP178" s="134" t="n">
        <v>-0.26</v>
      </c>
      <c r="BQ178" s="134" t="n">
        <v>0</v>
      </c>
      <c r="BR178" s="134" t="n">
        <v>0.57</v>
      </c>
      <c r="BS178" s="134" t="n">
        <v>0</v>
      </c>
      <c r="BT178" s="134" t="n">
        <v>-0.07</v>
      </c>
      <c r="BU178" s="134" t="n">
        <v>0.005</v>
      </c>
      <c r="BV178" s="134" t="n">
        <v>0.37</v>
      </c>
      <c r="BW178" s="134" t="n">
        <v>0</v>
      </c>
      <c r="BX178" s="134" t="n">
        <v>0</v>
      </c>
      <c r="BY178" s="134" t="n">
        <v>0</v>
      </c>
      <c r="BZ178" s="134" t="n">
        <v>-0.004999999</v>
      </c>
      <c r="CA178" s="134" t="n">
        <v>0.0575</v>
      </c>
      <c r="CB178" s="134" t="n">
        <v>0.255</v>
      </c>
      <c r="CC178" s="134" t="n">
        <v>0.02</v>
      </c>
      <c r="CD178" s="134" t="n">
        <v>-0.004999999</v>
      </c>
      <c r="CE178" s="134" t="n">
        <v>0.0062</v>
      </c>
      <c r="CF178" s="134" t="n">
        <v>0.0025</v>
      </c>
      <c r="CG178" s="134" t="n">
        <v>0.0025</v>
      </c>
      <c r="CH178" s="134" t="n">
        <v>-0.004999999</v>
      </c>
      <c r="CI178" s="134" t="n">
        <v>0.0062</v>
      </c>
      <c r="CJ178" s="134" t="n">
        <v>-0.0855</v>
      </c>
      <c r="CK178" s="134" t="n">
        <v>0.005</v>
      </c>
      <c r="CL178" s="134" t="n">
        <v>0.075</v>
      </c>
      <c r="CM178" s="134" t="n">
        <v>0.005</v>
      </c>
      <c r="CN178" s="134" t="n">
        <v>-0.069</v>
      </c>
      <c r="CO178" s="134" t="n">
        <v>0.01</v>
      </c>
      <c r="CP178" s="134" t="n">
        <v>-0.014</v>
      </c>
      <c r="CQ178" s="134" t="n">
        <v>0.01</v>
      </c>
      <c r="CR178" s="134" t="n">
        <v>0.026</v>
      </c>
      <c r="CS178" s="134" t="n">
        <v>0.0075</v>
      </c>
      <c r="CT178" s="134" t="n">
        <v>1.6</v>
      </c>
      <c r="CU178" s="134" t="n">
        <v>0.45</v>
      </c>
      <c r="CV178" s="134" t="n">
        <v>0.298</v>
      </c>
      <c r="CW178" s="134" t="n">
        <v>0</v>
      </c>
      <c r="CX178" s="134" t="n">
        <v>0.255</v>
      </c>
      <c r="CY178" s="134" t="n">
        <v>0.02</v>
      </c>
      <c r="CZ178" s="134" t="n">
        <v>-0.52</v>
      </c>
      <c r="DA178" s="134" t="n">
        <v>0</v>
      </c>
      <c r="DB178" s="134" t="n">
        <v>-0.34</v>
      </c>
      <c r="DC178" s="134" t="n">
        <v>0</v>
      </c>
      <c r="DD178" s="134" t="n">
        <v>0.35</v>
      </c>
      <c r="DF178" s="134" t="n">
        <v>-0.026</v>
      </c>
      <c r="DG178" s="134" t="n">
        <v>0.0125</v>
      </c>
      <c r="DH178" s="134" t="n">
        <v>0.0125</v>
      </c>
      <c r="DI178" s="134" t="n">
        <v>0.0075</v>
      </c>
      <c r="DJ178" s="134" t="n">
        <v>-0.0025</v>
      </c>
      <c r="DK178" s="134" t="n">
        <v>0.0025</v>
      </c>
      <c r="DL178" s="171" t="n">
        <v>-0.1275</v>
      </c>
      <c r="DM178" s="134" t="n">
        <v>0</v>
      </c>
      <c r="DN178" s="134" t="n">
        <v>0.02</v>
      </c>
      <c r="DO178" s="134" t="n">
        <v>0</v>
      </c>
      <c r="DP178" s="134" t="n">
        <v>-0.0325</v>
      </c>
      <c r="DQ178" s="134" t="n">
        <v>0.005</v>
      </c>
      <c r="DR178" s="134" t="n">
        <v>-0.1175</v>
      </c>
      <c r="DS178" s="134" t="n">
        <v>0</v>
      </c>
      <c r="DT178" s="134" t="n">
        <v>0</v>
      </c>
      <c r="DU178" s="134" t="n">
        <v>0</v>
      </c>
    </row>
    <row r="179" customFormat="false" ht="12.75" hidden="false" customHeight="false" outlineLevel="0" collapsed="false">
      <c r="D179" s="133" t="n">
        <v>42064</v>
      </c>
      <c r="F179" s="171" t="n">
        <v>4.8205</v>
      </c>
      <c r="G179" s="172" t="n">
        <v>0.0572424939892326</v>
      </c>
      <c r="H179" s="171" t="n">
        <v>0.17</v>
      </c>
      <c r="I179" s="171" t="n">
        <v>0.75</v>
      </c>
      <c r="J179" s="171" t="n">
        <v>0.8</v>
      </c>
      <c r="K179" s="171" t="n">
        <v>0.75</v>
      </c>
      <c r="L179" s="169" t="n">
        <v>0.75</v>
      </c>
      <c r="M179" s="169" t="n">
        <v>0.85</v>
      </c>
      <c r="N179" s="171" t="n">
        <v>1</v>
      </c>
      <c r="O179" s="171" t="n">
        <v>0.75</v>
      </c>
      <c r="P179" s="171" t="n">
        <v>0.75</v>
      </c>
      <c r="Q179" s="171" t="n">
        <v>0.95</v>
      </c>
      <c r="R179" s="172" t="n">
        <v>0.75</v>
      </c>
      <c r="S179" s="172" t="n">
        <v>0.75</v>
      </c>
      <c r="T179" s="171" t="n">
        <v>0.75</v>
      </c>
      <c r="U179" s="171" t="n">
        <v>1</v>
      </c>
      <c r="V179" s="171" t="n">
        <v>0.9</v>
      </c>
      <c r="W179" s="171" t="n">
        <v>0.85</v>
      </c>
      <c r="X179" s="171" t="n">
        <v>-0.03</v>
      </c>
      <c r="Y179" s="171" t="n">
        <v>0.03</v>
      </c>
      <c r="Z179" s="171" t="n">
        <v>0</v>
      </c>
      <c r="AA179" s="171" t="n">
        <v>0.02</v>
      </c>
      <c r="AB179" s="171" t="n">
        <v>0</v>
      </c>
      <c r="AC179" s="171" t="n">
        <v>0</v>
      </c>
      <c r="AD179" s="171" t="n">
        <v>0</v>
      </c>
      <c r="AE179" s="171" t="n">
        <v>0</v>
      </c>
      <c r="AF179" s="171" t="n">
        <v>0</v>
      </c>
      <c r="AG179" s="171" t="n">
        <v>0</v>
      </c>
      <c r="AH179" s="171" t="n">
        <v>0</v>
      </c>
      <c r="AI179" s="171" t="n">
        <v>0</v>
      </c>
      <c r="AJ179" s="171" t="n">
        <v>0</v>
      </c>
      <c r="AK179" s="171" t="n">
        <v>0</v>
      </c>
      <c r="AL179" s="171" t="n">
        <v>0</v>
      </c>
      <c r="AM179" s="171" t="n">
        <v>0.035</v>
      </c>
      <c r="AN179" s="171" t="n">
        <v>-0.055</v>
      </c>
      <c r="AO179" s="171" t="n">
        <v>0.026</v>
      </c>
      <c r="AP179" s="171" t="n">
        <v>-0.673</v>
      </c>
      <c r="AQ179" s="171" t="n">
        <v>0.155</v>
      </c>
      <c r="AR179" s="171" t="n">
        <v>-0.03</v>
      </c>
      <c r="AS179" s="171" t="n">
        <v>0.005</v>
      </c>
      <c r="AT179" s="171" t="n">
        <v>-0.145</v>
      </c>
      <c r="AU179" s="171" t="n">
        <v>-0.005</v>
      </c>
      <c r="AV179" s="171" t="n">
        <v>-0.105</v>
      </c>
      <c r="AW179" s="171" t="n">
        <v>-0.01</v>
      </c>
      <c r="AX179" s="171" t="n">
        <v>-0.0325</v>
      </c>
      <c r="AY179" s="171" t="n">
        <v>0.022</v>
      </c>
      <c r="AZ179" s="172" t="n">
        <v>0</v>
      </c>
      <c r="BA179" s="172" t="n">
        <v>0</v>
      </c>
      <c r="BB179" s="172" t="n">
        <v>-0.13</v>
      </c>
      <c r="BC179" s="171" t="n">
        <v>0</v>
      </c>
      <c r="BD179" s="171" t="n">
        <v>-0.07</v>
      </c>
      <c r="BE179" s="171" t="n">
        <v>0.005</v>
      </c>
      <c r="BF179" s="171" t="n">
        <v>0.35</v>
      </c>
      <c r="BG179" s="171" t="n">
        <v>0</v>
      </c>
      <c r="BH179" s="171" t="n">
        <v>-0.06</v>
      </c>
      <c r="BI179" s="171" t="n">
        <v>0</v>
      </c>
      <c r="BJ179" s="171" t="n">
        <v>0</v>
      </c>
      <c r="BK179" s="134" t="n">
        <v>0.03</v>
      </c>
      <c r="BL179" s="134" t="n">
        <v>0.35</v>
      </c>
      <c r="BM179" s="134" t="n">
        <v>0</v>
      </c>
      <c r="BN179" s="134" t="n">
        <v>0.118</v>
      </c>
      <c r="BO179" s="134" t="n">
        <v>0</v>
      </c>
      <c r="BP179" s="134" t="n">
        <v>-0.26</v>
      </c>
      <c r="BQ179" s="134" t="n">
        <v>0</v>
      </c>
      <c r="BR179" s="134" t="n">
        <v>0.57</v>
      </c>
      <c r="BS179" s="134" t="n">
        <v>0</v>
      </c>
      <c r="BT179" s="134" t="n">
        <v>-0.07</v>
      </c>
      <c r="BU179" s="134" t="n">
        <v>0.005</v>
      </c>
      <c r="BV179" s="134" t="n">
        <v>0.37</v>
      </c>
      <c r="BW179" s="134" t="n">
        <v>0</v>
      </c>
      <c r="BX179" s="134" t="n">
        <v>0</v>
      </c>
      <c r="BY179" s="134" t="n">
        <v>0</v>
      </c>
      <c r="BZ179" s="134" t="n">
        <v>-0.004999999</v>
      </c>
      <c r="CA179" s="134" t="n">
        <v>0.0575</v>
      </c>
      <c r="CB179" s="134" t="n">
        <v>0.215</v>
      </c>
      <c r="CC179" s="134" t="n">
        <v>0.02</v>
      </c>
      <c r="CD179" s="134" t="n">
        <v>-0.004999999</v>
      </c>
      <c r="CE179" s="134" t="n">
        <v>0.0062</v>
      </c>
      <c r="CF179" s="134" t="n">
        <v>0.0025</v>
      </c>
      <c r="CG179" s="134" t="n">
        <v>0.0025</v>
      </c>
      <c r="CH179" s="134" t="n">
        <v>-0.004999999</v>
      </c>
      <c r="CI179" s="134" t="n">
        <v>0.0062</v>
      </c>
      <c r="CJ179" s="134" t="n">
        <v>-0.073</v>
      </c>
      <c r="CK179" s="134" t="n">
        <v>0.005</v>
      </c>
      <c r="CL179" s="134" t="n">
        <v>0.075</v>
      </c>
      <c r="CM179" s="134" t="n">
        <v>0.005</v>
      </c>
      <c r="CN179" s="134" t="n">
        <v>-0.069</v>
      </c>
      <c r="CO179" s="134" t="n">
        <v>0.01</v>
      </c>
      <c r="CP179" s="134" t="n">
        <v>-0.014</v>
      </c>
      <c r="CQ179" s="134" t="n">
        <v>0.01</v>
      </c>
      <c r="CR179" s="134" t="n">
        <v>0.026</v>
      </c>
      <c r="CS179" s="134" t="n">
        <v>0.0075</v>
      </c>
      <c r="CT179" s="134" t="n">
        <v>0.69</v>
      </c>
      <c r="CU179" s="134" t="n">
        <v>0.1</v>
      </c>
      <c r="CV179" s="134" t="n">
        <v>0.118</v>
      </c>
      <c r="CW179" s="134" t="n">
        <v>0</v>
      </c>
      <c r="CX179" s="134" t="n">
        <v>0.215</v>
      </c>
      <c r="CY179" s="134" t="n">
        <v>0.02</v>
      </c>
      <c r="CZ179" s="134" t="n">
        <v>-0.52</v>
      </c>
      <c r="DA179" s="134" t="n">
        <v>0</v>
      </c>
      <c r="DB179" s="134" t="n">
        <v>-0.34</v>
      </c>
      <c r="DC179" s="134" t="n">
        <v>0</v>
      </c>
      <c r="DD179" s="134" t="n">
        <v>0.4</v>
      </c>
      <c r="DF179" s="134" t="n">
        <v>-0.026</v>
      </c>
      <c r="DG179" s="134" t="n">
        <v>0.0125</v>
      </c>
      <c r="DH179" s="134" t="n">
        <v>0.0175</v>
      </c>
      <c r="DI179" s="134" t="n">
        <v>0.0075</v>
      </c>
      <c r="DJ179" s="134" t="n">
        <v>0.0025</v>
      </c>
      <c r="DK179" s="134" t="n">
        <v>0.0025</v>
      </c>
      <c r="DL179" s="171" t="n">
        <v>-0.125</v>
      </c>
      <c r="DM179" s="134" t="n">
        <v>0</v>
      </c>
      <c r="DN179" s="134" t="n">
        <v>0.02</v>
      </c>
      <c r="DO179" s="134" t="n">
        <v>0</v>
      </c>
      <c r="DP179" s="134" t="n">
        <v>-0.0325</v>
      </c>
      <c r="DQ179" s="134" t="n">
        <v>0.005</v>
      </c>
      <c r="DR179" s="134" t="n">
        <v>-0.115</v>
      </c>
      <c r="DS179" s="134" t="n">
        <v>0</v>
      </c>
      <c r="DT179" s="134" t="n">
        <v>0</v>
      </c>
      <c r="DU179" s="134" t="n">
        <v>0</v>
      </c>
    </row>
    <row r="180" customFormat="false" ht="12.75" hidden="false" customHeight="false" outlineLevel="0" collapsed="false">
      <c r="D180" s="133" t="n">
        <v>42095</v>
      </c>
      <c r="F180" s="171" t="n">
        <v>4.6705</v>
      </c>
      <c r="G180" s="172" t="n">
        <v>0.0572901435450372</v>
      </c>
      <c r="H180" s="171" t="n">
        <v>0.17</v>
      </c>
      <c r="I180" s="171" t="n">
        <v>0.4</v>
      </c>
      <c r="J180" s="171" t="n">
        <v>0.45</v>
      </c>
      <c r="K180" s="171" t="n">
        <v>0.4</v>
      </c>
      <c r="L180" s="169" t="n">
        <v>0.45</v>
      </c>
      <c r="M180" s="169" t="n">
        <v>0.45</v>
      </c>
      <c r="N180" s="171" t="n">
        <v>0.45</v>
      </c>
      <c r="O180" s="171" t="n">
        <v>0.45</v>
      </c>
      <c r="P180" s="171" t="n">
        <v>0.45</v>
      </c>
      <c r="Q180" s="171" t="n">
        <v>0.5</v>
      </c>
      <c r="R180" s="172" t="n">
        <v>0.4</v>
      </c>
      <c r="S180" s="172" t="n">
        <v>0.45</v>
      </c>
      <c r="T180" s="171" t="n">
        <v>0.4</v>
      </c>
      <c r="U180" s="171" t="n">
        <v>0.45</v>
      </c>
      <c r="V180" s="171" t="n">
        <v>0.55</v>
      </c>
      <c r="W180" s="171" t="n">
        <v>0.55</v>
      </c>
      <c r="X180" s="171" t="n">
        <v>-0.09</v>
      </c>
      <c r="Y180" s="171" t="n">
        <v>0</v>
      </c>
      <c r="Z180" s="171" t="n">
        <v>0</v>
      </c>
      <c r="AA180" s="171" t="n">
        <v>0.005</v>
      </c>
      <c r="AB180" s="171" t="n">
        <v>0</v>
      </c>
      <c r="AC180" s="171" t="n">
        <v>0</v>
      </c>
      <c r="AD180" s="171" t="n">
        <v>0</v>
      </c>
      <c r="AE180" s="171" t="n">
        <v>0</v>
      </c>
      <c r="AF180" s="171" t="n">
        <v>0</v>
      </c>
      <c r="AG180" s="171" t="n">
        <v>0</v>
      </c>
      <c r="AH180" s="171" t="n">
        <v>0</v>
      </c>
      <c r="AI180" s="171" t="n">
        <v>0</v>
      </c>
      <c r="AJ180" s="171" t="n">
        <v>0</v>
      </c>
      <c r="AK180" s="171" t="n">
        <v>0</v>
      </c>
      <c r="AL180" s="171" t="n">
        <v>0</v>
      </c>
      <c r="AM180" s="171" t="n">
        <v>0.04</v>
      </c>
      <c r="AN180" s="171" t="n">
        <v>-0.038</v>
      </c>
      <c r="AO180" s="171" t="n">
        <v>0.033</v>
      </c>
      <c r="AP180" s="171" t="n">
        <v>-0.808</v>
      </c>
      <c r="AQ180" s="171" t="n">
        <v>0.155</v>
      </c>
      <c r="AR180" s="171" t="n">
        <v>-0.03</v>
      </c>
      <c r="AS180" s="171" t="n">
        <v>0</v>
      </c>
      <c r="AT180" s="171" t="n">
        <v>-0.15</v>
      </c>
      <c r="AU180" s="171" t="n">
        <v>-0.015</v>
      </c>
      <c r="AV180" s="171" t="n">
        <v>-0.11</v>
      </c>
      <c r="AW180" s="171" t="n">
        <v>0.01</v>
      </c>
      <c r="AX180" s="171" t="n">
        <v>-0.03</v>
      </c>
      <c r="AY180" s="171" t="n">
        <v>0.014</v>
      </c>
      <c r="AZ180" s="172" t="n">
        <v>0</v>
      </c>
      <c r="BA180" s="172" t="n">
        <v>0</v>
      </c>
      <c r="BB180" s="172" t="n">
        <v>-0.195</v>
      </c>
      <c r="BC180" s="171" t="n">
        <v>0</v>
      </c>
      <c r="BD180" s="171" t="n">
        <v>-0.07</v>
      </c>
      <c r="BE180" s="171" t="n">
        <v>0.005</v>
      </c>
      <c r="BF180" s="171" t="n">
        <v>0.43</v>
      </c>
      <c r="BG180" s="171" t="n">
        <v>0</v>
      </c>
      <c r="BH180" s="171" t="n">
        <v>-0.06</v>
      </c>
      <c r="BI180" s="171" t="n">
        <v>0</v>
      </c>
      <c r="BJ180" s="171" t="n">
        <v>0</v>
      </c>
      <c r="BK180" s="134" t="n">
        <v>0.03</v>
      </c>
      <c r="BL180" s="134" t="n">
        <v>0.43</v>
      </c>
      <c r="BM180" s="134" t="n">
        <v>0</v>
      </c>
      <c r="BN180" s="134" t="n">
        <v>-0.2</v>
      </c>
      <c r="BO180" s="134" t="n">
        <v>0</v>
      </c>
      <c r="BP180" s="134" t="n">
        <v>-0.32</v>
      </c>
      <c r="BQ180" s="134" t="n">
        <v>0</v>
      </c>
      <c r="BR180" s="134" t="n">
        <v>0.475</v>
      </c>
      <c r="BS180" s="134" t="n">
        <v>0</v>
      </c>
      <c r="BT180" s="134" t="n">
        <v>-0.07</v>
      </c>
      <c r="BU180" s="134" t="n">
        <v>0.005</v>
      </c>
      <c r="BV180" s="134" t="n">
        <v>0.275</v>
      </c>
      <c r="BW180" s="134" t="n">
        <v>0</v>
      </c>
      <c r="BX180" s="134" t="n">
        <v>0</v>
      </c>
      <c r="BY180" s="134" t="n">
        <v>0</v>
      </c>
      <c r="BZ180" s="134" t="n">
        <v>-0.007499999</v>
      </c>
      <c r="CA180" s="134" t="n">
        <v>0.0575</v>
      </c>
      <c r="CB180" s="134" t="n">
        <v>0.17</v>
      </c>
      <c r="CC180" s="134" t="n">
        <v>0.0175</v>
      </c>
      <c r="CD180" s="134" t="n">
        <v>-0.007499999</v>
      </c>
      <c r="CE180" s="134" t="n">
        <v>0.006</v>
      </c>
      <c r="CF180" s="134" t="n">
        <v>0.0025</v>
      </c>
      <c r="CG180" s="134" t="n">
        <v>0.0025</v>
      </c>
      <c r="CH180" s="134" t="n">
        <v>-0.007499999</v>
      </c>
      <c r="CI180" s="134" t="n">
        <v>0.006</v>
      </c>
      <c r="CJ180" s="134" t="n">
        <v>-0.108</v>
      </c>
      <c r="CK180" s="134" t="n">
        <v>0.005</v>
      </c>
      <c r="CL180" s="134" t="n">
        <v>0.075</v>
      </c>
      <c r="CM180" s="134" t="n">
        <v>0.005</v>
      </c>
      <c r="CN180" s="134" t="n">
        <v>-0.0745</v>
      </c>
      <c r="CO180" s="134" t="n">
        <v>0.01</v>
      </c>
      <c r="CP180" s="134" t="n">
        <v>-0.0195</v>
      </c>
      <c r="CQ180" s="134" t="n">
        <v>0.015</v>
      </c>
      <c r="CR180" s="134" t="n">
        <v>0.0205</v>
      </c>
      <c r="CS180" s="134" t="n">
        <v>0.0075</v>
      </c>
      <c r="CT180" s="134" t="n">
        <v>0.38</v>
      </c>
      <c r="CU180" s="134" t="n">
        <v>0.02</v>
      </c>
      <c r="CV180" s="134" t="n">
        <v>-0.2</v>
      </c>
      <c r="CW180" s="134" t="n">
        <v>0</v>
      </c>
      <c r="CX180" s="134" t="n">
        <v>0.17</v>
      </c>
      <c r="CY180" s="134" t="n">
        <v>0.0175</v>
      </c>
      <c r="CZ180" s="134" t="n">
        <v>-0.18</v>
      </c>
      <c r="DA180" s="134" t="n">
        <v>0</v>
      </c>
      <c r="DB180" s="134" t="n">
        <v>0</v>
      </c>
      <c r="DC180" s="134" t="n">
        <v>0</v>
      </c>
      <c r="DD180" s="134" t="n">
        <v>0.6</v>
      </c>
      <c r="DF180" s="134" t="n">
        <v>-0.036</v>
      </c>
      <c r="DG180" s="134" t="n">
        <v>0.01</v>
      </c>
      <c r="DH180" s="134" t="n">
        <v>0.0175</v>
      </c>
      <c r="DI180" s="134" t="n">
        <v>0.01</v>
      </c>
      <c r="DJ180" s="134" t="n">
        <v>0.0025</v>
      </c>
      <c r="DK180" s="134" t="n">
        <v>0.0075</v>
      </c>
      <c r="DL180" s="171" t="n">
        <v>-0.13</v>
      </c>
      <c r="DM180" s="134" t="n">
        <v>-0.01</v>
      </c>
      <c r="DN180" s="134" t="n">
        <v>0.02</v>
      </c>
      <c r="DO180" s="134" t="n">
        <v>0</v>
      </c>
      <c r="DP180" s="134" t="n">
        <v>-0.03</v>
      </c>
      <c r="DQ180" s="134" t="n">
        <v>0</v>
      </c>
      <c r="DR180" s="134" t="n">
        <v>-0.12</v>
      </c>
      <c r="DS180" s="134" t="n">
        <v>-0.01</v>
      </c>
      <c r="DT180" s="134" t="n">
        <v>0</v>
      </c>
      <c r="DU180" s="134" t="n">
        <v>0</v>
      </c>
    </row>
    <row r="181" customFormat="false" ht="12.75" hidden="false" customHeight="false" outlineLevel="0" collapsed="false">
      <c r="D181" s="133" t="n">
        <v>42125</v>
      </c>
      <c r="F181" s="171" t="n">
        <v>4.6745</v>
      </c>
      <c r="G181" s="172" t="n">
        <v>0.0573362560191155</v>
      </c>
      <c r="H181" s="171" t="n">
        <v>0.17</v>
      </c>
      <c r="I181" s="171" t="n">
        <v>0.45</v>
      </c>
      <c r="J181" s="171" t="n">
        <v>0.5</v>
      </c>
      <c r="K181" s="171" t="n">
        <v>0.4</v>
      </c>
      <c r="L181" s="169" t="n">
        <v>0.4</v>
      </c>
      <c r="M181" s="169" t="n">
        <v>0.45</v>
      </c>
      <c r="N181" s="171" t="n">
        <v>0.5</v>
      </c>
      <c r="O181" s="171" t="n">
        <v>0.45</v>
      </c>
      <c r="P181" s="171" t="n">
        <v>0.4</v>
      </c>
      <c r="Q181" s="171" t="n">
        <v>0.45</v>
      </c>
      <c r="R181" s="172" t="n">
        <v>0.45</v>
      </c>
      <c r="S181" s="172" t="n">
        <v>0.5</v>
      </c>
      <c r="T181" s="171" t="n">
        <v>0.45</v>
      </c>
      <c r="U181" s="171" t="n">
        <v>0.5</v>
      </c>
      <c r="V181" s="171" t="n">
        <v>0.6</v>
      </c>
      <c r="W181" s="171" t="n">
        <v>0.5</v>
      </c>
      <c r="X181" s="171" t="n">
        <v>-0.09</v>
      </c>
      <c r="Y181" s="171" t="n">
        <v>0</v>
      </c>
      <c r="Z181" s="171" t="n">
        <v>0</v>
      </c>
      <c r="AA181" s="171" t="n">
        <v>0.005</v>
      </c>
      <c r="AB181" s="171" t="n">
        <v>0</v>
      </c>
      <c r="AC181" s="171" t="n">
        <v>0</v>
      </c>
      <c r="AD181" s="171" t="n">
        <v>0</v>
      </c>
      <c r="AE181" s="171" t="n">
        <v>0</v>
      </c>
      <c r="AF181" s="171" t="n">
        <v>0</v>
      </c>
      <c r="AG181" s="171" t="n">
        <v>0</v>
      </c>
      <c r="AH181" s="171" t="n">
        <v>0</v>
      </c>
      <c r="AI181" s="171" t="n">
        <v>0</v>
      </c>
      <c r="AJ181" s="171" t="n">
        <v>0</v>
      </c>
      <c r="AK181" s="171" t="n">
        <v>0</v>
      </c>
      <c r="AL181" s="171" t="n">
        <v>0</v>
      </c>
      <c r="AM181" s="171" t="n">
        <v>0.04</v>
      </c>
      <c r="AN181" s="171" t="n">
        <v>-0.038</v>
      </c>
      <c r="AO181" s="171" t="n">
        <v>0.033</v>
      </c>
      <c r="AP181" s="171" t="n">
        <v>-0.808</v>
      </c>
      <c r="AQ181" s="171" t="n">
        <v>0.155</v>
      </c>
      <c r="AR181" s="171" t="n">
        <v>-0.03</v>
      </c>
      <c r="AS181" s="171" t="n">
        <v>0</v>
      </c>
      <c r="AT181" s="171" t="n">
        <v>-0.15</v>
      </c>
      <c r="AU181" s="171" t="n">
        <v>-0.015</v>
      </c>
      <c r="AV181" s="171" t="n">
        <v>-0.11</v>
      </c>
      <c r="AW181" s="171" t="n">
        <v>0.01</v>
      </c>
      <c r="AX181" s="171" t="n">
        <v>-0.03</v>
      </c>
      <c r="AY181" s="171" t="n">
        <v>0.014</v>
      </c>
      <c r="AZ181" s="172" t="n">
        <v>0</v>
      </c>
      <c r="BA181" s="172" t="n">
        <v>0</v>
      </c>
      <c r="BB181" s="172" t="n">
        <v>-0.195</v>
      </c>
      <c r="BC181" s="171" t="n">
        <v>0</v>
      </c>
      <c r="BD181" s="171" t="n">
        <v>-0.07</v>
      </c>
      <c r="BE181" s="171" t="n">
        <v>0.005</v>
      </c>
      <c r="BF181" s="171" t="n">
        <v>0.43</v>
      </c>
      <c r="BG181" s="171" t="n">
        <v>0</v>
      </c>
      <c r="BH181" s="171" t="n">
        <v>-0.06</v>
      </c>
      <c r="BI181" s="171" t="n">
        <v>0</v>
      </c>
      <c r="BJ181" s="171" t="n">
        <v>0</v>
      </c>
      <c r="BK181" s="134" t="n">
        <v>0.03</v>
      </c>
      <c r="BL181" s="134" t="n">
        <v>0.43</v>
      </c>
      <c r="BM181" s="134" t="n">
        <v>0</v>
      </c>
      <c r="BN181" s="134" t="n">
        <v>-0.05</v>
      </c>
      <c r="BO181" s="134" t="n">
        <v>0</v>
      </c>
      <c r="BP181" s="134" t="n">
        <v>-0.32</v>
      </c>
      <c r="BQ181" s="134" t="n">
        <v>0</v>
      </c>
      <c r="BR181" s="134" t="n">
        <v>0.475</v>
      </c>
      <c r="BS181" s="134" t="n">
        <v>0</v>
      </c>
      <c r="BT181" s="134" t="n">
        <v>-0.07</v>
      </c>
      <c r="BU181" s="134" t="n">
        <v>0.005</v>
      </c>
      <c r="BV181" s="134" t="n">
        <v>0.275</v>
      </c>
      <c r="BW181" s="134" t="n">
        <v>0</v>
      </c>
      <c r="BX181" s="134" t="n">
        <v>0</v>
      </c>
      <c r="BY181" s="134" t="n">
        <v>0</v>
      </c>
      <c r="BZ181" s="134" t="n">
        <v>-0.007499999</v>
      </c>
      <c r="CA181" s="134" t="n">
        <v>0.0575</v>
      </c>
      <c r="CB181" s="134" t="n">
        <v>0.165</v>
      </c>
      <c r="CC181" s="134" t="n">
        <v>0.01</v>
      </c>
      <c r="CD181" s="134" t="n">
        <v>-0.007499999</v>
      </c>
      <c r="CE181" s="134" t="n">
        <v>0.006</v>
      </c>
      <c r="CF181" s="134" t="n">
        <v>0.0025</v>
      </c>
      <c r="CG181" s="134" t="n">
        <v>0.0025</v>
      </c>
      <c r="CH181" s="134" t="n">
        <v>-0.007499999</v>
      </c>
      <c r="CI181" s="134" t="n">
        <v>0.006</v>
      </c>
      <c r="CJ181" s="134" t="n">
        <v>-0.1005</v>
      </c>
      <c r="CK181" s="134" t="n">
        <v>0.005</v>
      </c>
      <c r="CL181" s="134" t="n">
        <v>0.075</v>
      </c>
      <c r="CM181" s="134" t="n">
        <v>0.005</v>
      </c>
      <c r="CN181" s="134" t="n">
        <v>-0.0745</v>
      </c>
      <c r="CO181" s="134" t="n">
        <v>0.01</v>
      </c>
      <c r="CP181" s="134" t="n">
        <v>-0.0195</v>
      </c>
      <c r="CQ181" s="134" t="n">
        <v>0.015</v>
      </c>
      <c r="CR181" s="134" t="n">
        <v>0.0205</v>
      </c>
      <c r="CS181" s="134" t="n">
        <v>0.0075</v>
      </c>
      <c r="CT181" s="134" t="n">
        <v>0.33</v>
      </c>
      <c r="CU181" s="134" t="n">
        <v>0.02</v>
      </c>
      <c r="CV181" s="134" t="n">
        <v>-0.05</v>
      </c>
      <c r="CW181" s="134" t="n">
        <v>0</v>
      </c>
      <c r="CX181" s="134" t="n">
        <v>0.165</v>
      </c>
      <c r="CY181" s="134" t="n">
        <v>0.01</v>
      </c>
      <c r="CZ181" s="134" t="n">
        <v>-0.18</v>
      </c>
      <c r="DA181" s="134" t="n">
        <v>0</v>
      </c>
      <c r="DB181" s="134" t="n">
        <v>0</v>
      </c>
      <c r="DC181" s="134" t="n">
        <v>0</v>
      </c>
      <c r="DD181" s="134" t="n">
        <v>0.75</v>
      </c>
      <c r="DF181" s="134" t="n">
        <v>-0.036</v>
      </c>
      <c r="DG181" s="134" t="n">
        <v>0.01</v>
      </c>
      <c r="DH181" s="134" t="n">
        <v>0.0225</v>
      </c>
      <c r="DI181" s="134" t="n">
        <v>0.01</v>
      </c>
      <c r="DJ181" s="134" t="n">
        <v>0.0075</v>
      </c>
      <c r="DK181" s="134" t="n">
        <v>0.0075</v>
      </c>
      <c r="DL181" s="171" t="n">
        <v>-0.13</v>
      </c>
      <c r="DM181" s="134" t="n">
        <v>-0.01</v>
      </c>
      <c r="DN181" s="134" t="n">
        <v>0.02</v>
      </c>
      <c r="DO181" s="134" t="n">
        <v>0</v>
      </c>
      <c r="DP181" s="134" t="n">
        <v>-0.03</v>
      </c>
      <c r="DQ181" s="134" t="n">
        <v>0</v>
      </c>
      <c r="DR181" s="134" t="n">
        <v>-0.12</v>
      </c>
      <c r="DS181" s="134" t="n">
        <v>-0.01</v>
      </c>
      <c r="DT181" s="134" t="n">
        <v>0</v>
      </c>
      <c r="DU181" s="134" t="n">
        <v>0</v>
      </c>
    </row>
    <row r="182" customFormat="false" ht="12.75" hidden="false" customHeight="false" outlineLevel="0" collapsed="false">
      <c r="D182" s="133" t="n">
        <v>42156</v>
      </c>
      <c r="F182" s="171" t="n">
        <v>4.7145</v>
      </c>
      <c r="G182" s="172" t="n">
        <v>0.057383905576406</v>
      </c>
      <c r="H182" s="171" t="n">
        <v>0.17</v>
      </c>
      <c r="I182" s="171" t="n">
        <v>0.45</v>
      </c>
      <c r="J182" s="171" t="n">
        <v>0.5</v>
      </c>
      <c r="K182" s="171" t="n">
        <v>0.4</v>
      </c>
      <c r="L182" s="169" t="n">
        <v>0.5</v>
      </c>
      <c r="M182" s="169" t="n">
        <v>0.45</v>
      </c>
      <c r="N182" s="171" t="n">
        <v>0.5</v>
      </c>
      <c r="O182" s="171" t="n">
        <v>0.5</v>
      </c>
      <c r="P182" s="171" t="n">
        <v>0.5</v>
      </c>
      <c r="Q182" s="171" t="n">
        <v>0.5</v>
      </c>
      <c r="R182" s="172" t="n">
        <v>0.45</v>
      </c>
      <c r="S182" s="172" t="n">
        <v>0.5</v>
      </c>
      <c r="T182" s="171" t="n">
        <v>0.45</v>
      </c>
      <c r="U182" s="171" t="n">
        <v>0.5</v>
      </c>
      <c r="V182" s="171" t="n">
        <v>0.6</v>
      </c>
      <c r="W182" s="171" t="n">
        <v>0.6</v>
      </c>
      <c r="X182" s="171" t="n">
        <v>-0.09</v>
      </c>
      <c r="Y182" s="171" t="n">
        <v>0</v>
      </c>
      <c r="Z182" s="171" t="n">
        <v>0</v>
      </c>
      <c r="AA182" s="171" t="n">
        <v>0.005</v>
      </c>
      <c r="AB182" s="171" t="n">
        <v>0</v>
      </c>
      <c r="AC182" s="171" t="n">
        <v>0</v>
      </c>
      <c r="AD182" s="171" t="n">
        <v>0</v>
      </c>
      <c r="AE182" s="171" t="n">
        <v>0</v>
      </c>
      <c r="AF182" s="171" t="n">
        <v>0</v>
      </c>
      <c r="AG182" s="171" t="n">
        <v>0</v>
      </c>
      <c r="AH182" s="171" t="n">
        <v>0</v>
      </c>
      <c r="AI182" s="171" t="n">
        <v>0</v>
      </c>
      <c r="AJ182" s="171" t="n">
        <v>0</v>
      </c>
      <c r="AK182" s="171" t="n">
        <v>0</v>
      </c>
      <c r="AL182" s="171" t="n">
        <v>0</v>
      </c>
      <c r="AM182" s="171" t="n">
        <v>0.04</v>
      </c>
      <c r="AN182" s="171" t="n">
        <v>-0.038</v>
      </c>
      <c r="AO182" s="171" t="n">
        <v>0.033</v>
      </c>
      <c r="AP182" s="171" t="n">
        <v>-0.808</v>
      </c>
      <c r="AQ182" s="171" t="n">
        <v>0.155</v>
      </c>
      <c r="AR182" s="171" t="n">
        <v>-0.03</v>
      </c>
      <c r="AS182" s="171" t="n">
        <v>0</v>
      </c>
      <c r="AT182" s="171" t="n">
        <v>-0.15</v>
      </c>
      <c r="AU182" s="171" t="n">
        <v>-0.015</v>
      </c>
      <c r="AV182" s="171" t="n">
        <v>-0.11</v>
      </c>
      <c r="AW182" s="171" t="n">
        <v>0.01</v>
      </c>
      <c r="AX182" s="171" t="n">
        <v>-0.03</v>
      </c>
      <c r="AY182" s="171" t="n">
        <v>0.014</v>
      </c>
      <c r="AZ182" s="172" t="n">
        <v>0</v>
      </c>
      <c r="BA182" s="172" t="n">
        <v>0</v>
      </c>
      <c r="BB182" s="172" t="n">
        <v>-0.195</v>
      </c>
      <c r="BC182" s="171" t="n">
        <v>0</v>
      </c>
      <c r="BD182" s="171" t="n">
        <v>-0.07</v>
      </c>
      <c r="BE182" s="171" t="n">
        <v>0.005</v>
      </c>
      <c r="BF182" s="171" t="n">
        <v>0.43</v>
      </c>
      <c r="BG182" s="171" t="n">
        <v>0</v>
      </c>
      <c r="BH182" s="171" t="n">
        <v>-0.06</v>
      </c>
      <c r="BI182" s="171" t="n">
        <v>0</v>
      </c>
      <c r="BJ182" s="171" t="n">
        <v>0</v>
      </c>
      <c r="BK182" s="134" t="n">
        <v>0.03</v>
      </c>
      <c r="BL182" s="134" t="n">
        <v>0.43</v>
      </c>
      <c r="BM182" s="134" t="n">
        <v>0</v>
      </c>
      <c r="BN182" s="134" t="n">
        <v>-0.05</v>
      </c>
      <c r="BO182" s="134" t="n">
        <v>0</v>
      </c>
      <c r="BP182" s="134" t="n">
        <v>-0.32</v>
      </c>
      <c r="BQ182" s="134" t="n">
        <v>0</v>
      </c>
      <c r="BR182" s="134" t="n">
        <v>0.475</v>
      </c>
      <c r="BS182" s="134" t="n">
        <v>0</v>
      </c>
      <c r="BT182" s="134" t="n">
        <v>-0.07</v>
      </c>
      <c r="BU182" s="134" t="n">
        <v>0.005</v>
      </c>
      <c r="BV182" s="134" t="n">
        <v>0.275</v>
      </c>
      <c r="BW182" s="134" t="n">
        <v>0</v>
      </c>
      <c r="BX182" s="134" t="n">
        <v>0</v>
      </c>
      <c r="BY182" s="134" t="n">
        <v>0</v>
      </c>
      <c r="BZ182" s="134" t="n">
        <v>-0.007499999</v>
      </c>
      <c r="CA182" s="134" t="n">
        <v>0.0575</v>
      </c>
      <c r="CB182" s="134" t="n">
        <v>0.17</v>
      </c>
      <c r="CC182" s="134" t="n">
        <v>0.0125</v>
      </c>
      <c r="CD182" s="134" t="n">
        <v>-0.007499999</v>
      </c>
      <c r="CE182" s="134" t="n">
        <v>0.006</v>
      </c>
      <c r="CF182" s="134" t="n">
        <v>0.0025</v>
      </c>
      <c r="CG182" s="134" t="n">
        <v>0.0025</v>
      </c>
      <c r="CH182" s="134" t="n">
        <v>-0.007499999</v>
      </c>
      <c r="CI182" s="134" t="n">
        <v>0.006</v>
      </c>
      <c r="CJ182" s="134" t="n">
        <v>-0.058</v>
      </c>
      <c r="CK182" s="134" t="n">
        <v>0.005</v>
      </c>
      <c r="CL182" s="134" t="n">
        <v>0.075</v>
      </c>
      <c r="CM182" s="134" t="n">
        <v>0.005</v>
      </c>
      <c r="CN182" s="134" t="n">
        <v>-0.0745</v>
      </c>
      <c r="CO182" s="134" t="n">
        <v>0.01</v>
      </c>
      <c r="CP182" s="134" t="n">
        <v>-0.0195</v>
      </c>
      <c r="CQ182" s="134" t="n">
        <v>0.015</v>
      </c>
      <c r="CR182" s="134" t="n">
        <v>0.0205</v>
      </c>
      <c r="CS182" s="134" t="n">
        <v>0.0075</v>
      </c>
      <c r="CT182" s="134" t="n">
        <v>0.37</v>
      </c>
      <c r="CU182" s="134" t="n">
        <v>0.035</v>
      </c>
      <c r="CV182" s="134" t="n">
        <v>-0.05</v>
      </c>
      <c r="CW182" s="134" t="n">
        <v>0</v>
      </c>
      <c r="CX182" s="134" t="n">
        <v>0.17</v>
      </c>
      <c r="CY182" s="134" t="n">
        <v>0.0125</v>
      </c>
      <c r="CZ182" s="134" t="n">
        <v>-0.18</v>
      </c>
      <c r="DA182" s="134" t="n">
        <v>0</v>
      </c>
      <c r="DB182" s="134" t="n">
        <v>0</v>
      </c>
      <c r="DC182" s="134" t="n">
        <v>0</v>
      </c>
      <c r="DD182" s="134" t="n">
        <v>0.85</v>
      </c>
      <c r="DF182" s="134" t="n">
        <v>-0.031</v>
      </c>
      <c r="DG182" s="134" t="n">
        <v>0.01</v>
      </c>
      <c r="DH182" s="134" t="n">
        <v>0.0225</v>
      </c>
      <c r="DI182" s="134" t="n">
        <v>0.01</v>
      </c>
      <c r="DJ182" s="134" t="n">
        <v>0.0075</v>
      </c>
      <c r="DK182" s="134" t="n">
        <v>0.0075</v>
      </c>
      <c r="DL182" s="171" t="n">
        <v>-0.13</v>
      </c>
      <c r="DM182" s="134" t="n">
        <v>-0.01</v>
      </c>
      <c r="DN182" s="134" t="n">
        <v>0.02</v>
      </c>
      <c r="DO182" s="134" t="n">
        <v>0</v>
      </c>
      <c r="DP182" s="134" t="n">
        <v>-0.03</v>
      </c>
      <c r="DQ182" s="134" t="n">
        <v>0</v>
      </c>
      <c r="DR182" s="134" t="n">
        <v>-0.12</v>
      </c>
      <c r="DS182" s="134" t="n">
        <v>-0.01</v>
      </c>
      <c r="DT182" s="134" t="n">
        <v>0</v>
      </c>
      <c r="DU182" s="134" t="n">
        <v>0</v>
      </c>
    </row>
    <row r="183" customFormat="false" ht="12.75" hidden="false" customHeight="false" outlineLevel="0" collapsed="false">
      <c r="D183" s="133" t="n">
        <v>42186</v>
      </c>
      <c r="F183" s="171" t="n">
        <v>4.7595</v>
      </c>
      <c r="G183" s="172" t="n">
        <v>0.0574300180519227</v>
      </c>
      <c r="H183" s="171" t="n">
        <v>0.17</v>
      </c>
      <c r="I183" s="171" t="n">
        <v>0.5</v>
      </c>
      <c r="J183" s="171" t="n">
        <v>0.5</v>
      </c>
      <c r="K183" s="171" t="n">
        <v>0.4</v>
      </c>
      <c r="L183" s="169" t="n">
        <v>0.5</v>
      </c>
      <c r="M183" s="169" t="n">
        <v>0.5</v>
      </c>
      <c r="N183" s="171" t="n">
        <v>0.5</v>
      </c>
      <c r="O183" s="171" t="n">
        <v>0.5</v>
      </c>
      <c r="P183" s="171" t="n">
        <v>0.5</v>
      </c>
      <c r="Q183" s="171" t="n">
        <v>0.5</v>
      </c>
      <c r="R183" s="172" t="n">
        <v>0.5</v>
      </c>
      <c r="S183" s="172" t="n">
        <v>0.55</v>
      </c>
      <c r="T183" s="171" t="n">
        <v>0.5</v>
      </c>
      <c r="U183" s="171" t="n">
        <v>0.5</v>
      </c>
      <c r="V183" s="171" t="n">
        <v>0.65</v>
      </c>
      <c r="W183" s="171" t="n">
        <v>0.6</v>
      </c>
      <c r="X183" s="171" t="n">
        <v>-0.09</v>
      </c>
      <c r="Y183" s="171" t="n">
        <v>0</v>
      </c>
      <c r="Z183" s="171" t="n">
        <v>0</v>
      </c>
      <c r="AA183" s="171" t="n">
        <v>0.005</v>
      </c>
      <c r="AB183" s="171" t="n">
        <v>0</v>
      </c>
      <c r="AC183" s="171" t="n">
        <v>0</v>
      </c>
      <c r="AD183" s="171" t="n">
        <v>0</v>
      </c>
      <c r="AE183" s="171" t="n">
        <v>0</v>
      </c>
      <c r="AF183" s="171" t="n">
        <v>0</v>
      </c>
      <c r="AG183" s="171" t="n">
        <v>0</v>
      </c>
      <c r="AH183" s="171" t="n">
        <v>0</v>
      </c>
      <c r="AI183" s="171" t="n">
        <v>0</v>
      </c>
      <c r="AJ183" s="171" t="n">
        <v>0</v>
      </c>
      <c r="AK183" s="171" t="n">
        <v>0</v>
      </c>
      <c r="AL183" s="171" t="n">
        <v>0</v>
      </c>
      <c r="AM183" s="171" t="n">
        <v>0.04</v>
      </c>
      <c r="AN183" s="171" t="n">
        <v>-0.038</v>
      </c>
      <c r="AO183" s="171" t="n">
        <v>0.033</v>
      </c>
      <c r="AP183" s="171" t="n">
        <v>-0.44</v>
      </c>
      <c r="AQ183" s="171" t="n">
        <v>0.155</v>
      </c>
      <c r="AR183" s="171" t="n">
        <v>-0.03</v>
      </c>
      <c r="AS183" s="171" t="n">
        <v>0</v>
      </c>
      <c r="AT183" s="171" t="n">
        <v>-0.15</v>
      </c>
      <c r="AU183" s="171" t="n">
        <v>-0.015</v>
      </c>
      <c r="AV183" s="171" t="n">
        <v>-0.11</v>
      </c>
      <c r="AW183" s="171" t="n">
        <v>0.01</v>
      </c>
      <c r="AX183" s="171" t="n">
        <v>-0.03</v>
      </c>
      <c r="AY183" s="171" t="n">
        <v>0.012</v>
      </c>
      <c r="AZ183" s="172" t="n">
        <v>0</v>
      </c>
      <c r="BA183" s="172" t="n">
        <v>0</v>
      </c>
      <c r="BB183" s="172" t="n">
        <v>-0.195</v>
      </c>
      <c r="BC183" s="171" t="n">
        <v>0</v>
      </c>
      <c r="BD183" s="171" t="n">
        <v>-0.07</v>
      </c>
      <c r="BE183" s="171" t="n">
        <v>0.005</v>
      </c>
      <c r="BF183" s="171" t="n">
        <v>0.43</v>
      </c>
      <c r="BG183" s="171" t="n">
        <v>0</v>
      </c>
      <c r="BH183" s="171" t="n">
        <v>-0.06</v>
      </c>
      <c r="BI183" s="171" t="n">
        <v>0</v>
      </c>
      <c r="BJ183" s="171" t="n">
        <v>0</v>
      </c>
      <c r="BK183" s="134" t="n">
        <v>0.03</v>
      </c>
      <c r="BL183" s="134" t="n">
        <v>0.43</v>
      </c>
      <c r="BM183" s="134" t="n">
        <v>0</v>
      </c>
      <c r="BN183" s="134" t="n">
        <v>-0.05</v>
      </c>
      <c r="BO183" s="134" t="n">
        <v>0</v>
      </c>
      <c r="BP183" s="134" t="n">
        <v>-0.32</v>
      </c>
      <c r="BQ183" s="134" t="n">
        <v>0</v>
      </c>
      <c r="BR183" s="134" t="n">
        <v>0.475</v>
      </c>
      <c r="BS183" s="134" t="n">
        <v>0</v>
      </c>
      <c r="BT183" s="134" t="n">
        <v>-0.07</v>
      </c>
      <c r="BU183" s="134" t="n">
        <v>0.005</v>
      </c>
      <c r="BV183" s="134" t="n">
        <v>0.275</v>
      </c>
      <c r="BW183" s="134" t="n">
        <v>0</v>
      </c>
      <c r="BX183" s="134" t="n">
        <v>0</v>
      </c>
      <c r="BY183" s="134" t="n">
        <v>0</v>
      </c>
      <c r="BZ183" s="134" t="n">
        <v>-0.007499999</v>
      </c>
      <c r="CA183" s="134" t="n">
        <v>0.0575</v>
      </c>
      <c r="CB183" s="134" t="n">
        <v>0.175</v>
      </c>
      <c r="CC183" s="134" t="n">
        <v>0.0125</v>
      </c>
      <c r="CD183" s="134" t="n">
        <v>-0.007499999</v>
      </c>
      <c r="CE183" s="134" t="n">
        <v>0.006</v>
      </c>
      <c r="CF183" s="134" t="n">
        <v>0.0025</v>
      </c>
      <c r="CG183" s="134" t="n">
        <v>0.0025</v>
      </c>
      <c r="CH183" s="134" t="n">
        <v>-0.007499999</v>
      </c>
      <c r="CI183" s="134" t="n">
        <v>0.006</v>
      </c>
      <c r="CJ183" s="134" t="n">
        <v>-0.0555</v>
      </c>
      <c r="CK183" s="134" t="n">
        <v>0.005</v>
      </c>
      <c r="CL183" s="134" t="n">
        <v>0.075</v>
      </c>
      <c r="CM183" s="134" t="n">
        <v>0.005</v>
      </c>
      <c r="CN183" s="134" t="n">
        <v>-0.0745</v>
      </c>
      <c r="CO183" s="134" t="n">
        <v>0.01</v>
      </c>
      <c r="CP183" s="134" t="n">
        <v>-0.0195</v>
      </c>
      <c r="CQ183" s="134" t="n">
        <v>0.015</v>
      </c>
      <c r="CR183" s="134" t="n">
        <v>0.0205</v>
      </c>
      <c r="CS183" s="134" t="n">
        <v>0.0075</v>
      </c>
      <c r="CT183" s="134" t="n">
        <v>0.41</v>
      </c>
      <c r="CU183" s="134" t="n">
        <v>0.035</v>
      </c>
      <c r="CV183" s="134" t="n">
        <v>-0.05</v>
      </c>
      <c r="CW183" s="134" t="n">
        <v>0</v>
      </c>
      <c r="CX183" s="134" t="n">
        <v>0.175</v>
      </c>
      <c r="CY183" s="134" t="n">
        <v>0.0125</v>
      </c>
      <c r="CZ183" s="134" t="n">
        <v>-0.18</v>
      </c>
      <c r="DA183" s="134" t="n">
        <v>0</v>
      </c>
      <c r="DB183" s="134" t="n">
        <v>0</v>
      </c>
      <c r="DC183" s="134" t="n">
        <v>0</v>
      </c>
      <c r="DD183" s="134" t="n">
        <v>1.05</v>
      </c>
      <c r="DF183" s="134" t="n">
        <v>-0.031</v>
      </c>
      <c r="DG183" s="134" t="n">
        <v>0.01</v>
      </c>
      <c r="DH183" s="134" t="n">
        <v>0.0225</v>
      </c>
      <c r="DI183" s="134" t="n">
        <v>0.01</v>
      </c>
      <c r="DJ183" s="134" t="n">
        <v>0.0075</v>
      </c>
      <c r="DK183" s="134" t="n">
        <v>0.0075</v>
      </c>
      <c r="DL183" s="171" t="n">
        <v>-0.13</v>
      </c>
      <c r="DM183" s="134" t="n">
        <v>-0.01</v>
      </c>
      <c r="DN183" s="134" t="n">
        <v>0.02</v>
      </c>
      <c r="DO183" s="134" t="n">
        <v>0</v>
      </c>
      <c r="DP183" s="134" t="n">
        <v>-0.03</v>
      </c>
      <c r="DQ183" s="134" t="n">
        <v>0</v>
      </c>
      <c r="DR183" s="134" t="n">
        <v>-0.12</v>
      </c>
      <c r="DS183" s="134" t="n">
        <v>-0.01</v>
      </c>
      <c r="DT183" s="134" t="n">
        <v>0</v>
      </c>
      <c r="DU183" s="134" t="n">
        <v>0</v>
      </c>
    </row>
    <row r="184" customFormat="false" ht="12.75" hidden="false" customHeight="false" outlineLevel="0" collapsed="false">
      <c r="D184" s="133" t="n">
        <v>42217</v>
      </c>
      <c r="F184" s="171" t="n">
        <v>4.7985</v>
      </c>
      <c r="G184" s="172" t="n">
        <v>0.0574776676107001</v>
      </c>
      <c r="H184" s="171" t="n">
        <v>0.17</v>
      </c>
      <c r="I184" s="171" t="n">
        <v>0.55</v>
      </c>
      <c r="J184" s="171" t="n">
        <v>0.55</v>
      </c>
      <c r="K184" s="171" t="n">
        <v>0.5</v>
      </c>
      <c r="L184" s="169" t="n">
        <v>0.6</v>
      </c>
      <c r="M184" s="169" t="n">
        <v>0.55</v>
      </c>
      <c r="N184" s="171" t="n">
        <v>0.6</v>
      </c>
      <c r="O184" s="171" t="n">
        <v>0.55</v>
      </c>
      <c r="P184" s="171" t="n">
        <v>0.6</v>
      </c>
      <c r="Q184" s="171" t="n">
        <v>0.45</v>
      </c>
      <c r="R184" s="172" t="n">
        <v>0.55</v>
      </c>
      <c r="S184" s="172" t="n">
        <v>0.6</v>
      </c>
      <c r="T184" s="171" t="n">
        <v>0.55</v>
      </c>
      <c r="U184" s="171" t="n">
        <v>0.6</v>
      </c>
      <c r="V184" s="171" t="n">
        <v>0.7</v>
      </c>
      <c r="W184" s="171" t="n">
        <v>0.7</v>
      </c>
      <c r="X184" s="171" t="n">
        <v>-0.09</v>
      </c>
      <c r="Y184" s="171" t="n">
        <v>0</v>
      </c>
      <c r="Z184" s="171" t="n">
        <v>0</v>
      </c>
      <c r="AA184" s="171" t="n">
        <v>0.005</v>
      </c>
      <c r="AB184" s="171" t="n">
        <v>0</v>
      </c>
      <c r="AC184" s="171" t="n">
        <v>0</v>
      </c>
      <c r="AD184" s="171" t="n">
        <v>0</v>
      </c>
      <c r="AE184" s="171" t="n">
        <v>0</v>
      </c>
      <c r="AF184" s="171" t="n">
        <v>0</v>
      </c>
      <c r="AG184" s="171" t="n">
        <v>0</v>
      </c>
      <c r="AH184" s="171" t="n">
        <v>0</v>
      </c>
      <c r="AI184" s="171" t="n">
        <v>0</v>
      </c>
      <c r="AJ184" s="171" t="n">
        <v>0</v>
      </c>
      <c r="AK184" s="171" t="n">
        <v>0</v>
      </c>
      <c r="AL184" s="171" t="n">
        <v>0</v>
      </c>
      <c r="AM184" s="171" t="n">
        <v>0.04</v>
      </c>
      <c r="AN184" s="171" t="n">
        <v>-0.038</v>
      </c>
      <c r="AO184" s="171" t="n">
        <v>0.033</v>
      </c>
      <c r="AP184" s="171" t="n">
        <v>-0.44</v>
      </c>
      <c r="AQ184" s="171" t="n">
        <v>0.155</v>
      </c>
      <c r="AR184" s="171" t="n">
        <v>-0.03</v>
      </c>
      <c r="AS184" s="171" t="n">
        <v>0</v>
      </c>
      <c r="AT184" s="171" t="n">
        <v>-0.15</v>
      </c>
      <c r="AU184" s="171" t="n">
        <v>-0.015</v>
      </c>
      <c r="AV184" s="171" t="n">
        <v>-0.11</v>
      </c>
      <c r="AW184" s="171" t="n">
        <v>0.01</v>
      </c>
      <c r="AX184" s="171" t="n">
        <v>-0.03</v>
      </c>
      <c r="AY184" s="171" t="n">
        <v>0.012</v>
      </c>
      <c r="AZ184" s="172" t="n">
        <v>0</v>
      </c>
      <c r="BA184" s="172" t="n">
        <v>0</v>
      </c>
      <c r="BB184" s="172" t="n">
        <v>-0.195</v>
      </c>
      <c r="BC184" s="171" t="n">
        <v>0</v>
      </c>
      <c r="BD184" s="171" t="n">
        <v>-0.07</v>
      </c>
      <c r="BE184" s="171" t="n">
        <v>0.005</v>
      </c>
      <c r="BF184" s="171" t="n">
        <v>0.43</v>
      </c>
      <c r="BG184" s="171" t="n">
        <v>0</v>
      </c>
      <c r="BH184" s="171" t="n">
        <v>-0.06</v>
      </c>
      <c r="BI184" s="171" t="n">
        <v>0</v>
      </c>
      <c r="BJ184" s="171" t="n">
        <v>0</v>
      </c>
      <c r="BK184" s="134" t="n">
        <v>0.03</v>
      </c>
      <c r="BL184" s="134" t="n">
        <v>0.43</v>
      </c>
      <c r="BM184" s="134" t="n">
        <v>0</v>
      </c>
      <c r="BN184" s="134" t="n">
        <v>-0.05</v>
      </c>
      <c r="BO184" s="134" t="n">
        <v>0</v>
      </c>
      <c r="BP184" s="134" t="n">
        <v>-0.32</v>
      </c>
      <c r="BQ184" s="134" t="n">
        <v>0</v>
      </c>
      <c r="BR184" s="134" t="n">
        <v>0.475</v>
      </c>
      <c r="BS184" s="134" t="n">
        <v>0</v>
      </c>
      <c r="BT184" s="134" t="n">
        <v>-0.07</v>
      </c>
      <c r="BU184" s="134" t="n">
        <v>0.005</v>
      </c>
      <c r="BV184" s="134" t="n">
        <v>0.275</v>
      </c>
      <c r="BW184" s="134" t="n">
        <v>0</v>
      </c>
      <c r="BX184" s="134" t="n">
        <v>0</v>
      </c>
      <c r="BY184" s="134" t="n">
        <v>0</v>
      </c>
      <c r="BZ184" s="134" t="n">
        <v>-0.007499999</v>
      </c>
      <c r="CA184" s="134" t="n">
        <v>0.0575</v>
      </c>
      <c r="CB184" s="134" t="n">
        <v>0.175</v>
      </c>
      <c r="CC184" s="134" t="n">
        <v>0.0125</v>
      </c>
      <c r="CD184" s="134" t="n">
        <v>-0.007499999</v>
      </c>
      <c r="CE184" s="134" t="n">
        <v>0.006</v>
      </c>
      <c r="CF184" s="134" t="n">
        <v>0.0025</v>
      </c>
      <c r="CG184" s="134" t="n">
        <v>0.0025</v>
      </c>
      <c r="CH184" s="134" t="n">
        <v>-0.007499999</v>
      </c>
      <c r="CI184" s="134" t="n">
        <v>0.006</v>
      </c>
      <c r="CJ184" s="134" t="n">
        <v>-0.053</v>
      </c>
      <c r="CK184" s="134" t="n">
        <v>0.005</v>
      </c>
      <c r="CL184" s="134" t="n">
        <v>0.075</v>
      </c>
      <c r="CM184" s="134" t="n">
        <v>0.005</v>
      </c>
      <c r="CN184" s="134" t="n">
        <v>-0.0745</v>
      </c>
      <c r="CO184" s="134" t="n">
        <v>0.01</v>
      </c>
      <c r="CP184" s="134" t="n">
        <v>-0.0195</v>
      </c>
      <c r="CQ184" s="134" t="n">
        <v>0.015</v>
      </c>
      <c r="CR184" s="134" t="n">
        <v>0.0205</v>
      </c>
      <c r="CS184" s="134" t="n">
        <v>0.0075</v>
      </c>
      <c r="CT184" s="134" t="n">
        <v>0.41</v>
      </c>
      <c r="CU184" s="134" t="n">
        <v>0.01</v>
      </c>
      <c r="CV184" s="134" t="n">
        <v>-0.05</v>
      </c>
      <c r="CW184" s="134" t="n">
        <v>0</v>
      </c>
      <c r="CX184" s="134" t="n">
        <v>0.175</v>
      </c>
      <c r="CY184" s="134" t="n">
        <v>0.0125</v>
      </c>
      <c r="CZ184" s="134" t="n">
        <v>-0.18</v>
      </c>
      <c r="DA184" s="134" t="n">
        <v>0</v>
      </c>
      <c r="DB184" s="134" t="n">
        <v>0</v>
      </c>
      <c r="DC184" s="134" t="n">
        <v>0</v>
      </c>
      <c r="DD184" s="134" t="n">
        <v>1.05</v>
      </c>
      <c r="DF184" s="134" t="n">
        <v>-0.031</v>
      </c>
      <c r="DG184" s="134" t="n">
        <v>0.01</v>
      </c>
      <c r="DH184" s="134" t="n">
        <v>0.0175</v>
      </c>
      <c r="DI184" s="134" t="n">
        <v>0.01</v>
      </c>
      <c r="DJ184" s="134" t="n">
        <v>0.0025</v>
      </c>
      <c r="DK184" s="134" t="n">
        <v>0.0075</v>
      </c>
      <c r="DL184" s="171" t="n">
        <v>-0.13</v>
      </c>
      <c r="DM184" s="134" t="n">
        <v>-0.01</v>
      </c>
      <c r="DN184" s="134" t="n">
        <v>0.02</v>
      </c>
      <c r="DO184" s="134" t="n">
        <v>0</v>
      </c>
      <c r="DP184" s="134" t="n">
        <v>-0.03</v>
      </c>
      <c r="DQ184" s="134" t="n">
        <v>0</v>
      </c>
      <c r="DR184" s="134" t="n">
        <v>-0.12</v>
      </c>
      <c r="DS184" s="134" t="n">
        <v>-0.01</v>
      </c>
      <c r="DT184" s="134" t="n">
        <v>0</v>
      </c>
      <c r="DU184" s="134" t="n">
        <v>0</v>
      </c>
    </row>
    <row r="185" customFormat="false" ht="12.75" hidden="false" customHeight="false" outlineLevel="0" collapsed="false">
      <c r="D185" s="133" t="n">
        <v>42248</v>
      </c>
      <c r="F185" s="171" t="n">
        <v>4.7875</v>
      </c>
      <c r="G185" s="172" t="n">
        <v>0.0575253171702324</v>
      </c>
      <c r="H185" s="171" t="n">
        <v>0.17</v>
      </c>
      <c r="I185" s="171" t="n">
        <v>0.55</v>
      </c>
      <c r="J185" s="171" t="n">
        <v>0.55</v>
      </c>
      <c r="K185" s="171" t="n">
        <v>0.55</v>
      </c>
      <c r="L185" s="169" t="n">
        <v>0.55</v>
      </c>
      <c r="M185" s="169" t="n">
        <v>0.55</v>
      </c>
      <c r="N185" s="171" t="n">
        <v>0.6</v>
      </c>
      <c r="O185" s="171" t="n">
        <v>0.6</v>
      </c>
      <c r="P185" s="171" t="n">
        <v>0.55</v>
      </c>
      <c r="Q185" s="171" t="n">
        <v>0.5</v>
      </c>
      <c r="R185" s="172" t="n">
        <v>0.55</v>
      </c>
      <c r="S185" s="172" t="n">
        <v>0.6</v>
      </c>
      <c r="T185" s="171" t="n">
        <v>0.55</v>
      </c>
      <c r="U185" s="171" t="n">
        <v>0.6</v>
      </c>
      <c r="V185" s="171" t="n">
        <v>0.7</v>
      </c>
      <c r="W185" s="171" t="n">
        <v>0.65</v>
      </c>
      <c r="X185" s="171" t="n">
        <v>-0.09</v>
      </c>
      <c r="Y185" s="171" t="n">
        <v>0</v>
      </c>
      <c r="Z185" s="171" t="n">
        <v>0</v>
      </c>
      <c r="AA185" s="171" t="n">
        <v>0.005</v>
      </c>
      <c r="AB185" s="171" t="n">
        <v>0</v>
      </c>
      <c r="AC185" s="171" t="n">
        <v>0</v>
      </c>
      <c r="AD185" s="171" t="n">
        <v>0</v>
      </c>
      <c r="AE185" s="171" t="n">
        <v>0</v>
      </c>
      <c r="AF185" s="171" t="n">
        <v>0</v>
      </c>
      <c r="AG185" s="171" t="n">
        <v>0</v>
      </c>
      <c r="AH185" s="171" t="n">
        <v>0</v>
      </c>
      <c r="AI185" s="171" t="n">
        <v>0</v>
      </c>
      <c r="AJ185" s="171" t="n">
        <v>0</v>
      </c>
      <c r="AK185" s="171" t="n">
        <v>0</v>
      </c>
      <c r="AL185" s="171" t="n">
        <v>0</v>
      </c>
      <c r="AM185" s="171" t="n">
        <v>0.04</v>
      </c>
      <c r="AN185" s="171" t="n">
        <v>-0.038</v>
      </c>
      <c r="AO185" s="171" t="n">
        <v>0.033</v>
      </c>
      <c r="AP185" s="171" t="n">
        <v>-0.44</v>
      </c>
      <c r="AQ185" s="171" t="n">
        <v>0.155</v>
      </c>
      <c r="AR185" s="171" t="n">
        <v>0</v>
      </c>
      <c r="AS185" s="171" t="n">
        <v>0</v>
      </c>
      <c r="AT185" s="171" t="n">
        <v>-0.15</v>
      </c>
      <c r="AU185" s="171" t="n">
        <v>-0.015</v>
      </c>
      <c r="AV185" s="171" t="n">
        <v>-0.11</v>
      </c>
      <c r="AW185" s="171" t="n">
        <v>0.01</v>
      </c>
      <c r="AX185" s="171" t="n">
        <v>0</v>
      </c>
      <c r="AY185" s="171" t="n">
        <v>0</v>
      </c>
      <c r="AZ185" s="172" t="n">
        <v>0</v>
      </c>
      <c r="BA185" s="172" t="n">
        <v>0</v>
      </c>
      <c r="BB185" s="172" t="n">
        <v>-0.195</v>
      </c>
      <c r="BC185" s="171" t="n">
        <v>0</v>
      </c>
      <c r="BD185" s="171" t="n">
        <v>-0.07</v>
      </c>
      <c r="BE185" s="171" t="n">
        <v>0.005</v>
      </c>
      <c r="BF185" s="171" t="n">
        <v>0.43</v>
      </c>
      <c r="BG185" s="171" t="n">
        <v>0</v>
      </c>
      <c r="BH185" s="171" t="n">
        <v>-0.06</v>
      </c>
      <c r="BI185" s="171" t="n">
        <v>0</v>
      </c>
      <c r="BJ185" s="171" t="n">
        <v>0</v>
      </c>
      <c r="BK185" s="134" t="n">
        <v>0.03</v>
      </c>
      <c r="BL185" s="134" t="n">
        <v>0.43</v>
      </c>
      <c r="BM185" s="134" t="n">
        <v>0</v>
      </c>
      <c r="BN185" s="134" t="n">
        <v>-0.05</v>
      </c>
      <c r="BO185" s="134" t="n">
        <v>0</v>
      </c>
      <c r="BP185" s="134" t="n">
        <v>-0.32</v>
      </c>
      <c r="BQ185" s="134" t="n">
        <v>0</v>
      </c>
      <c r="BR185" s="134" t="n">
        <v>0.475</v>
      </c>
      <c r="BS185" s="134" t="n">
        <v>0</v>
      </c>
      <c r="BT185" s="134" t="n">
        <v>-0.07</v>
      </c>
      <c r="BU185" s="134" t="n">
        <v>0.005</v>
      </c>
      <c r="BV185" s="134" t="n">
        <v>0.275</v>
      </c>
      <c r="BW185" s="134" t="n">
        <v>0</v>
      </c>
      <c r="BX185" s="134" t="n">
        <v>0</v>
      </c>
      <c r="BY185" s="134" t="n">
        <v>0</v>
      </c>
      <c r="BZ185" s="134" t="n">
        <v>-0.007499999</v>
      </c>
      <c r="CA185" s="134" t="n">
        <v>0.0575</v>
      </c>
      <c r="CB185" s="134" t="n">
        <v>0.165</v>
      </c>
      <c r="CC185" s="134" t="n">
        <v>0.0125</v>
      </c>
      <c r="CD185" s="134" t="n">
        <v>-0.007499999</v>
      </c>
      <c r="CE185" s="134" t="n">
        <v>0.006</v>
      </c>
      <c r="CF185" s="134" t="n">
        <v>0.0025</v>
      </c>
      <c r="CG185" s="134" t="n">
        <v>0.0025</v>
      </c>
      <c r="CH185" s="134" t="n">
        <v>-0.007499999</v>
      </c>
      <c r="CI185" s="134" t="n">
        <v>0.006</v>
      </c>
      <c r="CJ185" s="134" t="n">
        <v>-0.058</v>
      </c>
      <c r="CK185" s="134" t="n">
        <v>0.005</v>
      </c>
      <c r="CL185" s="134" t="n">
        <v>0.075</v>
      </c>
      <c r="CM185" s="134" t="n">
        <v>0.005</v>
      </c>
      <c r="CN185" s="134" t="n">
        <v>-0.0745</v>
      </c>
      <c r="CO185" s="134" t="n">
        <v>0.01</v>
      </c>
      <c r="CP185" s="134" t="n">
        <v>-0.0195</v>
      </c>
      <c r="CQ185" s="134" t="n">
        <v>0.015</v>
      </c>
      <c r="CR185" s="134" t="n">
        <v>0.0205</v>
      </c>
      <c r="CS185" s="134" t="n">
        <v>0.0075</v>
      </c>
      <c r="CT185" s="134" t="n">
        <v>0.36</v>
      </c>
      <c r="CU185" s="134" t="n">
        <v>0.01</v>
      </c>
      <c r="CV185" s="134" t="n">
        <v>-0.05</v>
      </c>
      <c r="CW185" s="134" t="n">
        <v>0</v>
      </c>
      <c r="CX185" s="134" t="n">
        <v>0.165</v>
      </c>
      <c r="CY185" s="134" t="n">
        <v>0.0125</v>
      </c>
      <c r="CZ185" s="134" t="n">
        <v>-0.18</v>
      </c>
      <c r="DA185" s="134" t="n">
        <v>0</v>
      </c>
      <c r="DB185" s="134" t="n">
        <v>0</v>
      </c>
      <c r="DC185" s="134" t="n">
        <v>0</v>
      </c>
      <c r="DD185" s="134" t="n">
        <v>0.75</v>
      </c>
      <c r="DF185" s="134" t="n">
        <v>-0.036</v>
      </c>
      <c r="DG185" s="134" t="n">
        <v>0.01</v>
      </c>
      <c r="DH185" s="134" t="n">
        <v>0.0175</v>
      </c>
      <c r="DI185" s="134" t="n">
        <v>0.01</v>
      </c>
      <c r="DJ185" s="134" t="n">
        <v>0.0025</v>
      </c>
      <c r="DK185" s="134" t="n">
        <v>0.0075</v>
      </c>
      <c r="DL185" s="171" t="n">
        <v>-0.13</v>
      </c>
      <c r="DM185" s="134" t="n">
        <v>-0.01</v>
      </c>
      <c r="DN185" s="134" t="n">
        <v>0.02</v>
      </c>
      <c r="DO185" s="134" t="n">
        <v>0</v>
      </c>
      <c r="DP185" s="134" t="n">
        <v>0</v>
      </c>
      <c r="DQ185" s="134" t="n">
        <v>0</v>
      </c>
      <c r="DR185" s="134" t="n">
        <v>-0.12</v>
      </c>
      <c r="DS185" s="134" t="n">
        <v>-0.01</v>
      </c>
      <c r="DT185" s="134" t="n">
        <v>0</v>
      </c>
      <c r="DU185" s="134" t="n">
        <v>0</v>
      </c>
    </row>
    <row r="186" customFormat="false" ht="12.75" hidden="false" customHeight="false" outlineLevel="0" collapsed="false">
      <c r="D186" s="133" t="n">
        <v>42278</v>
      </c>
      <c r="F186" s="171" t="n">
        <v>4.8025</v>
      </c>
      <c r="G186" s="172" t="n">
        <v>0.0575714296479184</v>
      </c>
      <c r="H186" s="171" t="n">
        <v>0.17</v>
      </c>
      <c r="I186" s="171" t="n">
        <v>0.6</v>
      </c>
      <c r="J186" s="171" t="n">
        <v>0.6</v>
      </c>
      <c r="K186" s="171" t="n">
        <v>0.55</v>
      </c>
      <c r="L186" s="169" t="n">
        <v>0.6</v>
      </c>
      <c r="M186" s="169" t="n">
        <v>0.6</v>
      </c>
      <c r="N186" s="171" t="n">
        <v>0.65</v>
      </c>
      <c r="O186" s="171" t="n">
        <v>0.65</v>
      </c>
      <c r="P186" s="171" t="n">
        <v>0.6</v>
      </c>
      <c r="Q186" s="171" t="n">
        <v>0.5</v>
      </c>
      <c r="R186" s="172" t="n">
        <v>0.6</v>
      </c>
      <c r="S186" s="172" t="n">
        <v>0.65</v>
      </c>
      <c r="T186" s="171" t="n">
        <v>0.6</v>
      </c>
      <c r="U186" s="171" t="n">
        <v>0.65</v>
      </c>
      <c r="V186" s="171" t="n">
        <v>0.75</v>
      </c>
      <c r="W186" s="171" t="n">
        <v>0.7</v>
      </c>
      <c r="X186" s="171" t="n">
        <v>-0.09</v>
      </c>
      <c r="Y186" s="171" t="n">
        <v>0</v>
      </c>
      <c r="Z186" s="171" t="n">
        <v>0</v>
      </c>
      <c r="AA186" s="171" t="n">
        <v>0.005</v>
      </c>
      <c r="AB186" s="171" t="n">
        <v>0</v>
      </c>
      <c r="AC186" s="171" t="n">
        <v>0</v>
      </c>
      <c r="AD186" s="171" t="n">
        <v>0</v>
      </c>
      <c r="AE186" s="171" t="n">
        <v>0</v>
      </c>
      <c r="AF186" s="171" t="n">
        <v>0</v>
      </c>
      <c r="AG186" s="171" t="n">
        <v>0</v>
      </c>
      <c r="AH186" s="171" t="n">
        <v>0</v>
      </c>
      <c r="AI186" s="171" t="n">
        <v>0</v>
      </c>
      <c r="AJ186" s="171" t="n">
        <v>0</v>
      </c>
      <c r="AK186" s="171" t="n">
        <v>0</v>
      </c>
      <c r="AL186" s="171" t="n">
        <v>0</v>
      </c>
      <c r="AM186" s="171" t="n">
        <v>0.04</v>
      </c>
      <c r="AN186" s="171" t="n">
        <v>-0.038</v>
      </c>
      <c r="AO186" s="171" t="n">
        <v>0.033</v>
      </c>
      <c r="AP186" s="171" t="n">
        <v>-0.44</v>
      </c>
      <c r="AQ186" s="171" t="n">
        <v>0.155</v>
      </c>
      <c r="AR186" s="171" t="n">
        <v>0</v>
      </c>
      <c r="AS186" s="171" t="n">
        <v>0</v>
      </c>
      <c r="AT186" s="171" t="n">
        <v>-0.15</v>
      </c>
      <c r="AU186" s="171" t="n">
        <v>-0.015</v>
      </c>
      <c r="AV186" s="171" t="n">
        <v>-0.11</v>
      </c>
      <c r="AW186" s="171" t="n">
        <v>0.01</v>
      </c>
      <c r="AX186" s="171" t="n">
        <v>0</v>
      </c>
      <c r="AY186" s="171" t="n">
        <v>0</v>
      </c>
      <c r="AZ186" s="172" t="n">
        <v>0</v>
      </c>
      <c r="BA186" s="172" t="n">
        <v>0</v>
      </c>
      <c r="BB186" s="172" t="n">
        <v>-0.195</v>
      </c>
      <c r="BC186" s="171" t="n">
        <v>0</v>
      </c>
      <c r="BD186" s="171" t="n">
        <v>-0.07</v>
      </c>
      <c r="BE186" s="171" t="n">
        <v>0.005</v>
      </c>
      <c r="BF186" s="171" t="n">
        <v>0.43</v>
      </c>
      <c r="BG186" s="171" t="n">
        <v>0</v>
      </c>
      <c r="BH186" s="171" t="n">
        <v>-0.06</v>
      </c>
      <c r="BI186" s="171" t="n">
        <v>0</v>
      </c>
      <c r="BJ186" s="171" t="n">
        <v>0</v>
      </c>
      <c r="BK186" s="134" t="n">
        <v>0.03</v>
      </c>
      <c r="BL186" s="134" t="n">
        <v>0.43</v>
      </c>
      <c r="BM186" s="134" t="n">
        <v>0</v>
      </c>
      <c r="BN186" s="134" t="n">
        <v>-0.05</v>
      </c>
      <c r="BO186" s="134" t="n">
        <v>0</v>
      </c>
      <c r="BP186" s="134" t="n">
        <v>-0.32</v>
      </c>
      <c r="BQ186" s="134" t="n">
        <v>0</v>
      </c>
      <c r="BR186" s="134" t="n">
        <v>0.475</v>
      </c>
      <c r="BS186" s="134" t="n">
        <v>0</v>
      </c>
      <c r="BT186" s="134" t="n">
        <v>-0.07</v>
      </c>
      <c r="BU186" s="134" t="n">
        <v>0.005</v>
      </c>
      <c r="BV186" s="134" t="n">
        <v>0.275</v>
      </c>
      <c r="BW186" s="134" t="n">
        <v>0</v>
      </c>
      <c r="BX186" s="134" t="n">
        <v>0</v>
      </c>
      <c r="BY186" s="134" t="n">
        <v>0</v>
      </c>
      <c r="BZ186" s="134" t="n">
        <v>-0.007499999</v>
      </c>
      <c r="CA186" s="134" t="n">
        <v>0.0575</v>
      </c>
      <c r="CB186" s="134" t="n">
        <v>0.1725</v>
      </c>
      <c r="CC186" s="134" t="n">
        <v>0.0125</v>
      </c>
      <c r="CD186" s="134" t="n">
        <v>-0.007499999</v>
      </c>
      <c r="CE186" s="134" t="n">
        <v>0.006</v>
      </c>
      <c r="CF186" s="134" t="n">
        <v>0.0025</v>
      </c>
      <c r="CG186" s="134" t="n">
        <v>0.0025</v>
      </c>
      <c r="CH186" s="134" t="n">
        <v>-0.007499999</v>
      </c>
      <c r="CI186" s="134" t="n">
        <v>0.006</v>
      </c>
      <c r="CJ186" s="134" t="n">
        <v>-0.0605</v>
      </c>
      <c r="CK186" s="134" t="n">
        <v>0.005</v>
      </c>
      <c r="CL186" s="134" t="n">
        <v>0.075</v>
      </c>
      <c r="CM186" s="134" t="n">
        <v>0.005</v>
      </c>
      <c r="CN186" s="134" t="n">
        <v>-0.0745</v>
      </c>
      <c r="CO186" s="134" t="n">
        <v>0.01</v>
      </c>
      <c r="CP186" s="134" t="n">
        <v>-0.0195</v>
      </c>
      <c r="CQ186" s="134" t="n">
        <v>0.015</v>
      </c>
      <c r="CR186" s="134" t="n">
        <v>0.0205</v>
      </c>
      <c r="CS186" s="134" t="n">
        <v>0.0075</v>
      </c>
      <c r="CT186" s="134" t="n">
        <v>0.4</v>
      </c>
      <c r="CU186" s="134" t="n">
        <v>0.01</v>
      </c>
      <c r="CV186" s="134" t="n">
        <v>-0.05</v>
      </c>
      <c r="CW186" s="134" t="n">
        <v>0</v>
      </c>
      <c r="CX186" s="134" t="n">
        <v>0.1725</v>
      </c>
      <c r="CY186" s="134" t="n">
        <v>0.0125</v>
      </c>
      <c r="CZ186" s="134" t="n">
        <v>-0.18</v>
      </c>
      <c r="DA186" s="134" t="n">
        <v>0</v>
      </c>
      <c r="DB186" s="134" t="n">
        <v>0</v>
      </c>
      <c r="DC186" s="134" t="n">
        <v>0</v>
      </c>
      <c r="DD186" s="134" t="n">
        <v>0.45</v>
      </c>
      <c r="DF186" s="134" t="n">
        <v>-0.036</v>
      </c>
      <c r="DG186" s="134" t="n">
        <v>0.01</v>
      </c>
      <c r="DH186" s="134" t="n">
        <v>0.0125</v>
      </c>
      <c r="DI186" s="134" t="n">
        <v>0.01</v>
      </c>
      <c r="DJ186" s="134" t="n">
        <v>-0.0025</v>
      </c>
      <c r="DK186" s="134" t="n">
        <v>0.0075</v>
      </c>
      <c r="DL186" s="171" t="n">
        <v>-0.13</v>
      </c>
      <c r="DM186" s="134" t="n">
        <v>-0.01</v>
      </c>
      <c r="DN186" s="134" t="n">
        <v>0.02</v>
      </c>
      <c r="DO186" s="134" t="n">
        <v>0</v>
      </c>
      <c r="DP186" s="134" t="n">
        <v>0</v>
      </c>
      <c r="DQ186" s="134" t="n">
        <v>0</v>
      </c>
      <c r="DR186" s="134" t="n">
        <v>-0.12</v>
      </c>
      <c r="DS186" s="134" t="n">
        <v>-0.01</v>
      </c>
      <c r="DT186" s="134" t="n">
        <v>0</v>
      </c>
      <c r="DU186" s="134" t="n">
        <v>0</v>
      </c>
    </row>
    <row r="187" customFormat="false" ht="12.75" hidden="false" customHeight="false" outlineLevel="0" collapsed="false">
      <c r="D187" s="133" t="n">
        <v>42309</v>
      </c>
      <c r="F187" s="171" t="n">
        <v>4.9595</v>
      </c>
      <c r="G187" s="172" t="n">
        <v>0.057619079208937</v>
      </c>
      <c r="H187" s="171" t="n">
        <v>0.17</v>
      </c>
      <c r="I187" s="171" t="n">
        <v>0.8</v>
      </c>
      <c r="J187" s="171" t="n">
        <v>0.85</v>
      </c>
      <c r="K187" s="171" t="n">
        <v>0.8</v>
      </c>
      <c r="L187" s="169" t="n">
        <v>0.8</v>
      </c>
      <c r="M187" s="169" t="n">
        <v>0.9</v>
      </c>
      <c r="N187" s="171" t="n">
        <v>0.95</v>
      </c>
      <c r="O187" s="171" t="n">
        <v>0.85</v>
      </c>
      <c r="P187" s="171" t="n">
        <v>0.8</v>
      </c>
      <c r="Q187" s="171" t="n">
        <v>0.95</v>
      </c>
      <c r="R187" s="172" t="n">
        <v>0.8</v>
      </c>
      <c r="S187" s="172" t="n">
        <v>0.8</v>
      </c>
      <c r="T187" s="171" t="n">
        <v>0.8</v>
      </c>
      <c r="U187" s="171" t="n">
        <v>0.95</v>
      </c>
      <c r="V187" s="171" t="n">
        <v>0.95</v>
      </c>
      <c r="W187" s="171" t="n">
        <v>0.9</v>
      </c>
      <c r="X187" s="171" t="n">
        <v>-0.03</v>
      </c>
      <c r="Y187" s="171" t="n">
        <v>0.03</v>
      </c>
      <c r="Z187" s="171" t="n">
        <v>0</v>
      </c>
      <c r="AA187" s="171" t="n">
        <v>0.02</v>
      </c>
      <c r="AB187" s="171" t="n">
        <v>0</v>
      </c>
      <c r="AC187" s="171" t="n">
        <v>0</v>
      </c>
      <c r="AD187" s="171" t="n">
        <v>0</v>
      </c>
      <c r="AE187" s="171" t="n">
        <v>0</v>
      </c>
      <c r="AF187" s="171" t="n">
        <v>0</v>
      </c>
      <c r="AG187" s="171" t="n">
        <v>0</v>
      </c>
      <c r="AH187" s="171" t="n">
        <v>0</v>
      </c>
      <c r="AI187" s="171" t="n">
        <v>0</v>
      </c>
      <c r="AJ187" s="171" t="n">
        <v>0</v>
      </c>
      <c r="AK187" s="171" t="n">
        <v>0</v>
      </c>
      <c r="AL187" s="171" t="n">
        <v>0</v>
      </c>
      <c r="AM187" s="171" t="n">
        <v>0.035</v>
      </c>
      <c r="AN187" s="171" t="n">
        <v>-0.0525</v>
      </c>
      <c r="AO187" s="171" t="n">
        <v>0.028</v>
      </c>
      <c r="AP187" s="171" t="n">
        <v>-0.44</v>
      </c>
      <c r="AQ187" s="171" t="n">
        <v>0.155</v>
      </c>
      <c r="AR187" s="171" t="n">
        <v>0</v>
      </c>
      <c r="AS187" s="171" t="n">
        <v>0</v>
      </c>
      <c r="AT187" s="171" t="n">
        <v>-0.15</v>
      </c>
      <c r="AU187" s="171" t="n">
        <v>-0.005</v>
      </c>
      <c r="AV187" s="171" t="n">
        <v>-0.11</v>
      </c>
      <c r="AW187" s="171" t="n">
        <v>-0.01</v>
      </c>
      <c r="AX187" s="171" t="n">
        <v>0</v>
      </c>
      <c r="AY187" s="171" t="n">
        <v>0</v>
      </c>
      <c r="AZ187" s="172" t="n">
        <v>0</v>
      </c>
      <c r="BA187" s="172" t="n">
        <v>0</v>
      </c>
      <c r="BB187" s="172" t="n">
        <v>-0.13</v>
      </c>
      <c r="BC187" s="171" t="n">
        <v>0</v>
      </c>
      <c r="BD187" s="171" t="n">
        <v>-0.07</v>
      </c>
      <c r="BE187" s="171" t="n">
        <v>0.005</v>
      </c>
      <c r="BF187" s="171" t="n">
        <v>0.35</v>
      </c>
      <c r="BG187" s="171" t="n">
        <v>0</v>
      </c>
      <c r="BH187" s="171" t="n">
        <v>-0.06</v>
      </c>
      <c r="BI187" s="171" t="n">
        <v>0</v>
      </c>
      <c r="BJ187" s="171" t="n">
        <v>0</v>
      </c>
      <c r="BK187" s="134" t="n">
        <v>0</v>
      </c>
      <c r="BL187" s="134" t="n">
        <v>0.35</v>
      </c>
      <c r="BM187" s="134" t="n">
        <v>0</v>
      </c>
      <c r="BN187" s="134" t="n">
        <v>0.05</v>
      </c>
      <c r="BO187" s="134" t="n">
        <v>0</v>
      </c>
      <c r="BP187" s="134" t="n">
        <v>-0.26</v>
      </c>
      <c r="BQ187" s="134" t="n">
        <v>0</v>
      </c>
      <c r="BR187" s="134" t="n">
        <v>0.5</v>
      </c>
      <c r="BS187" s="134" t="n">
        <v>0</v>
      </c>
      <c r="BT187" s="134" t="n">
        <v>-0.07</v>
      </c>
      <c r="BU187" s="134" t="n">
        <v>0.005</v>
      </c>
      <c r="BV187" s="134" t="n">
        <v>0.3</v>
      </c>
      <c r="BW187" s="134" t="n">
        <v>0</v>
      </c>
      <c r="BX187" s="134" t="n">
        <v>0</v>
      </c>
      <c r="BY187" s="134" t="n">
        <v>0</v>
      </c>
      <c r="BZ187" s="134" t="n">
        <v>-0.004999999</v>
      </c>
      <c r="CA187" s="134" t="n">
        <v>0.0575</v>
      </c>
      <c r="CB187" s="134" t="n">
        <v>0.215</v>
      </c>
      <c r="CC187" s="134" t="n">
        <v>0.02</v>
      </c>
      <c r="CD187" s="134" t="n">
        <v>-0.004999999</v>
      </c>
      <c r="CE187" s="134" t="n">
        <v>0.0062</v>
      </c>
      <c r="CF187" s="134" t="n">
        <v>0.0025</v>
      </c>
      <c r="CG187" s="134" t="n">
        <v>0.0025</v>
      </c>
      <c r="CH187" s="134" t="n">
        <v>-0.004999999</v>
      </c>
      <c r="CI187" s="134" t="n">
        <v>0.0062</v>
      </c>
      <c r="CJ187" s="134" t="n">
        <v>-0.063</v>
      </c>
      <c r="CK187" s="134" t="n">
        <v>0.005</v>
      </c>
      <c r="CL187" s="134" t="n">
        <v>0.075</v>
      </c>
      <c r="CM187" s="134" t="n">
        <v>0.005</v>
      </c>
      <c r="CN187" s="134" t="n">
        <v>-0.069</v>
      </c>
      <c r="CO187" s="134" t="n">
        <v>0.01</v>
      </c>
      <c r="CP187" s="134" t="n">
        <v>-0.014</v>
      </c>
      <c r="CQ187" s="134" t="n">
        <v>0.0125</v>
      </c>
      <c r="CR187" s="134" t="n">
        <v>0.026</v>
      </c>
      <c r="CS187" s="134" t="n">
        <v>0.0075</v>
      </c>
      <c r="CT187" s="134" t="n">
        <v>0.7</v>
      </c>
      <c r="CU187" s="134" t="n">
        <v>0.055</v>
      </c>
      <c r="CV187" s="134" t="n">
        <v>0.05</v>
      </c>
      <c r="CW187" s="134" t="n">
        <v>0</v>
      </c>
      <c r="CX187" s="134" t="n">
        <v>0.215</v>
      </c>
      <c r="CY187" s="134" t="n">
        <v>0.02</v>
      </c>
      <c r="CZ187" s="134" t="n">
        <v>-0.18</v>
      </c>
      <c r="DA187" s="134" t="n">
        <v>0</v>
      </c>
      <c r="DB187" s="134" t="n">
        <v>0</v>
      </c>
      <c r="DC187" s="134" t="n">
        <v>0</v>
      </c>
      <c r="DD187" s="134" t="n">
        <v>0.45</v>
      </c>
      <c r="DF187" s="134" t="n">
        <v>-0.0245</v>
      </c>
      <c r="DG187" s="134" t="n">
        <v>0.0125</v>
      </c>
      <c r="DH187" s="134" t="n">
        <v>0.0135</v>
      </c>
      <c r="DI187" s="134" t="n">
        <v>0.0075</v>
      </c>
      <c r="DJ187" s="134" t="n">
        <v>-0.001499999</v>
      </c>
      <c r="DK187" s="134" t="n">
        <v>0.0025</v>
      </c>
      <c r="DL187" s="171" t="n">
        <v>-0.13</v>
      </c>
      <c r="DM187" s="134" t="n">
        <v>0</v>
      </c>
      <c r="DN187" s="134" t="n">
        <v>0.02</v>
      </c>
      <c r="DO187" s="134" t="n">
        <v>0</v>
      </c>
      <c r="DP187" s="134" t="n">
        <v>0</v>
      </c>
      <c r="DQ187" s="134" t="n">
        <v>0</v>
      </c>
      <c r="DR187" s="134" t="n">
        <v>-0.12</v>
      </c>
      <c r="DS187" s="134" t="n">
        <v>0</v>
      </c>
      <c r="DT187" s="134" t="n">
        <v>0</v>
      </c>
      <c r="DU187" s="134" t="n">
        <v>0</v>
      </c>
    </row>
    <row r="188" customFormat="false" ht="12.75" hidden="false" customHeight="false" outlineLevel="0" collapsed="false">
      <c r="D188" s="133" t="n">
        <v>42339</v>
      </c>
      <c r="F188" s="171" t="n">
        <v>5.1195</v>
      </c>
      <c r="G188" s="172" t="n">
        <v>0.0576651916880615</v>
      </c>
      <c r="H188" s="171" t="n">
        <v>0.17</v>
      </c>
      <c r="I188" s="171" t="n">
        <v>1</v>
      </c>
      <c r="J188" s="171" t="n">
        <v>1.05</v>
      </c>
      <c r="K188" s="171" t="n">
        <v>1</v>
      </c>
      <c r="L188" s="169" t="n">
        <v>1</v>
      </c>
      <c r="M188" s="169" t="n">
        <v>1.15</v>
      </c>
      <c r="N188" s="171" t="n">
        <v>1.25</v>
      </c>
      <c r="O188" s="171" t="n">
        <v>1.05</v>
      </c>
      <c r="P188" s="171" t="n">
        <v>1</v>
      </c>
      <c r="Q188" s="171" t="n">
        <v>1.35</v>
      </c>
      <c r="R188" s="172" t="n">
        <v>1</v>
      </c>
      <c r="S188" s="172" t="n">
        <v>1.1</v>
      </c>
      <c r="T188" s="171" t="n">
        <v>1</v>
      </c>
      <c r="U188" s="171" t="n">
        <v>1.25</v>
      </c>
      <c r="V188" s="171" t="n">
        <v>1.15</v>
      </c>
      <c r="W188" s="171" t="n">
        <v>1.1</v>
      </c>
      <c r="X188" s="171" t="n">
        <v>-0.025</v>
      </c>
      <c r="Y188" s="171" t="n">
        <v>0.03</v>
      </c>
      <c r="Z188" s="171" t="n">
        <v>0</v>
      </c>
      <c r="AA188" s="171" t="n">
        <v>0.02</v>
      </c>
      <c r="AB188" s="171" t="n">
        <v>0</v>
      </c>
      <c r="AC188" s="171" t="n">
        <v>0</v>
      </c>
      <c r="AD188" s="171" t="n">
        <v>0</v>
      </c>
      <c r="AE188" s="171" t="n">
        <v>0</v>
      </c>
      <c r="AF188" s="171" t="n">
        <v>0</v>
      </c>
      <c r="AG188" s="171" t="n">
        <v>0</v>
      </c>
      <c r="AH188" s="171" t="n">
        <v>0</v>
      </c>
      <c r="AI188" s="171" t="n">
        <v>0</v>
      </c>
      <c r="AJ188" s="171" t="n">
        <v>0</v>
      </c>
      <c r="AK188" s="171" t="n">
        <v>0</v>
      </c>
      <c r="AL188" s="171" t="n">
        <v>0</v>
      </c>
      <c r="AM188" s="171" t="n">
        <v>0.035</v>
      </c>
      <c r="AN188" s="171" t="n">
        <v>-0.0525</v>
      </c>
      <c r="AO188" s="171" t="n">
        <v>0.028</v>
      </c>
      <c r="AP188" s="171" t="n">
        <v>-0.44</v>
      </c>
      <c r="AQ188" s="171" t="n">
        <v>0.155</v>
      </c>
      <c r="AR188" s="171" t="n">
        <v>0</v>
      </c>
      <c r="AS188" s="171" t="n">
        <v>0</v>
      </c>
      <c r="AT188" s="171" t="n">
        <v>-0.1525</v>
      </c>
      <c r="AU188" s="171" t="n">
        <v>-0.005</v>
      </c>
      <c r="AV188" s="171" t="n">
        <v>-0.1125</v>
      </c>
      <c r="AW188" s="171" t="n">
        <v>-0.01</v>
      </c>
      <c r="AX188" s="171" t="n">
        <v>0</v>
      </c>
      <c r="AY188" s="171" t="n">
        <v>0</v>
      </c>
      <c r="AZ188" s="172" t="n">
        <v>0</v>
      </c>
      <c r="BA188" s="172" t="n">
        <v>0</v>
      </c>
      <c r="BB188" s="172" t="n">
        <v>-0.13</v>
      </c>
      <c r="BC188" s="171" t="n">
        <v>0</v>
      </c>
      <c r="BD188" s="171" t="n">
        <v>-0.07</v>
      </c>
      <c r="BE188" s="171" t="n">
        <v>0.005</v>
      </c>
      <c r="BF188" s="171" t="n">
        <v>0.35</v>
      </c>
      <c r="BG188" s="171" t="n">
        <v>0</v>
      </c>
      <c r="BH188" s="171" t="n">
        <v>-0.06</v>
      </c>
      <c r="BI188" s="171" t="n">
        <v>0</v>
      </c>
      <c r="BJ188" s="171" t="n">
        <v>0</v>
      </c>
      <c r="BK188" s="134" t="n">
        <v>0</v>
      </c>
      <c r="BL188" s="134" t="n">
        <v>0.35</v>
      </c>
      <c r="BM188" s="134" t="n">
        <v>0</v>
      </c>
      <c r="BN188" s="134" t="n">
        <v>0.05</v>
      </c>
      <c r="BO188" s="134" t="n">
        <v>0</v>
      </c>
      <c r="BP188" s="134" t="n">
        <v>-0.26</v>
      </c>
      <c r="BQ188" s="134" t="n">
        <v>0</v>
      </c>
      <c r="BR188" s="134" t="n">
        <v>0.57</v>
      </c>
      <c r="BS188" s="134" t="n">
        <v>0</v>
      </c>
      <c r="BT188" s="134" t="n">
        <v>-0.07</v>
      </c>
      <c r="BU188" s="134" t="n">
        <v>0.005</v>
      </c>
      <c r="BV188" s="134" t="n">
        <v>0.37</v>
      </c>
      <c r="BW188" s="134" t="n">
        <v>0</v>
      </c>
      <c r="BX188" s="134" t="n">
        <v>0</v>
      </c>
      <c r="BY188" s="134" t="n">
        <v>0</v>
      </c>
      <c r="BZ188" s="134" t="n">
        <v>-0.004999999</v>
      </c>
      <c r="CA188" s="134" t="n">
        <v>0.0575</v>
      </c>
      <c r="CB188" s="134" t="n">
        <v>0.235</v>
      </c>
      <c r="CC188" s="134" t="n">
        <v>0.02</v>
      </c>
      <c r="CD188" s="134" t="n">
        <v>-0.004999999</v>
      </c>
      <c r="CE188" s="134" t="n">
        <v>0.0062</v>
      </c>
      <c r="CF188" s="134" t="n">
        <v>0.0025</v>
      </c>
      <c r="CG188" s="134" t="n">
        <v>0.0025</v>
      </c>
      <c r="CH188" s="134" t="n">
        <v>-0.004999999</v>
      </c>
      <c r="CI188" s="134" t="n">
        <v>0.0062</v>
      </c>
      <c r="CJ188" s="134" t="n">
        <v>-0.0905</v>
      </c>
      <c r="CK188" s="134" t="n">
        <v>0.005</v>
      </c>
      <c r="CL188" s="134" t="n">
        <v>0.075</v>
      </c>
      <c r="CM188" s="134" t="n">
        <v>0.005</v>
      </c>
      <c r="CN188" s="134" t="n">
        <v>-0.069</v>
      </c>
      <c r="CO188" s="134" t="n">
        <v>0.01</v>
      </c>
      <c r="CP188" s="134" t="n">
        <v>-0.014</v>
      </c>
      <c r="CQ188" s="134" t="n">
        <v>0.01</v>
      </c>
      <c r="CR188" s="134" t="n">
        <v>0.026</v>
      </c>
      <c r="CS188" s="134" t="n">
        <v>0.0075</v>
      </c>
      <c r="CT188" s="134" t="n">
        <v>0.98</v>
      </c>
      <c r="CU188" s="134" t="n">
        <v>0.25</v>
      </c>
      <c r="CV188" s="134" t="n">
        <v>0.05</v>
      </c>
      <c r="CW188" s="134" t="n">
        <v>0</v>
      </c>
      <c r="CX188" s="134" t="n">
        <v>0.235</v>
      </c>
      <c r="CY188" s="134" t="n">
        <v>0.02</v>
      </c>
      <c r="CZ188" s="134" t="n">
        <v>-0.18</v>
      </c>
      <c r="DA188" s="134" t="n">
        <v>0</v>
      </c>
      <c r="DB188" s="134" t="n">
        <v>0</v>
      </c>
      <c r="DC188" s="134" t="n">
        <v>0</v>
      </c>
      <c r="DD188" s="134" t="n">
        <v>0.4</v>
      </c>
      <c r="DF188" s="134" t="n">
        <v>-0.0245</v>
      </c>
      <c r="DG188" s="134" t="n">
        <v>0.0125</v>
      </c>
      <c r="DH188" s="134" t="n">
        <v>0.0135</v>
      </c>
      <c r="DI188" s="134" t="n">
        <v>0.0075</v>
      </c>
      <c r="DJ188" s="134" t="n">
        <v>-0.001499999</v>
      </c>
      <c r="DK188" s="134" t="n">
        <v>0.0025</v>
      </c>
      <c r="DL188" s="171" t="n">
        <v>-0.1325</v>
      </c>
      <c r="DM188" s="134" t="n">
        <v>0</v>
      </c>
      <c r="DN188" s="134" t="n">
        <v>0.02</v>
      </c>
      <c r="DO188" s="134" t="n">
        <v>0</v>
      </c>
      <c r="DP188" s="134" t="n">
        <v>0</v>
      </c>
      <c r="DQ188" s="134" t="n">
        <v>0</v>
      </c>
      <c r="DR188" s="134" t="n">
        <v>-0.1225</v>
      </c>
      <c r="DS188" s="134" t="n">
        <v>0</v>
      </c>
      <c r="DT188" s="134" t="n">
        <v>0</v>
      </c>
      <c r="DU188" s="134" t="n">
        <v>0</v>
      </c>
    </row>
    <row r="189" customFormat="false" ht="12.75" hidden="false" customHeight="false" outlineLevel="0" collapsed="false">
      <c r="D189" s="133" t="n">
        <v>42370</v>
      </c>
      <c r="F189" s="171" t="n">
        <v>5.152</v>
      </c>
      <c r="G189" s="172" t="n">
        <v>0.057712841250567</v>
      </c>
      <c r="H189" s="171" t="n">
        <v>0.17</v>
      </c>
      <c r="I189" s="171" t="n">
        <v>1</v>
      </c>
      <c r="J189" s="171" t="n">
        <v>1.05</v>
      </c>
      <c r="K189" s="171" t="n">
        <v>1</v>
      </c>
      <c r="L189" s="169" t="n">
        <v>1</v>
      </c>
      <c r="M189" s="169" t="n">
        <v>1.15</v>
      </c>
      <c r="N189" s="171" t="n">
        <v>1.45</v>
      </c>
      <c r="O189" s="171" t="n">
        <v>1.05</v>
      </c>
      <c r="P189" s="171" t="n">
        <v>1</v>
      </c>
      <c r="Q189" s="171" t="n">
        <v>1.35</v>
      </c>
      <c r="R189" s="172" t="n">
        <v>1</v>
      </c>
      <c r="S189" s="172" t="n">
        <v>1.1</v>
      </c>
      <c r="T189" s="171" t="n">
        <v>1</v>
      </c>
      <c r="U189" s="171" t="n">
        <v>1.45</v>
      </c>
      <c r="V189" s="171" t="n">
        <v>1.15</v>
      </c>
      <c r="W189" s="171" t="n">
        <v>1.1</v>
      </c>
      <c r="X189" s="171" t="n">
        <v>-0.005</v>
      </c>
      <c r="Y189" s="171" t="n">
        <v>0.03</v>
      </c>
      <c r="Z189" s="171" t="n">
        <v>0</v>
      </c>
      <c r="AA189" s="171" t="n">
        <v>0.02</v>
      </c>
      <c r="AB189" s="171" t="n">
        <v>0</v>
      </c>
      <c r="AC189" s="171" t="n">
        <v>0</v>
      </c>
      <c r="AD189" s="171" t="n">
        <v>0</v>
      </c>
      <c r="AE189" s="171" t="n">
        <v>0</v>
      </c>
      <c r="AF189" s="171" t="n">
        <v>0</v>
      </c>
      <c r="AG189" s="171" t="n">
        <v>0</v>
      </c>
      <c r="AH189" s="171" t="n">
        <v>0</v>
      </c>
      <c r="AI189" s="171" t="n">
        <v>0</v>
      </c>
      <c r="AJ189" s="171" t="n">
        <v>0</v>
      </c>
      <c r="AK189" s="171" t="n">
        <v>0</v>
      </c>
      <c r="AL189" s="171" t="n">
        <v>0</v>
      </c>
      <c r="AM189" s="171" t="n">
        <v>0.035</v>
      </c>
      <c r="AN189" s="171" t="n">
        <v>-0.0525</v>
      </c>
      <c r="AO189" s="171" t="n">
        <v>0.028</v>
      </c>
      <c r="AP189" s="171" t="n">
        <v>-0.44</v>
      </c>
      <c r="AQ189" s="171" t="n">
        <v>0.155</v>
      </c>
      <c r="AR189" s="171" t="n">
        <v>0</v>
      </c>
      <c r="AS189" s="171" t="n">
        <v>0</v>
      </c>
      <c r="AT189" s="171" t="n">
        <v>-0.155</v>
      </c>
      <c r="AU189" s="171" t="n">
        <v>-0.005</v>
      </c>
      <c r="AV189" s="171" t="n">
        <v>-0.115</v>
      </c>
      <c r="AW189" s="171" t="n">
        <v>-0.01</v>
      </c>
      <c r="AX189" s="171" t="n">
        <v>0</v>
      </c>
      <c r="AY189" s="171" t="n">
        <v>0</v>
      </c>
      <c r="AZ189" s="172" t="n">
        <v>0</v>
      </c>
      <c r="BA189" s="172" t="n">
        <v>0</v>
      </c>
      <c r="BB189" s="172" t="n">
        <v>-0.13</v>
      </c>
      <c r="BC189" s="171" t="n">
        <v>0</v>
      </c>
      <c r="BD189" s="171" t="n">
        <v>-0.07</v>
      </c>
      <c r="BE189" s="171" t="n">
        <v>0.005</v>
      </c>
      <c r="BF189" s="171" t="n">
        <v>0.35</v>
      </c>
      <c r="BG189" s="171" t="n">
        <v>0</v>
      </c>
      <c r="BH189" s="171" t="n">
        <v>-0.06</v>
      </c>
      <c r="BI189" s="171" t="n">
        <v>0</v>
      </c>
      <c r="BJ189" s="171" t="n">
        <v>0</v>
      </c>
      <c r="BK189" s="134" t="n">
        <v>0</v>
      </c>
      <c r="BL189" s="134" t="n">
        <v>0.35</v>
      </c>
      <c r="BM189" s="134" t="n">
        <v>0</v>
      </c>
      <c r="BN189" s="134" t="n">
        <v>0.05</v>
      </c>
      <c r="BO189" s="134" t="n">
        <v>0</v>
      </c>
      <c r="BP189" s="134" t="n">
        <v>-0.26</v>
      </c>
      <c r="BQ189" s="134" t="n">
        <v>0</v>
      </c>
      <c r="BR189" s="134" t="n">
        <v>0.57</v>
      </c>
      <c r="BS189" s="134" t="n">
        <v>0</v>
      </c>
      <c r="BT189" s="134" t="n">
        <v>-0.07</v>
      </c>
      <c r="BU189" s="134" t="n">
        <v>0.005</v>
      </c>
      <c r="BV189" s="134" t="n">
        <v>0.37</v>
      </c>
      <c r="BW189" s="134" t="n">
        <v>0</v>
      </c>
      <c r="BX189" s="134" t="n">
        <v>0</v>
      </c>
      <c r="BY189" s="134" t="n">
        <v>0</v>
      </c>
      <c r="BZ189" s="134" t="n">
        <v>-0.002999999</v>
      </c>
      <c r="CA189" s="134" t="n">
        <v>0.0575</v>
      </c>
      <c r="CB189" s="134" t="n">
        <v>0.255</v>
      </c>
      <c r="CC189" s="134" t="n">
        <v>0.02</v>
      </c>
      <c r="CD189" s="134" t="n">
        <v>-0.002999999</v>
      </c>
      <c r="CE189" s="134" t="n">
        <v>0.0062</v>
      </c>
      <c r="CF189" s="134" t="n">
        <v>0.0025</v>
      </c>
      <c r="CG189" s="134" t="n">
        <v>0.0025</v>
      </c>
      <c r="CH189" s="134" t="n">
        <v>-0.002999999</v>
      </c>
      <c r="CI189" s="134" t="n">
        <v>0.0062</v>
      </c>
      <c r="CJ189" s="134" t="n">
        <v>-0.101</v>
      </c>
      <c r="CK189" s="134" t="n">
        <v>0.005</v>
      </c>
      <c r="CL189" s="134" t="n">
        <v>0.075</v>
      </c>
      <c r="CM189" s="134" t="n">
        <v>0.005</v>
      </c>
      <c r="CN189" s="134" t="n">
        <v>-0.069</v>
      </c>
      <c r="CO189" s="134" t="n">
        <v>0.01</v>
      </c>
      <c r="CP189" s="134" t="n">
        <v>-0.014</v>
      </c>
      <c r="CQ189" s="134" t="n">
        <v>0.01</v>
      </c>
      <c r="CR189" s="134" t="n">
        <v>0.026</v>
      </c>
      <c r="CS189" s="134" t="n">
        <v>0.0075</v>
      </c>
      <c r="CT189" s="134" t="n">
        <v>1.6</v>
      </c>
      <c r="CU189" s="134" t="n">
        <v>0.45</v>
      </c>
      <c r="CV189" s="134" t="n">
        <v>0.05</v>
      </c>
      <c r="CW189" s="134" t="n">
        <v>0</v>
      </c>
      <c r="CX189" s="134" t="n">
        <v>0.255</v>
      </c>
      <c r="CY189" s="134" t="n">
        <v>0.02</v>
      </c>
      <c r="CZ189" s="134" t="n">
        <v>-0.18</v>
      </c>
      <c r="DA189" s="134" t="n">
        <v>0</v>
      </c>
      <c r="DB189" s="134" t="n">
        <v>0</v>
      </c>
      <c r="DC189" s="134" t="n">
        <v>0</v>
      </c>
      <c r="DD189" s="134" t="n">
        <v>0.35</v>
      </c>
      <c r="DF189" s="134" t="n">
        <v>-0.0245</v>
      </c>
      <c r="DG189" s="134" t="n">
        <v>0.0125</v>
      </c>
      <c r="DH189" s="134" t="n">
        <v>0.0135</v>
      </c>
      <c r="DI189" s="134" t="n">
        <v>0.0075</v>
      </c>
      <c r="DJ189" s="134" t="n">
        <v>-0.001499999</v>
      </c>
      <c r="DK189" s="134" t="n">
        <v>0.0025</v>
      </c>
      <c r="DL189" s="171" t="n">
        <v>-0.135</v>
      </c>
      <c r="DM189" s="134" t="n">
        <v>0</v>
      </c>
      <c r="DN189" s="134" t="n">
        <v>0.02</v>
      </c>
      <c r="DO189" s="134" t="n">
        <v>0</v>
      </c>
      <c r="DP189" s="134" t="n">
        <v>0</v>
      </c>
      <c r="DQ189" s="134" t="n">
        <v>0</v>
      </c>
      <c r="DR189" s="134" t="n">
        <v>-0.125</v>
      </c>
      <c r="DS189" s="134" t="n">
        <v>0</v>
      </c>
      <c r="DT189" s="134" t="n">
        <v>0</v>
      </c>
      <c r="DU189" s="134" t="n">
        <v>0</v>
      </c>
    </row>
    <row r="190" customFormat="false" ht="12.75" hidden="false" customHeight="false" outlineLevel="0" collapsed="false">
      <c r="D190" s="133" t="n">
        <v>42401</v>
      </c>
      <c r="F190" s="171" t="n">
        <v>5.068</v>
      </c>
      <c r="G190" s="172" t="n">
        <v>0.057760490813827</v>
      </c>
      <c r="H190" s="171" t="n">
        <v>0.17</v>
      </c>
      <c r="I190" s="171" t="n">
        <v>1</v>
      </c>
      <c r="J190" s="171" t="n">
        <v>1.05</v>
      </c>
      <c r="K190" s="171" t="n">
        <v>1</v>
      </c>
      <c r="L190" s="169" t="n">
        <v>1</v>
      </c>
      <c r="M190" s="169" t="n">
        <v>1.15</v>
      </c>
      <c r="N190" s="171" t="n">
        <v>1.45</v>
      </c>
      <c r="O190" s="171" t="n">
        <v>1.05</v>
      </c>
      <c r="P190" s="171" t="n">
        <v>1</v>
      </c>
      <c r="Q190" s="171" t="n">
        <v>1.35</v>
      </c>
      <c r="R190" s="172" t="n">
        <v>1</v>
      </c>
      <c r="S190" s="172" t="n">
        <v>1.1</v>
      </c>
      <c r="T190" s="171" t="n">
        <v>1</v>
      </c>
      <c r="U190" s="171" t="n">
        <v>1.45</v>
      </c>
      <c r="V190" s="171" t="n">
        <v>1.15</v>
      </c>
      <c r="W190" s="171" t="n">
        <v>1.1</v>
      </c>
      <c r="X190" s="171" t="n">
        <v>-0.01</v>
      </c>
      <c r="Y190" s="171" t="n">
        <v>0.03</v>
      </c>
      <c r="Z190" s="171" t="n">
        <v>0</v>
      </c>
      <c r="AA190" s="171" t="n">
        <v>0.02</v>
      </c>
      <c r="AB190" s="171" t="n">
        <v>0</v>
      </c>
      <c r="AC190" s="171" t="n">
        <v>0</v>
      </c>
      <c r="AD190" s="171" t="n">
        <v>0</v>
      </c>
      <c r="AE190" s="171" t="n">
        <v>0</v>
      </c>
      <c r="AF190" s="171" t="n">
        <v>0</v>
      </c>
      <c r="AG190" s="171" t="n">
        <v>0</v>
      </c>
      <c r="AH190" s="171" t="n">
        <v>0</v>
      </c>
      <c r="AI190" s="171" t="n">
        <v>0</v>
      </c>
      <c r="AJ190" s="171" t="n">
        <v>0</v>
      </c>
      <c r="AK190" s="171" t="n">
        <v>0</v>
      </c>
      <c r="AL190" s="171" t="n">
        <v>0</v>
      </c>
      <c r="AM190" s="171" t="n">
        <v>0.035</v>
      </c>
      <c r="AN190" s="171" t="n">
        <v>-0.0525</v>
      </c>
      <c r="AO190" s="171" t="n">
        <v>0.028</v>
      </c>
      <c r="AP190" s="171" t="n">
        <v>-0.48</v>
      </c>
      <c r="AQ190" s="171" t="n">
        <v>0.155</v>
      </c>
      <c r="AR190" s="171" t="n">
        <v>0</v>
      </c>
      <c r="AS190" s="171" t="n">
        <v>0</v>
      </c>
      <c r="AT190" s="171" t="n">
        <v>-0.1475</v>
      </c>
      <c r="AU190" s="171" t="n">
        <v>-0.005</v>
      </c>
      <c r="AV190" s="171" t="n">
        <v>-0.1075</v>
      </c>
      <c r="AW190" s="171" t="n">
        <v>-0.01</v>
      </c>
      <c r="AX190" s="171" t="n">
        <v>0</v>
      </c>
      <c r="AY190" s="171" t="n">
        <v>0</v>
      </c>
      <c r="AZ190" s="172" t="n">
        <v>0</v>
      </c>
      <c r="BA190" s="172" t="n">
        <v>0</v>
      </c>
      <c r="BB190" s="172" t="n">
        <v>-0.13</v>
      </c>
      <c r="BC190" s="171" t="n">
        <v>0</v>
      </c>
      <c r="BD190" s="171" t="n">
        <v>-0.07</v>
      </c>
      <c r="BE190" s="171" t="n">
        <v>0.005</v>
      </c>
      <c r="BF190" s="171" t="n">
        <v>0.35</v>
      </c>
      <c r="BG190" s="171" t="n">
        <v>0</v>
      </c>
      <c r="BH190" s="171" t="n">
        <v>-0.06</v>
      </c>
      <c r="BI190" s="171" t="n">
        <v>0</v>
      </c>
      <c r="BJ190" s="171" t="n">
        <v>0</v>
      </c>
      <c r="BK190" s="134" t="n">
        <v>0</v>
      </c>
      <c r="BL190" s="134" t="n">
        <v>0.35</v>
      </c>
      <c r="BM190" s="134" t="n">
        <v>0</v>
      </c>
      <c r="BN190" s="134" t="n">
        <v>0.05</v>
      </c>
      <c r="BO190" s="134" t="n">
        <v>0</v>
      </c>
      <c r="BP190" s="134" t="n">
        <v>-0.26</v>
      </c>
      <c r="BQ190" s="134" t="n">
        <v>0</v>
      </c>
      <c r="BR190" s="134" t="n">
        <v>0.57</v>
      </c>
      <c r="BS190" s="134" t="n">
        <v>0</v>
      </c>
      <c r="BT190" s="134" t="n">
        <v>-0.07</v>
      </c>
      <c r="BU190" s="134" t="n">
        <v>0.005</v>
      </c>
      <c r="BV190" s="134" t="n">
        <v>0.37</v>
      </c>
      <c r="BW190" s="134" t="n">
        <v>0</v>
      </c>
      <c r="BX190" s="134" t="n">
        <v>0</v>
      </c>
      <c r="BY190" s="134" t="n">
        <v>0</v>
      </c>
      <c r="BZ190" s="134" t="n">
        <v>-0.002999999</v>
      </c>
      <c r="CA190" s="134" t="n">
        <v>0.0575</v>
      </c>
      <c r="CB190" s="134" t="n">
        <v>0.255</v>
      </c>
      <c r="CC190" s="134" t="n">
        <v>0.02</v>
      </c>
      <c r="CD190" s="134" t="n">
        <v>-0.002999999</v>
      </c>
      <c r="CE190" s="134" t="n">
        <v>0.0062</v>
      </c>
      <c r="CF190" s="134" t="n">
        <v>0.0025</v>
      </c>
      <c r="CG190" s="134" t="n">
        <v>0.0025</v>
      </c>
      <c r="CH190" s="134" t="n">
        <v>-0.002999999</v>
      </c>
      <c r="CI190" s="134" t="n">
        <v>0.0062</v>
      </c>
      <c r="CJ190" s="134" t="n">
        <v>-0.0835</v>
      </c>
      <c r="CK190" s="134" t="n">
        <v>0.005</v>
      </c>
      <c r="CL190" s="134" t="n">
        <v>0.075</v>
      </c>
      <c r="CM190" s="134" t="n">
        <v>0.005</v>
      </c>
      <c r="CN190" s="134" t="n">
        <v>-0.069</v>
      </c>
      <c r="CO190" s="134" t="n">
        <v>0.01</v>
      </c>
      <c r="CP190" s="134" t="n">
        <v>-0.014</v>
      </c>
      <c r="CQ190" s="134" t="n">
        <v>0.01</v>
      </c>
      <c r="CR190" s="134" t="n">
        <v>0.026</v>
      </c>
      <c r="CS190" s="134" t="n">
        <v>0.0075</v>
      </c>
      <c r="CT190" s="134" t="n">
        <v>1.6</v>
      </c>
      <c r="CU190" s="134" t="n">
        <v>0.45</v>
      </c>
      <c r="CV190" s="134" t="n">
        <v>0.05</v>
      </c>
      <c r="CW190" s="134" t="n">
        <v>0</v>
      </c>
      <c r="CX190" s="134" t="n">
        <v>0.255</v>
      </c>
      <c r="CY190" s="134" t="n">
        <v>0.02</v>
      </c>
      <c r="CZ190" s="134" t="n">
        <v>-0.18</v>
      </c>
      <c r="DA190" s="134" t="n">
        <v>0</v>
      </c>
      <c r="DB190" s="134" t="n">
        <v>0</v>
      </c>
      <c r="DC190" s="134" t="n">
        <v>0</v>
      </c>
      <c r="DD190" s="134" t="n">
        <v>0.35</v>
      </c>
      <c r="DF190" s="134" t="n">
        <v>-0.0245</v>
      </c>
      <c r="DG190" s="134" t="n">
        <v>0.0125</v>
      </c>
      <c r="DH190" s="134" t="n">
        <v>0.0135</v>
      </c>
      <c r="DI190" s="134" t="n">
        <v>0.0075</v>
      </c>
      <c r="DJ190" s="134" t="n">
        <v>-0.001499999</v>
      </c>
      <c r="DK190" s="134" t="n">
        <v>0.0025</v>
      </c>
      <c r="DL190" s="171" t="n">
        <v>-0.1275</v>
      </c>
      <c r="DM190" s="134" t="n">
        <v>0</v>
      </c>
      <c r="DN190" s="134" t="n">
        <v>0.02</v>
      </c>
      <c r="DO190" s="134" t="n">
        <v>0</v>
      </c>
      <c r="DP190" s="134" t="n">
        <v>0</v>
      </c>
      <c r="DQ190" s="134" t="n">
        <v>0</v>
      </c>
      <c r="DR190" s="134" t="n">
        <v>-0.1175</v>
      </c>
      <c r="DS190" s="134" t="n">
        <v>0</v>
      </c>
      <c r="DT190" s="134" t="n">
        <v>0</v>
      </c>
      <c r="DU190" s="134" t="n">
        <v>0</v>
      </c>
    </row>
    <row r="191" customFormat="false" ht="12.75" hidden="false" customHeight="false" outlineLevel="0" collapsed="false">
      <c r="D191" s="133" t="n">
        <v>42430</v>
      </c>
      <c r="F191" s="171" t="n">
        <v>4.933</v>
      </c>
      <c r="G191" s="172" t="n">
        <v>0.0578050662123988</v>
      </c>
      <c r="H191" s="171" t="n">
        <v>0.17</v>
      </c>
      <c r="I191" s="171" t="n">
        <v>0.75</v>
      </c>
      <c r="J191" s="171" t="n">
        <v>0.8</v>
      </c>
      <c r="K191" s="171" t="n">
        <v>0.75</v>
      </c>
      <c r="L191" s="169" t="n">
        <v>0.75</v>
      </c>
      <c r="M191" s="169" t="n">
        <v>0.85</v>
      </c>
      <c r="N191" s="171" t="n">
        <v>1</v>
      </c>
      <c r="O191" s="171" t="n">
        <v>0.75</v>
      </c>
      <c r="P191" s="171" t="n">
        <v>0.75</v>
      </c>
      <c r="Q191" s="171" t="n">
        <v>0.95</v>
      </c>
      <c r="R191" s="172" t="n">
        <v>0.75</v>
      </c>
      <c r="S191" s="172" t="n">
        <v>0.75</v>
      </c>
      <c r="T191" s="171" t="n">
        <v>0.75</v>
      </c>
      <c r="U191" s="171" t="n">
        <v>1</v>
      </c>
      <c r="V191" s="171" t="n">
        <v>0.9</v>
      </c>
      <c r="W191" s="171" t="n">
        <v>0.85</v>
      </c>
      <c r="X191" s="171" t="n">
        <v>-0.03</v>
      </c>
      <c r="Y191" s="171" t="n">
        <v>0.03</v>
      </c>
      <c r="Z191" s="171" t="n">
        <v>0</v>
      </c>
      <c r="AA191" s="171" t="n">
        <v>0.02</v>
      </c>
      <c r="AB191" s="171" t="n">
        <v>0</v>
      </c>
      <c r="AC191" s="171" t="n">
        <v>0</v>
      </c>
      <c r="AD191" s="171" t="n">
        <v>0</v>
      </c>
      <c r="AE191" s="171" t="n">
        <v>0</v>
      </c>
      <c r="AF191" s="171" t="n">
        <v>0</v>
      </c>
      <c r="AG191" s="171" t="n">
        <v>0</v>
      </c>
      <c r="AH191" s="171" t="n">
        <v>0</v>
      </c>
      <c r="AI191" s="171" t="n">
        <v>0</v>
      </c>
      <c r="AJ191" s="171" t="n">
        <v>0</v>
      </c>
      <c r="AK191" s="171" t="n">
        <v>0</v>
      </c>
      <c r="AL191" s="171" t="n">
        <v>0</v>
      </c>
      <c r="AM191" s="171" t="n">
        <v>0.035</v>
      </c>
      <c r="AN191" s="171" t="n">
        <v>-0.0525</v>
      </c>
      <c r="AO191" s="171" t="n">
        <v>0.028</v>
      </c>
      <c r="AP191" s="171" t="n">
        <v>-0.48</v>
      </c>
      <c r="AQ191" s="171" t="n">
        <v>0.155</v>
      </c>
      <c r="AR191" s="171" t="n">
        <v>0</v>
      </c>
      <c r="AS191" s="171" t="n">
        <v>0</v>
      </c>
      <c r="AT191" s="171" t="n">
        <v>-0.145</v>
      </c>
      <c r="AU191" s="171" t="n">
        <v>-0.005</v>
      </c>
      <c r="AV191" s="171" t="n">
        <v>-0.105</v>
      </c>
      <c r="AW191" s="171" t="n">
        <v>-0.01</v>
      </c>
      <c r="AX191" s="171" t="n">
        <v>0</v>
      </c>
      <c r="AY191" s="171" t="n">
        <v>0</v>
      </c>
      <c r="AZ191" s="172" t="n">
        <v>0</v>
      </c>
      <c r="BA191" s="172" t="n">
        <v>0</v>
      </c>
      <c r="BB191" s="172" t="n">
        <v>-0.13</v>
      </c>
      <c r="BC191" s="171" t="n">
        <v>0</v>
      </c>
      <c r="BD191" s="171" t="n">
        <v>-0.07</v>
      </c>
      <c r="BE191" s="171" t="n">
        <v>0.005</v>
      </c>
      <c r="BF191" s="171" t="n">
        <v>0.35</v>
      </c>
      <c r="BG191" s="171" t="n">
        <v>0</v>
      </c>
      <c r="BH191" s="171" t="n">
        <v>-0.06</v>
      </c>
      <c r="BI191" s="171" t="n">
        <v>0</v>
      </c>
      <c r="BJ191" s="171" t="n">
        <v>0</v>
      </c>
      <c r="BK191" s="134" t="n">
        <v>0</v>
      </c>
      <c r="BL191" s="134" t="n">
        <v>0.35</v>
      </c>
      <c r="BM191" s="134" t="n">
        <v>0</v>
      </c>
      <c r="BN191" s="134" t="n">
        <v>0.05</v>
      </c>
      <c r="BO191" s="134" t="n">
        <v>0</v>
      </c>
      <c r="BP191" s="134" t="n">
        <v>-0.26</v>
      </c>
      <c r="BQ191" s="134" t="n">
        <v>0</v>
      </c>
      <c r="BR191" s="134" t="n">
        <v>0.57</v>
      </c>
      <c r="BS191" s="134" t="n">
        <v>0</v>
      </c>
      <c r="BT191" s="134" t="n">
        <v>-0.07</v>
      </c>
      <c r="BU191" s="134" t="n">
        <v>0.005</v>
      </c>
      <c r="BV191" s="134" t="n">
        <v>0.37</v>
      </c>
      <c r="BW191" s="134" t="n">
        <v>0</v>
      </c>
      <c r="BX191" s="134" t="n">
        <v>0</v>
      </c>
      <c r="BY191" s="134" t="n">
        <v>0</v>
      </c>
      <c r="BZ191" s="134" t="n">
        <v>-0.002999999</v>
      </c>
      <c r="CA191" s="134" t="n">
        <v>0.0575</v>
      </c>
      <c r="CB191" s="134" t="n">
        <v>0.215</v>
      </c>
      <c r="CC191" s="134" t="n">
        <v>0.02</v>
      </c>
      <c r="CD191" s="134" t="n">
        <v>-0.002999999</v>
      </c>
      <c r="CE191" s="134" t="n">
        <v>0.0062</v>
      </c>
      <c r="CF191" s="134" t="n">
        <v>0.0025</v>
      </c>
      <c r="CG191" s="134" t="n">
        <v>0</v>
      </c>
      <c r="CH191" s="134" t="n">
        <v>-0.002999999</v>
      </c>
      <c r="CI191" s="134" t="n">
        <v>0.0062</v>
      </c>
      <c r="CJ191" s="134" t="n">
        <v>-0.071</v>
      </c>
      <c r="CK191" s="134" t="n">
        <v>0.005</v>
      </c>
      <c r="CL191" s="134" t="n">
        <v>0.075</v>
      </c>
      <c r="CM191" s="134" t="n">
        <v>0.005</v>
      </c>
      <c r="CN191" s="134" t="n">
        <v>-0.069</v>
      </c>
      <c r="CO191" s="134" t="n">
        <v>0.01</v>
      </c>
      <c r="CP191" s="134" t="n">
        <v>-0.014</v>
      </c>
      <c r="CQ191" s="134" t="n">
        <v>0.01</v>
      </c>
      <c r="CR191" s="134" t="n">
        <v>0.026</v>
      </c>
      <c r="CS191" s="134" t="n">
        <v>0.0075</v>
      </c>
      <c r="CT191" s="134" t="n">
        <v>0.69</v>
      </c>
      <c r="CU191" s="134" t="n">
        <v>0.1</v>
      </c>
      <c r="CV191" s="134" t="n">
        <v>0.05</v>
      </c>
      <c r="CW191" s="134" t="n">
        <v>0</v>
      </c>
      <c r="CX191" s="134" t="n">
        <v>0.215</v>
      </c>
      <c r="CY191" s="134" t="n">
        <v>0.02</v>
      </c>
      <c r="CZ191" s="134" t="n">
        <v>-0.18</v>
      </c>
      <c r="DA191" s="134" t="n">
        <v>0</v>
      </c>
      <c r="DB191" s="134" t="n">
        <v>0</v>
      </c>
      <c r="DC191" s="134" t="n">
        <v>0</v>
      </c>
      <c r="DD191" s="134" t="n">
        <v>0.4</v>
      </c>
      <c r="DF191" s="134" t="n">
        <v>-0.0245</v>
      </c>
      <c r="DG191" s="134" t="n">
        <v>0.0125</v>
      </c>
      <c r="DH191" s="134" t="n">
        <v>0.0185</v>
      </c>
      <c r="DI191" s="134" t="n">
        <v>0.0075</v>
      </c>
      <c r="DJ191" s="134" t="n">
        <v>0.0035</v>
      </c>
      <c r="DK191" s="134" t="n">
        <v>0.0025</v>
      </c>
      <c r="DL191" s="171" t="n">
        <v>-0.125</v>
      </c>
      <c r="DM191" s="134" t="n">
        <v>0</v>
      </c>
      <c r="DN191" s="134" t="n">
        <v>0.02</v>
      </c>
      <c r="DO191" s="134" t="n">
        <v>0</v>
      </c>
      <c r="DP191" s="134" t="n">
        <v>0</v>
      </c>
      <c r="DQ191" s="134" t="n">
        <v>0</v>
      </c>
      <c r="DR191" s="134" t="n">
        <v>-0.115</v>
      </c>
      <c r="DS191" s="134" t="n">
        <v>0</v>
      </c>
      <c r="DT191" s="134" t="n">
        <v>0</v>
      </c>
      <c r="DU191" s="134" t="n">
        <v>0</v>
      </c>
    </row>
    <row r="192" customFormat="false" ht="12.75" hidden="false" customHeight="false" outlineLevel="0" collapsed="false">
      <c r="D192" s="133" t="n">
        <v>42461</v>
      </c>
      <c r="F192" s="171" t="n">
        <v>4.783</v>
      </c>
      <c r="G192" s="172" t="n">
        <v>0.0578527157771207</v>
      </c>
      <c r="H192" s="171" t="n">
        <v>0.17</v>
      </c>
      <c r="I192" s="171" t="n">
        <v>0.4</v>
      </c>
      <c r="J192" s="171" t="n">
        <v>0.45</v>
      </c>
      <c r="K192" s="171" t="n">
        <v>0.4</v>
      </c>
      <c r="L192" s="169" t="n">
        <v>0.45</v>
      </c>
      <c r="M192" s="169" t="n">
        <v>0.45</v>
      </c>
      <c r="N192" s="171" t="n">
        <v>0.45</v>
      </c>
      <c r="O192" s="171" t="n">
        <v>0.45</v>
      </c>
      <c r="P192" s="171" t="n">
        <v>0.45</v>
      </c>
      <c r="Q192" s="171" t="n">
        <v>0.5</v>
      </c>
      <c r="R192" s="172" t="n">
        <v>0.4</v>
      </c>
      <c r="S192" s="172" t="n">
        <v>0.45</v>
      </c>
      <c r="T192" s="171" t="n">
        <v>0.4</v>
      </c>
      <c r="U192" s="171" t="n">
        <v>0.45</v>
      </c>
      <c r="V192" s="171" t="n">
        <v>0.55</v>
      </c>
      <c r="W192" s="171" t="n">
        <v>0.55</v>
      </c>
      <c r="X192" s="171" t="n">
        <v>-0.09</v>
      </c>
      <c r="Y192" s="171" t="n">
        <v>0</v>
      </c>
      <c r="Z192" s="171" t="n">
        <v>0</v>
      </c>
      <c r="AA192" s="171" t="n">
        <v>0.005</v>
      </c>
      <c r="AB192" s="171" t="n">
        <v>0</v>
      </c>
      <c r="AC192" s="171" t="n">
        <v>0</v>
      </c>
      <c r="AD192" s="171" t="n">
        <v>0</v>
      </c>
      <c r="AE192" s="171" t="n">
        <v>0</v>
      </c>
      <c r="AF192" s="171" t="n">
        <v>0</v>
      </c>
      <c r="AG192" s="171" t="n">
        <v>0</v>
      </c>
      <c r="AH192" s="171" t="n">
        <v>0</v>
      </c>
      <c r="AI192" s="171" t="n">
        <v>0</v>
      </c>
      <c r="AJ192" s="171" t="n">
        <v>0</v>
      </c>
      <c r="AK192" s="171" t="n">
        <v>0</v>
      </c>
      <c r="AL192" s="171" t="n">
        <v>0</v>
      </c>
      <c r="AM192" s="171" t="n">
        <v>0.04</v>
      </c>
      <c r="AN192" s="171" t="n">
        <v>-0.0355</v>
      </c>
      <c r="AO192" s="171" t="n">
        <v>0.035</v>
      </c>
      <c r="AP192" s="171" t="n">
        <v>-0.48</v>
      </c>
      <c r="AQ192" s="171" t="n">
        <v>0.155</v>
      </c>
      <c r="AR192" s="171" t="n">
        <v>0</v>
      </c>
      <c r="AS192" s="171" t="n">
        <v>0</v>
      </c>
      <c r="AT192" s="171" t="n">
        <v>-0.15</v>
      </c>
      <c r="AU192" s="171" t="n">
        <v>-0.015</v>
      </c>
      <c r="AV192" s="171" t="n">
        <v>-0.11</v>
      </c>
      <c r="AW192" s="171" t="n">
        <v>0.02</v>
      </c>
      <c r="AX192" s="171" t="n">
        <v>0</v>
      </c>
      <c r="AY192" s="171" t="n">
        <v>0</v>
      </c>
      <c r="AZ192" s="172" t="n">
        <v>0</v>
      </c>
      <c r="BA192" s="172" t="n">
        <v>0</v>
      </c>
      <c r="BB192" s="172" t="n">
        <v>-0.195</v>
      </c>
      <c r="BC192" s="171" t="n">
        <v>0</v>
      </c>
      <c r="BD192" s="171" t="n">
        <v>-0.07</v>
      </c>
      <c r="BE192" s="171" t="n">
        <v>0.005</v>
      </c>
      <c r="BF192" s="171" t="n">
        <v>0.43</v>
      </c>
      <c r="BG192" s="171" t="n">
        <v>0</v>
      </c>
      <c r="BH192" s="171" t="n">
        <v>-0.06</v>
      </c>
      <c r="BI192" s="171" t="n">
        <v>0</v>
      </c>
      <c r="BJ192" s="171" t="n">
        <v>0</v>
      </c>
      <c r="BK192" s="134" t="n">
        <v>0</v>
      </c>
      <c r="BL192" s="134" t="n">
        <v>0.43</v>
      </c>
      <c r="BM192" s="134" t="n">
        <v>0</v>
      </c>
      <c r="BN192" s="134" t="n">
        <v>0.05</v>
      </c>
      <c r="BO192" s="134" t="n">
        <v>0</v>
      </c>
      <c r="BP192" s="134" t="n">
        <v>-0.32</v>
      </c>
      <c r="BQ192" s="134" t="n">
        <v>0</v>
      </c>
      <c r="BR192" s="134" t="n">
        <v>0.475</v>
      </c>
      <c r="BS192" s="134" t="n">
        <v>0</v>
      </c>
      <c r="BT192" s="134" t="n">
        <v>-0.07</v>
      </c>
      <c r="BU192" s="134" t="n">
        <v>0.005</v>
      </c>
      <c r="BV192" s="134" t="n">
        <v>0.275</v>
      </c>
      <c r="BW192" s="134" t="n">
        <v>0</v>
      </c>
      <c r="BX192" s="134" t="n">
        <v>0</v>
      </c>
      <c r="BY192" s="134" t="n">
        <v>0</v>
      </c>
      <c r="BZ192" s="134" t="n">
        <v>-0.005499999</v>
      </c>
      <c r="CA192" s="134" t="n">
        <v>0.0575</v>
      </c>
      <c r="CB192" s="134" t="n">
        <v>0.17</v>
      </c>
      <c r="CC192" s="134" t="n">
        <v>0.0175</v>
      </c>
      <c r="CD192" s="134" t="n">
        <v>-0.005499999</v>
      </c>
      <c r="CE192" s="134" t="n">
        <v>0.006</v>
      </c>
      <c r="CF192" s="134" t="n">
        <v>0.0025</v>
      </c>
      <c r="CG192" s="134" t="n">
        <v>0</v>
      </c>
      <c r="CH192" s="134" t="n">
        <v>-0.005499999</v>
      </c>
      <c r="CI192" s="134" t="n">
        <v>0.006</v>
      </c>
      <c r="CJ192" s="134" t="n">
        <v>-0.106</v>
      </c>
      <c r="CK192" s="134" t="n">
        <v>0.005</v>
      </c>
      <c r="CL192" s="134" t="n">
        <v>0.075</v>
      </c>
      <c r="CM192" s="134" t="n">
        <v>0.005</v>
      </c>
      <c r="CN192" s="134" t="n">
        <v>-0.0745</v>
      </c>
      <c r="CO192" s="134" t="n">
        <v>0.01</v>
      </c>
      <c r="CP192" s="134" t="n">
        <v>-0.0195</v>
      </c>
      <c r="CQ192" s="134" t="n">
        <v>0.015</v>
      </c>
      <c r="CR192" s="134" t="n">
        <v>0.0205</v>
      </c>
      <c r="CS192" s="134" t="n">
        <v>0.0075</v>
      </c>
      <c r="CT192" s="134" t="n">
        <v>0.38</v>
      </c>
      <c r="CU192" s="134" t="n">
        <v>0.02</v>
      </c>
      <c r="CV192" s="134" t="n">
        <v>0.05</v>
      </c>
      <c r="CW192" s="134" t="n">
        <v>0</v>
      </c>
      <c r="CX192" s="134" t="n">
        <v>0.17</v>
      </c>
      <c r="CY192" s="134" t="n">
        <v>0.0175</v>
      </c>
      <c r="CZ192" s="134" t="n">
        <v>-0.18</v>
      </c>
      <c r="DA192" s="134" t="n">
        <v>0</v>
      </c>
      <c r="DB192" s="134" t="n">
        <v>0</v>
      </c>
      <c r="DC192" s="134" t="n">
        <v>0</v>
      </c>
      <c r="DD192" s="134" t="n">
        <v>0.6</v>
      </c>
      <c r="DF192" s="134" t="n">
        <v>-0.0345</v>
      </c>
      <c r="DG192" s="134" t="n">
        <v>0.01</v>
      </c>
      <c r="DH192" s="134" t="n">
        <v>0.0185</v>
      </c>
      <c r="DI192" s="134" t="n">
        <v>0.01</v>
      </c>
      <c r="DJ192" s="134" t="n">
        <v>0.0035</v>
      </c>
      <c r="DK192" s="134" t="n">
        <v>0.0075</v>
      </c>
      <c r="DL192" s="171" t="n">
        <v>-0.13</v>
      </c>
      <c r="DM192" s="134" t="n">
        <v>-0.01</v>
      </c>
      <c r="DN192" s="134" t="n">
        <v>0.02</v>
      </c>
      <c r="DO192" s="134" t="n">
        <v>0</v>
      </c>
      <c r="DP192" s="134" t="n">
        <v>0</v>
      </c>
      <c r="DQ192" s="134" t="n">
        <v>0</v>
      </c>
      <c r="DR192" s="134" t="n">
        <v>-0.12</v>
      </c>
      <c r="DS192" s="134" t="n">
        <v>-0.01</v>
      </c>
      <c r="DT192" s="134" t="n">
        <v>0</v>
      </c>
      <c r="DU192" s="134" t="n">
        <v>0</v>
      </c>
    </row>
    <row r="193" customFormat="false" ht="12.75" hidden="false" customHeight="false" outlineLevel="0" collapsed="false">
      <c r="D193" s="133" t="n">
        <v>42491</v>
      </c>
      <c r="F193" s="171" t="n">
        <v>4.787</v>
      </c>
      <c r="G193" s="172" t="n">
        <v>0.0578988282598285</v>
      </c>
      <c r="H193" s="171" t="n">
        <v>0.17</v>
      </c>
      <c r="I193" s="171" t="n">
        <v>0.45</v>
      </c>
      <c r="J193" s="171" t="n">
        <v>0.5</v>
      </c>
      <c r="K193" s="171" t="n">
        <v>0.4</v>
      </c>
      <c r="L193" s="169" t="n">
        <v>0.4</v>
      </c>
      <c r="M193" s="169" t="n">
        <v>0.45</v>
      </c>
      <c r="N193" s="171" t="n">
        <v>0.5</v>
      </c>
      <c r="O193" s="171" t="n">
        <v>0.45</v>
      </c>
      <c r="P193" s="171" t="n">
        <v>0.4</v>
      </c>
      <c r="Q193" s="171" t="n">
        <v>0.45</v>
      </c>
      <c r="R193" s="172" t="n">
        <v>0.45</v>
      </c>
      <c r="S193" s="172" t="n">
        <v>0.5</v>
      </c>
      <c r="T193" s="171" t="n">
        <v>0.45</v>
      </c>
      <c r="U193" s="171" t="n">
        <v>0.5</v>
      </c>
      <c r="V193" s="171" t="n">
        <v>0.6</v>
      </c>
      <c r="W193" s="171" t="n">
        <v>0.5</v>
      </c>
      <c r="X193" s="171" t="n">
        <v>0</v>
      </c>
      <c r="Y193" s="171" t="n">
        <v>0</v>
      </c>
      <c r="Z193" s="171" t="n">
        <v>0</v>
      </c>
      <c r="AA193" s="171" t="n">
        <v>0.005</v>
      </c>
      <c r="AB193" s="171" t="n">
        <v>0</v>
      </c>
      <c r="AC193" s="171" t="n">
        <v>0</v>
      </c>
      <c r="AD193" s="171" t="n">
        <v>0</v>
      </c>
      <c r="AE193" s="171" t="n">
        <v>0</v>
      </c>
      <c r="AF193" s="171" t="n">
        <v>0</v>
      </c>
      <c r="AG193" s="171" t="n">
        <v>0</v>
      </c>
      <c r="AH193" s="171" t="n">
        <v>0</v>
      </c>
      <c r="AI193" s="171" t="n">
        <v>0</v>
      </c>
      <c r="AJ193" s="171" t="n">
        <v>0</v>
      </c>
      <c r="AK193" s="171" t="n">
        <v>0</v>
      </c>
      <c r="AL193" s="171" t="n">
        <v>0</v>
      </c>
      <c r="AM193" s="171" t="n">
        <v>0.04</v>
      </c>
      <c r="AN193" s="171" t="n">
        <v>0</v>
      </c>
      <c r="AO193" s="171" t="n">
        <v>0</v>
      </c>
      <c r="AP193" s="171" t="n">
        <v>-0.48</v>
      </c>
      <c r="AQ193" s="171" t="n">
        <v>0.155</v>
      </c>
      <c r="AR193" s="171" t="n">
        <v>0</v>
      </c>
      <c r="AS193" s="171" t="n">
        <v>0</v>
      </c>
      <c r="AT193" s="171" t="n">
        <v>0</v>
      </c>
      <c r="AU193" s="171" t="n">
        <v>0</v>
      </c>
      <c r="AV193" s="171" t="n">
        <v>0</v>
      </c>
      <c r="AW193" s="171" t="n">
        <v>0</v>
      </c>
      <c r="AX193" s="171" t="n">
        <v>0</v>
      </c>
      <c r="AY193" s="171" t="n">
        <v>0</v>
      </c>
      <c r="AZ193" s="172" t="n">
        <v>0</v>
      </c>
      <c r="BA193" s="172" t="n">
        <v>0</v>
      </c>
      <c r="BB193" s="172" t="n">
        <v>-0.195</v>
      </c>
      <c r="BC193" s="171" t="n">
        <v>0</v>
      </c>
      <c r="BD193" s="171" t="n">
        <v>-0.07</v>
      </c>
      <c r="BE193" s="171" t="n">
        <v>0.005</v>
      </c>
      <c r="BF193" s="171" t="n">
        <v>0.43</v>
      </c>
      <c r="BG193" s="171" t="n">
        <v>0</v>
      </c>
      <c r="BH193" s="171" t="n">
        <v>-0.06</v>
      </c>
      <c r="BI193" s="171" t="n">
        <v>0</v>
      </c>
      <c r="BJ193" s="171" t="n">
        <v>0</v>
      </c>
      <c r="BK193" s="134" t="n">
        <v>0</v>
      </c>
      <c r="BL193" s="134" t="n">
        <v>0.43</v>
      </c>
      <c r="BM193" s="134" t="n">
        <v>0</v>
      </c>
      <c r="BN193" s="134" t="n">
        <v>0.05</v>
      </c>
      <c r="BO193" s="134" t="n">
        <v>0</v>
      </c>
      <c r="BP193" s="134" t="n">
        <v>-0.32</v>
      </c>
      <c r="BQ193" s="134" t="n">
        <v>0</v>
      </c>
      <c r="BR193" s="134" t="n">
        <v>0.475</v>
      </c>
      <c r="BS193" s="134" t="n">
        <v>0</v>
      </c>
      <c r="BT193" s="134" t="n">
        <v>-0.07</v>
      </c>
      <c r="BU193" s="134" t="n">
        <v>0.005</v>
      </c>
      <c r="BV193" s="134" t="n">
        <v>0.275</v>
      </c>
      <c r="BW193" s="134" t="n">
        <v>0</v>
      </c>
      <c r="BX193" s="134" t="n">
        <v>0</v>
      </c>
      <c r="BY193" s="134" t="n">
        <v>0</v>
      </c>
      <c r="BZ193" s="134" t="n">
        <v>-0.005499999</v>
      </c>
      <c r="CA193" s="134" t="n">
        <v>0.0575</v>
      </c>
      <c r="CB193" s="134" t="n">
        <v>0.165</v>
      </c>
      <c r="CC193" s="134" t="n">
        <v>0.01</v>
      </c>
      <c r="CD193" s="134" t="n">
        <v>-0.005499999</v>
      </c>
      <c r="CE193" s="134" t="n">
        <v>0.006</v>
      </c>
      <c r="CF193" s="134" t="n">
        <v>0.0025</v>
      </c>
      <c r="CG193" s="134" t="n">
        <v>0</v>
      </c>
      <c r="CH193" s="134" t="n">
        <v>-0.005499999</v>
      </c>
      <c r="CI193" s="134" t="n">
        <v>0.006</v>
      </c>
      <c r="CJ193" s="134" t="n">
        <v>-0.0985</v>
      </c>
      <c r="CK193" s="134" t="n">
        <v>0.005</v>
      </c>
      <c r="CL193" s="134" t="n">
        <v>0.075</v>
      </c>
      <c r="CM193" s="134" t="n">
        <v>0.005</v>
      </c>
      <c r="CN193" s="134" t="n">
        <v>-0.0745</v>
      </c>
      <c r="CO193" s="134" t="n">
        <v>0.01</v>
      </c>
      <c r="CP193" s="134" t="n">
        <v>-0.0195</v>
      </c>
      <c r="CQ193" s="134" t="n">
        <v>0.015</v>
      </c>
      <c r="CR193" s="134" t="n">
        <v>0.0205</v>
      </c>
      <c r="CS193" s="134" t="n">
        <v>0.0075</v>
      </c>
      <c r="CT193" s="134" t="n">
        <v>0.33</v>
      </c>
      <c r="CU193" s="134" t="n">
        <v>0.02</v>
      </c>
      <c r="CV193" s="134" t="n">
        <v>0.05</v>
      </c>
      <c r="CW193" s="134" t="n">
        <v>0</v>
      </c>
      <c r="CX193" s="134" t="n">
        <v>0.165</v>
      </c>
      <c r="CY193" s="134" t="n">
        <v>0.01</v>
      </c>
      <c r="CZ193" s="134" t="n">
        <v>-0.18</v>
      </c>
      <c r="DA193" s="134" t="n">
        <v>0</v>
      </c>
      <c r="DB193" s="134" t="n">
        <v>0</v>
      </c>
      <c r="DC193" s="134" t="n">
        <v>0</v>
      </c>
      <c r="DD193" s="134" t="n">
        <v>0.75</v>
      </c>
      <c r="DF193" s="134" t="n">
        <v>-0.0345</v>
      </c>
      <c r="DG193" s="134" t="n">
        <v>0.01</v>
      </c>
      <c r="DH193" s="134" t="n">
        <v>0.0235</v>
      </c>
      <c r="DI193" s="134" t="n">
        <v>0.01</v>
      </c>
      <c r="DJ193" s="134" t="n">
        <v>0.0085</v>
      </c>
      <c r="DK193" s="134" t="n">
        <v>0.0075</v>
      </c>
      <c r="DL193" s="171" t="n">
        <v>0</v>
      </c>
      <c r="DM193" s="134" t="n">
        <v>0</v>
      </c>
      <c r="DN193" s="134" t="n">
        <v>0.02</v>
      </c>
      <c r="DO193" s="134" t="n">
        <v>0</v>
      </c>
      <c r="DP193" s="134" t="n">
        <v>0</v>
      </c>
      <c r="DQ193" s="134" t="n">
        <v>0</v>
      </c>
      <c r="DR193" s="134" t="n">
        <v>0</v>
      </c>
      <c r="DS193" s="134" t="n">
        <v>0</v>
      </c>
      <c r="DT193" s="134" t="n">
        <v>0</v>
      </c>
      <c r="DU193" s="134" t="n">
        <v>0</v>
      </c>
    </row>
    <row r="194" customFormat="false" ht="12.75" hidden="false" customHeight="false" outlineLevel="0" collapsed="false">
      <c r="D194" s="133" t="n">
        <v>42522</v>
      </c>
      <c r="F194" s="171" t="n">
        <v>4.827</v>
      </c>
      <c r="G194" s="172" t="n">
        <v>0.0579464778260364</v>
      </c>
      <c r="H194" s="171" t="n">
        <v>0.17</v>
      </c>
      <c r="I194" s="171" t="n">
        <v>0.45</v>
      </c>
      <c r="J194" s="171" t="n">
        <v>0.5</v>
      </c>
      <c r="K194" s="171" t="n">
        <v>0.4</v>
      </c>
      <c r="L194" s="169" t="n">
        <v>0.5</v>
      </c>
      <c r="M194" s="169" t="n">
        <v>0.45</v>
      </c>
      <c r="N194" s="171" t="n">
        <v>0.5</v>
      </c>
      <c r="O194" s="171" t="n">
        <v>0.5</v>
      </c>
      <c r="P194" s="171" t="n">
        <v>0.5</v>
      </c>
      <c r="Q194" s="171" t="n">
        <v>0.5</v>
      </c>
      <c r="R194" s="172" t="n">
        <v>0.45</v>
      </c>
      <c r="S194" s="172" t="n">
        <v>0.5</v>
      </c>
      <c r="T194" s="171" t="n">
        <v>0.45</v>
      </c>
      <c r="U194" s="171" t="n">
        <v>0.5</v>
      </c>
      <c r="V194" s="171" t="n">
        <v>0.6</v>
      </c>
      <c r="W194" s="171" t="n">
        <v>0.6</v>
      </c>
      <c r="X194" s="171" t="n">
        <v>0</v>
      </c>
      <c r="Y194" s="171" t="n">
        <v>0</v>
      </c>
      <c r="Z194" s="171" t="n">
        <v>0</v>
      </c>
      <c r="AA194" s="171" t="n">
        <v>0.005</v>
      </c>
      <c r="AB194" s="171" t="n">
        <v>0</v>
      </c>
      <c r="AC194" s="171" t="n">
        <v>0</v>
      </c>
      <c r="AD194" s="171" t="n">
        <v>0</v>
      </c>
      <c r="AE194" s="171" t="n">
        <v>0</v>
      </c>
      <c r="AF194" s="171" t="n">
        <v>0</v>
      </c>
      <c r="AG194" s="171" t="n">
        <v>0</v>
      </c>
      <c r="AH194" s="171" t="n">
        <v>0</v>
      </c>
      <c r="AI194" s="171" t="n">
        <v>0</v>
      </c>
      <c r="AJ194" s="171" t="n">
        <v>0</v>
      </c>
      <c r="AK194" s="171" t="n">
        <v>0</v>
      </c>
      <c r="AL194" s="171" t="n">
        <v>0</v>
      </c>
      <c r="AM194" s="171" t="n">
        <v>0.04</v>
      </c>
      <c r="AN194" s="171" t="n">
        <v>0</v>
      </c>
      <c r="AO194" s="171" t="n">
        <v>0</v>
      </c>
      <c r="AP194" s="171" t="n">
        <v>0</v>
      </c>
      <c r="AQ194" s="171" t="n">
        <v>0.155</v>
      </c>
      <c r="AR194" s="171" t="n">
        <v>0</v>
      </c>
      <c r="AS194" s="171" t="n">
        <v>0</v>
      </c>
      <c r="AT194" s="171" t="n">
        <v>0</v>
      </c>
      <c r="AU194" s="171" t="n">
        <v>0</v>
      </c>
      <c r="AV194" s="171" t="n">
        <v>0</v>
      </c>
      <c r="AW194" s="171" t="n">
        <v>0</v>
      </c>
      <c r="AX194" s="171" t="n">
        <v>0</v>
      </c>
      <c r="AY194" s="171" t="n">
        <v>0</v>
      </c>
      <c r="AZ194" s="172" t="n">
        <v>0</v>
      </c>
      <c r="BA194" s="172" t="n">
        <v>0</v>
      </c>
      <c r="BB194" s="172" t="n">
        <v>-0.195</v>
      </c>
      <c r="BC194" s="171" t="n">
        <v>0</v>
      </c>
      <c r="BD194" s="171" t="n">
        <v>-0.07</v>
      </c>
      <c r="BE194" s="171" t="n">
        <v>0.005</v>
      </c>
      <c r="BF194" s="171" t="n">
        <v>0.43</v>
      </c>
      <c r="BG194" s="171" t="n">
        <v>0</v>
      </c>
      <c r="BH194" s="171" t="n">
        <v>-0.06</v>
      </c>
      <c r="BI194" s="171" t="n">
        <v>0</v>
      </c>
      <c r="BJ194" s="171" t="n">
        <v>0</v>
      </c>
      <c r="BK194" s="134" t="n">
        <v>0</v>
      </c>
      <c r="BL194" s="134" t="n">
        <v>0.43</v>
      </c>
      <c r="BM194" s="134" t="n">
        <v>0</v>
      </c>
      <c r="BN194" s="134" t="n">
        <v>0.05</v>
      </c>
      <c r="BO194" s="134" t="n">
        <v>0</v>
      </c>
      <c r="BP194" s="134" t="n">
        <v>-0.32</v>
      </c>
      <c r="BQ194" s="134" t="n">
        <v>0</v>
      </c>
      <c r="BR194" s="134" t="n">
        <v>0.475</v>
      </c>
      <c r="BS194" s="134" t="n">
        <v>0</v>
      </c>
      <c r="BT194" s="134" t="n">
        <v>-0.07</v>
      </c>
      <c r="BU194" s="134" t="n">
        <v>0.005</v>
      </c>
      <c r="BV194" s="134" t="n">
        <v>0.275</v>
      </c>
      <c r="BW194" s="134" t="n">
        <v>0</v>
      </c>
      <c r="BX194" s="134" t="n">
        <v>0</v>
      </c>
      <c r="BY194" s="134" t="n">
        <v>0</v>
      </c>
      <c r="BZ194" s="134" t="n">
        <v>-0.005499999</v>
      </c>
      <c r="CA194" s="134" t="n">
        <v>0.0575</v>
      </c>
      <c r="CB194" s="134" t="n">
        <v>0.17</v>
      </c>
      <c r="CC194" s="134" t="n">
        <v>0.0125</v>
      </c>
      <c r="CD194" s="134" t="n">
        <v>-0.005499999</v>
      </c>
      <c r="CE194" s="134" t="n">
        <v>0.006</v>
      </c>
      <c r="CF194" s="134" t="n">
        <v>0.0025</v>
      </c>
      <c r="CG194" s="134" t="n">
        <v>0</v>
      </c>
      <c r="CH194" s="134" t="n">
        <v>-0.005499999</v>
      </c>
      <c r="CI194" s="134" t="n">
        <v>0.006</v>
      </c>
      <c r="CJ194" s="134" t="n">
        <v>-0.056</v>
      </c>
      <c r="CK194" s="134" t="n">
        <v>0.005</v>
      </c>
      <c r="CL194" s="134" t="n">
        <v>0.075</v>
      </c>
      <c r="CM194" s="134" t="n">
        <v>0.005</v>
      </c>
      <c r="CN194" s="134" t="n">
        <v>-0.0745</v>
      </c>
      <c r="CO194" s="134" t="n">
        <v>0.01</v>
      </c>
      <c r="CP194" s="134" t="n">
        <v>-0.0195</v>
      </c>
      <c r="CQ194" s="134" t="n">
        <v>0.015</v>
      </c>
      <c r="CR194" s="134" t="n">
        <v>0.0205</v>
      </c>
      <c r="CS194" s="134" t="n">
        <v>0.0075</v>
      </c>
      <c r="CT194" s="134" t="n">
        <v>0.37</v>
      </c>
      <c r="CU194" s="134" t="n">
        <v>0.035</v>
      </c>
      <c r="CV194" s="134" t="n">
        <v>0.05</v>
      </c>
      <c r="CW194" s="134" t="n">
        <v>0</v>
      </c>
      <c r="CX194" s="134" t="n">
        <v>0.17</v>
      </c>
      <c r="CY194" s="134" t="n">
        <v>0.0125</v>
      </c>
      <c r="CZ194" s="134" t="n">
        <v>-0.18</v>
      </c>
      <c r="DA194" s="134" t="n">
        <v>0</v>
      </c>
      <c r="DB194" s="134" t="n">
        <v>0</v>
      </c>
      <c r="DC194" s="134" t="n">
        <v>0</v>
      </c>
      <c r="DD194" s="134" t="n">
        <v>0.85</v>
      </c>
      <c r="DF194" s="134" t="n">
        <v>-0.0295</v>
      </c>
      <c r="DG194" s="134" t="n">
        <v>0.01</v>
      </c>
      <c r="DH194" s="134" t="n">
        <v>0.0235</v>
      </c>
      <c r="DI194" s="134" t="n">
        <v>0.01</v>
      </c>
      <c r="DJ194" s="134" t="n">
        <v>0.0085</v>
      </c>
      <c r="DK194" s="134" t="n">
        <v>0.0075</v>
      </c>
      <c r="DL194" s="171" t="n">
        <v>0</v>
      </c>
      <c r="DM194" s="134" t="n">
        <v>0</v>
      </c>
      <c r="DN194" s="134" t="n">
        <v>0</v>
      </c>
      <c r="DO194" s="134" t="n">
        <v>0</v>
      </c>
      <c r="DP194" s="134" t="n">
        <v>0</v>
      </c>
      <c r="DQ194" s="134" t="n">
        <v>0</v>
      </c>
      <c r="DR194" s="134" t="n">
        <v>0</v>
      </c>
      <c r="DS194" s="134" t="n">
        <v>0</v>
      </c>
      <c r="DT194" s="134" t="n">
        <v>0</v>
      </c>
      <c r="DU194" s="134" t="n">
        <v>0</v>
      </c>
    </row>
    <row r="195" customFormat="false" ht="12.75" hidden="false" customHeight="false" outlineLevel="0" collapsed="false">
      <c r="D195" s="133" t="n">
        <v>42552</v>
      </c>
      <c r="F195" s="171" t="n">
        <v>4.872</v>
      </c>
      <c r="G195" s="172" t="n">
        <v>0.0579925903101821</v>
      </c>
      <c r="H195" s="171" t="n">
        <v>0.17</v>
      </c>
      <c r="I195" s="171" t="n">
        <v>0.5</v>
      </c>
      <c r="J195" s="171" t="n">
        <v>0.5</v>
      </c>
      <c r="K195" s="171" t="n">
        <v>0.4</v>
      </c>
      <c r="L195" s="169" t="n">
        <v>0.5</v>
      </c>
      <c r="M195" s="169" t="n">
        <v>0.5</v>
      </c>
      <c r="N195" s="171" t="n">
        <v>0.5</v>
      </c>
      <c r="O195" s="171" t="n">
        <v>0.5</v>
      </c>
      <c r="P195" s="171" t="n">
        <v>0.5</v>
      </c>
      <c r="Q195" s="171" t="n">
        <v>0.5</v>
      </c>
      <c r="R195" s="172" t="n">
        <v>0.5</v>
      </c>
      <c r="S195" s="172" t="n">
        <v>0.55</v>
      </c>
      <c r="T195" s="171" t="n">
        <v>0.5</v>
      </c>
      <c r="U195" s="171" t="n">
        <v>0.5</v>
      </c>
      <c r="V195" s="171" t="n">
        <v>0.65</v>
      </c>
      <c r="W195" s="171" t="n">
        <v>0.6</v>
      </c>
      <c r="X195" s="171" t="n">
        <v>0</v>
      </c>
      <c r="Y195" s="171" t="n">
        <v>0</v>
      </c>
      <c r="Z195" s="171" t="n">
        <v>0</v>
      </c>
      <c r="AA195" s="171" t="n">
        <v>0</v>
      </c>
      <c r="AB195" s="171" t="n">
        <v>0</v>
      </c>
      <c r="AC195" s="171" t="n">
        <v>0</v>
      </c>
      <c r="AD195" s="171" t="n">
        <v>0</v>
      </c>
      <c r="AE195" s="171" t="n">
        <v>0</v>
      </c>
      <c r="AF195" s="171" t="n">
        <v>0</v>
      </c>
      <c r="AG195" s="171" t="n">
        <v>0</v>
      </c>
      <c r="AH195" s="171" t="n">
        <v>0</v>
      </c>
      <c r="AI195" s="171" t="n">
        <v>0</v>
      </c>
      <c r="AJ195" s="171" t="n">
        <v>0</v>
      </c>
      <c r="AK195" s="171" t="n">
        <v>0</v>
      </c>
      <c r="AL195" s="171" t="n">
        <v>0</v>
      </c>
      <c r="AM195" s="171" t="n">
        <v>0.035</v>
      </c>
      <c r="AN195" s="171" t="n">
        <v>0</v>
      </c>
      <c r="AO195" s="171" t="n">
        <v>0</v>
      </c>
      <c r="AP195" s="171" t="n">
        <v>0</v>
      </c>
      <c r="AQ195" s="171" t="n">
        <v>0.155</v>
      </c>
      <c r="AR195" s="171" t="n">
        <v>0</v>
      </c>
      <c r="AS195" s="171" t="n">
        <v>0</v>
      </c>
      <c r="AT195" s="171" t="n">
        <v>0</v>
      </c>
      <c r="AU195" s="171" t="n">
        <v>0</v>
      </c>
      <c r="AV195" s="171" t="n">
        <v>0</v>
      </c>
      <c r="AW195" s="171" t="n">
        <v>0</v>
      </c>
      <c r="AX195" s="171" t="n">
        <v>0</v>
      </c>
      <c r="AY195" s="171" t="n">
        <v>0</v>
      </c>
      <c r="AZ195" s="172" t="n">
        <v>0</v>
      </c>
      <c r="BA195" s="172" t="n">
        <v>0</v>
      </c>
      <c r="BB195" s="172" t="n">
        <v>-0.195</v>
      </c>
      <c r="BC195" s="171" t="n">
        <v>0</v>
      </c>
      <c r="BD195" s="171" t="n">
        <v>-0.07</v>
      </c>
      <c r="BE195" s="171" t="n">
        <v>0.005</v>
      </c>
      <c r="BF195" s="171" t="n">
        <v>0.43</v>
      </c>
      <c r="BG195" s="171" t="n">
        <v>0</v>
      </c>
      <c r="BH195" s="171" t="n">
        <v>-0.06</v>
      </c>
      <c r="BI195" s="171" t="n">
        <v>0</v>
      </c>
      <c r="BJ195" s="171" t="n">
        <v>0</v>
      </c>
      <c r="BK195" s="134" t="n">
        <v>0</v>
      </c>
      <c r="BL195" s="134" t="n">
        <v>0.43</v>
      </c>
      <c r="BM195" s="134" t="n">
        <v>0</v>
      </c>
      <c r="BN195" s="134" t="n">
        <v>0.05</v>
      </c>
      <c r="BO195" s="134" t="n">
        <v>0</v>
      </c>
      <c r="BP195" s="134" t="n">
        <v>-0.32</v>
      </c>
      <c r="BQ195" s="134" t="n">
        <v>0</v>
      </c>
      <c r="BR195" s="134" t="n">
        <v>0.475</v>
      </c>
      <c r="BS195" s="134" t="n">
        <v>0</v>
      </c>
      <c r="BT195" s="134" t="n">
        <v>-0.07</v>
      </c>
      <c r="BU195" s="134" t="n">
        <v>0.005</v>
      </c>
      <c r="BV195" s="134" t="n">
        <v>0.275</v>
      </c>
      <c r="BW195" s="134" t="n">
        <v>0</v>
      </c>
      <c r="BX195" s="134" t="n">
        <v>0</v>
      </c>
      <c r="BY195" s="134" t="n">
        <v>0</v>
      </c>
      <c r="BZ195" s="134" t="n">
        <v>-0.005499999</v>
      </c>
      <c r="CA195" s="134" t="n">
        <v>0.0575</v>
      </c>
      <c r="CB195" s="134" t="n">
        <v>0.175</v>
      </c>
      <c r="CC195" s="134" t="n">
        <v>0.0125</v>
      </c>
      <c r="CD195" s="134" t="n">
        <v>-0.005499999</v>
      </c>
      <c r="CE195" s="134" t="n">
        <v>0.006</v>
      </c>
      <c r="CF195" s="134" t="n">
        <v>0.0025</v>
      </c>
      <c r="CG195" s="134" t="n">
        <v>0</v>
      </c>
      <c r="CH195" s="134" t="n">
        <v>-0.005499999</v>
      </c>
      <c r="CI195" s="134" t="n">
        <v>0.006</v>
      </c>
      <c r="CJ195" s="134" t="n">
        <v>-0.0535</v>
      </c>
      <c r="CK195" s="134" t="n">
        <v>0.005</v>
      </c>
      <c r="CL195" s="134" t="n">
        <v>0.075</v>
      </c>
      <c r="CM195" s="134" t="n">
        <v>0.005</v>
      </c>
      <c r="CN195" s="134" t="n">
        <v>-0.0745</v>
      </c>
      <c r="CO195" s="134" t="n">
        <v>0.01</v>
      </c>
      <c r="CP195" s="134" t="n">
        <v>-0.0195</v>
      </c>
      <c r="CQ195" s="134" t="n">
        <v>0.015</v>
      </c>
      <c r="CR195" s="134" t="n">
        <v>0.0205</v>
      </c>
      <c r="CS195" s="134" t="n">
        <v>0.0075</v>
      </c>
      <c r="CT195" s="134" t="n">
        <v>0.41</v>
      </c>
      <c r="CU195" s="134" t="n">
        <v>0.035</v>
      </c>
      <c r="CV195" s="134" t="n">
        <v>0.05</v>
      </c>
      <c r="CW195" s="134" t="n">
        <v>0</v>
      </c>
      <c r="CX195" s="134" t="n">
        <v>0.175</v>
      </c>
      <c r="CY195" s="134" t="n">
        <v>0.0125</v>
      </c>
      <c r="CZ195" s="134" t="n">
        <v>-0.18</v>
      </c>
      <c r="DA195" s="134" t="n">
        <v>0</v>
      </c>
      <c r="DB195" s="134" t="n">
        <v>0</v>
      </c>
      <c r="DC195" s="134" t="n">
        <v>0</v>
      </c>
      <c r="DD195" s="134" t="n">
        <v>1.05</v>
      </c>
      <c r="DF195" s="134" t="n">
        <v>-0.0295</v>
      </c>
      <c r="DG195" s="134" t="n">
        <v>0.01</v>
      </c>
      <c r="DH195" s="134" t="n">
        <v>0.0235</v>
      </c>
      <c r="DI195" s="134" t="n">
        <v>0.01</v>
      </c>
      <c r="DJ195" s="134" t="n">
        <v>0.0085</v>
      </c>
      <c r="DK195" s="134" t="n">
        <v>0.0075</v>
      </c>
      <c r="DL195" s="171" t="n">
        <v>0</v>
      </c>
      <c r="DM195" s="134" t="n">
        <v>0</v>
      </c>
      <c r="DN195" s="134" t="n">
        <v>0</v>
      </c>
      <c r="DO195" s="134" t="n">
        <v>0</v>
      </c>
      <c r="DP195" s="134" t="n">
        <v>0</v>
      </c>
      <c r="DQ195" s="134" t="n">
        <v>0</v>
      </c>
      <c r="DR195" s="134" t="n">
        <v>0</v>
      </c>
      <c r="DS195" s="134" t="n">
        <v>0</v>
      </c>
      <c r="DT195" s="134" t="n">
        <v>0</v>
      </c>
      <c r="DU195" s="134" t="n">
        <v>0</v>
      </c>
    </row>
    <row r="196" customFormat="false" ht="12.75" hidden="false" customHeight="false" outlineLevel="0" collapsed="false">
      <c r="D196" s="133" t="n">
        <v>42583</v>
      </c>
      <c r="F196" s="171" t="n">
        <v>4.911</v>
      </c>
      <c r="G196" s="172" t="n">
        <v>0.0580402398778759</v>
      </c>
      <c r="H196" s="171" t="n">
        <v>0.17</v>
      </c>
      <c r="I196" s="171" t="n">
        <v>0.55</v>
      </c>
      <c r="J196" s="171" t="n">
        <v>0.55</v>
      </c>
      <c r="K196" s="171" t="n">
        <v>0.5</v>
      </c>
      <c r="L196" s="169" t="n">
        <v>0.6</v>
      </c>
      <c r="M196" s="169" t="n">
        <v>0.55</v>
      </c>
      <c r="N196" s="171" t="n">
        <v>0.6</v>
      </c>
      <c r="O196" s="171" t="n">
        <v>0.55</v>
      </c>
      <c r="P196" s="171" t="n">
        <v>0.6</v>
      </c>
      <c r="Q196" s="171" t="n">
        <v>0.45</v>
      </c>
      <c r="R196" s="172" t="n">
        <v>0.55</v>
      </c>
      <c r="S196" s="172" t="n">
        <v>0.6</v>
      </c>
      <c r="T196" s="171" t="n">
        <v>0.55</v>
      </c>
      <c r="U196" s="171" t="n">
        <v>0.6</v>
      </c>
      <c r="V196" s="171" t="n">
        <v>0.7</v>
      </c>
      <c r="W196" s="171" t="n">
        <v>0.7</v>
      </c>
      <c r="X196" s="171" t="n">
        <v>0</v>
      </c>
      <c r="Y196" s="171" t="n">
        <v>0</v>
      </c>
      <c r="Z196" s="171" t="n">
        <v>0</v>
      </c>
      <c r="AA196" s="171" t="n">
        <v>0</v>
      </c>
      <c r="AB196" s="171" t="n">
        <v>0</v>
      </c>
      <c r="AC196" s="171" t="n">
        <v>0</v>
      </c>
      <c r="AD196" s="171" t="n">
        <v>0</v>
      </c>
      <c r="AE196" s="171" t="n">
        <v>0</v>
      </c>
      <c r="AF196" s="171" t="n">
        <v>0</v>
      </c>
      <c r="AG196" s="171" t="n">
        <v>0</v>
      </c>
      <c r="AH196" s="171" t="n">
        <v>0</v>
      </c>
      <c r="AI196" s="171" t="n">
        <v>0</v>
      </c>
      <c r="AJ196" s="171" t="n">
        <v>0</v>
      </c>
      <c r="AK196" s="171" t="n">
        <v>0</v>
      </c>
      <c r="AL196" s="171" t="n">
        <v>0</v>
      </c>
      <c r="AM196" s="171" t="n">
        <v>0.035</v>
      </c>
      <c r="AN196" s="171" t="n">
        <v>0</v>
      </c>
      <c r="AO196" s="171" t="n">
        <v>0</v>
      </c>
      <c r="AP196" s="171" t="n">
        <v>0</v>
      </c>
      <c r="AQ196" s="171" t="n">
        <v>0</v>
      </c>
      <c r="AR196" s="171" t="n">
        <v>0</v>
      </c>
      <c r="AS196" s="171" t="n">
        <v>0</v>
      </c>
      <c r="AT196" s="171" t="n">
        <v>0</v>
      </c>
      <c r="AU196" s="171" t="n">
        <v>0</v>
      </c>
      <c r="AV196" s="171" t="n">
        <v>0</v>
      </c>
      <c r="AW196" s="171" t="n">
        <v>0</v>
      </c>
      <c r="AX196" s="171" t="n">
        <v>0</v>
      </c>
      <c r="AY196" s="171" t="n">
        <v>0</v>
      </c>
      <c r="AZ196" s="172" t="n">
        <v>0</v>
      </c>
      <c r="BA196" s="172" t="n">
        <v>0</v>
      </c>
      <c r="BB196" s="172" t="n">
        <v>-0.195</v>
      </c>
      <c r="BC196" s="171" t="n">
        <v>0</v>
      </c>
      <c r="BD196" s="171" t="n">
        <v>-0.07</v>
      </c>
      <c r="BE196" s="171" t="n">
        <v>0.005</v>
      </c>
      <c r="BF196" s="171" t="n">
        <v>0.43</v>
      </c>
      <c r="BG196" s="171" t="n">
        <v>0</v>
      </c>
      <c r="BH196" s="171" t="n">
        <v>-0.06</v>
      </c>
      <c r="BI196" s="171" t="n">
        <v>0</v>
      </c>
      <c r="BJ196" s="171" t="n">
        <v>0</v>
      </c>
      <c r="BK196" s="134" t="n">
        <v>0</v>
      </c>
      <c r="BL196" s="134" t="n">
        <v>0.43</v>
      </c>
      <c r="BM196" s="134" t="n">
        <v>0</v>
      </c>
      <c r="BN196" s="134" t="n">
        <v>0.05</v>
      </c>
      <c r="BO196" s="134" t="n">
        <v>0</v>
      </c>
      <c r="BP196" s="134" t="n">
        <v>-0.32</v>
      </c>
      <c r="BQ196" s="134" t="n">
        <v>0</v>
      </c>
      <c r="BR196" s="134" t="n">
        <v>0.475</v>
      </c>
      <c r="BS196" s="134" t="n">
        <v>0</v>
      </c>
      <c r="BT196" s="134" t="n">
        <v>-0.07</v>
      </c>
      <c r="BU196" s="134" t="n">
        <v>0.005</v>
      </c>
      <c r="BV196" s="134" t="n">
        <v>0.275</v>
      </c>
      <c r="BW196" s="134" t="n">
        <v>0</v>
      </c>
      <c r="BX196" s="134" t="n">
        <v>0</v>
      </c>
      <c r="BY196" s="134" t="n">
        <v>0</v>
      </c>
      <c r="BZ196" s="134" t="n">
        <v>-0.005499999</v>
      </c>
      <c r="CA196" s="134" t="n">
        <v>0.0575</v>
      </c>
      <c r="CB196" s="134" t="n">
        <v>0.175</v>
      </c>
      <c r="CC196" s="134" t="n">
        <v>0.0125</v>
      </c>
      <c r="CD196" s="134" t="n">
        <v>-0.005499999</v>
      </c>
      <c r="CE196" s="134" t="n">
        <v>0.006</v>
      </c>
      <c r="CF196" s="134" t="n">
        <v>0.0025</v>
      </c>
      <c r="CG196" s="134" t="n">
        <v>0</v>
      </c>
      <c r="CH196" s="134" t="n">
        <v>-0.005499999</v>
      </c>
      <c r="CI196" s="134" t="n">
        <v>0.006</v>
      </c>
      <c r="CJ196" s="134" t="n">
        <v>-0.051</v>
      </c>
      <c r="CK196" s="134" t="n">
        <v>0.005</v>
      </c>
      <c r="CL196" s="134" t="n">
        <v>0.075</v>
      </c>
      <c r="CM196" s="134" t="n">
        <v>0.005</v>
      </c>
      <c r="CN196" s="134" t="n">
        <v>-0.0745</v>
      </c>
      <c r="CO196" s="134" t="n">
        <v>0.01</v>
      </c>
      <c r="CP196" s="134" t="n">
        <v>-0.0195</v>
      </c>
      <c r="CQ196" s="134" t="n">
        <v>0.015</v>
      </c>
      <c r="CR196" s="134" t="n">
        <v>0.0205</v>
      </c>
      <c r="CS196" s="134" t="n">
        <v>0.0075</v>
      </c>
      <c r="CT196" s="134" t="n">
        <v>0.41</v>
      </c>
      <c r="CU196" s="134" t="n">
        <v>0.01</v>
      </c>
      <c r="CV196" s="134" t="n">
        <v>0.05</v>
      </c>
      <c r="CW196" s="134" t="n">
        <v>0</v>
      </c>
      <c r="CX196" s="134" t="n">
        <v>0.175</v>
      </c>
      <c r="CY196" s="134" t="n">
        <v>0.0125</v>
      </c>
      <c r="CZ196" s="134" t="n">
        <v>-0.18</v>
      </c>
      <c r="DA196" s="134" t="n">
        <v>0</v>
      </c>
      <c r="DB196" s="134" t="n">
        <v>0</v>
      </c>
      <c r="DC196" s="134" t="n">
        <v>0</v>
      </c>
      <c r="DD196" s="134" t="n">
        <v>1.05</v>
      </c>
      <c r="DF196" s="134" t="n">
        <v>-0.0295</v>
      </c>
      <c r="DG196" s="134" t="n">
        <v>0.01</v>
      </c>
      <c r="DH196" s="134" t="n">
        <v>0.0185</v>
      </c>
      <c r="DI196" s="134" t="n">
        <v>0.01</v>
      </c>
      <c r="DJ196" s="134" t="n">
        <v>0.0035</v>
      </c>
      <c r="DK196" s="134" t="n">
        <v>0.0075</v>
      </c>
      <c r="DL196" s="171" t="n">
        <v>0</v>
      </c>
      <c r="DM196" s="134" t="n">
        <v>0</v>
      </c>
      <c r="DN196" s="134" t="n">
        <v>0</v>
      </c>
      <c r="DO196" s="134" t="n">
        <v>0</v>
      </c>
      <c r="DP196" s="134" t="n">
        <v>0</v>
      </c>
      <c r="DQ196" s="134" t="n">
        <v>0</v>
      </c>
      <c r="DR196" s="134" t="n">
        <v>0</v>
      </c>
      <c r="DS196" s="134" t="n">
        <v>0</v>
      </c>
      <c r="DT196" s="134" t="n">
        <v>0</v>
      </c>
      <c r="DU196" s="134" t="n">
        <v>0</v>
      </c>
    </row>
    <row r="197" customFormat="false" ht="12.75" hidden="false" customHeight="false" outlineLevel="0" collapsed="false">
      <c r="D197" s="133" t="n">
        <v>42614</v>
      </c>
      <c r="F197" s="171" t="n">
        <v>4.9</v>
      </c>
      <c r="G197" s="172" t="n">
        <v>0.0580878894463246</v>
      </c>
      <c r="H197" s="171" t="n">
        <v>0.17</v>
      </c>
      <c r="I197" s="171" t="n">
        <v>0.55</v>
      </c>
      <c r="J197" s="171" t="n">
        <v>0.55</v>
      </c>
      <c r="K197" s="171" t="n">
        <v>0.55</v>
      </c>
      <c r="L197" s="169" t="n">
        <v>0.55</v>
      </c>
      <c r="M197" s="169" t="n">
        <v>0.55</v>
      </c>
      <c r="N197" s="171" t="n">
        <v>0.6</v>
      </c>
      <c r="O197" s="171" t="n">
        <v>0.6</v>
      </c>
      <c r="P197" s="171" t="n">
        <v>0.55</v>
      </c>
      <c r="Q197" s="171" t="n">
        <v>0.5</v>
      </c>
      <c r="R197" s="172" t="n">
        <v>0.55</v>
      </c>
      <c r="S197" s="172" t="n">
        <v>0.6</v>
      </c>
      <c r="T197" s="171" t="n">
        <v>0.55</v>
      </c>
      <c r="U197" s="171" t="n">
        <v>0.6</v>
      </c>
      <c r="V197" s="171" t="n">
        <v>0.7</v>
      </c>
      <c r="W197" s="171" t="n">
        <v>0.65</v>
      </c>
      <c r="X197" s="171" t="n">
        <v>0</v>
      </c>
      <c r="Y197" s="171" t="n">
        <v>0</v>
      </c>
      <c r="Z197" s="171" t="n">
        <v>0</v>
      </c>
      <c r="AA197" s="171" t="n">
        <v>0</v>
      </c>
      <c r="AB197" s="171" t="n">
        <v>0</v>
      </c>
      <c r="AC197" s="171" t="n">
        <v>0</v>
      </c>
      <c r="AD197" s="171" t="n">
        <v>0</v>
      </c>
      <c r="AE197" s="171" t="n">
        <v>0</v>
      </c>
      <c r="AF197" s="171" t="n">
        <v>0</v>
      </c>
      <c r="AG197" s="171" t="n">
        <v>0</v>
      </c>
      <c r="AH197" s="171" t="n">
        <v>0</v>
      </c>
      <c r="AI197" s="171" t="n">
        <v>0</v>
      </c>
      <c r="AJ197" s="171" t="n">
        <v>0</v>
      </c>
      <c r="AK197" s="171" t="n">
        <v>0</v>
      </c>
      <c r="AL197" s="171" t="n">
        <v>0</v>
      </c>
      <c r="AM197" s="171" t="n">
        <v>0.035</v>
      </c>
      <c r="AN197" s="171" t="n">
        <v>0</v>
      </c>
      <c r="AO197" s="171" t="n">
        <v>0</v>
      </c>
      <c r="AP197" s="171" t="n">
        <v>0</v>
      </c>
      <c r="AQ197" s="171" t="n">
        <v>0</v>
      </c>
      <c r="AR197" s="171" t="n">
        <v>0</v>
      </c>
      <c r="AS197" s="171" t="n">
        <v>0</v>
      </c>
      <c r="AT197" s="171" t="n">
        <v>0</v>
      </c>
      <c r="AU197" s="171" t="n">
        <v>0</v>
      </c>
      <c r="AV197" s="171" t="n">
        <v>0</v>
      </c>
      <c r="AW197" s="171" t="n">
        <v>0</v>
      </c>
      <c r="AX197" s="171" t="n">
        <v>0</v>
      </c>
      <c r="AY197" s="171" t="n">
        <v>0</v>
      </c>
      <c r="AZ197" s="172" t="n">
        <v>0</v>
      </c>
      <c r="BA197" s="172" t="n">
        <v>0</v>
      </c>
      <c r="BB197" s="172" t="n">
        <v>-0.195</v>
      </c>
      <c r="BC197" s="171" t="n">
        <v>0</v>
      </c>
      <c r="BD197" s="171" t="n">
        <v>-0.07</v>
      </c>
      <c r="BE197" s="171" t="n">
        <v>0.005</v>
      </c>
      <c r="BF197" s="171" t="n">
        <v>0.43</v>
      </c>
      <c r="BG197" s="171" t="n">
        <v>0</v>
      </c>
      <c r="BH197" s="171" t="n">
        <v>-0.06</v>
      </c>
      <c r="BI197" s="171" t="n">
        <v>0</v>
      </c>
      <c r="BJ197" s="171" t="n">
        <v>0</v>
      </c>
      <c r="BK197" s="134" t="n">
        <v>0</v>
      </c>
      <c r="BL197" s="134" t="n">
        <v>0.43</v>
      </c>
      <c r="BM197" s="134" t="n">
        <v>0</v>
      </c>
      <c r="BN197" s="134" t="n">
        <v>0.05</v>
      </c>
      <c r="BO197" s="134" t="n">
        <v>0</v>
      </c>
      <c r="BP197" s="134" t="n">
        <v>-0.32</v>
      </c>
      <c r="BQ197" s="134" t="n">
        <v>0</v>
      </c>
      <c r="BR197" s="134" t="n">
        <v>0.475</v>
      </c>
      <c r="BS197" s="134" t="n">
        <v>0</v>
      </c>
      <c r="BT197" s="134" t="n">
        <v>-0.07</v>
      </c>
      <c r="BU197" s="134" t="n">
        <v>0.005</v>
      </c>
      <c r="BV197" s="134" t="n">
        <v>0.275</v>
      </c>
      <c r="BW197" s="134" t="n">
        <v>0</v>
      </c>
      <c r="BX197" s="134" t="n">
        <v>0</v>
      </c>
      <c r="BY197" s="134" t="n">
        <v>0</v>
      </c>
      <c r="BZ197" s="134" t="n">
        <v>-0.005499999</v>
      </c>
      <c r="CA197" s="134" t="n">
        <v>0.0575</v>
      </c>
      <c r="CB197" s="134" t="n">
        <v>0.165</v>
      </c>
      <c r="CC197" s="134" t="n">
        <v>0.0125</v>
      </c>
      <c r="CD197" s="134" t="n">
        <v>-0.005499999</v>
      </c>
      <c r="CE197" s="134" t="n">
        <v>0.006</v>
      </c>
      <c r="CF197" s="134" t="n">
        <v>0.0025</v>
      </c>
      <c r="CG197" s="134" t="n">
        <v>0</v>
      </c>
      <c r="CH197" s="134" t="n">
        <v>-0.005499999</v>
      </c>
      <c r="CI197" s="134" t="n">
        <v>0.006</v>
      </c>
      <c r="CJ197" s="134" t="n">
        <v>-0.056</v>
      </c>
      <c r="CK197" s="134" t="n">
        <v>0.005</v>
      </c>
      <c r="CL197" s="134" t="n">
        <v>0.075</v>
      </c>
      <c r="CM197" s="134" t="n">
        <v>0.005</v>
      </c>
      <c r="CN197" s="134" t="n">
        <v>-0.0745</v>
      </c>
      <c r="CO197" s="134" t="n">
        <v>0.01</v>
      </c>
      <c r="CP197" s="134" t="n">
        <v>-0.0195</v>
      </c>
      <c r="CQ197" s="134" t="n">
        <v>0.015</v>
      </c>
      <c r="CR197" s="134" t="n">
        <v>0.0205</v>
      </c>
      <c r="CS197" s="134" t="n">
        <v>0.0075</v>
      </c>
      <c r="CT197" s="134" t="n">
        <v>0.36</v>
      </c>
      <c r="CU197" s="134" t="n">
        <v>0.01</v>
      </c>
      <c r="CV197" s="134" t="n">
        <v>0.05</v>
      </c>
      <c r="CW197" s="134" t="n">
        <v>0</v>
      </c>
      <c r="CX197" s="134" t="n">
        <v>0.165</v>
      </c>
      <c r="CY197" s="134" t="n">
        <v>0.0125</v>
      </c>
      <c r="CZ197" s="134" t="n">
        <v>-0.18</v>
      </c>
      <c r="DA197" s="134" t="n">
        <v>0</v>
      </c>
      <c r="DB197" s="134" t="n">
        <v>0</v>
      </c>
      <c r="DC197" s="134" t="n">
        <v>0</v>
      </c>
      <c r="DD197" s="134" t="n">
        <v>0.75</v>
      </c>
      <c r="DF197" s="134" t="n">
        <v>-0.0345</v>
      </c>
      <c r="DG197" s="134" t="n">
        <v>0.01</v>
      </c>
      <c r="DH197" s="134" t="n">
        <v>0.0185</v>
      </c>
      <c r="DI197" s="134" t="n">
        <v>0.01</v>
      </c>
      <c r="DJ197" s="134" t="n">
        <v>0.0035</v>
      </c>
      <c r="DK197" s="134" t="n">
        <v>0.0075</v>
      </c>
      <c r="DL197" s="171" t="n">
        <v>0</v>
      </c>
      <c r="DM197" s="134" t="n">
        <v>0</v>
      </c>
      <c r="DN197" s="134" t="n">
        <v>0</v>
      </c>
      <c r="DO197" s="134" t="n">
        <v>0</v>
      </c>
      <c r="DP197" s="134" t="n">
        <v>0</v>
      </c>
      <c r="DQ197" s="134" t="n">
        <v>0</v>
      </c>
      <c r="DR197" s="134" t="n">
        <v>0</v>
      </c>
      <c r="DS197" s="134" t="n">
        <v>0</v>
      </c>
      <c r="DT197" s="134" t="n">
        <v>0</v>
      </c>
      <c r="DU197" s="134" t="n">
        <v>0</v>
      </c>
    </row>
    <row r="198" customFormat="false" ht="12.75" hidden="false" customHeight="false" outlineLevel="0" collapsed="false">
      <c r="D198" s="133" t="n">
        <v>42644</v>
      </c>
      <c r="F198" s="171" t="n">
        <v>4.915</v>
      </c>
      <c r="G198" s="172" t="n">
        <v>0.0581340019326393</v>
      </c>
      <c r="H198" s="171" t="n">
        <v>0.17</v>
      </c>
      <c r="I198" s="171" t="n">
        <v>0.6</v>
      </c>
      <c r="J198" s="171" t="n">
        <v>0.6</v>
      </c>
      <c r="K198" s="171" t="n">
        <v>0.55</v>
      </c>
      <c r="L198" s="169" t="n">
        <v>0.6</v>
      </c>
      <c r="M198" s="169" t="n">
        <v>0.6</v>
      </c>
      <c r="N198" s="171" t="n">
        <v>0.65</v>
      </c>
      <c r="O198" s="171" t="n">
        <v>0.65</v>
      </c>
      <c r="P198" s="171" t="n">
        <v>0.6</v>
      </c>
      <c r="Q198" s="171" t="n">
        <v>0.5</v>
      </c>
      <c r="R198" s="172" t="n">
        <v>0.6</v>
      </c>
      <c r="S198" s="172" t="n">
        <v>0.65</v>
      </c>
      <c r="T198" s="171" t="n">
        <v>0.6</v>
      </c>
      <c r="U198" s="171" t="n">
        <v>0.65</v>
      </c>
      <c r="V198" s="171" t="n">
        <v>0.75</v>
      </c>
      <c r="W198" s="171" t="n">
        <v>0.7</v>
      </c>
      <c r="X198" s="171" t="n">
        <v>0</v>
      </c>
      <c r="Y198" s="171" t="n">
        <v>0</v>
      </c>
      <c r="Z198" s="171" t="n">
        <v>0</v>
      </c>
      <c r="AA198" s="171" t="n">
        <v>0</v>
      </c>
      <c r="AB198" s="171" t="n">
        <v>0</v>
      </c>
      <c r="AC198" s="171" t="n">
        <v>0</v>
      </c>
      <c r="AD198" s="171" t="n">
        <v>0</v>
      </c>
      <c r="AE198" s="171" t="n">
        <v>0</v>
      </c>
      <c r="AF198" s="171" t="n">
        <v>0</v>
      </c>
      <c r="AG198" s="171" t="n">
        <v>0</v>
      </c>
      <c r="AH198" s="171" t="n">
        <v>0</v>
      </c>
      <c r="AI198" s="171" t="n">
        <v>0</v>
      </c>
      <c r="AJ198" s="171" t="n">
        <v>0</v>
      </c>
      <c r="AK198" s="171" t="n">
        <v>0</v>
      </c>
      <c r="AL198" s="171" t="n">
        <v>0</v>
      </c>
      <c r="AM198" s="171" t="n">
        <v>0.035</v>
      </c>
      <c r="AN198" s="171" t="n">
        <v>0</v>
      </c>
      <c r="AO198" s="171" t="n">
        <v>0</v>
      </c>
      <c r="AP198" s="171" t="n">
        <v>0</v>
      </c>
      <c r="AQ198" s="171" t="n">
        <v>0</v>
      </c>
      <c r="AR198" s="171" t="n">
        <v>0</v>
      </c>
      <c r="AS198" s="171" t="n">
        <v>0</v>
      </c>
      <c r="AT198" s="171" t="n">
        <v>0</v>
      </c>
      <c r="AU198" s="171" t="n">
        <v>0</v>
      </c>
      <c r="AV198" s="171" t="n">
        <v>0</v>
      </c>
      <c r="AW198" s="171" t="n">
        <v>0</v>
      </c>
      <c r="AX198" s="171" t="n">
        <v>0</v>
      </c>
      <c r="AY198" s="171" t="n">
        <v>0</v>
      </c>
      <c r="AZ198" s="172" t="n">
        <v>0</v>
      </c>
      <c r="BA198" s="172" t="n">
        <v>0</v>
      </c>
      <c r="BB198" s="172" t="n">
        <v>-0.195</v>
      </c>
      <c r="BC198" s="171" t="n">
        <v>0</v>
      </c>
      <c r="BD198" s="171" t="n">
        <v>-0.07</v>
      </c>
      <c r="BE198" s="171" t="n">
        <v>0.005</v>
      </c>
      <c r="BF198" s="171" t="n">
        <v>0.43</v>
      </c>
      <c r="BG198" s="171" t="n">
        <v>0</v>
      </c>
      <c r="BH198" s="171" t="n">
        <v>-0.06</v>
      </c>
      <c r="BI198" s="171" t="n">
        <v>0</v>
      </c>
      <c r="BJ198" s="171" t="n">
        <v>0</v>
      </c>
      <c r="BK198" s="134" t="n">
        <v>0</v>
      </c>
      <c r="BL198" s="134" t="n">
        <v>0.43</v>
      </c>
      <c r="BM198" s="134" t="n">
        <v>0</v>
      </c>
      <c r="BN198" s="134" t="n">
        <v>0.05</v>
      </c>
      <c r="BO198" s="134" t="n">
        <v>0</v>
      </c>
      <c r="BP198" s="134" t="n">
        <v>-0.32</v>
      </c>
      <c r="BQ198" s="134" t="n">
        <v>0</v>
      </c>
      <c r="BR198" s="134" t="n">
        <v>0.475</v>
      </c>
      <c r="BS198" s="134" t="n">
        <v>0</v>
      </c>
      <c r="BT198" s="134" t="n">
        <v>-0.07</v>
      </c>
      <c r="BU198" s="134" t="n">
        <v>0.005</v>
      </c>
      <c r="BV198" s="134" t="n">
        <v>0.275</v>
      </c>
      <c r="BW198" s="134" t="n">
        <v>0</v>
      </c>
      <c r="BX198" s="134" t="n">
        <v>0</v>
      </c>
      <c r="BY198" s="134" t="n">
        <v>0</v>
      </c>
      <c r="BZ198" s="134" t="n">
        <v>-0.005499999</v>
      </c>
      <c r="CA198" s="134" t="n">
        <v>0.0575</v>
      </c>
      <c r="CB198" s="134" t="n">
        <v>0.1725</v>
      </c>
      <c r="CC198" s="134" t="n">
        <v>0.0125</v>
      </c>
      <c r="CD198" s="134" t="n">
        <v>-0.005499999</v>
      </c>
      <c r="CE198" s="134" t="n">
        <v>0.006</v>
      </c>
      <c r="CF198" s="134" t="n">
        <v>0.0025</v>
      </c>
      <c r="CG198" s="134" t="n">
        <v>0</v>
      </c>
      <c r="CH198" s="134" t="n">
        <v>-0.005499999</v>
      </c>
      <c r="CI198" s="134" t="n">
        <v>0.006</v>
      </c>
      <c r="CJ198" s="134" t="n">
        <v>-0.0585</v>
      </c>
      <c r="CK198" s="134" t="n">
        <v>0.005</v>
      </c>
      <c r="CL198" s="134" t="n">
        <v>0.075</v>
      </c>
      <c r="CM198" s="134" t="n">
        <v>0.005</v>
      </c>
      <c r="CN198" s="134" t="n">
        <v>-0.0745</v>
      </c>
      <c r="CO198" s="134" t="n">
        <v>0.01</v>
      </c>
      <c r="CP198" s="134" t="n">
        <v>-0.0195</v>
      </c>
      <c r="CQ198" s="134" t="n">
        <v>0.015</v>
      </c>
      <c r="CR198" s="134" t="n">
        <v>0.0205</v>
      </c>
      <c r="CS198" s="134" t="n">
        <v>0.0075</v>
      </c>
      <c r="CT198" s="134" t="n">
        <v>0.4</v>
      </c>
      <c r="CU198" s="134" t="n">
        <v>0.01</v>
      </c>
      <c r="CV198" s="134" t="n">
        <v>0.05</v>
      </c>
      <c r="CW198" s="134" t="n">
        <v>0</v>
      </c>
      <c r="CX198" s="134" t="n">
        <v>0.1725</v>
      </c>
      <c r="CY198" s="134" t="n">
        <v>0.0125</v>
      </c>
      <c r="CZ198" s="134" t="n">
        <v>-0.18</v>
      </c>
      <c r="DA198" s="134" t="n">
        <v>0</v>
      </c>
      <c r="DB198" s="134" t="n">
        <v>0</v>
      </c>
      <c r="DC198" s="134" t="n">
        <v>0</v>
      </c>
      <c r="DD198" s="134" t="n">
        <v>0.45</v>
      </c>
      <c r="DF198" s="134" t="n">
        <v>-0.0345</v>
      </c>
      <c r="DG198" s="134" t="n">
        <v>0.01</v>
      </c>
      <c r="DH198" s="134" t="n">
        <v>0.0135</v>
      </c>
      <c r="DI198" s="134" t="n">
        <v>0.01</v>
      </c>
      <c r="DJ198" s="134" t="n">
        <v>-0.001499999</v>
      </c>
      <c r="DK198" s="134" t="n">
        <v>0.0075</v>
      </c>
      <c r="DL198" s="171" t="n">
        <v>0</v>
      </c>
      <c r="DM198" s="134" t="n">
        <v>0</v>
      </c>
      <c r="DN198" s="134" t="n">
        <v>0</v>
      </c>
      <c r="DO198" s="134" t="n">
        <v>0</v>
      </c>
      <c r="DP198" s="134" t="n">
        <v>0</v>
      </c>
      <c r="DQ198" s="134" t="n">
        <v>0</v>
      </c>
      <c r="DR198" s="134" t="n">
        <v>0</v>
      </c>
      <c r="DS198" s="134" t="n">
        <v>0</v>
      </c>
      <c r="DT198" s="134" t="n">
        <v>0</v>
      </c>
      <c r="DU198" s="134" t="n">
        <v>0</v>
      </c>
    </row>
    <row r="199" customFormat="false" ht="12.75" hidden="false" customHeight="false" outlineLevel="0" collapsed="false">
      <c r="D199" s="133" t="n">
        <v>42675</v>
      </c>
      <c r="F199" s="171" t="n">
        <v>5.072</v>
      </c>
      <c r="G199" s="172" t="n">
        <v>0.0581816515025744</v>
      </c>
      <c r="H199" s="171" t="n">
        <v>0.17</v>
      </c>
      <c r="I199" s="171" t="n">
        <v>0.8</v>
      </c>
      <c r="J199" s="171" t="n">
        <v>0.85</v>
      </c>
      <c r="K199" s="171" t="n">
        <v>0.8</v>
      </c>
      <c r="L199" s="169" t="n">
        <v>0.8</v>
      </c>
      <c r="M199" s="169" t="n">
        <v>0.9</v>
      </c>
      <c r="N199" s="171" t="n">
        <v>0.95</v>
      </c>
      <c r="O199" s="171" t="n">
        <v>0.85</v>
      </c>
      <c r="P199" s="171" t="n">
        <v>0.8</v>
      </c>
      <c r="Q199" s="171" t="n">
        <v>0.95</v>
      </c>
      <c r="R199" s="172" t="n">
        <v>0.8</v>
      </c>
      <c r="S199" s="172" t="n">
        <v>0.8</v>
      </c>
      <c r="T199" s="171" t="n">
        <v>0.8</v>
      </c>
      <c r="U199" s="171" t="n">
        <v>0.95</v>
      </c>
      <c r="V199" s="171" t="n">
        <v>0.95</v>
      </c>
      <c r="W199" s="171" t="n">
        <v>0.9</v>
      </c>
      <c r="X199" s="171" t="n">
        <v>0</v>
      </c>
      <c r="Y199" s="171" t="n">
        <v>0</v>
      </c>
      <c r="Z199" s="171" t="n">
        <v>0</v>
      </c>
      <c r="AA199" s="171" t="n">
        <v>0</v>
      </c>
      <c r="AB199" s="171" t="n">
        <v>0</v>
      </c>
      <c r="AC199" s="171" t="n">
        <v>0</v>
      </c>
      <c r="AD199" s="171" t="n">
        <v>0</v>
      </c>
      <c r="AE199" s="171" t="n">
        <v>0</v>
      </c>
      <c r="AF199" s="171" t="n">
        <v>0</v>
      </c>
      <c r="AG199" s="171" t="n">
        <v>0</v>
      </c>
      <c r="AH199" s="171" t="n">
        <v>0</v>
      </c>
      <c r="AI199" s="171" t="n">
        <v>0</v>
      </c>
      <c r="AJ199" s="171" t="n">
        <v>0</v>
      </c>
      <c r="AK199" s="171" t="n">
        <v>0</v>
      </c>
      <c r="AL199" s="171" t="n">
        <v>0</v>
      </c>
      <c r="AM199" s="171" t="n">
        <v>0</v>
      </c>
      <c r="AN199" s="171" t="n">
        <v>0</v>
      </c>
      <c r="AO199" s="171" t="n">
        <v>0</v>
      </c>
      <c r="AP199" s="171" t="n">
        <v>0</v>
      </c>
      <c r="AQ199" s="171" t="n">
        <v>0</v>
      </c>
      <c r="AR199" s="171" t="n">
        <v>0</v>
      </c>
      <c r="AS199" s="171" t="n">
        <v>0</v>
      </c>
      <c r="AT199" s="171" t="n">
        <v>0</v>
      </c>
      <c r="AU199" s="171" t="n">
        <v>0</v>
      </c>
      <c r="AV199" s="171" t="n">
        <v>0</v>
      </c>
      <c r="AW199" s="171" t="n">
        <v>0</v>
      </c>
      <c r="AX199" s="171" t="n">
        <v>0</v>
      </c>
      <c r="AY199" s="171" t="n">
        <v>0</v>
      </c>
      <c r="AZ199" s="172" t="n">
        <v>0</v>
      </c>
      <c r="BA199" s="172" t="n">
        <v>0</v>
      </c>
      <c r="BB199" s="172" t="n">
        <v>-0.13</v>
      </c>
      <c r="BC199" s="171" t="n">
        <v>0</v>
      </c>
      <c r="BD199" s="171" t="n">
        <v>-0.07</v>
      </c>
      <c r="BE199" s="171" t="n">
        <v>0.005</v>
      </c>
      <c r="BF199" s="171" t="n">
        <v>0.35</v>
      </c>
      <c r="BG199" s="171" t="n">
        <v>0</v>
      </c>
      <c r="BH199" s="171" t="n">
        <v>-0.06</v>
      </c>
      <c r="BI199" s="171" t="n">
        <v>0</v>
      </c>
      <c r="BJ199" s="171" t="n">
        <v>0</v>
      </c>
      <c r="BK199" s="134" t="n">
        <v>0</v>
      </c>
      <c r="BL199" s="134" t="n">
        <v>0.35</v>
      </c>
      <c r="BM199" s="134" t="n">
        <v>0</v>
      </c>
      <c r="BN199" s="134" t="n">
        <v>0.05</v>
      </c>
      <c r="BO199" s="134" t="n">
        <v>0</v>
      </c>
      <c r="BP199" s="134" t="n">
        <v>-0.26</v>
      </c>
      <c r="BQ199" s="134" t="n">
        <v>0</v>
      </c>
      <c r="BR199" s="134" t="n">
        <v>0.5</v>
      </c>
      <c r="BS199" s="134" t="n">
        <v>0</v>
      </c>
      <c r="BT199" s="134" t="n">
        <v>-0.07</v>
      </c>
      <c r="BU199" s="134" t="n">
        <v>0.005</v>
      </c>
      <c r="BV199" s="134" t="n">
        <v>0.3</v>
      </c>
      <c r="BW199" s="134" t="n">
        <v>0</v>
      </c>
      <c r="BX199" s="134" t="n">
        <v>0</v>
      </c>
      <c r="BY199" s="134" t="n">
        <v>0</v>
      </c>
      <c r="BZ199" s="134" t="n">
        <v>-0.002999999</v>
      </c>
      <c r="CA199" s="134" t="n">
        <v>0.0575</v>
      </c>
      <c r="CB199" s="134" t="n">
        <v>0.215</v>
      </c>
      <c r="CC199" s="134" t="n">
        <v>0.02</v>
      </c>
      <c r="CD199" s="134" t="n">
        <v>-0.002999999</v>
      </c>
      <c r="CE199" s="134" t="n">
        <v>0.0062</v>
      </c>
      <c r="CF199" s="134" t="n">
        <v>0.0025</v>
      </c>
      <c r="CG199" s="134" t="n">
        <v>0</v>
      </c>
      <c r="CH199" s="134" t="n">
        <v>-0.002999999</v>
      </c>
      <c r="CI199" s="134" t="n">
        <v>0.0062</v>
      </c>
      <c r="CJ199" s="134" t="n">
        <v>-0.061</v>
      </c>
      <c r="CK199" s="134" t="n">
        <v>0.005</v>
      </c>
      <c r="CL199" s="134" t="n">
        <v>0.075</v>
      </c>
      <c r="CM199" s="134" t="n">
        <v>0.005</v>
      </c>
      <c r="CN199" s="134" t="n">
        <v>-0.069</v>
      </c>
      <c r="CO199" s="134" t="n">
        <v>0.01</v>
      </c>
      <c r="CP199" s="134" t="n">
        <v>-0.014</v>
      </c>
      <c r="CQ199" s="134" t="n">
        <v>0.0125</v>
      </c>
      <c r="CR199" s="134" t="n">
        <v>0.026</v>
      </c>
      <c r="CS199" s="134" t="n">
        <v>0.0075</v>
      </c>
      <c r="CT199" s="134" t="n">
        <v>0.7</v>
      </c>
      <c r="CU199" s="134" t="n">
        <v>0.055</v>
      </c>
      <c r="CV199" s="134" t="n">
        <v>0.05</v>
      </c>
      <c r="CW199" s="134" t="n">
        <v>0</v>
      </c>
      <c r="CX199" s="134" t="n">
        <v>0.215</v>
      </c>
      <c r="CY199" s="134" t="n">
        <v>0.02</v>
      </c>
      <c r="CZ199" s="134" t="n">
        <v>-0.18</v>
      </c>
      <c r="DA199" s="134" t="n">
        <v>0</v>
      </c>
      <c r="DB199" s="134" t="n">
        <v>0</v>
      </c>
      <c r="DC199" s="134" t="n">
        <v>0</v>
      </c>
      <c r="DD199" s="134" t="n">
        <v>0.45</v>
      </c>
      <c r="DF199" s="134" t="n">
        <v>-0.023</v>
      </c>
      <c r="DG199" s="134" t="n">
        <v>0.0125</v>
      </c>
      <c r="DH199" s="134" t="n">
        <v>0.0145</v>
      </c>
      <c r="DI199" s="134" t="n">
        <v>0.0075</v>
      </c>
      <c r="DJ199" s="134" t="n">
        <v>0.000499999999999994</v>
      </c>
      <c r="DK199" s="134" t="n">
        <v>0.0025</v>
      </c>
      <c r="DL199" s="171" t="n">
        <v>0</v>
      </c>
      <c r="DM199" s="134" t="n">
        <v>0</v>
      </c>
      <c r="DN199" s="134" t="n">
        <v>0</v>
      </c>
      <c r="DO199" s="134" t="n">
        <v>0</v>
      </c>
      <c r="DP199" s="134" t="n">
        <v>0</v>
      </c>
      <c r="DQ199" s="134" t="n">
        <v>0</v>
      </c>
      <c r="DR199" s="134" t="n">
        <v>0</v>
      </c>
      <c r="DS199" s="134" t="n">
        <v>0</v>
      </c>
      <c r="DT199" s="134" t="n">
        <v>0</v>
      </c>
      <c r="DU199" s="134" t="n">
        <v>0</v>
      </c>
    </row>
    <row r="200" customFormat="false" ht="12.75" hidden="false" customHeight="false" outlineLevel="0" collapsed="false">
      <c r="D200" s="133" t="n">
        <v>42705</v>
      </c>
      <c r="F200" s="171" t="n">
        <v>5.232</v>
      </c>
      <c r="G200" s="172" t="n">
        <v>0.0582277639903266</v>
      </c>
      <c r="H200" s="171" t="n">
        <v>0.17</v>
      </c>
      <c r="I200" s="171" t="n">
        <v>1</v>
      </c>
      <c r="J200" s="171" t="n">
        <v>1.05</v>
      </c>
      <c r="K200" s="171" t="n">
        <v>1</v>
      </c>
      <c r="L200" s="169" t="n">
        <v>1</v>
      </c>
      <c r="M200" s="169" t="n">
        <v>1.15</v>
      </c>
      <c r="N200" s="171" t="n">
        <v>1.25</v>
      </c>
      <c r="O200" s="171" t="n">
        <v>1.05</v>
      </c>
      <c r="P200" s="171" t="n">
        <v>1</v>
      </c>
      <c r="Q200" s="171" t="n">
        <v>1.35</v>
      </c>
      <c r="R200" s="172" t="n">
        <v>1</v>
      </c>
      <c r="S200" s="172" t="n">
        <v>1.1</v>
      </c>
      <c r="T200" s="171" t="n">
        <v>1</v>
      </c>
      <c r="U200" s="171" t="n">
        <v>1.25</v>
      </c>
      <c r="V200" s="171" t="n">
        <v>1.15</v>
      </c>
      <c r="W200" s="171" t="n">
        <v>1.1</v>
      </c>
      <c r="X200" s="171" t="n">
        <v>0</v>
      </c>
      <c r="Y200" s="171" t="n">
        <v>0</v>
      </c>
      <c r="Z200" s="171" t="n">
        <v>0</v>
      </c>
      <c r="AA200" s="171" t="n">
        <v>0</v>
      </c>
      <c r="AB200" s="171" t="n">
        <v>0</v>
      </c>
      <c r="AC200" s="171" t="n">
        <v>0</v>
      </c>
      <c r="AD200" s="171" t="n">
        <v>0</v>
      </c>
      <c r="AE200" s="171" t="n">
        <v>0</v>
      </c>
      <c r="AF200" s="171" t="n">
        <v>0</v>
      </c>
      <c r="AG200" s="171" t="n">
        <v>0</v>
      </c>
      <c r="AH200" s="171" t="n">
        <v>0</v>
      </c>
      <c r="AI200" s="171" t="n">
        <v>0</v>
      </c>
      <c r="AJ200" s="171" t="n">
        <v>0</v>
      </c>
      <c r="AK200" s="171" t="n">
        <v>0</v>
      </c>
      <c r="AL200" s="171" t="n">
        <v>0</v>
      </c>
      <c r="AM200" s="171" t="n">
        <v>0</v>
      </c>
      <c r="AN200" s="171" t="n">
        <v>0</v>
      </c>
      <c r="AO200" s="171" t="n">
        <v>0</v>
      </c>
      <c r="AP200" s="171" t="n">
        <v>0</v>
      </c>
      <c r="AQ200" s="171" t="n">
        <v>0</v>
      </c>
      <c r="AR200" s="171" t="n">
        <v>0</v>
      </c>
      <c r="AS200" s="171" t="n">
        <v>0</v>
      </c>
      <c r="AT200" s="171" t="n">
        <v>0</v>
      </c>
      <c r="AU200" s="171" t="n">
        <v>0</v>
      </c>
      <c r="AV200" s="171" t="n">
        <v>0</v>
      </c>
      <c r="AW200" s="171" t="n">
        <v>0</v>
      </c>
      <c r="AX200" s="171" t="n">
        <v>0</v>
      </c>
      <c r="AY200" s="171" t="n">
        <v>0</v>
      </c>
      <c r="AZ200" s="172" t="n">
        <v>0</v>
      </c>
      <c r="BA200" s="172" t="n">
        <v>0</v>
      </c>
      <c r="BB200" s="172" t="n">
        <v>-0.13</v>
      </c>
      <c r="BC200" s="171" t="n">
        <v>0</v>
      </c>
      <c r="BD200" s="171" t="n">
        <v>-0.07</v>
      </c>
      <c r="BE200" s="171" t="n">
        <v>0.005</v>
      </c>
      <c r="BF200" s="171" t="n">
        <v>0.35</v>
      </c>
      <c r="BG200" s="171" t="n">
        <v>0</v>
      </c>
      <c r="BH200" s="171" t="n">
        <v>-0.06</v>
      </c>
      <c r="BI200" s="171" t="n">
        <v>0</v>
      </c>
      <c r="BJ200" s="171" t="n">
        <v>0</v>
      </c>
      <c r="BK200" s="134" t="n">
        <v>0</v>
      </c>
      <c r="BL200" s="134" t="n">
        <v>0.35</v>
      </c>
      <c r="BM200" s="134" t="n">
        <v>0</v>
      </c>
      <c r="BN200" s="134" t="n">
        <v>0.05</v>
      </c>
      <c r="BO200" s="134" t="n">
        <v>0</v>
      </c>
      <c r="BP200" s="134" t="n">
        <v>-0.26</v>
      </c>
      <c r="BQ200" s="134" t="n">
        <v>0</v>
      </c>
      <c r="BR200" s="134" t="n">
        <v>0.57</v>
      </c>
      <c r="BS200" s="134" t="n">
        <v>0</v>
      </c>
      <c r="BT200" s="134" t="n">
        <v>-0.07</v>
      </c>
      <c r="BU200" s="134" t="n">
        <v>0.005</v>
      </c>
      <c r="BV200" s="134" t="n">
        <v>0.37</v>
      </c>
      <c r="BW200" s="134" t="n">
        <v>0</v>
      </c>
      <c r="BX200" s="134" t="n">
        <v>0</v>
      </c>
      <c r="BY200" s="134" t="n">
        <v>0</v>
      </c>
      <c r="BZ200" s="134" t="n">
        <v>-0.002999999</v>
      </c>
      <c r="CA200" s="134" t="n">
        <v>0.0575</v>
      </c>
      <c r="CB200" s="134" t="n">
        <v>0.235</v>
      </c>
      <c r="CC200" s="134" t="n">
        <v>0.02</v>
      </c>
      <c r="CD200" s="134" t="n">
        <v>-0.002999999</v>
      </c>
      <c r="CE200" s="134" t="n">
        <v>0.0062</v>
      </c>
      <c r="CF200" s="134" t="n">
        <v>0.0025</v>
      </c>
      <c r="CG200" s="134" t="n">
        <v>0</v>
      </c>
      <c r="CH200" s="134" t="n">
        <v>-0.002999999</v>
      </c>
      <c r="CI200" s="134" t="n">
        <v>0.0062</v>
      </c>
      <c r="CJ200" s="134" t="n">
        <v>-0.0885</v>
      </c>
      <c r="CK200" s="134" t="n">
        <v>0.005</v>
      </c>
      <c r="CL200" s="134" t="n">
        <v>0.075</v>
      </c>
      <c r="CM200" s="134" t="n">
        <v>0.005</v>
      </c>
      <c r="CN200" s="134" t="n">
        <v>-0.069</v>
      </c>
      <c r="CO200" s="134" t="n">
        <v>0.01</v>
      </c>
      <c r="CP200" s="134" t="n">
        <v>-0.014</v>
      </c>
      <c r="CQ200" s="134" t="n">
        <v>0.01</v>
      </c>
      <c r="CR200" s="134" t="n">
        <v>0.026</v>
      </c>
      <c r="CS200" s="134" t="n">
        <v>0.0075</v>
      </c>
      <c r="CT200" s="134" t="n">
        <v>0.98</v>
      </c>
      <c r="CU200" s="134" t="n">
        <v>0.25</v>
      </c>
      <c r="CV200" s="134" t="n">
        <v>0.05</v>
      </c>
      <c r="CW200" s="134" t="n">
        <v>0</v>
      </c>
      <c r="CX200" s="134" t="n">
        <v>0.235</v>
      </c>
      <c r="CY200" s="134" t="n">
        <v>0.02</v>
      </c>
      <c r="CZ200" s="134" t="n">
        <v>-0.18</v>
      </c>
      <c r="DA200" s="134" t="n">
        <v>0</v>
      </c>
      <c r="DB200" s="134" t="n">
        <v>0</v>
      </c>
      <c r="DC200" s="134" t="n">
        <v>0</v>
      </c>
      <c r="DD200" s="134" t="n">
        <v>0.4</v>
      </c>
      <c r="DF200" s="134" t="n">
        <v>-0.023</v>
      </c>
      <c r="DG200" s="134" t="n">
        <v>0.0125</v>
      </c>
      <c r="DH200" s="134" t="n">
        <v>0.0145</v>
      </c>
      <c r="DI200" s="134" t="n">
        <v>0.0075</v>
      </c>
      <c r="DJ200" s="134" t="n">
        <v>0.000499999999999994</v>
      </c>
      <c r="DK200" s="134" t="n">
        <v>0.0025</v>
      </c>
      <c r="DL200" s="171" t="n">
        <v>0</v>
      </c>
      <c r="DM200" s="134" t="n">
        <v>0</v>
      </c>
      <c r="DN200" s="134" t="n">
        <v>0</v>
      </c>
      <c r="DO200" s="134" t="n">
        <v>0</v>
      </c>
      <c r="DP200" s="134" t="n">
        <v>0</v>
      </c>
      <c r="DQ200" s="134" t="n">
        <v>0</v>
      </c>
      <c r="DR200" s="134" t="n">
        <v>0</v>
      </c>
      <c r="DS200" s="134" t="n">
        <v>0</v>
      </c>
      <c r="DT200" s="134" t="n">
        <v>0</v>
      </c>
      <c r="DU200" s="134" t="n">
        <v>0</v>
      </c>
    </row>
    <row r="201" customFormat="false" ht="12.75" hidden="false" customHeight="false" outlineLevel="0" collapsed="false">
      <c r="D201" s="133" t="n">
        <v>42736</v>
      </c>
      <c r="F201" s="171" t="n">
        <v>5.2645</v>
      </c>
      <c r="G201" s="172" t="n">
        <v>0.0582754135617472</v>
      </c>
      <c r="H201" s="171" t="n">
        <v>0.17</v>
      </c>
      <c r="I201" s="171" t="n">
        <v>1</v>
      </c>
      <c r="J201" s="171" t="n">
        <v>1.05</v>
      </c>
      <c r="K201" s="171" t="n">
        <v>1</v>
      </c>
      <c r="L201" s="169" t="n">
        <v>1</v>
      </c>
      <c r="M201" s="169" t="n">
        <v>1.15</v>
      </c>
      <c r="N201" s="171" t="n">
        <v>1.45</v>
      </c>
      <c r="O201" s="171" t="n">
        <v>1.05</v>
      </c>
      <c r="P201" s="171" t="n">
        <v>1</v>
      </c>
      <c r="Q201" s="171" t="n">
        <v>1.35</v>
      </c>
      <c r="R201" s="172" t="n">
        <v>1</v>
      </c>
      <c r="S201" s="172" t="n">
        <v>1.1</v>
      </c>
      <c r="T201" s="171" t="n">
        <v>1</v>
      </c>
      <c r="U201" s="171" t="n">
        <v>1.45</v>
      </c>
      <c r="V201" s="171" t="n">
        <v>1.15</v>
      </c>
      <c r="W201" s="171" t="n">
        <v>1.1</v>
      </c>
      <c r="X201" s="171" t="n">
        <v>0</v>
      </c>
      <c r="Y201" s="171" t="n">
        <v>0</v>
      </c>
      <c r="Z201" s="171" t="n">
        <v>0</v>
      </c>
      <c r="AA201" s="171" t="n">
        <v>0</v>
      </c>
      <c r="AB201" s="171" t="n">
        <v>0</v>
      </c>
      <c r="AC201" s="171" t="n">
        <v>0</v>
      </c>
      <c r="AD201" s="171" t="n">
        <v>0</v>
      </c>
      <c r="AE201" s="171" t="n">
        <v>0</v>
      </c>
      <c r="AF201" s="171" t="n">
        <v>0</v>
      </c>
      <c r="AG201" s="171" t="n">
        <v>0</v>
      </c>
      <c r="AH201" s="171" t="n">
        <v>0</v>
      </c>
      <c r="AI201" s="171" t="n">
        <v>0</v>
      </c>
      <c r="AJ201" s="171" t="n">
        <v>0</v>
      </c>
      <c r="AK201" s="171" t="n">
        <v>0</v>
      </c>
      <c r="AL201" s="171" t="n">
        <v>0</v>
      </c>
      <c r="AM201" s="171" t="n">
        <v>0</v>
      </c>
      <c r="AN201" s="171" t="n">
        <v>0</v>
      </c>
      <c r="AO201" s="171" t="n">
        <v>0</v>
      </c>
      <c r="AP201" s="171" t="n">
        <v>0</v>
      </c>
      <c r="AQ201" s="171" t="n">
        <v>0</v>
      </c>
      <c r="AR201" s="171" t="n">
        <v>0</v>
      </c>
      <c r="AS201" s="171" t="n">
        <v>0</v>
      </c>
      <c r="AT201" s="171" t="n">
        <v>0</v>
      </c>
      <c r="AU201" s="171" t="n">
        <v>0</v>
      </c>
      <c r="AV201" s="171" t="n">
        <v>0</v>
      </c>
      <c r="AW201" s="171" t="n">
        <v>0</v>
      </c>
      <c r="AX201" s="171" t="n">
        <v>0</v>
      </c>
      <c r="AY201" s="171" t="n">
        <v>0</v>
      </c>
      <c r="AZ201" s="172" t="n">
        <v>0</v>
      </c>
      <c r="BA201" s="172" t="n">
        <v>0</v>
      </c>
      <c r="BB201" s="172" t="n">
        <v>-0.13</v>
      </c>
      <c r="BC201" s="171" t="n">
        <v>0</v>
      </c>
      <c r="BD201" s="171" t="n">
        <v>-0.07</v>
      </c>
      <c r="BE201" s="171" t="n">
        <v>0.005</v>
      </c>
      <c r="BF201" s="171" t="n">
        <v>0.35</v>
      </c>
      <c r="BG201" s="171" t="n">
        <v>0</v>
      </c>
      <c r="BH201" s="171" t="n">
        <v>-0.06</v>
      </c>
      <c r="BI201" s="171" t="n">
        <v>0</v>
      </c>
      <c r="BJ201" s="171" t="n">
        <v>0</v>
      </c>
      <c r="BK201" s="134" t="n">
        <v>0</v>
      </c>
      <c r="BL201" s="134" t="n">
        <v>0.35</v>
      </c>
      <c r="BM201" s="134" t="n">
        <v>0</v>
      </c>
      <c r="BN201" s="134" t="n">
        <v>0.05</v>
      </c>
      <c r="BO201" s="134" t="n">
        <v>0</v>
      </c>
      <c r="BP201" s="134" t="n">
        <v>-0.26</v>
      </c>
      <c r="BQ201" s="134" t="n">
        <v>0</v>
      </c>
      <c r="BR201" s="134" t="n">
        <v>0.57</v>
      </c>
      <c r="BS201" s="134" t="n">
        <v>0</v>
      </c>
      <c r="BT201" s="134" t="n">
        <v>-0.07</v>
      </c>
      <c r="BU201" s="134" t="n">
        <v>0.005</v>
      </c>
      <c r="BV201" s="134" t="n">
        <v>0.37</v>
      </c>
      <c r="BW201" s="134" t="n">
        <v>0</v>
      </c>
      <c r="BX201" s="134" t="n">
        <v>0</v>
      </c>
      <c r="BY201" s="134" t="n">
        <v>0</v>
      </c>
      <c r="BZ201" s="134" t="n">
        <v>0.000999999999999994</v>
      </c>
      <c r="CA201" s="134" t="n">
        <v>0.0575</v>
      </c>
      <c r="CB201" s="134" t="n">
        <v>0.255</v>
      </c>
      <c r="CC201" s="134" t="n">
        <v>0.02</v>
      </c>
      <c r="CD201" s="134" t="n">
        <v>0.000999999999999994</v>
      </c>
      <c r="CE201" s="134" t="n">
        <v>0.0062</v>
      </c>
      <c r="CF201" s="134" t="n">
        <v>0.0025</v>
      </c>
      <c r="CG201" s="134" t="n">
        <v>0</v>
      </c>
      <c r="CH201" s="134" t="n">
        <v>0.000999999999999994</v>
      </c>
      <c r="CI201" s="134" t="n">
        <v>0.0062</v>
      </c>
      <c r="CJ201" s="134" t="n">
        <v>-0.099</v>
      </c>
      <c r="CK201" s="134" t="n">
        <v>0.005</v>
      </c>
      <c r="CL201" s="134" t="n">
        <v>0.075</v>
      </c>
      <c r="CM201" s="134" t="n">
        <v>0.005</v>
      </c>
      <c r="CN201" s="134" t="n">
        <v>-0.069</v>
      </c>
      <c r="CO201" s="134" t="n">
        <v>0.01</v>
      </c>
      <c r="CP201" s="134" t="n">
        <v>-0.014</v>
      </c>
      <c r="CQ201" s="134" t="n">
        <v>0.01</v>
      </c>
      <c r="CR201" s="134" t="n">
        <v>0.026</v>
      </c>
      <c r="CS201" s="134" t="n">
        <v>0.0075</v>
      </c>
      <c r="CT201" s="134" t="n">
        <v>1.6</v>
      </c>
      <c r="CU201" s="134" t="n">
        <v>0.45</v>
      </c>
      <c r="CV201" s="134" t="n">
        <v>0.05</v>
      </c>
      <c r="CW201" s="134" t="n">
        <v>0</v>
      </c>
      <c r="CX201" s="134" t="n">
        <v>0.255</v>
      </c>
      <c r="CY201" s="134" t="n">
        <v>0.02</v>
      </c>
      <c r="CZ201" s="134" t="n">
        <v>-0.18</v>
      </c>
      <c r="DA201" s="134" t="n">
        <v>0</v>
      </c>
      <c r="DB201" s="134" t="n">
        <v>0</v>
      </c>
      <c r="DC201" s="134" t="n">
        <v>0</v>
      </c>
      <c r="DD201" s="134" t="n">
        <v>0.35</v>
      </c>
      <c r="DF201" s="134" t="n">
        <v>-0.023</v>
      </c>
      <c r="DG201" s="134" t="n">
        <v>0.0125</v>
      </c>
      <c r="DH201" s="134" t="n">
        <v>0.0145</v>
      </c>
      <c r="DI201" s="134" t="n">
        <v>0.0075</v>
      </c>
      <c r="DJ201" s="134" t="n">
        <v>0.000499999999999994</v>
      </c>
      <c r="DK201" s="134" t="n">
        <v>0.0025</v>
      </c>
      <c r="DL201" s="171" t="n">
        <v>0</v>
      </c>
      <c r="DM201" s="134" t="n">
        <v>0</v>
      </c>
      <c r="DN201" s="134" t="n">
        <v>0</v>
      </c>
      <c r="DO201" s="134" t="n">
        <v>0</v>
      </c>
      <c r="DP201" s="134" t="n">
        <v>0</v>
      </c>
      <c r="DQ201" s="134" t="n">
        <v>0</v>
      </c>
      <c r="DR201" s="134" t="n">
        <v>0</v>
      </c>
      <c r="DS201" s="134" t="n">
        <v>0</v>
      </c>
      <c r="DT201" s="134" t="n">
        <v>0</v>
      </c>
      <c r="DU201" s="134" t="n">
        <v>0</v>
      </c>
    </row>
    <row r="202" customFormat="false" ht="12.75" hidden="false" customHeight="false" outlineLevel="0" collapsed="false">
      <c r="D202" s="133" t="n">
        <v>42767</v>
      </c>
      <c r="F202" s="171" t="n">
        <v>5.1805</v>
      </c>
      <c r="G202" s="172" t="n">
        <v>0.0583230631339227</v>
      </c>
      <c r="H202" s="171" t="n">
        <v>0.17</v>
      </c>
      <c r="I202" s="171" t="n">
        <v>1</v>
      </c>
      <c r="J202" s="171" t="n">
        <v>1.05</v>
      </c>
      <c r="K202" s="171" t="n">
        <v>1</v>
      </c>
      <c r="L202" s="169" t="n">
        <v>1</v>
      </c>
      <c r="M202" s="169" t="n">
        <v>1.15</v>
      </c>
      <c r="N202" s="171" t="n">
        <v>1.45</v>
      </c>
      <c r="O202" s="171" t="n">
        <v>1.05</v>
      </c>
      <c r="P202" s="171" t="n">
        <v>1</v>
      </c>
      <c r="Q202" s="171" t="n">
        <v>1.35</v>
      </c>
      <c r="R202" s="172" t="n">
        <v>1</v>
      </c>
      <c r="S202" s="172" t="n">
        <v>1.1</v>
      </c>
      <c r="T202" s="171" t="n">
        <v>1</v>
      </c>
      <c r="U202" s="171" t="n">
        <v>1.45</v>
      </c>
      <c r="V202" s="171" t="n">
        <v>1.15</v>
      </c>
      <c r="W202" s="171" t="n">
        <v>1.1</v>
      </c>
      <c r="X202" s="171" t="n">
        <v>0</v>
      </c>
      <c r="Y202" s="171" t="n">
        <v>0</v>
      </c>
      <c r="Z202" s="171" t="n">
        <v>0</v>
      </c>
      <c r="AA202" s="171" t="n">
        <v>0</v>
      </c>
      <c r="AB202" s="171" t="n">
        <v>0</v>
      </c>
      <c r="AC202" s="171" t="n">
        <v>0</v>
      </c>
      <c r="AD202" s="171" t="n">
        <v>0</v>
      </c>
      <c r="AE202" s="171" t="n">
        <v>0</v>
      </c>
      <c r="AF202" s="171" t="n">
        <v>0</v>
      </c>
      <c r="AG202" s="171" t="n">
        <v>0</v>
      </c>
      <c r="AH202" s="171" t="n">
        <v>0</v>
      </c>
      <c r="AI202" s="171" t="n">
        <v>0</v>
      </c>
      <c r="AJ202" s="171" t="n">
        <v>0</v>
      </c>
      <c r="AK202" s="171" t="n">
        <v>0</v>
      </c>
      <c r="AL202" s="171" t="n">
        <v>0</v>
      </c>
      <c r="AM202" s="171" t="n">
        <v>0</v>
      </c>
      <c r="AN202" s="171" t="n">
        <v>0</v>
      </c>
      <c r="AO202" s="171" t="n">
        <v>0</v>
      </c>
      <c r="AP202" s="171" t="n">
        <v>0</v>
      </c>
      <c r="AQ202" s="171" t="n">
        <v>0</v>
      </c>
      <c r="AR202" s="171" t="n">
        <v>0</v>
      </c>
      <c r="AS202" s="171" t="n">
        <v>0</v>
      </c>
      <c r="AT202" s="171" t="n">
        <v>0</v>
      </c>
      <c r="AU202" s="171" t="n">
        <v>0</v>
      </c>
      <c r="AV202" s="171" t="n">
        <v>0</v>
      </c>
      <c r="AW202" s="171" t="n">
        <v>0</v>
      </c>
      <c r="AX202" s="171" t="n">
        <v>0</v>
      </c>
      <c r="AY202" s="171" t="n">
        <v>0</v>
      </c>
      <c r="AZ202" s="172" t="n">
        <v>0</v>
      </c>
      <c r="BA202" s="172" t="n">
        <v>0</v>
      </c>
      <c r="BB202" s="172" t="n">
        <v>-0.13</v>
      </c>
      <c r="BC202" s="171" t="n">
        <v>0</v>
      </c>
      <c r="BD202" s="171" t="n">
        <v>-0.07</v>
      </c>
      <c r="BE202" s="171" t="n">
        <v>0.005</v>
      </c>
      <c r="BF202" s="171" t="n">
        <v>0.35</v>
      </c>
      <c r="BG202" s="171" t="n">
        <v>0</v>
      </c>
      <c r="BH202" s="171" t="n">
        <v>-0.06</v>
      </c>
      <c r="BI202" s="171" t="n">
        <v>0</v>
      </c>
      <c r="BJ202" s="171" t="n">
        <v>0</v>
      </c>
      <c r="BK202" s="134" t="n">
        <v>0</v>
      </c>
      <c r="BL202" s="134" t="n">
        <v>0.35</v>
      </c>
      <c r="BM202" s="134" t="n">
        <v>0</v>
      </c>
      <c r="BN202" s="134" t="n">
        <v>0.05</v>
      </c>
      <c r="BO202" s="134" t="n">
        <v>0</v>
      </c>
      <c r="BP202" s="134" t="n">
        <v>-0.26</v>
      </c>
      <c r="BQ202" s="134" t="n">
        <v>0</v>
      </c>
      <c r="BR202" s="134" t="n">
        <v>0.57</v>
      </c>
      <c r="BS202" s="134" t="n">
        <v>0</v>
      </c>
      <c r="BT202" s="134" t="n">
        <v>-0.07</v>
      </c>
      <c r="BU202" s="134" t="n">
        <v>0.005</v>
      </c>
      <c r="BV202" s="134" t="n">
        <v>0.37</v>
      </c>
      <c r="BW202" s="134" t="n">
        <v>0</v>
      </c>
      <c r="BX202" s="134" t="n">
        <v>0</v>
      </c>
      <c r="BY202" s="134" t="n">
        <v>0</v>
      </c>
      <c r="BZ202" s="134" t="n">
        <v>0.000999999999999994</v>
      </c>
      <c r="CA202" s="134" t="n">
        <v>0.0575</v>
      </c>
      <c r="CB202" s="134" t="n">
        <v>0.255</v>
      </c>
      <c r="CC202" s="134" t="n">
        <v>0.02</v>
      </c>
      <c r="CD202" s="134" t="n">
        <v>0.000999999999999994</v>
      </c>
      <c r="CE202" s="134" t="n">
        <v>0.0062</v>
      </c>
      <c r="CF202" s="134" t="n">
        <v>0.0025</v>
      </c>
      <c r="CG202" s="134" t="n">
        <v>0</v>
      </c>
      <c r="CH202" s="134" t="n">
        <v>0.000999999999999994</v>
      </c>
      <c r="CI202" s="134" t="n">
        <v>0.0062</v>
      </c>
      <c r="CJ202" s="134" t="n">
        <v>-0.0815</v>
      </c>
      <c r="CK202" s="134" t="n">
        <v>0.005</v>
      </c>
      <c r="CL202" s="134" t="n">
        <v>0.075</v>
      </c>
      <c r="CM202" s="134" t="n">
        <v>0.005</v>
      </c>
      <c r="CN202" s="134" t="n">
        <v>-0.069</v>
      </c>
      <c r="CO202" s="134" t="n">
        <v>0.01</v>
      </c>
      <c r="CP202" s="134" t="n">
        <v>-0.014</v>
      </c>
      <c r="CQ202" s="134" t="n">
        <v>0.01</v>
      </c>
      <c r="CR202" s="134" t="n">
        <v>0.026</v>
      </c>
      <c r="CS202" s="134" t="n">
        <v>0.0075</v>
      </c>
      <c r="CT202" s="134" t="n">
        <v>1.6</v>
      </c>
      <c r="CU202" s="134" t="n">
        <v>0.45</v>
      </c>
      <c r="CV202" s="134" t="n">
        <v>0.05</v>
      </c>
      <c r="CW202" s="134" t="n">
        <v>0</v>
      </c>
      <c r="CX202" s="134" t="n">
        <v>0.255</v>
      </c>
      <c r="CY202" s="134" t="n">
        <v>0.02</v>
      </c>
      <c r="CZ202" s="134" t="n">
        <v>-0.18</v>
      </c>
      <c r="DA202" s="134" t="n">
        <v>0</v>
      </c>
      <c r="DB202" s="134" t="n">
        <v>0</v>
      </c>
      <c r="DC202" s="134" t="n">
        <v>0</v>
      </c>
      <c r="DD202" s="134" t="n">
        <v>0.35</v>
      </c>
      <c r="DF202" s="134" t="n">
        <v>-0.023</v>
      </c>
      <c r="DG202" s="134" t="n">
        <v>0.0125</v>
      </c>
      <c r="DH202" s="134" t="n">
        <v>0.0145</v>
      </c>
      <c r="DI202" s="134" t="n">
        <v>0.0075</v>
      </c>
      <c r="DJ202" s="134" t="n">
        <v>0.000499999999999994</v>
      </c>
      <c r="DK202" s="134" t="n">
        <v>0.0025</v>
      </c>
      <c r="DL202" s="171" t="n">
        <v>0</v>
      </c>
      <c r="DM202" s="134" t="n">
        <v>0</v>
      </c>
      <c r="DN202" s="134" t="n">
        <v>0</v>
      </c>
      <c r="DO202" s="134" t="n">
        <v>0</v>
      </c>
      <c r="DP202" s="134" t="n">
        <v>0</v>
      </c>
      <c r="DQ202" s="134" t="n">
        <v>0</v>
      </c>
      <c r="DR202" s="134" t="n">
        <v>0</v>
      </c>
      <c r="DS202" s="134" t="n">
        <v>0</v>
      </c>
      <c r="DT202" s="134" t="n">
        <v>0</v>
      </c>
      <c r="DU202" s="134" t="n">
        <v>0</v>
      </c>
    </row>
    <row r="203" customFormat="false" ht="12.75" hidden="false" customHeight="false" outlineLevel="0" collapsed="false">
      <c r="D203" s="133" t="n">
        <v>42795</v>
      </c>
      <c r="F203" s="171" t="n">
        <v>5.0455</v>
      </c>
      <c r="G203" s="172" t="n">
        <v>0.0583661014578265</v>
      </c>
      <c r="H203" s="171" t="n">
        <v>0.17</v>
      </c>
      <c r="I203" s="171" t="n">
        <v>0.75</v>
      </c>
      <c r="J203" s="171" t="n">
        <v>0.8</v>
      </c>
      <c r="K203" s="171" t="n">
        <v>0.75</v>
      </c>
      <c r="L203" s="169" t="n">
        <v>0.75</v>
      </c>
      <c r="M203" s="169" t="n">
        <v>0.85</v>
      </c>
      <c r="N203" s="171" t="n">
        <v>1</v>
      </c>
      <c r="O203" s="171" t="n">
        <v>0.75</v>
      </c>
      <c r="P203" s="171" t="n">
        <v>0.75</v>
      </c>
      <c r="Q203" s="171" t="n">
        <v>0.95</v>
      </c>
      <c r="R203" s="172" t="n">
        <v>0.75</v>
      </c>
      <c r="S203" s="172" t="n">
        <v>0.75</v>
      </c>
      <c r="T203" s="171" t="n">
        <v>0.75</v>
      </c>
      <c r="U203" s="171" t="n">
        <v>1</v>
      </c>
      <c r="V203" s="171" t="n">
        <v>0.9</v>
      </c>
      <c r="W203" s="171" t="n">
        <v>0.85</v>
      </c>
      <c r="X203" s="171" t="n">
        <v>0</v>
      </c>
      <c r="Y203" s="171" t="n">
        <v>0</v>
      </c>
      <c r="Z203" s="171" t="n">
        <v>0</v>
      </c>
      <c r="AA203" s="171" t="n">
        <v>0</v>
      </c>
      <c r="AB203" s="171" t="n">
        <v>0</v>
      </c>
      <c r="AC203" s="171" t="n">
        <v>0</v>
      </c>
      <c r="AD203" s="171" t="n">
        <v>0</v>
      </c>
      <c r="AE203" s="171" t="n">
        <v>0</v>
      </c>
      <c r="AF203" s="171" t="n">
        <v>0</v>
      </c>
      <c r="AG203" s="171" t="n">
        <v>0</v>
      </c>
      <c r="AH203" s="171" t="n">
        <v>0</v>
      </c>
      <c r="AI203" s="171" t="n">
        <v>0</v>
      </c>
      <c r="AJ203" s="171" t="n">
        <v>0</v>
      </c>
      <c r="AK203" s="171" t="n">
        <v>0</v>
      </c>
      <c r="AL203" s="171" t="n">
        <v>0</v>
      </c>
      <c r="AM203" s="171" t="n">
        <v>0</v>
      </c>
      <c r="AN203" s="171" t="n">
        <v>0</v>
      </c>
      <c r="AO203" s="171" t="n">
        <v>0</v>
      </c>
      <c r="AP203" s="171" t="n">
        <v>0</v>
      </c>
      <c r="AQ203" s="171" t="n">
        <v>0</v>
      </c>
      <c r="AR203" s="171" t="n">
        <v>0</v>
      </c>
      <c r="AS203" s="171" t="n">
        <v>0</v>
      </c>
      <c r="AT203" s="171" t="n">
        <v>0</v>
      </c>
      <c r="AU203" s="171" t="n">
        <v>0</v>
      </c>
      <c r="AV203" s="171" t="n">
        <v>0</v>
      </c>
      <c r="AW203" s="171" t="n">
        <v>0</v>
      </c>
      <c r="AX203" s="171" t="n">
        <v>0</v>
      </c>
      <c r="AY203" s="171" t="n">
        <v>0</v>
      </c>
      <c r="AZ203" s="172" t="n">
        <v>0</v>
      </c>
      <c r="BA203" s="172" t="n">
        <v>0</v>
      </c>
      <c r="BB203" s="172" t="n">
        <v>-0.13</v>
      </c>
      <c r="BC203" s="171" t="n">
        <v>0</v>
      </c>
      <c r="BD203" s="171" t="n">
        <v>-0.07</v>
      </c>
      <c r="BE203" s="171" t="n">
        <v>0.005</v>
      </c>
      <c r="BF203" s="171" t="n">
        <v>0.35</v>
      </c>
      <c r="BG203" s="171" t="n">
        <v>0</v>
      </c>
      <c r="BH203" s="171" t="n">
        <v>-0.06</v>
      </c>
      <c r="BI203" s="171" t="n">
        <v>0</v>
      </c>
      <c r="BJ203" s="171" t="n">
        <v>0</v>
      </c>
      <c r="BK203" s="134" t="n">
        <v>0</v>
      </c>
      <c r="BL203" s="134" t="n">
        <v>0.35</v>
      </c>
      <c r="BM203" s="134" t="n">
        <v>0</v>
      </c>
      <c r="BN203" s="134" t="n">
        <v>0.05</v>
      </c>
      <c r="BO203" s="134" t="n">
        <v>0</v>
      </c>
      <c r="BP203" s="134" t="n">
        <v>-0.26</v>
      </c>
      <c r="BQ203" s="134" t="n">
        <v>0</v>
      </c>
      <c r="BR203" s="134" t="n">
        <v>0.57</v>
      </c>
      <c r="BS203" s="134" t="n">
        <v>0</v>
      </c>
      <c r="BT203" s="134" t="n">
        <v>-0.07</v>
      </c>
      <c r="BU203" s="134" t="n">
        <v>0.005</v>
      </c>
      <c r="BV203" s="134" t="n">
        <v>0.37</v>
      </c>
      <c r="BW203" s="134" t="n">
        <v>0</v>
      </c>
      <c r="BX203" s="134" t="n">
        <v>0</v>
      </c>
      <c r="BY203" s="134" t="n">
        <v>0</v>
      </c>
      <c r="BZ203" s="134" t="n">
        <v>0</v>
      </c>
      <c r="CA203" s="134" t="n">
        <v>0</v>
      </c>
      <c r="CB203" s="134" t="n">
        <v>0.215</v>
      </c>
      <c r="CC203" s="134" t="n">
        <v>0.02</v>
      </c>
      <c r="CD203" s="134" t="n">
        <v>0</v>
      </c>
      <c r="CE203" s="134" t="n">
        <v>0</v>
      </c>
      <c r="CF203" s="134" t="n">
        <v>0</v>
      </c>
      <c r="CG203" s="134" t="n">
        <v>0</v>
      </c>
      <c r="CH203" s="134" t="n">
        <v>0</v>
      </c>
      <c r="CI203" s="134" t="n">
        <v>0</v>
      </c>
      <c r="CJ203" s="134" t="n">
        <v>0</v>
      </c>
      <c r="CK203" s="134" t="n">
        <v>0</v>
      </c>
      <c r="CL203" s="134" t="n">
        <v>0</v>
      </c>
      <c r="CM203" s="134" t="n">
        <v>0</v>
      </c>
      <c r="CN203" s="134" t="n">
        <v>-0.069</v>
      </c>
      <c r="CO203" s="134" t="n">
        <v>0</v>
      </c>
      <c r="CP203" s="134" t="n">
        <v>-0.014</v>
      </c>
      <c r="CQ203" s="134" t="n">
        <v>0</v>
      </c>
      <c r="CR203" s="134" t="n">
        <v>0.026</v>
      </c>
      <c r="CS203" s="134" t="n">
        <v>0</v>
      </c>
      <c r="CT203" s="134" t="n">
        <v>0.69</v>
      </c>
      <c r="CU203" s="134" t="n">
        <v>0.1</v>
      </c>
      <c r="CV203" s="134" t="n">
        <v>0.05</v>
      </c>
      <c r="CW203" s="134" t="n">
        <v>0</v>
      </c>
      <c r="CX203" s="134" t="n">
        <v>0.215</v>
      </c>
      <c r="CY203" s="134" t="n">
        <v>0.02</v>
      </c>
      <c r="CZ203" s="134" t="n">
        <v>-0.18</v>
      </c>
      <c r="DA203" s="134" t="n">
        <v>0</v>
      </c>
      <c r="DB203" s="134" t="n">
        <v>0</v>
      </c>
      <c r="DC203" s="134" t="n">
        <v>0</v>
      </c>
      <c r="DD203" s="134" t="n">
        <v>0.4</v>
      </c>
      <c r="DF203" s="134" t="n">
        <v>-0.023</v>
      </c>
      <c r="DG203" s="134" t="n">
        <v>0.0125</v>
      </c>
      <c r="DH203" s="134" t="n">
        <v>0.0195</v>
      </c>
      <c r="DI203" s="134" t="n">
        <v>0.0075</v>
      </c>
      <c r="DJ203" s="134" t="n">
        <v>0.0045</v>
      </c>
      <c r="DK203" s="134" t="n">
        <v>0.0025</v>
      </c>
      <c r="DL203" s="171" t="n">
        <v>0</v>
      </c>
      <c r="DM203" s="134" t="n">
        <v>0</v>
      </c>
      <c r="DN203" s="134" t="n">
        <v>0</v>
      </c>
      <c r="DO203" s="134" t="n">
        <v>0</v>
      </c>
      <c r="DP203" s="134" t="n">
        <v>0</v>
      </c>
      <c r="DQ203" s="134" t="n">
        <v>0</v>
      </c>
      <c r="DR203" s="134" t="n">
        <v>0</v>
      </c>
      <c r="DS203" s="134" t="n">
        <v>0</v>
      </c>
      <c r="DT203" s="134" t="n">
        <v>0</v>
      </c>
      <c r="DU203" s="134" t="n">
        <v>0</v>
      </c>
    </row>
    <row r="204" customFormat="false" ht="12.75" hidden="false" customHeight="false" outlineLevel="0" collapsed="false">
      <c r="D204" s="133" t="n">
        <v>42826</v>
      </c>
      <c r="F204" s="171" t="n">
        <v>4.8955</v>
      </c>
      <c r="G204" s="172" t="n">
        <v>0.0584137510314391</v>
      </c>
      <c r="H204" s="171" t="n">
        <v>0.17</v>
      </c>
      <c r="I204" s="171" t="n">
        <v>0.4</v>
      </c>
      <c r="J204" s="171" t="n">
        <v>0.45</v>
      </c>
      <c r="K204" s="171" t="n">
        <v>0.4</v>
      </c>
      <c r="L204" s="169" t="n">
        <v>0.45</v>
      </c>
      <c r="M204" s="169" t="n">
        <v>0.45</v>
      </c>
      <c r="N204" s="171" t="n">
        <v>0.45</v>
      </c>
      <c r="O204" s="171" t="n">
        <v>0.45</v>
      </c>
      <c r="P204" s="171" t="n">
        <v>0.45</v>
      </c>
      <c r="Q204" s="171" t="n">
        <v>0.5</v>
      </c>
      <c r="R204" s="172" t="n">
        <v>0.4</v>
      </c>
      <c r="S204" s="172" t="n">
        <v>0.45</v>
      </c>
      <c r="T204" s="171" t="n">
        <v>0.4</v>
      </c>
      <c r="U204" s="171" t="n">
        <v>0.45</v>
      </c>
      <c r="V204" s="171" t="n">
        <v>0.55</v>
      </c>
      <c r="W204" s="171" t="n">
        <v>0.55</v>
      </c>
      <c r="X204" s="171" t="n">
        <v>0</v>
      </c>
      <c r="Y204" s="171" t="n">
        <v>0</v>
      </c>
      <c r="Z204" s="171" t="n">
        <v>0</v>
      </c>
      <c r="AA204" s="171" t="n">
        <v>0</v>
      </c>
      <c r="AB204" s="171" t="n">
        <v>0</v>
      </c>
      <c r="AC204" s="171" t="n">
        <v>0</v>
      </c>
      <c r="AD204" s="171" t="n">
        <v>0</v>
      </c>
      <c r="AE204" s="171" t="n">
        <v>0</v>
      </c>
      <c r="AF204" s="171" t="n">
        <v>0</v>
      </c>
      <c r="AG204" s="171" t="n">
        <v>0</v>
      </c>
      <c r="AH204" s="171" t="n">
        <v>0</v>
      </c>
      <c r="AI204" s="171" t="n">
        <v>0</v>
      </c>
      <c r="AJ204" s="171" t="n">
        <v>0</v>
      </c>
      <c r="AK204" s="171" t="n">
        <v>0</v>
      </c>
      <c r="AL204" s="171" t="n">
        <v>0</v>
      </c>
      <c r="AM204" s="171" t="n">
        <v>0</v>
      </c>
      <c r="AN204" s="171" t="n">
        <v>0</v>
      </c>
      <c r="AO204" s="171" t="n">
        <v>0</v>
      </c>
      <c r="AP204" s="171" t="n">
        <v>0</v>
      </c>
      <c r="AQ204" s="171" t="n">
        <v>0</v>
      </c>
      <c r="AR204" s="171" t="n">
        <v>0</v>
      </c>
      <c r="AS204" s="171" t="n">
        <v>0</v>
      </c>
      <c r="AT204" s="171" t="n">
        <v>0</v>
      </c>
      <c r="AU204" s="171" t="n">
        <v>0</v>
      </c>
      <c r="AV204" s="171" t="n">
        <v>0</v>
      </c>
      <c r="AW204" s="171" t="n">
        <v>0</v>
      </c>
      <c r="AX204" s="171" t="n">
        <v>0</v>
      </c>
      <c r="AY204" s="171" t="n">
        <v>0</v>
      </c>
      <c r="AZ204" s="172" t="n">
        <v>0</v>
      </c>
      <c r="BA204" s="172" t="n">
        <v>0</v>
      </c>
      <c r="BB204" s="172" t="n">
        <v>-0.195</v>
      </c>
      <c r="BC204" s="171" t="n">
        <v>0</v>
      </c>
      <c r="BD204" s="171" t="n">
        <v>-0.07</v>
      </c>
      <c r="BE204" s="171" t="n">
        <v>0.005</v>
      </c>
      <c r="BF204" s="171" t="n">
        <v>0.43</v>
      </c>
      <c r="BG204" s="171" t="n">
        <v>0</v>
      </c>
      <c r="BH204" s="171" t="n">
        <v>-0.06</v>
      </c>
      <c r="BI204" s="171" t="n">
        <v>0</v>
      </c>
      <c r="BJ204" s="171" t="n">
        <v>0</v>
      </c>
      <c r="BK204" s="134" t="n">
        <v>0</v>
      </c>
      <c r="BL204" s="134" t="n">
        <v>0.43</v>
      </c>
      <c r="BM204" s="134" t="n">
        <v>0</v>
      </c>
      <c r="BN204" s="134" t="n">
        <v>0.05</v>
      </c>
      <c r="BO204" s="134" t="n">
        <v>0</v>
      </c>
      <c r="BP204" s="134" t="n">
        <v>-0.32</v>
      </c>
      <c r="BQ204" s="134" t="n">
        <v>0</v>
      </c>
      <c r="BR204" s="134" t="n">
        <v>0.475</v>
      </c>
      <c r="BS204" s="134" t="n">
        <v>0</v>
      </c>
      <c r="BT204" s="134" t="n">
        <v>-0.07</v>
      </c>
      <c r="BU204" s="134" t="n">
        <v>0.005</v>
      </c>
      <c r="BV204" s="134" t="n">
        <v>0.275</v>
      </c>
      <c r="BW204" s="134" t="n">
        <v>0</v>
      </c>
      <c r="BX204" s="134" t="n">
        <v>0</v>
      </c>
      <c r="BY204" s="134" t="n">
        <v>0</v>
      </c>
      <c r="BZ204" s="134" t="n">
        <v>0</v>
      </c>
      <c r="CA204" s="134" t="n">
        <v>0</v>
      </c>
      <c r="CB204" s="134" t="n">
        <v>0.17</v>
      </c>
      <c r="CC204" s="134" t="n">
        <v>0.0175</v>
      </c>
      <c r="CD204" s="134" t="n">
        <v>0</v>
      </c>
      <c r="CE204" s="134" t="n">
        <v>0</v>
      </c>
      <c r="CF204" s="134" t="n">
        <v>0</v>
      </c>
      <c r="CG204" s="134" t="n">
        <v>0</v>
      </c>
      <c r="CH204" s="134" t="n">
        <v>0</v>
      </c>
      <c r="CI204" s="134" t="n">
        <v>0</v>
      </c>
      <c r="CJ204" s="134" t="n">
        <v>0</v>
      </c>
      <c r="CK204" s="134" t="n">
        <v>0</v>
      </c>
      <c r="CL204" s="134" t="n">
        <v>0</v>
      </c>
      <c r="CM204" s="134" t="n">
        <v>0</v>
      </c>
      <c r="CN204" s="134" t="n">
        <v>-0.0745</v>
      </c>
      <c r="CO204" s="134" t="n">
        <v>0</v>
      </c>
      <c r="CP204" s="134" t="n">
        <v>-0.0195</v>
      </c>
      <c r="CQ204" s="134" t="n">
        <v>0</v>
      </c>
      <c r="CR204" s="134" t="n">
        <v>0.0205</v>
      </c>
      <c r="CS204" s="134" t="n">
        <v>0</v>
      </c>
      <c r="CT204" s="134" t="n">
        <v>0.38</v>
      </c>
      <c r="CU204" s="134" t="n">
        <v>0.02</v>
      </c>
      <c r="CV204" s="134" t="n">
        <v>0.05</v>
      </c>
      <c r="CW204" s="134" t="n">
        <v>0</v>
      </c>
      <c r="CX204" s="134" t="n">
        <v>0.17</v>
      </c>
      <c r="CY204" s="134" t="n">
        <v>0.0175</v>
      </c>
      <c r="CZ204" s="134" t="n">
        <v>-0.18</v>
      </c>
      <c r="DA204" s="134" t="n">
        <v>0</v>
      </c>
      <c r="DB204" s="134" t="n">
        <v>0</v>
      </c>
      <c r="DC204" s="134" t="n">
        <v>0</v>
      </c>
      <c r="DD204" s="134" t="n">
        <v>0.6</v>
      </c>
      <c r="DF204" s="134" t="n">
        <v>-0.033</v>
      </c>
      <c r="DG204" s="134" t="n">
        <v>0.01</v>
      </c>
      <c r="DH204" s="134" t="n">
        <v>0.0195</v>
      </c>
      <c r="DI204" s="134" t="n">
        <v>0.01</v>
      </c>
      <c r="DJ204" s="134" t="n">
        <v>0.0045</v>
      </c>
      <c r="DK204" s="134" t="n">
        <v>0.0075</v>
      </c>
      <c r="DL204" s="171" t="n">
        <v>0</v>
      </c>
      <c r="DM204" s="134" t="n">
        <v>0</v>
      </c>
      <c r="DN204" s="134" t="n">
        <v>0</v>
      </c>
      <c r="DO204" s="134" t="n">
        <v>0</v>
      </c>
      <c r="DP204" s="134" t="n">
        <v>0</v>
      </c>
      <c r="DQ204" s="134" t="n">
        <v>0</v>
      </c>
      <c r="DR204" s="134" t="n">
        <v>0</v>
      </c>
      <c r="DS204" s="134" t="n">
        <v>0</v>
      </c>
      <c r="DT204" s="134" t="n">
        <v>0</v>
      </c>
      <c r="DU204" s="134" t="n">
        <v>0</v>
      </c>
    </row>
    <row r="205" customFormat="false" ht="12.75" hidden="false" customHeight="false" outlineLevel="0" collapsed="false">
      <c r="D205" s="133" t="n">
        <v>42856</v>
      </c>
      <c r="F205" s="171" t="n">
        <v>4.8995</v>
      </c>
      <c r="G205" s="172" t="n">
        <v>0.0584598635227507</v>
      </c>
      <c r="H205" s="171" t="n">
        <v>0.17</v>
      </c>
      <c r="I205" s="171" t="n">
        <v>0.45</v>
      </c>
      <c r="J205" s="171" t="n">
        <v>0.5</v>
      </c>
      <c r="K205" s="171" t="n">
        <v>0.4</v>
      </c>
      <c r="L205" s="169" t="n">
        <v>0.4</v>
      </c>
      <c r="M205" s="169" t="n">
        <v>0.45</v>
      </c>
      <c r="N205" s="171" t="n">
        <v>0.5</v>
      </c>
      <c r="O205" s="171" t="n">
        <v>0.45</v>
      </c>
      <c r="P205" s="171" t="n">
        <v>0.4</v>
      </c>
      <c r="Q205" s="171" t="n">
        <v>0.45</v>
      </c>
      <c r="R205" s="172" t="n">
        <v>0.45</v>
      </c>
      <c r="S205" s="172" t="n">
        <v>0.5</v>
      </c>
      <c r="T205" s="171" t="n">
        <v>0.45</v>
      </c>
      <c r="U205" s="171" t="n">
        <v>0.5</v>
      </c>
      <c r="V205" s="171" t="n">
        <v>0.6</v>
      </c>
      <c r="W205" s="171" t="n">
        <v>0.5</v>
      </c>
      <c r="X205" s="171" t="n">
        <v>0</v>
      </c>
      <c r="Y205" s="171" t="n">
        <v>0</v>
      </c>
      <c r="Z205" s="171" t="n">
        <v>0</v>
      </c>
      <c r="AA205" s="171" t="n">
        <v>0</v>
      </c>
      <c r="AB205" s="171" t="n">
        <v>0</v>
      </c>
      <c r="AC205" s="171" t="n">
        <v>0</v>
      </c>
      <c r="AD205" s="171" t="n">
        <v>0</v>
      </c>
      <c r="AE205" s="171" t="n">
        <v>0</v>
      </c>
      <c r="AF205" s="171" t="n">
        <v>0</v>
      </c>
      <c r="AG205" s="171" t="n">
        <v>0</v>
      </c>
      <c r="AH205" s="171" t="n">
        <v>0</v>
      </c>
      <c r="AI205" s="171" t="n">
        <v>0</v>
      </c>
      <c r="AJ205" s="171" t="n">
        <v>0</v>
      </c>
      <c r="AK205" s="171" t="n">
        <v>0</v>
      </c>
      <c r="AL205" s="171" t="n">
        <v>0</v>
      </c>
      <c r="AM205" s="171" t="n">
        <v>0</v>
      </c>
      <c r="AN205" s="171" t="n">
        <v>0</v>
      </c>
      <c r="AO205" s="171" t="n">
        <v>0</v>
      </c>
      <c r="AP205" s="171" t="n">
        <v>0</v>
      </c>
      <c r="AQ205" s="171" t="n">
        <v>0</v>
      </c>
      <c r="AR205" s="171" t="n">
        <v>0</v>
      </c>
      <c r="AS205" s="171" t="n">
        <v>0</v>
      </c>
      <c r="AT205" s="171" t="n">
        <v>0</v>
      </c>
      <c r="AU205" s="171" t="n">
        <v>0</v>
      </c>
      <c r="AV205" s="171" t="n">
        <v>0</v>
      </c>
      <c r="AW205" s="171" t="n">
        <v>0</v>
      </c>
      <c r="AX205" s="171" t="n">
        <v>0</v>
      </c>
      <c r="AY205" s="171" t="n">
        <v>0</v>
      </c>
      <c r="AZ205" s="172" t="n">
        <v>0</v>
      </c>
      <c r="BA205" s="172" t="n">
        <v>0</v>
      </c>
      <c r="BB205" s="172" t="n">
        <v>-0.195</v>
      </c>
      <c r="BC205" s="171" t="n">
        <v>0</v>
      </c>
      <c r="BD205" s="171" t="n">
        <v>-0.07</v>
      </c>
      <c r="BE205" s="171" t="n">
        <v>0.005</v>
      </c>
      <c r="BF205" s="171" t="n">
        <v>0.43</v>
      </c>
      <c r="BG205" s="171" t="n">
        <v>0</v>
      </c>
      <c r="BH205" s="171" t="n">
        <v>-0.06</v>
      </c>
      <c r="BI205" s="171" t="n">
        <v>0</v>
      </c>
      <c r="BJ205" s="171" t="n">
        <v>0</v>
      </c>
      <c r="BK205" s="134" t="n">
        <v>0</v>
      </c>
      <c r="BL205" s="134" t="n">
        <v>0.43</v>
      </c>
      <c r="BM205" s="134" t="n">
        <v>0</v>
      </c>
      <c r="BN205" s="134" t="n">
        <v>0.05</v>
      </c>
      <c r="BO205" s="134" t="n">
        <v>0</v>
      </c>
      <c r="BP205" s="134" t="n">
        <v>-0.32</v>
      </c>
      <c r="BQ205" s="134" t="n">
        <v>0</v>
      </c>
      <c r="BR205" s="134" t="n">
        <v>0.475</v>
      </c>
      <c r="BS205" s="134" t="n">
        <v>0</v>
      </c>
      <c r="BT205" s="134" t="n">
        <v>-0.07</v>
      </c>
      <c r="BU205" s="134" t="n">
        <v>0.005</v>
      </c>
      <c r="BV205" s="134" t="n">
        <v>0.275</v>
      </c>
      <c r="BW205" s="134" t="n">
        <v>0</v>
      </c>
      <c r="BX205" s="134" t="n">
        <v>0</v>
      </c>
      <c r="BY205" s="134" t="n">
        <v>0</v>
      </c>
      <c r="BZ205" s="134" t="n">
        <v>0</v>
      </c>
      <c r="CA205" s="134" t="n">
        <v>0</v>
      </c>
      <c r="CB205" s="134" t="n">
        <v>0.165</v>
      </c>
      <c r="CC205" s="134" t="n">
        <v>0.01</v>
      </c>
      <c r="CD205" s="134" t="n">
        <v>0</v>
      </c>
      <c r="CE205" s="134" t="n">
        <v>0</v>
      </c>
      <c r="CF205" s="134" t="n">
        <v>0</v>
      </c>
      <c r="CG205" s="134" t="n">
        <v>0</v>
      </c>
      <c r="CH205" s="134" t="n">
        <v>0</v>
      </c>
      <c r="CI205" s="134" t="n">
        <v>0</v>
      </c>
      <c r="CJ205" s="134" t="n">
        <v>0</v>
      </c>
      <c r="CK205" s="134" t="n">
        <v>0</v>
      </c>
      <c r="CL205" s="134" t="n">
        <v>0</v>
      </c>
      <c r="CM205" s="134" t="n">
        <v>0</v>
      </c>
      <c r="CN205" s="134" t="n">
        <v>-0.0745</v>
      </c>
      <c r="CO205" s="134" t="n">
        <v>0</v>
      </c>
      <c r="CP205" s="134" t="n">
        <v>-0.0195</v>
      </c>
      <c r="CQ205" s="134" t="n">
        <v>0</v>
      </c>
      <c r="CR205" s="134" t="n">
        <v>0.0205</v>
      </c>
      <c r="CS205" s="134" t="n">
        <v>0</v>
      </c>
      <c r="CT205" s="134" t="n">
        <v>0.33</v>
      </c>
      <c r="CU205" s="134" t="n">
        <v>0.02</v>
      </c>
      <c r="CV205" s="134" t="n">
        <v>0.05</v>
      </c>
      <c r="CW205" s="134" t="n">
        <v>0</v>
      </c>
      <c r="CX205" s="134" t="n">
        <v>0.165</v>
      </c>
      <c r="CY205" s="134" t="n">
        <v>0.01</v>
      </c>
      <c r="CZ205" s="134" t="n">
        <v>-0.18</v>
      </c>
      <c r="DA205" s="134" t="n">
        <v>0</v>
      </c>
      <c r="DB205" s="134" t="n">
        <v>0</v>
      </c>
      <c r="DC205" s="134" t="n">
        <v>0</v>
      </c>
      <c r="DD205" s="134" t="n">
        <v>0.75</v>
      </c>
      <c r="DF205" s="134" t="n">
        <v>-0.033</v>
      </c>
      <c r="DG205" s="134" t="n">
        <v>0.01</v>
      </c>
      <c r="DH205" s="134" t="n">
        <v>0.0245</v>
      </c>
      <c r="DI205" s="134" t="n">
        <v>0.01</v>
      </c>
      <c r="DJ205" s="134" t="n">
        <v>0.0095</v>
      </c>
      <c r="DK205" s="134" t="n">
        <v>0.0075</v>
      </c>
      <c r="DL205" s="171" t="n">
        <v>0</v>
      </c>
      <c r="DM205" s="134" t="n">
        <v>0</v>
      </c>
      <c r="DN205" s="134" t="n">
        <v>0</v>
      </c>
      <c r="DO205" s="134" t="n">
        <v>0</v>
      </c>
      <c r="DP205" s="134" t="n">
        <v>0</v>
      </c>
      <c r="DQ205" s="134" t="n">
        <v>0</v>
      </c>
      <c r="DR205" s="134" t="n">
        <v>0</v>
      </c>
      <c r="DS205" s="134" t="n">
        <v>0</v>
      </c>
      <c r="DT205" s="134" t="n">
        <v>0</v>
      </c>
      <c r="DU205" s="134" t="n">
        <v>0</v>
      </c>
    </row>
    <row r="206" customFormat="false" ht="12.75" hidden="false" customHeight="false" outlineLevel="0" collapsed="false">
      <c r="D206" s="133" t="n">
        <v>42887</v>
      </c>
      <c r="F206" s="171" t="n">
        <v>4.9395</v>
      </c>
      <c r="G206" s="172" t="n">
        <v>0.0585075130978483</v>
      </c>
      <c r="H206" s="171" t="n">
        <v>0.17</v>
      </c>
      <c r="I206" s="171" t="n">
        <v>0.45</v>
      </c>
      <c r="J206" s="171" t="n">
        <v>0.5</v>
      </c>
      <c r="K206" s="171" t="n">
        <v>0.4</v>
      </c>
      <c r="L206" s="169" t="n">
        <v>0.5</v>
      </c>
      <c r="M206" s="169" t="n">
        <v>0.45</v>
      </c>
      <c r="N206" s="171" t="n">
        <v>0.5</v>
      </c>
      <c r="O206" s="171" t="n">
        <v>0.5</v>
      </c>
      <c r="P206" s="171" t="n">
        <v>0.5</v>
      </c>
      <c r="Q206" s="171" t="n">
        <v>0.5</v>
      </c>
      <c r="R206" s="172" t="n">
        <v>0.45</v>
      </c>
      <c r="S206" s="172" t="n">
        <v>0.5</v>
      </c>
      <c r="T206" s="171" t="n">
        <v>0.45</v>
      </c>
      <c r="U206" s="171" t="n">
        <v>0.5</v>
      </c>
      <c r="V206" s="171" t="n">
        <v>0.6</v>
      </c>
      <c r="W206" s="171" t="n">
        <v>0.6</v>
      </c>
      <c r="X206" s="171" t="n">
        <v>0</v>
      </c>
      <c r="Y206" s="171" t="n">
        <v>0</v>
      </c>
      <c r="Z206" s="171" t="n">
        <v>0</v>
      </c>
      <c r="AA206" s="171" t="n">
        <v>0</v>
      </c>
      <c r="AB206" s="171" t="n">
        <v>0</v>
      </c>
      <c r="AC206" s="171" t="n">
        <v>0</v>
      </c>
      <c r="AD206" s="171" t="n">
        <v>0</v>
      </c>
      <c r="AE206" s="171" t="n">
        <v>0</v>
      </c>
      <c r="AF206" s="171" t="n">
        <v>0</v>
      </c>
      <c r="AG206" s="171" t="n">
        <v>0</v>
      </c>
      <c r="AH206" s="171" t="n">
        <v>0</v>
      </c>
      <c r="AI206" s="171" t="n">
        <v>0</v>
      </c>
      <c r="AJ206" s="171" t="n">
        <v>0</v>
      </c>
      <c r="AK206" s="171" t="n">
        <v>0</v>
      </c>
      <c r="AL206" s="171" t="n">
        <v>0</v>
      </c>
      <c r="AM206" s="171" t="n">
        <v>0</v>
      </c>
      <c r="AN206" s="171" t="n">
        <v>0</v>
      </c>
      <c r="AO206" s="171" t="n">
        <v>0</v>
      </c>
      <c r="AP206" s="171" t="n">
        <v>0</v>
      </c>
      <c r="AQ206" s="171" t="n">
        <v>0</v>
      </c>
      <c r="AR206" s="171" t="n">
        <v>0</v>
      </c>
      <c r="AS206" s="171" t="n">
        <v>0</v>
      </c>
      <c r="AT206" s="171" t="n">
        <v>0</v>
      </c>
      <c r="AU206" s="171" t="n">
        <v>0</v>
      </c>
      <c r="AV206" s="171" t="n">
        <v>0</v>
      </c>
      <c r="AW206" s="171" t="n">
        <v>0</v>
      </c>
      <c r="AX206" s="171" t="n">
        <v>0</v>
      </c>
      <c r="AY206" s="171" t="n">
        <v>0</v>
      </c>
      <c r="AZ206" s="172" t="n">
        <v>0</v>
      </c>
      <c r="BA206" s="172" t="n">
        <v>0</v>
      </c>
      <c r="BB206" s="172" t="n">
        <v>-0.195</v>
      </c>
      <c r="BC206" s="171" t="n">
        <v>0</v>
      </c>
      <c r="BD206" s="171" t="n">
        <v>-0.07</v>
      </c>
      <c r="BE206" s="171" t="n">
        <v>0.005</v>
      </c>
      <c r="BF206" s="171" t="n">
        <v>0.43</v>
      </c>
      <c r="BG206" s="171" t="n">
        <v>0</v>
      </c>
      <c r="BH206" s="171" t="n">
        <v>-0.06</v>
      </c>
      <c r="BI206" s="171" t="n">
        <v>0</v>
      </c>
      <c r="BJ206" s="171" t="n">
        <v>0</v>
      </c>
      <c r="BK206" s="134" t="n">
        <v>0</v>
      </c>
      <c r="BL206" s="134" t="n">
        <v>0.43</v>
      </c>
      <c r="BM206" s="134" t="n">
        <v>0</v>
      </c>
      <c r="BN206" s="134" t="n">
        <v>0.05</v>
      </c>
      <c r="BO206" s="134" t="n">
        <v>0</v>
      </c>
      <c r="BP206" s="134" t="n">
        <v>-0.32</v>
      </c>
      <c r="BQ206" s="134" t="n">
        <v>0</v>
      </c>
      <c r="BR206" s="134" t="n">
        <v>0.475</v>
      </c>
      <c r="BS206" s="134" t="n">
        <v>0</v>
      </c>
      <c r="BT206" s="134" t="n">
        <v>-0.07</v>
      </c>
      <c r="BU206" s="134" t="n">
        <v>0.005</v>
      </c>
      <c r="BV206" s="134" t="n">
        <v>0.275</v>
      </c>
      <c r="BW206" s="134" t="n">
        <v>0</v>
      </c>
      <c r="BX206" s="134" t="n">
        <v>0</v>
      </c>
      <c r="BY206" s="134" t="n">
        <v>0</v>
      </c>
      <c r="BZ206" s="134" t="n">
        <v>0</v>
      </c>
      <c r="CA206" s="134" t="n">
        <v>0</v>
      </c>
      <c r="CB206" s="134" t="n">
        <v>0.17</v>
      </c>
      <c r="CC206" s="134" t="n">
        <v>0.0125</v>
      </c>
      <c r="CD206" s="134" t="n">
        <v>0</v>
      </c>
      <c r="CE206" s="134" t="n">
        <v>0</v>
      </c>
      <c r="CF206" s="134" t="n">
        <v>0</v>
      </c>
      <c r="CG206" s="134" t="n">
        <v>0</v>
      </c>
      <c r="CH206" s="134" t="n">
        <v>0</v>
      </c>
      <c r="CI206" s="134" t="n">
        <v>0</v>
      </c>
      <c r="CJ206" s="134" t="n">
        <v>0</v>
      </c>
      <c r="CK206" s="134" t="n">
        <v>0</v>
      </c>
      <c r="CL206" s="134" t="n">
        <v>0</v>
      </c>
      <c r="CM206" s="134" t="n">
        <v>0</v>
      </c>
      <c r="CN206" s="134" t="n">
        <v>0</v>
      </c>
      <c r="CO206" s="134" t="n">
        <v>0</v>
      </c>
      <c r="CP206" s="134" t="n">
        <v>0</v>
      </c>
      <c r="CQ206" s="134" t="n">
        <v>0</v>
      </c>
      <c r="CR206" s="134" t="n">
        <v>0</v>
      </c>
      <c r="CS206" s="134" t="n">
        <v>0</v>
      </c>
      <c r="CT206" s="134" t="n">
        <v>0.37</v>
      </c>
      <c r="CU206" s="134" t="n">
        <v>0.035</v>
      </c>
      <c r="CV206" s="134" t="n">
        <v>0.05</v>
      </c>
      <c r="CW206" s="134" t="n">
        <v>0</v>
      </c>
      <c r="CX206" s="134" t="n">
        <v>0.17</v>
      </c>
      <c r="CY206" s="134" t="n">
        <v>0.0125</v>
      </c>
      <c r="CZ206" s="134" t="n">
        <v>-0.18</v>
      </c>
      <c r="DA206" s="134" t="n">
        <v>0</v>
      </c>
      <c r="DB206" s="134" t="n">
        <v>0</v>
      </c>
      <c r="DC206" s="134" t="n">
        <v>0</v>
      </c>
      <c r="DD206" s="134" t="n">
        <v>0.85</v>
      </c>
      <c r="DF206" s="134" t="n">
        <v>-0.028</v>
      </c>
      <c r="DG206" s="134" t="n">
        <v>0.01</v>
      </c>
      <c r="DH206" s="134" t="n">
        <v>0.0245</v>
      </c>
      <c r="DI206" s="134" t="n">
        <v>0.01</v>
      </c>
      <c r="DJ206" s="134" t="n">
        <v>0.0095</v>
      </c>
      <c r="DK206" s="134" t="n">
        <v>0.0075</v>
      </c>
      <c r="DL206" s="171" t="n">
        <v>0</v>
      </c>
      <c r="DM206" s="134" t="n">
        <v>0</v>
      </c>
      <c r="DN206" s="134" t="n">
        <v>0</v>
      </c>
      <c r="DO206" s="134" t="n">
        <v>0</v>
      </c>
      <c r="DP206" s="134" t="n">
        <v>0</v>
      </c>
      <c r="DQ206" s="134" t="n">
        <v>0</v>
      </c>
      <c r="DR206" s="134" t="n">
        <v>0</v>
      </c>
      <c r="DS206" s="134" t="n">
        <v>0</v>
      </c>
      <c r="DT206" s="134" t="n">
        <v>0</v>
      </c>
      <c r="DU206" s="134" t="n">
        <v>0</v>
      </c>
    </row>
    <row r="207" customFormat="false" ht="12.75" hidden="false" customHeight="false" outlineLevel="0" collapsed="false">
      <c r="D207" s="133" t="n">
        <v>42917</v>
      </c>
      <c r="F207" s="171" t="n">
        <v>4.9845</v>
      </c>
      <c r="G207" s="172" t="n">
        <v>0.0585536255905974</v>
      </c>
      <c r="H207" s="171" t="n">
        <v>0.17</v>
      </c>
      <c r="I207" s="171" t="n">
        <v>0.5</v>
      </c>
      <c r="J207" s="171" t="n">
        <v>0.5</v>
      </c>
      <c r="K207" s="171" t="n">
        <v>0.4</v>
      </c>
      <c r="L207" s="169" t="n">
        <v>0.5</v>
      </c>
      <c r="M207" s="169" t="n">
        <v>0.5</v>
      </c>
      <c r="N207" s="171" t="n">
        <v>0.5</v>
      </c>
      <c r="O207" s="171" t="n">
        <v>0.5</v>
      </c>
      <c r="P207" s="171" t="n">
        <v>0.5</v>
      </c>
      <c r="Q207" s="171" t="n">
        <v>0.5</v>
      </c>
      <c r="R207" s="172" t="n">
        <v>0.5</v>
      </c>
      <c r="S207" s="172" t="n">
        <v>0.55</v>
      </c>
      <c r="T207" s="171" t="n">
        <v>0.5</v>
      </c>
      <c r="U207" s="171" t="n">
        <v>0.5</v>
      </c>
      <c r="V207" s="171" t="n">
        <v>0.65</v>
      </c>
      <c r="W207" s="171" t="n">
        <v>0.6</v>
      </c>
      <c r="X207" s="171" t="n">
        <v>0</v>
      </c>
      <c r="Y207" s="171" t="n">
        <v>0</v>
      </c>
      <c r="Z207" s="171" t="n">
        <v>0</v>
      </c>
      <c r="AA207" s="171" t="n">
        <v>0</v>
      </c>
      <c r="AB207" s="171" t="n">
        <v>0</v>
      </c>
      <c r="AC207" s="171" t="n">
        <v>0</v>
      </c>
      <c r="AD207" s="171" t="n">
        <v>0</v>
      </c>
      <c r="AE207" s="171" t="n">
        <v>0</v>
      </c>
      <c r="AF207" s="171" t="n">
        <v>0</v>
      </c>
      <c r="AG207" s="171" t="n">
        <v>0</v>
      </c>
      <c r="AH207" s="171" t="n">
        <v>0</v>
      </c>
      <c r="AI207" s="171" t="n">
        <v>0</v>
      </c>
      <c r="AJ207" s="171" t="n">
        <v>0</v>
      </c>
      <c r="AK207" s="171" t="n">
        <v>0</v>
      </c>
      <c r="AL207" s="171" t="n">
        <v>0</v>
      </c>
      <c r="AM207" s="171" t="n">
        <v>0</v>
      </c>
      <c r="AN207" s="171" t="n">
        <v>0</v>
      </c>
      <c r="AO207" s="171" t="n">
        <v>0</v>
      </c>
      <c r="AP207" s="171" t="n">
        <v>0</v>
      </c>
      <c r="AQ207" s="171" t="n">
        <v>0</v>
      </c>
      <c r="AR207" s="171" t="n">
        <v>0</v>
      </c>
      <c r="AS207" s="171" t="n">
        <v>0</v>
      </c>
      <c r="AT207" s="171" t="n">
        <v>0</v>
      </c>
      <c r="AU207" s="171" t="n">
        <v>0</v>
      </c>
      <c r="AV207" s="171" t="n">
        <v>0</v>
      </c>
      <c r="AW207" s="171" t="n">
        <v>0</v>
      </c>
      <c r="AX207" s="171" t="n">
        <v>0</v>
      </c>
      <c r="AY207" s="171" t="n">
        <v>0</v>
      </c>
      <c r="AZ207" s="172" t="n">
        <v>0</v>
      </c>
      <c r="BA207" s="172" t="n">
        <v>0</v>
      </c>
      <c r="BB207" s="172" t="n">
        <v>-0.195</v>
      </c>
      <c r="BC207" s="171" t="n">
        <v>0</v>
      </c>
      <c r="BD207" s="171" t="n">
        <v>-0.07</v>
      </c>
      <c r="BE207" s="171" t="n">
        <v>0.005</v>
      </c>
      <c r="BF207" s="171" t="n">
        <v>0.43</v>
      </c>
      <c r="BG207" s="171" t="n">
        <v>0</v>
      </c>
      <c r="BH207" s="171" t="n">
        <v>-0.06</v>
      </c>
      <c r="BI207" s="171" t="n">
        <v>0</v>
      </c>
      <c r="BJ207" s="171" t="n">
        <v>0</v>
      </c>
      <c r="BK207" s="134" t="n">
        <v>0</v>
      </c>
      <c r="BL207" s="134" t="n">
        <v>0.43</v>
      </c>
      <c r="BM207" s="134" t="n">
        <v>0</v>
      </c>
      <c r="BN207" s="134" t="n">
        <v>0.05</v>
      </c>
      <c r="BO207" s="134" t="n">
        <v>0</v>
      </c>
      <c r="BP207" s="134" t="n">
        <v>-0.32</v>
      </c>
      <c r="BQ207" s="134" t="n">
        <v>0</v>
      </c>
      <c r="BR207" s="134" t="n">
        <v>0.475</v>
      </c>
      <c r="BS207" s="134" t="n">
        <v>0</v>
      </c>
      <c r="BT207" s="134" t="n">
        <v>-0.07</v>
      </c>
      <c r="BU207" s="134" t="n">
        <v>0.005</v>
      </c>
      <c r="BV207" s="134" t="n">
        <v>0.275</v>
      </c>
      <c r="BW207" s="134" t="n">
        <v>0</v>
      </c>
      <c r="BX207" s="134" t="n">
        <v>0</v>
      </c>
      <c r="BY207" s="134" t="n">
        <v>0</v>
      </c>
      <c r="BZ207" s="134" t="n">
        <v>0</v>
      </c>
      <c r="CA207" s="134" t="n">
        <v>0</v>
      </c>
      <c r="CB207" s="134" t="n">
        <v>0.175</v>
      </c>
      <c r="CC207" s="134" t="n">
        <v>0.0125</v>
      </c>
      <c r="CD207" s="134" t="n">
        <v>0</v>
      </c>
      <c r="CE207" s="134" t="n">
        <v>0</v>
      </c>
      <c r="CF207" s="134" t="n">
        <v>0</v>
      </c>
      <c r="CG207" s="134" t="n">
        <v>0</v>
      </c>
      <c r="CH207" s="134" t="n">
        <v>0</v>
      </c>
      <c r="CI207" s="134" t="n">
        <v>0</v>
      </c>
      <c r="CJ207" s="134" t="n">
        <v>0</v>
      </c>
      <c r="CK207" s="134" t="n">
        <v>0</v>
      </c>
      <c r="CL207" s="134" t="n">
        <v>0</v>
      </c>
      <c r="CM207" s="134" t="n">
        <v>0</v>
      </c>
      <c r="CN207" s="134" t="n">
        <v>0</v>
      </c>
      <c r="CO207" s="134" t="n">
        <v>0</v>
      </c>
      <c r="CP207" s="134" t="n">
        <v>0</v>
      </c>
      <c r="CQ207" s="134" t="n">
        <v>0</v>
      </c>
      <c r="CR207" s="134" t="n">
        <v>0</v>
      </c>
      <c r="CS207" s="134" t="n">
        <v>0</v>
      </c>
      <c r="CT207" s="134" t="n">
        <v>0.41</v>
      </c>
      <c r="CU207" s="134" t="n">
        <v>0.035</v>
      </c>
      <c r="CV207" s="134" t="n">
        <v>0.05</v>
      </c>
      <c r="CW207" s="134" t="n">
        <v>0</v>
      </c>
      <c r="CX207" s="134" t="n">
        <v>0.175</v>
      </c>
      <c r="CY207" s="134" t="n">
        <v>0.0125</v>
      </c>
      <c r="CZ207" s="134" t="n">
        <v>-0.18</v>
      </c>
      <c r="DA207" s="134" t="n">
        <v>0</v>
      </c>
      <c r="DB207" s="134" t="n">
        <v>0</v>
      </c>
      <c r="DC207" s="134" t="n">
        <v>0</v>
      </c>
      <c r="DD207" s="134" t="n">
        <v>1.05</v>
      </c>
      <c r="DF207" s="134" t="n">
        <v>-0.028</v>
      </c>
      <c r="DG207" s="134" t="n">
        <v>0.01</v>
      </c>
      <c r="DH207" s="134" t="n">
        <v>0.0245</v>
      </c>
      <c r="DI207" s="134" t="n">
        <v>0.01</v>
      </c>
      <c r="DJ207" s="134" t="n">
        <v>0.0095</v>
      </c>
      <c r="DK207" s="134" t="n">
        <v>0.0075</v>
      </c>
      <c r="DL207" s="171" t="n">
        <v>0</v>
      </c>
      <c r="DM207" s="134" t="n">
        <v>0</v>
      </c>
      <c r="DN207" s="134" t="n">
        <v>0</v>
      </c>
      <c r="DO207" s="134" t="n">
        <v>0</v>
      </c>
      <c r="DP207" s="134" t="n">
        <v>0</v>
      </c>
      <c r="DQ207" s="134" t="n">
        <v>0</v>
      </c>
      <c r="DR207" s="134" t="n">
        <v>0</v>
      </c>
      <c r="DS207" s="134" t="n">
        <v>0</v>
      </c>
      <c r="DT207" s="134" t="n">
        <v>0</v>
      </c>
      <c r="DU207" s="134" t="n">
        <v>0</v>
      </c>
    </row>
    <row r="208" customFormat="false" ht="12.75" hidden="false" customHeight="false" outlineLevel="0" collapsed="false">
      <c r="D208" s="133" t="n">
        <v>42948</v>
      </c>
      <c r="F208" s="171" t="n">
        <v>5.0235</v>
      </c>
      <c r="G208" s="172" t="n">
        <v>0.0586012751671809</v>
      </c>
      <c r="H208" s="171" t="n">
        <v>0.17</v>
      </c>
      <c r="I208" s="171" t="n">
        <v>0.55</v>
      </c>
      <c r="J208" s="171" t="n">
        <v>0.55</v>
      </c>
      <c r="K208" s="171" t="n">
        <v>0.5</v>
      </c>
      <c r="L208" s="169" t="n">
        <v>0.6</v>
      </c>
      <c r="M208" s="169" t="n">
        <v>0.55</v>
      </c>
      <c r="N208" s="171" t="n">
        <v>0.6</v>
      </c>
      <c r="O208" s="171" t="n">
        <v>0.55</v>
      </c>
      <c r="P208" s="171" t="n">
        <v>0.6</v>
      </c>
      <c r="Q208" s="171" t="n">
        <v>0.45</v>
      </c>
      <c r="R208" s="172" t="n">
        <v>0.55</v>
      </c>
      <c r="S208" s="172" t="n">
        <v>0.6</v>
      </c>
      <c r="T208" s="171" t="n">
        <v>0.55</v>
      </c>
      <c r="U208" s="171" t="n">
        <v>0.6</v>
      </c>
      <c r="V208" s="171" t="n">
        <v>0.7</v>
      </c>
      <c r="W208" s="171" t="n">
        <v>0.7</v>
      </c>
      <c r="X208" s="171" t="n">
        <v>0</v>
      </c>
      <c r="Y208" s="171" t="n">
        <v>0</v>
      </c>
      <c r="Z208" s="171" t="n">
        <v>0</v>
      </c>
      <c r="AA208" s="171" t="n">
        <v>0</v>
      </c>
      <c r="AB208" s="171" t="n">
        <v>0</v>
      </c>
      <c r="AC208" s="171" t="n">
        <v>0</v>
      </c>
      <c r="AD208" s="171" t="n">
        <v>0</v>
      </c>
      <c r="AE208" s="171" t="n">
        <v>0</v>
      </c>
      <c r="AF208" s="171" t="n">
        <v>0</v>
      </c>
      <c r="AG208" s="171" t="n">
        <v>0</v>
      </c>
      <c r="AH208" s="171" t="n">
        <v>0</v>
      </c>
      <c r="AI208" s="171" t="n">
        <v>0</v>
      </c>
      <c r="AJ208" s="171" t="n">
        <v>0</v>
      </c>
      <c r="AK208" s="171" t="n">
        <v>0</v>
      </c>
      <c r="AL208" s="171" t="n">
        <v>0</v>
      </c>
      <c r="AM208" s="171" t="n">
        <v>0</v>
      </c>
      <c r="AN208" s="171" t="n">
        <v>0</v>
      </c>
      <c r="AO208" s="171" t="n">
        <v>0</v>
      </c>
      <c r="AP208" s="171" t="n">
        <v>0</v>
      </c>
      <c r="AQ208" s="171" t="n">
        <v>0</v>
      </c>
      <c r="AR208" s="171" t="n">
        <v>0</v>
      </c>
      <c r="AS208" s="171" t="n">
        <v>0</v>
      </c>
      <c r="AT208" s="171" t="n">
        <v>0</v>
      </c>
      <c r="AU208" s="171" t="n">
        <v>0</v>
      </c>
      <c r="AV208" s="171" t="n">
        <v>0</v>
      </c>
      <c r="AW208" s="171" t="n">
        <v>0</v>
      </c>
      <c r="AX208" s="171" t="n">
        <v>0</v>
      </c>
      <c r="AY208" s="171" t="n">
        <v>0</v>
      </c>
      <c r="AZ208" s="172" t="n">
        <v>0</v>
      </c>
      <c r="BA208" s="172" t="n">
        <v>0</v>
      </c>
      <c r="BB208" s="172" t="n">
        <v>-0.195</v>
      </c>
      <c r="BC208" s="171" t="n">
        <v>0</v>
      </c>
      <c r="BD208" s="171" t="n">
        <v>-0.07</v>
      </c>
      <c r="BE208" s="171" t="n">
        <v>0.005</v>
      </c>
      <c r="BF208" s="171" t="n">
        <v>0.43</v>
      </c>
      <c r="BG208" s="171" t="n">
        <v>0</v>
      </c>
      <c r="BH208" s="171" t="n">
        <v>-0.06</v>
      </c>
      <c r="BI208" s="171" t="n">
        <v>0</v>
      </c>
      <c r="BJ208" s="171" t="n">
        <v>0</v>
      </c>
      <c r="BK208" s="134" t="n">
        <v>0</v>
      </c>
      <c r="BL208" s="134" t="n">
        <v>0.43</v>
      </c>
      <c r="BM208" s="134" t="n">
        <v>0</v>
      </c>
      <c r="BN208" s="134" t="n">
        <v>0.05</v>
      </c>
      <c r="BO208" s="134" t="n">
        <v>0</v>
      </c>
      <c r="BP208" s="134" t="n">
        <v>-0.32</v>
      </c>
      <c r="BQ208" s="134" t="n">
        <v>0</v>
      </c>
      <c r="BR208" s="134" t="n">
        <v>0.475</v>
      </c>
      <c r="BS208" s="134" t="n">
        <v>0</v>
      </c>
      <c r="BT208" s="134" t="n">
        <v>-0.07</v>
      </c>
      <c r="BU208" s="134" t="n">
        <v>0.005</v>
      </c>
      <c r="BV208" s="134" t="n">
        <v>0.275</v>
      </c>
      <c r="BW208" s="134" t="n">
        <v>0</v>
      </c>
      <c r="BX208" s="134" t="n">
        <v>0</v>
      </c>
      <c r="BY208" s="134" t="n">
        <v>0</v>
      </c>
      <c r="BZ208" s="134" t="n">
        <v>0</v>
      </c>
      <c r="CA208" s="134" t="n">
        <v>0</v>
      </c>
      <c r="CB208" s="134" t="n">
        <v>0.175</v>
      </c>
      <c r="CC208" s="134" t="n">
        <v>0.0125</v>
      </c>
      <c r="CD208" s="134" t="n">
        <v>0</v>
      </c>
      <c r="CE208" s="134" t="n">
        <v>0</v>
      </c>
      <c r="CF208" s="134" t="n">
        <v>0</v>
      </c>
      <c r="CG208" s="134" t="n">
        <v>0</v>
      </c>
      <c r="CH208" s="134" t="n">
        <v>0</v>
      </c>
      <c r="CI208" s="134" t="n">
        <v>0</v>
      </c>
      <c r="CJ208" s="134" t="n">
        <v>0</v>
      </c>
      <c r="CK208" s="134" t="n">
        <v>0</v>
      </c>
      <c r="CL208" s="134" t="n">
        <v>0</v>
      </c>
      <c r="CM208" s="134" t="n">
        <v>0</v>
      </c>
      <c r="CN208" s="134" t="n">
        <v>0</v>
      </c>
      <c r="CO208" s="134" t="n">
        <v>0</v>
      </c>
      <c r="CP208" s="134" t="n">
        <v>0</v>
      </c>
      <c r="CQ208" s="134" t="n">
        <v>0</v>
      </c>
      <c r="CR208" s="134" t="n">
        <v>0</v>
      </c>
      <c r="CS208" s="134" t="n">
        <v>0</v>
      </c>
      <c r="CT208" s="134" t="n">
        <v>0.41</v>
      </c>
      <c r="CU208" s="134" t="n">
        <v>0.01</v>
      </c>
      <c r="CV208" s="134" t="n">
        <v>0.05</v>
      </c>
      <c r="CW208" s="134" t="n">
        <v>0</v>
      </c>
      <c r="CX208" s="134" t="n">
        <v>0.175</v>
      </c>
      <c r="CY208" s="134" t="n">
        <v>0.0125</v>
      </c>
      <c r="CZ208" s="134" t="n">
        <v>-0.18</v>
      </c>
      <c r="DA208" s="134" t="n">
        <v>0</v>
      </c>
      <c r="DB208" s="134" t="n">
        <v>0</v>
      </c>
      <c r="DC208" s="134" t="n">
        <v>0</v>
      </c>
      <c r="DD208" s="134" t="n">
        <v>1.05</v>
      </c>
      <c r="DF208" s="134" t="n">
        <v>-0.028</v>
      </c>
      <c r="DG208" s="134" t="n">
        <v>0.01</v>
      </c>
      <c r="DH208" s="134" t="n">
        <v>0.0195</v>
      </c>
      <c r="DI208" s="134" t="n">
        <v>0.01</v>
      </c>
      <c r="DJ208" s="134" t="n">
        <v>0.0045</v>
      </c>
      <c r="DK208" s="134" t="n">
        <v>0.0075</v>
      </c>
      <c r="DL208" s="171" t="n">
        <v>0</v>
      </c>
      <c r="DM208" s="134" t="n">
        <v>0</v>
      </c>
      <c r="DN208" s="134" t="n">
        <v>0</v>
      </c>
      <c r="DO208" s="134" t="n">
        <v>0</v>
      </c>
      <c r="DP208" s="134" t="n">
        <v>0</v>
      </c>
      <c r="DQ208" s="134" t="n">
        <v>0</v>
      </c>
      <c r="DR208" s="134" t="n">
        <v>0</v>
      </c>
      <c r="DS208" s="134" t="n">
        <v>0</v>
      </c>
      <c r="DT208" s="134" t="n">
        <v>0</v>
      </c>
      <c r="DU208" s="134" t="n">
        <v>0</v>
      </c>
    </row>
    <row r="209" customFormat="false" ht="12.75" hidden="false" customHeight="false" outlineLevel="0" collapsed="false">
      <c r="D209" s="133" t="n">
        <v>42979</v>
      </c>
      <c r="F209" s="171" t="n">
        <v>5.0125</v>
      </c>
      <c r="G209" s="172" t="n">
        <v>0.0586489247445199</v>
      </c>
      <c r="H209" s="171" t="n">
        <v>0.17</v>
      </c>
      <c r="I209" s="171" t="n">
        <v>0.55</v>
      </c>
      <c r="J209" s="171" t="n">
        <v>0.55</v>
      </c>
      <c r="K209" s="171" t="n">
        <v>0.55</v>
      </c>
      <c r="L209" s="169" t="n">
        <v>0.55</v>
      </c>
      <c r="M209" s="169" t="n">
        <v>0.55</v>
      </c>
      <c r="N209" s="171" t="n">
        <v>0.6</v>
      </c>
      <c r="O209" s="171" t="n">
        <v>0.6</v>
      </c>
      <c r="P209" s="171" t="n">
        <v>0.55</v>
      </c>
      <c r="Q209" s="171" t="n">
        <v>0.5</v>
      </c>
      <c r="R209" s="172" t="n">
        <v>0.55</v>
      </c>
      <c r="S209" s="172" t="n">
        <v>0.6</v>
      </c>
      <c r="T209" s="171" t="n">
        <v>0.55</v>
      </c>
      <c r="U209" s="171" t="n">
        <v>0.6</v>
      </c>
      <c r="V209" s="171" t="n">
        <v>0.7</v>
      </c>
      <c r="W209" s="171" t="n">
        <v>0.65</v>
      </c>
      <c r="X209" s="171" t="n">
        <v>0</v>
      </c>
      <c r="Y209" s="171" t="n">
        <v>0</v>
      </c>
      <c r="Z209" s="171" t="n">
        <v>0</v>
      </c>
      <c r="AA209" s="171" t="n">
        <v>0</v>
      </c>
      <c r="AB209" s="171" t="n">
        <v>0</v>
      </c>
      <c r="AC209" s="171" t="n">
        <v>0</v>
      </c>
      <c r="AD209" s="171" t="n">
        <v>0</v>
      </c>
      <c r="AE209" s="171" t="n">
        <v>0</v>
      </c>
      <c r="AF209" s="171" t="n">
        <v>0</v>
      </c>
      <c r="AG209" s="171" t="n">
        <v>0</v>
      </c>
      <c r="AH209" s="171" t="n">
        <v>0</v>
      </c>
      <c r="AI209" s="171" t="n">
        <v>0</v>
      </c>
      <c r="AJ209" s="171" t="n">
        <v>0</v>
      </c>
      <c r="AK209" s="171" t="n">
        <v>0</v>
      </c>
      <c r="AL209" s="171" t="n">
        <v>0</v>
      </c>
      <c r="AM209" s="171" t="n">
        <v>0</v>
      </c>
      <c r="AN209" s="171" t="n">
        <v>0</v>
      </c>
      <c r="AO209" s="171" t="n">
        <v>0</v>
      </c>
      <c r="AP209" s="171" t="n">
        <v>0</v>
      </c>
      <c r="AQ209" s="171" t="n">
        <v>0</v>
      </c>
      <c r="AR209" s="171" t="n">
        <v>0</v>
      </c>
      <c r="AS209" s="171" t="n">
        <v>0</v>
      </c>
      <c r="AT209" s="171" t="n">
        <v>0</v>
      </c>
      <c r="AU209" s="171" t="n">
        <v>0</v>
      </c>
      <c r="AV209" s="171" t="n">
        <v>0</v>
      </c>
      <c r="AW209" s="171" t="n">
        <v>0</v>
      </c>
      <c r="AX209" s="171" t="n">
        <v>0</v>
      </c>
      <c r="AY209" s="171" t="n">
        <v>0</v>
      </c>
      <c r="AZ209" s="172" t="n">
        <v>0</v>
      </c>
      <c r="BA209" s="172" t="n">
        <v>0</v>
      </c>
      <c r="BB209" s="172" t="n">
        <v>-0.195</v>
      </c>
      <c r="BC209" s="171" t="n">
        <v>0</v>
      </c>
      <c r="BD209" s="171" t="n">
        <v>-0.07</v>
      </c>
      <c r="BE209" s="171" t="n">
        <v>0.005</v>
      </c>
      <c r="BF209" s="171" t="n">
        <v>0.43</v>
      </c>
      <c r="BG209" s="171" t="n">
        <v>0</v>
      </c>
      <c r="BH209" s="171" t="n">
        <v>-0.06</v>
      </c>
      <c r="BI209" s="171" t="n">
        <v>0</v>
      </c>
      <c r="BJ209" s="171" t="n">
        <v>0</v>
      </c>
      <c r="BK209" s="134" t="n">
        <v>0</v>
      </c>
      <c r="BL209" s="134" t="n">
        <v>0.43</v>
      </c>
      <c r="BM209" s="134" t="n">
        <v>0</v>
      </c>
      <c r="BN209" s="134" t="n">
        <v>0.05</v>
      </c>
      <c r="BO209" s="134" t="n">
        <v>0</v>
      </c>
      <c r="BP209" s="134" t="n">
        <v>-0.32</v>
      </c>
      <c r="BQ209" s="134" t="n">
        <v>0</v>
      </c>
      <c r="BR209" s="134" t="n">
        <v>0.475</v>
      </c>
      <c r="BS209" s="134" t="n">
        <v>0</v>
      </c>
      <c r="BT209" s="134" t="n">
        <v>-0.07</v>
      </c>
      <c r="BU209" s="134" t="n">
        <v>0.005</v>
      </c>
      <c r="BV209" s="134" t="n">
        <v>0.275</v>
      </c>
      <c r="BW209" s="134" t="n">
        <v>0</v>
      </c>
      <c r="BX209" s="134" t="n">
        <v>0</v>
      </c>
      <c r="BY209" s="134" t="n">
        <v>0</v>
      </c>
      <c r="BZ209" s="134" t="n">
        <v>0</v>
      </c>
      <c r="CA209" s="134" t="n">
        <v>0</v>
      </c>
      <c r="CB209" s="134" t="n">
        <v>0.165</v>
      </c>
      <c r="CC209" s="134" t="n">
        <v>0.0125</v>
      </c>
      <c r="CD209" s="134" t="n">
        <v>0</v>
      </c>
      <c r="CE209" s="134" t="n">
        <v>0</v>
      </c>
      <c r="CF209" s="134" t="n">
        <v>0</v>
      </c>
      <c r="CG209" s="134" t="n">
        <v>0</v>
      </c>
      <c r="CH209" s="134" t="n">
        <v>0</v>
      </c>
      <c r="CI209" s="134" t="n">
        <v>0</v>
      </c>
      <c r="CJ209" s="134" t="n">
        <v>0</v>
      </c>
      <c r="CK209" s="134" t="n">
        <v>0</v>
      </c>
      <c r="CL209" s="134" t="n">
        <v>0</v>
      </c>
      <c r="CM209" s="134" t="n">
        <v>0</v>
      </c>
      <c r="CN209" s="134" t="n">
        <v>0</v>
      </c>
      <c r="CO209" s="134" t="n">
        <v>0</v>
      </c>
      <c r="CP209" s="134" t="n">
        <v>0</v>
      </c>
      <c r="CQ209" s="134" t="n">
        <v>0</v>
      </c>
      <c r="CR209" s="134" t="n">
        <v>0</v>
      </c>
      <c r="CS209" s="134" t="n">
        <v>0</v>
      </c>
      <c r="CT209" s="134" t="n">
        <v>0.36</v>
      </c>
      <c r="CU209" s="134" t="n">
        <v>0.01</v>
      </c>
      <c r="CV209" s="134" t="n">
        <v>0.05</v>
      </c>
      <c r="CW209" s="134" t="n">
        <v>0</v>
      </c>
      <c r="CX209" s="134" t="n">
        <v>0.165</v>
      </c>
      <c r="CY209" s="134" t="n">
        <v>0.0125</v>
      </c>
      <c r="CZ209" s="134" t="n">
        <v>-0.18</v>
      </c>
      <c r="DA209" s="134" t="n">
        <v>0</v>
      </c>
      <c r="DB209" s="134" t="n">
        <v>0</v>
      </c>
      <c r="DC209" s="134" t="n">
        <v>0</v>
      </c>
      <c r="DD209" s="134" t="n">
        <v>0.75</v>
      </c>
      <c r="DF209" s="134" t="n">
        <v>-0.033</v>
      </c>
      <c r="DG209" s="134" t="n">
        <v>0.01</v>
      </c>
      <c r="DH209" s="134" t="n">
        <v>0.0195</v>
      </c>
      <c r="DI209" s="134" t="n">
        <v>0.01</v>
      </c>
      <c r="DJ209" s="134" t="n">
        <v>0.0045</v>
      </c>
      <c r="DK209" s="134" t="n">
        <v>0.0075</v>
      </c>
      <c r="DL209" s="171" t="n">
        <v>0</v>
      </c>
      <c r="DM209" s="134" t="n">
        <v>0</v>
      </c>
      <c r="DN209" s="134" t="n">
        <v>0</v>
      </c>
      <c r="DO209" s="134" t="n">
        <v>0</v>
      </c>
      <c r="DP209" s="134" t="n">
        <v>0</v>
      </c>
      <c r="DQ209" s="134" t="n">
        <v>0</v>
      </c>
      <c r="DR209" s="134" t="n">
        <v>0</v>
      </c>
      <c r="DS209" s="134" t="n">
        <v>0</v>
      </c>
      <c r="DT209" s="134" t="n">
        <v>0</v>
      </c>
      <c r="DU209" s="134" t="n">
        <v>0</v>
      </c>
    </row>
    <row r="210" customFormat="false" ht="12.75" hidden="false" customHeight="false" outlineLevel="0" collapsed="false">
      <c r="D210" s="133" t="n">
        <v>43009</v>
      </c>
      <c r="F210" s="171" t="n">
        <v>5.0275</v>
      </c>
      <c r="G210" s="172" t="n">
        <v>0.058695037239437</v>
      </c>
      <c r="H210" s="171" t="n">
        <v>0.17</v>
      </c>
      <c r="I210" s="171" t="n">
        <v>0.6</v>
      </c>
      <c r="J210" s="171" t="n">
        <v>0.6</v>
      </c>
      <c r="K210" s="171" t="n">
        <v>0.55</v>
      </c>
      <c r="L210" s="169" t="n">
        <v>0.6</v>
      </c>
      <c r="M210" s="169" t="n">
        <v>0.6</v>
      </c>
      <c r="N210" s="171" t="n">
        <v>0.65</v>
      </c>
      <c r="O210" s="171" t="n">
        <v>0.65</v>
      </c>
      <c r="P210" s="171" t="n">
        <v>0.6</v>
      </c>
      <c r="Q210" s="171" t="n">
        <v>0.5</v>
      </c>
      <c r="R210" s="172" t="n">
        <v>0.6</v>
      </c>
      <c r="S210" s="172" t="n">
        <v>0.65</v>
      </c>
      <c r="T210" s="171" t="n">
        <v>0.6</v>
      </c>
      <c r="U210" s="171" t="n">
        <v>0.65</v>
      </c>
      <c r="V210" s="171" t="n">
        <v>0.75</v>
      </c>
      <c r="W210" s="171" t="n">
        <v>0.7</v>
      </c>
      <c r="X210" s="171" t="n">
        <v>0</v>
      </c>
      <c r="Y210" s="171" t="n">
        <v>0</v>
      </c>
      <c r="Z210" s="171" t="n">
        <v>0</v>
      </c>
      <c r="AA210" s="171" t="n">
        <v>0</v>
      </c>
      <c r="AB210" s="171" t="n">
        <v>0</v>
      </c>
      <c r="AC210" s="171" t="n">
        <v>0</v>
      </c>
      <c r="AD210" s="171" t="n">
        <v>0</v>
      </c>
      <c r="AE210" s="171" t="n">
        <v>0</v>
      </c>
      <c r="AF210" s="171" t="n">
        <v>0</v>
      </c>
      <c r="AG210" s="171" t="n">
        <v>0</v>
      </c>
      <c r="AH210" s="171" t="n">
        <v>0</v>
      </c>
      <c r="AI210" s="171" t="n">
        <v>0</v>
      </c>
      <c r="AJ210" s="171" t="n">
        <v>0</v>
      </c>
      <c r="AK210" s="171" t="n">
        <v>0</v>
      </c>
      <c r="AL210" s="171" t="n">
        <v>0</v>
      </c>
      <c r="AM210" s="171" t="n">
        <v>0</v>
      </c>
      <c r="AN210" s="171" t="n">
        <v>0</v>
      </c>
      <c r="AO210" s="171" t="n">
        <v>0</v>
      </c>
      <c r="AP210" s="171" t="n">
        <v>0</v>
      </c>
      <c r="AQ210" s="171" t="n">
        <v>0</v>
      </c>
      <c r="AR210" s="171" t="n">
        <v>0</v>
      </c>
      <c r="AS210" s="171" t="n">
        <v>0</v>
      </c>
      <c r="AT210" s="171" t="n">
        <v>0</v>
      </c>
      <c r="AU210" s="171" t="n">
        <v>0</v>
      </c>
      <c r="AV210" s="171" t="n">
        <v>0</v>
      </c>
      <c r="AW210" s="171" t="n">
        <v>0</v>
      </c>
      <c r="AX210" s="171" t="n">
        <v>0</v>
      </c>
      <c r="AY210" s="171" t="n">
        <v>0</v>
      </c>
      <c r="AZ210" s="172" t="n">
        <v>0</v>
      </c>
      <c r="BA210" s="172" t="n">
        <v>0</v>
      </c>
      <c r="BB210" s="172" t="n">
        <v>-0.195</v>
      </c>
      <c r="BC210" s="171" t="n">
        <v>0</v>
      </c>
      <c r="BD210" s="171" t="n">
        <v>-0.07</v>
      </c>
      <c r="BE210" s="171" t="n">
        <v>0.005</v>
      </c>
      <c r="BF210" s="171" t="n">
        <v>0.43</v>
      </c>
      <c r="BG210" s="171" t="n">
        <v>0</v>
      </c>
      <c r="BH210" s="171" t="n">
        <v>-0.06</v>
      </c>
      <c r="BI210" s="171" t="n">
        <v>0</v>
      </c>
      <c r="BJ210" s="171" t="n">
        <v>0</v>
      </c>
      <c r="BK210" s="134" t="n">
        <v>0</v>
      </c>
      <c r="BL210" s="134" t="n">
        <v>0.43</v>
      </c>
      <c r="BM210" s="134" t="n">
        <v>0</v>
      </c>
      <c r="BN210" s="134" t="n">
        <v>0.05</v>
      </c>
      <c r="BO210" s="134" t="n">
        <v>0</v>
      </c>
      <c r="BP210" s="134" t="n">
        <v>-0.32</v>
      </c>
      <c r="BQ210" s="134" t="n">
        <v>0</v>
      </c>
      <c r="BR210" s="134" t="n">
        <v>0.475</v>
      </c>
      <c r="BS210" s="134" t="n">
        <v>0</v>
      </c>
      <c r="BT210" s="134" t="n">
        <v>-0.07</v>
      </c>
      <c r="BU210" s="134" t="n">
        <v>0.005</v>
      </c>
      <c r="BV210" s="134" t="n">
        <v>0.275</v>
      </c>
      <c r="BW210" s="134" t="n">
        <v>0</v>
      </c>
      <c r="BX210" s="134" t="n">
        <v>0</v>
      </c>
      <c r="BY210" s="134" t="n">
        <v>0</v>
      </c>
      <c r="BZ210" s="134" t="n">
        <v>0</v>
      </c>
      <c r="CA210" s="134" t="n">
        <v>0</v>
      </c>
      <c r="CB210" s="134" t="n">
        <v>0.1725</v>
      </c>
      <c r="CC210" s="134" t="n">
        <v>0.0125</v>
      </c>
      <c r="CD210" s="134" t="n">
        <v>0</v>
      </c>
      <c r="CE210" s="134" t="n">
        <v>0</v>
      </c>
      <c r="CF210" s="134" t="n">
        <v>0</v>
      </c>
      <c r="CG210" s="134" t="n">
        <v>0</v>
      </c>
      <c r="CH210" s="134" t="n">
        <v>0</v>
      </c>
      <c r="CI210" s="134" t="n">
        <v>0</v>
      </c>
      <c r="CJ210" s="134" t="n">
        <v>0</v>
      </c>
      <c r="CK210" s="134" t="n">
        <v>0</v>
      </c>
      <c r="CL210" s="134" t="n">
        <v>0</v>
      </c>
      <c r="CM210" s="134" t="n">
        <v>0</v>
      </c>
      <c r="CN210" s="134" t="n">
        <v>0</v>
      </c>
      <c r="CO210" s="134" t="n">
        <v>0</v>
      </c>
      <c r="CP210" s="134" t="n">
        <v>0</v>
      </c>
      <c r="CQ210" s="134" t="n">
        <v>0</v>
      </c>
      <c r="CR210" s="134" t="n">
        <v>0</v>
      </c>
      <c r="CS210" s="134" t="n">
        <v>0</v>
      </c>
      <c r="CT210" s="134" t="n">
        <v>0.4</v>
      </c>
      <c r="CU210" s="134" t="n">
        <v>0.01</v>
      </c>
      <c r="CV210" s="134" t="n">
        <v>0.05</v>
      </c>
      <c r="CW210" s="134" t="n">
        <v>0</v>
      </c>
      <c r="CX210" s="134" t="n">
        <v>0.1725</v>
      </c>
      <c r="CY210" s="134" t="n">
        <v>0.0125</v>
      </c>
      <c r="CZ210" s="134" t="n">
        <v>-0.18</v>
      </c>
      <c r="DA210" s="134" t="n">
        <v>0</v>
      </c>
      <c r="DB210" s="134" t="n">
        <v>0</v>
      </c>
      <c r="DC210" s="134" t="n">
        <v>0</v>
      </c>
      <c r="DD210" s="134" t="n">
        <v>0.45</v>
      </c>
      <c r="DF210" s="134" t="n">
        <v>-0.033</v>
      </c>
      <c r="DG210" s="134" t="n">
        <v>0.01</v>
      </c>
      <c r="DH210" s="134" t="n">
        <v>0.0145</v>
      </c>
      <c r="DI210" s="134" t="n">
        <v>0.01</v>
      </c>
      <c r="DJ210" s="134" t="n">
        <v>0.000499999999999994</v>
      </c>
      <c r="DK210" s="134" t="n">
        <v>0.0075</v>
      </c>
      <c r="DL210" s="171" t="n">
        <v>0</v>
      </c>
      <c r="DM210" s="134" t="n">
        <v>0</v>
      </c>
      <c r="DN210" s="134" t="n">
        <v>0</v>
      </c>
      <c r="DO210" s="134" t="n">
        <v>0</v>
      </c>
      <c r="DP210" s="134" t="n">
        <v>0</v>
      </c>
      <c r="DQ210" s="134" t="n">
        <v>0</v>
      </c>
      <c r="DR210" s="134" t="n">
        <v>0</v>
      </c>
      <c r="DS210" s="134" t="n">
        <v>0</v>
      </c>
      <c r="DT210" s="134" t="n">
        <v>0</v>
      </c>
      <c r="DU210" s="134" t="n">
        <v>0</v>
      </c>
    </row>
    <row r="211" customFormat="false" ht="12.75" hidden="false" customHeight="false" outlineLevel="0" collapsed="false">
      <c r="D211" s="133" t="n">
        <v>43040</v>
      </c>
      <c r="F211" s="171" t="n">
        <v>5.1845</v>
      </c>
      <c r="G211" s="172" t="n">
        <v>0.058742686818261</v>
      </c>
      <c r="H211" s="171" t="n">
        <v>0.17</v>
      </c>
      <c r="I211" s="171" t="n">
        <v>0.8</v>
      </c>
      <c r="J211" s="171" t="n">
        <v>0.85</v>
      </c>
      <c r="K211" s="171" t="n">
        <v>0.8</v>
      </c>
      <c r="L211" s="169" t="n">
        <v>0.8</v>
      </c>
      <c r="M211" s="169" t="n">
        <v>0.9</v>
      </c>
      <c r="N211" s="171" t="n">
        <v>0.95</v>
      </c>
      <c r="O211" s="171" t="n">
        <v>0.85</v>
      </c>
      <c r="P211" s="171" t="n">
        <v>0.8</v>
      </c>
      <c r="Q211" s="171" t="n">
        <v>0.95</v>
      </c>
      <c r="R211" s="172" t="n">
        <v>0.8</v>
      </c>
      <c r="S211" s="172" t="n">
        <v>0.8</v>
      </c>
      <c r="T211" s="171" t="n">
        <v>0.8</v>
      </c>
      <c r="U211" s="171" t="n">
        <v>0.95</v>
      </c>
      <c r="V211" s="171" t="n">
        <v>0.95</v>
      </c>
      <c r="W211" s="171" t="n">
        <v>0.9</v>
      </c>
      <c r="X211" s="171"/>
      <c r="Y211" s="171"/>
      <c r="Z211" s="171"/>
      <c r="AA211" s="171"/>
      <c r="AB211" s="171"/>
      <c r="AC211" s="171"/>
      <c r="AD211" s="171"/>
      <c r="AE211" s="171"/>
      <c r="AF211" s="171"/>
      <c r="AG211" s="171"/>
      <c r="AH211" s="171"/>
      <c r="AI211" s="171"/>
      <c r="AJ211" s="171"/>
      <c r="AK211" s="171"/>
      <c r="AL211" s="171"/>
      <c r="AM211" s="171"/>
      <c r="AN211" s="171"/>
      <c r="AO211" s="171"/>
      <c r="AP211" s="171"/>
      <c r="AQ211" s="171"/>
      <c r="AR211" s="171"/>
      <c r="AS211" s="171"/>
      <c r="AT211" s="171"/>
      <c r="AU211" s="171"/>
      <c r="AV211" s="171"/>
      <c r="AW211" s="171"/>
      <c r="AX211" s="171"/>
      <c r="AY211" s="171"/>
      <c r="AZ211" s="172"/>
      <c r="BA211" s="172"/>
      <c r="BB211" s="172" t="n">
        <v>-0.13</v>
      </c>
      <c r="BC211" s="171" t="n">
        <v>0</v>
      </c>
      <c r="BD211" s="171" t="n">
        <v>-0.07</v>
      </c>
      <c r="BE211" s="171" t="n">
        <v>0.005</v>
      </c>
      <c r="BF211" s="171" t="n">
        <v>0.35</v>
      </c>
      <c r="BG211" s="171" t="n">
        <v>0</v>
      </c>
      <c r="BH211" s="171" t="n">
        <v>-0.06</v>
      </c>
      <c r="BI211" s="171" t="n">
        <v>0</v>
      </c>
      <c r="BJ211" s="171" t="n">
        <v>0</v>
      </c>
      <c r="BK211" s="134" t="n">
        <v>0</v>
      </c>
      <c r="BL211" s="134" t="n">
        <v>0.35</v>
      </c>
      <c r="BM211" s="134" t="n">
        <v>0</v>
      </c>
      <c r="BN211" s="134" t="n">
        <v>0.05</v>
      </c>
      <c r="BO211" s="134" t="n">
        <v>0</v>
      </c>
      <c r="BP211" s="134" t="n">
        <v>-0.26</v>
      </c>
      <c r="BQ211" s="134" t="n">
        <v>0</v>
      </c>
      <c r="BR211" s="134" t="n">
        <v>0.5</v>
      </c>
      <c r="BS211" s="134" t="n">
        <v>0</v>
      </c>
      <c r="BT211" s="134" t="n">
        <v>-0.07</v>
      </c>
      <c r="BU211" s="134" t="n">
        <v>0.005</v>
      </c>
      <c r="BV211" s="134" t="n">
        <v>0.3</v>
      </c>
      <c r="BW211" s="134" t="n">
        <v>0</v>
      </c>
      <c r="BX211" s="134" t="n">
        <v>0</v>
      </c>
      <c r="BY211" s="134" t="n">
        <v>0</v>
      </c>
      <c r="BZ211" s="134" t="n">
        <v>0</v>
      </c>
      <c r="CA211" s="134" t="n">
        <v>0</v>
      </c>
      <c r="CB211" s="134" t="n">
        <v>0.215</v>
      </c>
      <c r="CC211" s="134" t="n">
        <v>0.02</v>
      </c>
      <c r="CD211" s="134" t="n">
        <v>0</v>
      </c>
      <c r="CE211" s="134" t="n">
        <v>0</v>
      </c>
      <c r="CF211" s="134" t="n">
        <v>0</v>
      </c>
      <c r="CG211" s="134" t="n">
        <v>0</v>
      </c>
      <c r="CH211" s="134" t="n">
        <v>0</v>
      </c>
      <c r="CI211" s="134" t="n">
        <v>0</v>
      </c>
      <c r="CJ211" s="134" t="n">
        <v>0</v>
      </c>
      <c r="CK211" s="134" t="n">
        <v>0</v>
      </c>
      <c r="CL211" s="134" t="n">
        <v>0</v>
      </c>
      <c r="CM211" s="134" t="n">
        <v>0</v>
      </c>
      <c r="CN211" s="134" t="n">
        <v>0</v>
      </c>
      <c r="CO211" s="134" t="n">
        <v>0</v>
      </c>
      <c r="CP211" s="134" t="n">
        <v>0</v>
      </c>
      <c r="CQ211" s="134" t="n">
        <v>0</v>
      </c>
      <c r="CR211" s="134" t="n">
        <v>0</v>
      </c>
      <c r="CS211" s="134" t="n">
        <v>0</v>
      </c>
      <c r="CT211" s="134" t="n">
        <v>0.7</v>
      </c>
      <c r="CU211" s="134" t="n">
        <v>0.055</v>
      </c>
      <c r="CV211" s="134" t="n">
        <v>0.05</v>
      </c>
      <c r="CW211" s="134" t="n">
        <v>0</v>
      </c>
      <c r="CX211" s="134" t="n">
        <v>0.215</v>
      </c>
      <c r="CY211" s="134" t="n">
        <v>0.02</v>
      </c>
      <c r="CZ211" s="134" t="n">
        <v>-0.18</v>
      </c>
      <c r="DA211" s="134" t="n">
        <v>0</v>
      </c>
      <c r="DB211" s="134" t="n">
        <v>0</v>
      </c>
      <c r="DC211" s="134" t="n">
        <v>0</v>
      </c>
      <c r="DD211" s="134" t="n">
        <v>0.45</v>
      </c>
      <c r="DF211" s="134" t="n">
        <v>-0.0215</v>
      </c>
      <c r="DG211" s="134" t="n">
        <v>0.0125</v>
      </c>
      <c r="DH211" s="134" t="n">
        <v>0.0155</v>
      </c>
      <c r="DI211" s="134" t="n">
        <v>0.0075</v>
      </c>
      <c r="DJ211" s="134" t="n">
        <v>0.000500000000000007</v>
      </c>
      <c r="DK211" s="134" t="n">
        <v>0.0025</v>
      </c>
      <c r="DL211" s="171"/>
      <c r="DM211" s="134"/>
      <c r="DN211" s="134"/>
      <c r="DO211" s="134"/>
      <c r="DP211" s="134"/>
      <c r="DQ211" s="134"/>
      <c r="DR211" s="134"/>
      <c r="DS211" s="134"/>
      <c r="DT211" s="134"/>
      <c r="DU211" s="134"/>
    </row>
    <row r="212" customFormat="false" ht="12.75" hidden="false" customHeight="false" outlineLevel="0" collapsed="false">
      <c r="D212" s="133" t="n">
        <v>43070</v>
      </c>
      <c r="F212" s="171" t="n">
        <v>5.3445</v>
      </c>
      <c r="G212" s="172" t="n">
        <v>0.0587887993146152</v>
      </c>
      <c r="H212" s="171" t="n">
        <v>0.17</v>
      </c>
      <c r="I212" s="171" t="n">
        <v>1</v>
      </c>
      <c r="J212" s="171" t="n">
        <v>1.05</v>
      </c>
      <c r="K212" s="171" t="n">
        <v>1</v>
      </c>
      <c r="L212" s="169" t="n">
        <v>1</v>
      </c>
      <c r="M212" s="169" t="n">
        <v>1.15</v>
      </c>
      <c r="N212" s="171" t="n">
        <v>1.25</v>
      </c>
      <c r="O212" s="171" t="n">
        <v>1.05</v>
      </c>
      <c r="P212" s="171" t="n">
        <v>1</v>
      </c>
      <c r="Q212" s="171" t="n">
        <v>1.35</v>
      </c>
      <c r="R212" s="172" t="n">
        <v>1</v>
      </c>
      <c r="S212" s="172" t="n">
        <v>1.1</v>
      </c>
      <c r="T212" s="171" t="n">
        <v>1</v>
      </c>
      <c r="U212" s="171" t="n">
        <v>1.25</v>
      </c>
      <c r="V212" s="171" t="n">
        <v>1.15</v>
      </c>
      <c r="W212" s="171" t="n">
        <v>1.1</v>
      </c>
      <c r="X212" s="171"/>
      <c r="Y212" s="171"/>
      <c r="Z212" s="171"/>
      <c r="AA212" s="171"/>
      <c r="AB212" s="171"/>
      <c r="AC212" s="171"/>
      <c r="AD212" s="171"/>
      <c r="AE212" s="171"/>
      <c r="AF212" s="171"/>
      <c r="AG212" s="171"/>
      <c r="AH212" s="171"/>
      <c r="AI212" s="171"/>
      <c r="AJ212" s="171"/>
      <c r="AK212" s="171"/>
      <c r="AL212" s="171"/>
      <c r="AM212" s="171"/>
      <c r="AN212" s="171"/>
      <c r="AO212" s="171"/>
      <c r="AP212" s="171"/>
      <c r="AQ212" s="171"/>
      <c r="AR212" s="171"/>
      <c r="AS212" s="171"/>
      <c r="AT212" s="171"/>
      <c r="AU212" s="171"/>
      <c r="AV212" s="171"/>
      <c r="AW212" s="171"/>
      <c r="AX212" s="171"/>
      <c r="AY212" s="171"/>
      <c r="AZ212" s="172"/>
      <c r="BA212" s="172"/>
      <c r="BB212" s="172" t="n">
        <v>-0.13</v>
      </c>
      <c r="BC212" s="171" t="n">
        <v>0</v>
      </c>
      <c r="BD212" s="171" t="n">
        <v>-0.07</v>
      </c>
      <c r="BE212" s="171" t="n">
        <v>0.005</v>
      </c>
      <c r="BF212" s="171" t="n">
        <v>0.35</v>
      </c>
      <c r="BG212" s="171" t="n">
        <v>0</v>
      </c>
      <c r="BH212" s="171" t="n">
        <v>-0.06</v>
      </c>
      <c r="BI212" s="171" t="n">
        <v>0</v>
      </c>
      <c r="BJ212" s="171" t="n">
        <v>0</v>
      </c>
      <c r="BK212" s="134" t="n">
        <v>0</v>
      </c>
      <c r="BL212" s="134" t="n">
        <v>0.35</v>
      </c>
      <c r="BM212" s="134" t="n">
        <v>0</v>
      </c>
      <c r="BN212" s="134" t="n">
        <v>0.05</v>
      </c>
      <c r="BO212" s="134" t="n">
        <v>0</v>
      </c>
      <c r="BP212" s="134" t="n">
        <v>-0.26</v>
      </c>
      <c r="BQ212" s="134" t="n">
        <v>0</v>
      </c>
      <c r="BR212" s="134" t="n">
        <v>0.57</v>
      </c>
      <c r="BS212" s="134" t="n">
        <v>0</v>
      </c>
      <c r="BT212" s="134" t="n">
        <v>-0.07</v>
      </c>
      <c r="BU212" s="134" t="n">
        <v>0.005</v>
      </c>
      <c r="BV212" s="134" t="n">
        <v>0.37</v>
      </c>
      <c r="BW212" s="134" t="n">
        <v>0</v>
      </c>
      <c r="BX212" s="134" t="n">
        <v>0</v>
      </c>
      <c r="BY212" s="134" t="n">
        <v>0</v>
      </c>
      <c r="BZ212" s="134" t="n">
        <v>0</v>
      </c>
      <c r="CA212" s="134" t="n">
        <v>0</v>
      </c>
      <c r="CB212" s="134" t="n">
        <v>0.235</v>
      </c>
      <c r="CC212" s="134" t="n">
        <v>0.02</v>
      </c>
      <c r="CD212" s="134" t="n">
        <v>0</v>
      </c>
      <c r="CE212" s="134" t="n">
        <v>0</v>
      </c>
      <c r="CF212" s="134" t="n">
        <v>0</v>
      </c>
      <c r="CG212" s="134" t="n">
        <v>0</v>
      </c>
      <c r="CH212" s="134" t="n">
        <v>0</v>
      </c>
      <c r="CI212" s="134" t="n">
        <v>0</v>
      </c>
      <c r="CJ212" s="134" t="n">
        <v>0</v>
      </c>
      <c r="CK212" s="134" t="n">
        <v>0</v>
      </c>
      <c r="CL212" s="134" t="n">
        <v>0</v>
      </c>
      <c r="CM212" s="134" t="n">
        <v>0</v>
      </c>
      <c r="CN212" s="134" t="n">
        <v>0</v>
      </c>
      <c r="CO212" s="134" t="n">
        <v>0</v>
      </c>
      <c r="CP212" s="134" t="n">
        <v>0</v>
      </c>
      <c r="CQ212" s="134" t="n">
        <v>0</v>
      </c>
      <c r="CR212" s="134" t="n">
        <v>0</v>
      </c>
      <c r="CS212" s="134" t="n">
        <v>0</v>
      </c>
      <c r="CT212" s="134" t="n">
        <v>0.98</v>
      </c>
      <c r="CU212" s="134" t="n">
        <v>0.25</v>
      </c>
      <c r="CV212" s="134" t="n">
        <v>0.05</v>
      </c>
      <c r="CW212" s="134" t="n">
        <v>0</v>
      </c>
      <c r="CX212" s="134" t="n">
        <v>0.235</v>
      </c>
      <c r="CY212" s="134" t="n">
        <v>0.02</v>
      </c>
      <c r="CZ212" s="134" t="n">
        <v>-0.18</v>
      </c>
      <c r="DA212" s="134" t="n">
        <v>0</v>
      </c>
      <c r="DB212" s="134" t="n">
        <v>0</v>
      </c>
      <c r="DC212" s="134" t="n">
        <v>0</v>
      </c>
      <c r="DD212" s="134" t="n">
        <v>0.4</v>
      </c>
      <c r="DF212" s="134" t="n">
        <v>-0.0215</v>
      </c>
      <c r="DG212" s="134" t="n">
        <v>0.0125</v>
      </c>
      <c r="DH212" s="134" t="n">
        <v>0.0155</v>
      </c>
      <c r="DI212" s="134" t="n">
        <v>0.0075</v>
      </c>
      <c r="DJ212" s="134" t="n">
        <v>0.000500000000000007</v>
      </c>
      <c r="DK212" s="134" t="n">
        <v>0.0025</v>
      </c>
      <c r="DL212" s="171"/>
      <c r="DM212" s="134"/>
      <c r="DN212" s="134"/>
      <c r="DO212" s="134"/>
      <c r="DP212" s="134"/>
      <c r="DQ212" s="134"/>
      <c r="DR212" s="134"/>
      <c r="DS212" s="134"/>
      <c r="DT212" s="134"/>
      <c r="DU212" s="134"/>
    </row>
    <row r="213" customFormat="false" ht="12.75" hidden="false" customHeight="false" outlineLevel="0" collapsed="false">
      <c r="D213" s="133" t="n">
        <v>43101</v>
      </c>
      <c r="F213" s="171" t="n">
        <v>5.377</v>
      </c>
      <c r="G213" s="172" t="n">
        <v>0.0588364488949247</v>
      </c>
      <c r="H213" s="171" t="n">
        <v>0.17</v>
      </c>
      <c r="I213" s="171" t="n">
        <v>1</v>
      </c>
      <c r="J213" s="171" t="n">
        <v>1.05</v>
      </c>
      <c r="K213" s="171" t="n">
        <v>1</v>
      </c>
      <c r="L213" s="169" t="n">
        <v>1</v>
      </c>
      <c r="M213" s="169" t="n">
        <v>1.15</v>
      </c>
      <c r="N213" s="171" t="n">
        <v>1.45</v>
      </c>
      <c r="O213" s="171" t="n">
        <v>1.05</v>
      </c>
      <c r="P213" s="171" t="n">
        <v>1</v>
      </c>
      <c r="Q213" s="171" t="n">
        <v>1.35</v>
      </c>
      <c r="R213" s="172" t="n">
        <v>1</v>
      </c>
      <c r="S213" s="172" t="n">
        <v>1.1</v>
      </c>
      <c r="T213" s="171" t="n">
        <v>1</v>
      </c>
      <c r="U213" s="171" t="n">
        <v>1.45</v>
      </c>
      <c r="V213" s="171" t="n">
        <v>1.15</v>
      </c>
      <c r="W213" s="171" t="n">
        <v>1.1</v>
      </c>
      <c r="X213" s="171"/>
      <c r="Y213" s="171"/>
      <c r="Z213" s="171"/>
      <c r="AA213" s="171"/>
      <c r="AB213" s="171"/>
      <c r="AC213" s="171"/>
      <c r="AD213" s="171"/>
      <c r="AE213" s="171"/>
      <c r="AF213" s="171"/>
      <c r="AG213" s="171"/>
      <c r="AH213" s="171"/>
      <c r="AI213" s="171"/>
      <c r="AJ213" s="171"/>
      <c r="AK213" s="171"/>
      <c r="AL213" s="171"/>
      <c r="AM213" s="171"/>
      <c r="AN213" s="171"/>
      <c r="AO213" s="171"/>
      <c r="AP213" s="171"/>
      <c r="AQ213" s="171"/>
      <c r="AR213" s="171"/>
      <c r="AS213" s="171"/>
      <c r="AT213" s="171"/>
      <c r="AU213" s="171"/>
      <c r="AV213" s="171"/>
      <c r="AW213" s="171"/>
      <c r="AX213" s="171"/>
      <c r="AY213" s="171"/>
      <c r="AZ213" s="172"/>
      <c r="BA213" s="172"/>
      <c r="BB213" s="172" t="n">
        <v>-0.13</v>
      </c>
      <c r="BC213" s="171" t="n">
        <v>0</v>
      </c>
      <c r="BD213" s="171" t="n">
        <v>-0.07</v>
      </c>
      <c r="BE213" s="171" t="n">
        <v>0.005</v>
      </c>
      <c r="BF213" s="171" t="n">
        <v>0.35</v>
      </c>
      <c r="BG213" s="171" t="n">
        <v>0</v>
      </c>
      <c r="BH213" s="171" t="n">
        <v>-0.06</v>
      </c>
      <c r="BI213" s="171" t="n">
        <v>0</v>
      </c>
      <c r="BJ213" s="171" t="n">
        <v>0</v>
      </c>
      <c r="BK213" s="134" t="n">
        <v>0</v>
      </c>
      <c r="BL213" s="134" t="n">
        <v>0.35</v>
      </c>
      <c r="BM213" s="134" t="n">
        <v>0</v>
      </c>
      <c r="BN213" s="134" t="n">
        <v>0.05</v>
      </c>
      <c r="BO213" s="134" t="n">
        <v>0</v>
      </c>
      <c r="BP213" s="134" t="n">
        <v>-0.26</v>
      </c>
      <c r="BQ213" s="134" t="n">
        <v>0</v>
      </c>
      <c r="BR213" s="134" t="n">
        <v>0.57</v>
      </c>
      <c r="BS213" s="134" t="n">
        <v>0</v>
      </c>
      <c r="BT213" s="134" t="n">
        <v>-0.07</v>
      </c>
      <c r="BU213" s="134" t="n">
        <v>0.005</v>
      </c>
      <c r="BV213" s="134" t="n">
        <v>0.37</v>
      </c>
      <c r="BW213" s="134" t="n">
        <v>0</v>
      </c>
      <c r="BX213" s="134" t="n">
        <v>0</v>
      </c>
      <c r="BY213" s="134" t="n">
        <v>0</v>
      </c>
      <c r="BZ213" s="134" t="n">
        <v>0</v>
      </c>
      <c r="CA213" s="134" t="n">
        <v>0</v>
      </c>
      <c r="CB213" s="134" t="n">
        <v>0.255</v>
      </c>
      <c r="CC213" s="134" t="n">
        <v>0.02</v>
      </c>
      <c r="CD213" s="134" t="n">
        <v>0</v>
      </c>
      <c r="CE213" s="134" t="n">
        <v>0</v>
      </c>
      <c r="CF213" s="134" t="n">
        <v>0</v>
      </c>
      <c r="CG213" s="134" t="n">
        <v>0</v>
      </c>
      <c r="CH213" s="134" t="n">
        <v>0</v>
      </c>
      <c r="CI213" s="134" t="n">
        <v>0</v>
      </c>
      <c r="CJ213" s="134" t="n">
        <v>0</v>
      </c>
      <c r="CK213" s="134" t="n">
        <v>0</v>
      </c>
      <c r="CL213" s="134" t="n">
        <v>0</v>
      </c>
      <c r="CM213" s="134" t="n">
        <v>0</v>
      </c>
      <c r="CN213" s="134" t="n">
        <v>0</v>
      </c>
      <c r="CO213" s="134" t="n">
        <v>0</v>
      </c>
      <c r="CP213" s="134" t="n">
        <v>0</v>
      </c>
      <c r="CQ213" s="134" t="n">
        <v>0</v>
      </c>
      <c r="CR213" s="134" t="n">
        <v>0</v>
      </c>
      <c r="CS213" s="134" t="n">
        <v>0</v>
      </c>
      <c r="CT213" s="134" t="n">
        <v>1.6</v>
      </c>
      <c r="CU213" s="134" t="n">
        <v>0.45</v>
      </c>
      <c r="CV213" s="134" t="n">
        <v>0.05</v>
      </c>
      <c r="CW213" s="134" t="n">
        <v>0</v>
      </c>
      <c r="CX213" s="134" t="n">
        <v>0.255</v>
      </c>
      <c r="CY213" s="134" t="n">
        <v>0.02</v>
      </c>
      <c r="CZ213" s="134" t="n">
        <v>-0.18</v>
      </c>
      <c r="DA213" s="134" t="n">
        <v>0</v>
      </c>
      <c r="DB213" s="134" t="n">
        <v>0</v>
      </c>
      <c r="DC213" s="134" t="n">
        <v>0</v>
      </c>
      <c r="DD213" s="134" t="n">
        <v>0.35</v>
      </c>
      <c r="DF213" s="134" t="n">
        <v>-0.0215</v>
      </c>
      <c r="DG213" s="134" t="n">
        <v>0.0125</v>
      </c>
      <c r="DH213" s="134" t="n">
        <v>0.0155</v>
      </c>
      <c r="DI213" s="134" t="n">
        <v>0.0075</v>
      </c>
      <c r="DJ213" s="134" t="n">
        <v>0.000500000000000007</v>
      </c>
      <c r="DK213" s="134" t="n">
        <v>0.0025</v>
      </c>
      <c r="DL213" s="171"/>
      <c r="DM213" s="134"/>
      <c r="DN213" s="134"/>
      <c r="DO213" s="134"/>
      <c r="DP213" s="134"/>
      <c r="DQ213" s="134"/>
      <c r="DR213" s="134"/>
      <c r="DS213" s="134"/>
      <c r="DT213" s="134"/>
      <c r="DU213" s="134"/>
    </row>
    <row r="214" customFormat="false" ht="12.75" hidden="false" customHeight="false" outlineLevel="0" collapsed="false">
      <c r="D214" s="133" t="n">
        <v>43132</v>
      </c>
      <c r="F214" s="171" t="n">
        <v>5.293</v>
      </c>
      <c r="G214" s="172" t="n">
        <v>0.0588840984759886</v>
      </c>
      <c r="H214" s="171" t="n">
        <v>0.17</v>
      </c>
      <c r="I214" s="171" t="n">
        <v>1</v>
      </c>
      <c r="J214" s="171" t="n">
        <v>1.05</v>
      </c>
      <c r="K214" s="171" t="n">
        <v>1</v>
      </c>
      <c r="L214" s="169" t="n">
        <v>1</v>
      </c>
      <c r="M214" s="169" t="n">
        <v>1.15</v>
      </c>
      <c r="N214" s="171" t="n">
        <v>1.45</v>
      </c>
      <c r="O214" s="171" t="n">
        <v>1.05</v>
      </c>
      <c r="P214" s="171" t="n">
        <v>1</v>
      </c>
      <c r="Q214" s="171" t="n">
        <v>1.35</v>
      </c>
      <c r="R214" s="172" t="n">
        <v>1</v>
      </c>
      <c r="S214" s="172" t="n">
        <v>1.1</v>
      </c>
      <c r="T214" s="171" t="n">
        <v>1</v>
      </c>
      <c r="U214" s="171" t="n">
        <v>1.45</v>
      </c>
      <c r="V214" s="171" t="n">
        <v>1.15</v>
      </c>
      <c r="W214" s="171" t="n">
        <v>1.1</v>
      </c>
      <c r="X214" s="171"/>
      <c r="Y214" s="171"/>
      <c r="Z214" s="171"/>
      <c r="AA214" s="171"/>
      <c r="AB214" s="171"/>
      <c r="AC214" s="171"/>
      <c r="AD214" s="171"/>
      <c r="AE214" s="171"/>
      <c r="AF214" s="171"/>
      <c r="AG214" s="171"/>
      <c r="AH214" s="171"/>
      <c r="AI214" s="171"/>
      <c r="AJ214" s="171"/>
      <c r="AK214" s="171"/>
      <c r="AL214" s="171"/>
      <c r="AM214" s="171"/>
      <c r="AN214" s="171"/>
      <c r="AO214" s="171"/>
      <c r="AP214" s="171"/>
      <c r="AQ214" s="171"/>
      <c r="AR214" s="171"/>
      <c r="AS214" s="171"/>
      <c r="AT214" s="171"/>
      <c r="AU214" s="171"/>
      <c r="AV214" s="171"/>
      <c r="AW214" s="171"/>
      <c r="AX214" s="171"/>
      <c r="AY214" s="171"/>
      <c r="AZ214" s="172"/>
      <c r="BA214" s="172"/>
      <c r="BB214" s="172" t="n">
        <v>-0.13</v>
      </c>
      <c r="BC214" s="171" t="n">
        <v>0</v>
      </c>
      <c r="BD214" s="171" t="n">
        <v>-0.07</v>
      </c>
      <c r="BE214" s="171" t="n">
        <v>0.005</v>
      </c>
      <c r="BF214" s="171" t="n">
        <v>0.35</v>
      </c>
      <c r="BG214" s="171" t="n">
        <v>0</v>
      </c>
      <c r="BH214" s="171" t="n">
        <v>-0.06</v>
      </c>
      <c r="BI214" s="171" t="n">
        <v>0</v>
      </c>
      <c r="BJ214" s="171" t="n">
        <v>0</v>
      </c>
      <c r="BK214" s="134" t="n">
        <v>0</v>
      </c>
      <c r="BL214" s="134" t="n">
        <v>0.35</v>
      </c>
      <c r="BM214" s="134" t="n">
        <v>0</v>
      </c>
      <c r="BN214" s="134" t="n">
        <v>0.05</v>
      </c>
      <c r="BO214" s="134" t="n">
        <v>0</v>
      </c>
      <c r="BP214" s="134" t="n">
        <v>-0.26</v>
      </c>
      <c r="BQ214" s="134" t="n">
        <v>0</v>
      </c>
      <c r="BR214" s="134" t="n">
        <v>0.57</v>
      </c>
      <c r="BS214" s="134" t="n">
        <v>0</v>
      </c>
      <c r="BT214" s="134" t="n">
        <v>-0.07</v>
      </c>
      <c r="BU214" s="134" t="n">
        <v>0.005</v>
      </c>
      <c r="BV214" s="134" t="n">
        <v>0.37</v>
      </c>
      <c r="BW214" s="134" t="n">
        <v>0</v>
      </c>
      <c r="BX214" s="134" t="n">
        <v>0</v>
      </c>
      <c r="BY214" s="134" t="n">
        <v>0</v>
      </c>
      <c r="BZ214" s="134" t="n">
        <v>0</v>
      </c>
      <c r="CA214" s="134" t="n">
        <v>0</v>
      </c>
      <c r="CB214" s="134" t="n">
        <v>0.255</v>
      </c>
      <c r="CC214" s="134" t="n">
        <v>0.02</v>
      </c>
      <c r="CD214" s="134" t="n">
        <v>0</v>
      </c>
      <c r="CE214" s="134" t="n">
        <v>0</v>
      </c>
      <c r="CF214" s="134" t="n">
        <v>0</v>
      </c>
      <c r="CG214" s="134" t="n">
        <v>0</v>
      </c>
      <c r="CH214" s="134" t="n">
        <v>0</v>
      </c>
      <c r="CI214" s="134" t="n">
        <v>0</v>
      </c>
      <c r="CJ214" s="134" t="n">
        <v>0</v>
      </c>
      <c r="CK214" s="134" t="n">
        <v>0</v>
      </c>
      <c r="CL214" s="134" t="n">
        <v>0</v>
      </c>
      <c r="CM214" s="134" t="n">
        <v>0</v>
      </c>
      <c r="CN214" s="134" t="n">
        <v>0</v>
      </c>
      <c r="CO214" s="134" t="n">
        <v>0</v>
      </c>
      <c r="CP214" s="134" t="n">
        <v>0</v>
      </c>
      <c r="CQ214" s="134" t="n">
        <v>0</v>
      </c>
      <c r="CR214" s="134" t="n">
        <v>0</v>
      </c>
      <c r="CS214" s="134" t="n">
        <v>0</v>
      </c>
      <c r="CT214" s="134" t="n">
        <v>1.6</v>
      </c>
      <c r="CU214" s="134" t="n">
        <v>0.45</v>
      </c>
      <c r="CV214" s="134" t="n">
        <v>0.05</v>
      </c>
      <c r="CW214" s="134" t="n">
        <v>0</v>
      </c>
      <c r="CX214" s="134" t="n">
        <v>0.255</v>
      </c>
      <c r="CY214" s="134" t="n">
        <v>0.02</v>
      </c>
      <c r="CZ214" s="134" t="n">
        <v>-0.18</v>
      </c>
      <c r="DA214" s="134" t="n">
        <v>0</v>
      </c>
      <c r="DB214" s="134" t="n">
        <v>0</v>
      </c>
      <c r="DC214" s="134" t="n">
        <v>0</v>
      </c>
      <c r="DD214" s="134" t="n">
        <v>0.35</v>
      </c>
      <c r="DF214" s="134" t="n">
        <v>-0.0215</v>
      </c>
      <c r="DG214" s="134" t="n">
        <v>0.0125</v>
      </c>
      <c r="DH214" s="134" t="n">
        <v>0.0155</v>
      </c>
      <c r="DI214" s="134" t="n">
        <v>0.0075</v>
      </c>
      <c r="DJ214" s="134" t="n">
        <v>0.000500000000000007</v>
      </c>
      <c r="DK214" s="134" t="n">
        <v>0.0025</v>
      </c>
    </row>
    <row r="215" customFormat="false" ht="12.75" hidden="false" customHeight="false" outlineLevel="0" collapsed="false">
      <c r="D215" s="133" t="n">
        <v>43160</v>
      </c>
      <c r="F215" s="171" t="n">
        <v>5.158</v>
      </c>
      <c r="G215" s="172" t="n">
        <v>0.0589271368079207</v>
      </c>
      <c r="H215" s="171" t="n">
        <v>0.17</v>
      </c>
      <c r="I215" s="171" t="n">
        <v>0.75</v>
      </c>
      <c r="J215" s="171" t="n">
        <v>0.8</v>
      </c>
      <c r="K215" s="171" t="n">
        <v>0.75</v>
      </c>
      <c r="L215" s="169" t="n">
        <v>0.75</v>
      </c>
      <c r="M215" s="169" t="n">
        <v>0.85</v>
      </c>
      <c r="N215" s="171" t="n">
        <v>1</v>
      </c>
      <c r="O215" s="171" t="n">
        <v>0.75</v>
      </c>
      <c r="P215" s="171" t="n">
        <v>0.75</v>
      </c>
      <c r="Q215" s="171" t="n">
        <v>0.95</v>
      </c>
      <c r="R215" s="172" t="n">
        <v>0.75</v>
      </c>
      <c r="S215" s="172" t="n">
        <v>0.75</v>
      </c>
      <c r="T215" s="171" t="n">
        <v>0.75</v>
      </c>
      <c r="U215" s="171" t="n">
        <v>1</v>
      </c>
      <c r="V215" s="171" t="n">
        <v>0.9</v>
      </c>
      <c r="W215" s="171" t="n">
        <v>0.85</v>
      </c>
      <c r="X215" s="171"/>
      <c r="Y215" s="171"/>
      <c r="Z215" s="171"/>
      <c r="AA215" s="171"/>
      <c r="AB215" s="171"/>
      <c r="AC215" s="171"/>
      <c r="AD215" s="171"/>
      <c r="AE215" s="171"/>
      <c r="AF215" s="171"/>
      <c r="AG215" s="171"/>
      <c r="AH215" s="171"/>
      <c r="AI215" s="171"/>
      <c r="AJ215" s="171"/>
      <c r="AK215" s="171"/>
      <c r="AL215" s="171"/>
      <c r="AM215" s="171"/>
      <c r="AN215" s="171"/>
      <c r="AO215" s="171"/>
      <c r="AP215" s="171"/>
      <c r="AQ215" s="171"/>
      <c r="AR215" s="171"/>
      <c r="AS215" s="171"/>
      <c r="AT215" s="171"/>
      <c r="AU215" s="171"/>
      <c r="AV215" s="171"/>
      <c r="AW215" s="171"/>
      <c r="AX215" s="171"/>
      <c r="AY215" s="171"/>
      <c r="AZ215" s="172"/>
      <c r="BA215" s="172"/>
      <c r="BB215" s="172" t="n">
        <v>-0.13</v>
      </c>
      <c r="BC215" s="171" t="n">
        <v>0</v>
      </c>
      <c r="BD215" s="171" t="n">
        <v>-0.07</v>
      </c>
      <c r="BE215" s="171" t="n">
        <v>0.005</v>
      </c>
      <c r="BF215" s="171" t="n">
        <v>0.35</v>
      </c>
      <c r="BG215" s="171" t="n">
        <v>0</v>
      </c>
      <c r="BH215" s="171" t="n">
        <v>-0.06</v>
      </c>
      <c r="BI215" s="171" t="n">
        <v>0</v>
      </c>
      <c r="BJ215" s="171" t="n">
        <v>0</v>
      </c>
      <c r="BK215" s="134" t="n">
        <v>0</v>
      </c>
      <c r="BL215" s="134" t="n">
        <v>0.35</v>
      </c>
      <c r="BM215" s="134" t="n">
        <v>0</v>
      </c>
      <c r="BN215" s="134" t="n">
        <v>0.05</v>
      </c>
      <c r="BO215" s="134" t="n">
        <v>0</v>
      </c>
      <c r="BP215" s="134" t="n">
        <v>-0.26</v>
      </c>
      <c r="BQ215" s="134" t="n">
        <v>0</v>
      </c>
      <c r="BR215" s="134" t="n">
        <v>0.57</v>
      </c>
      <c r="BS215" s="134" t="n">
        <v>0</v>
      </c>
      <c r="BT215" s="134" t="n">
        <v>-0.07</v>
      </c>
      <c r="BU215" s="134" t="n">
        <v>0.005</v>
      </c>
      <c r="BV215" s="134" t="n">
        <v>0.37</v>
      </c>
      <c r="BW215" s="134" t="n">
        <v>0</v>
      </c>
      <c r="BX215" s="134" t="n">
        <v>0</v>
      </c>
      <c r="BY215" s="134" t="n">
        <v>0</v>
      </c>
      <c r="BZ215" s="134" t="n">
        <v>0</v>
      </c>
      <c r="CA215" s="134" t="n">
        <v>0</v>
      </c>
      <c r="CB215" s="134" t="n">
        <v>0.215</v>
      </c>
      <c r="CC215" s="134" t="n">
        <v>0.02</v>
      </c>
      <c r="CD215" s="134" t="n">
        <v>0</v>
      </c>
      <c r="CE215" s="134" t="n">
        <v>0</v>
      </c>
      <c r="CF215" s="134" t="n">
        <v>0</v>
      </c>
      <c r="CG215" s="134" t="n">
        <v>0</v>
      </c>
      <c r="CH215" s="134" t="n">
        <v>0</v>
      </c>
      <c r="CI215" s="134" t="n">
        <v>0</v>
      </c>
      <c r="CJ215" s="134" t="n">
        <v>0</v>
      </c>
      <c r="CK215" s="134" t="n">
        <v>0</v>
      </c>
      <c r="CL215" s="134" t="n">
        <v>0</v>
      </c>
      <c r="CM215" s="134" t="n">
        <v>0</v>
      </c>
      <c r="CN215" s="134" t="n">
        <v>0</v>
      </c>
      <c r="CO215" s="134" t="n">
        <v>0</v>
      </c>
      <c r="CP215" s="134" t="n">
        <v>0</v>
      </c>
      <c r="CQ215" s="134" t="n">
        <v>0</v>
      </c>
      <c r="CR215" s="134" t="n">
        <v>0</v>
      </c>
      <c r="CS215" s="134" t="n">
        <v>0</v>
      </c>
      <c r="CT215" s="134" t="n">
        <v>0.69</v>
      </c>
      <c r="CU215" s="134" t="n">
        <v>0.1</v>
      </c>
      <c r="CV215" s="134" t="n">
        <v>0.05</v>
      </c>
      <c r="CW215" s="134" t="n">
        <v>0</v>
      </c>
      <c r="CX215" s="134" t="n">
        <v>0.215</v>
      </c>
      <c r="CY215" s="134" t="n">
        <v>0.02</v>
      </c>
      <c r="CZ215" s="134" t="n">
        <v>-0.18</v>
      </c>
      <c r="DA215" s="134" t="n">
        <v>0</v>
      </c>
      <c r="DB215" s="134" t="n">
        <v>0</v>
      </c>
      <c r="DC215" s="134" t="n">
        <v>0</v>
      </c>
      <c r="DD215" s="134" t="n">
        <v>0.4</v>
      </c>
      <c r="DF215" s="134" t="n">
        <v>-0.0215</v>
      </c>
      <c r="DG215" s="134" t="n">
        <v>0.0125</v>
      </c>
      <c r="DH215" s="134" t="n">
        <v>0.0205</v>
      </c>
      <c r="DI215" s="134" t="n">
        <v>0.0075</v>
      </c>
      <c r="DJ215" s="134" t="n">
        <v>0.0055</v>
      </c>
      <c r="DK215" s="134" t="n">
        <v>0.0025</v>
      </c>
    </row>
    <row r="216" customFormat="false" ht="12.75" hidden="false" customHeight="false" outlineLevel="0" collapsed="false">
      <c r="D216" s="133" t="n">
        <v>43191</v>
      </c>
      <c r="F216" s="171" t="n">
        <v>5.008</v>
      </c>
      <c r="G216" s="172" t="n">
        <v>0.0589747863904213</v>
      </c>
      <c r="H216" s="171" t="n">
        <v>0.17</v>
      </c>
      <c r="I216" s="171" t="n">
        <v>0.4</v>
      </c>
      <c r="J216" s="171" t="n">
        <v>0.45</v>
      </c>
      <c r="K216" s="171" t="n">
        <v>0.4</v>
      </c>
      <c r="L216" s="169" t="n">
        <v>0.45</v>
      </c>
      <c r="M216" s="169" t="n">
        <v>0.45</v>
      </c>
      <c r="N216" s="171" t="n">
        <v>0.45</v>
      </c>
      <c r="O216" s="171" t="n">
        <v>0.45</v>
      </c>
      <c r="P216" s="171" t="n">
        <v>0.45</v>
      </c>
      <c r="Q216" s="171" t="n">
        <v>0.5</v>
      </c>
      <c r="R216" s="172" t="n">
        <v>0.4</v>
      </c>
      <c r="S216" s="172" t="n">
        <v>0.45</v>
      </c>
      <c r="T216" s="171" t="n">
        <v>0.4</v>
      </c>
      <c r="U216" s="171" t="n">
        <v>0.45</v>
      </c>
      <c r="V216" s="171" t="n">
        <v>0.55</v>
      </c>
      <c r="W216" s="171" t="n">
        <v>0.55</v>
      </c>
      <c r="X216" s="171"/>
      <c r="Y216" s="171"/>
      <c r="Z216" s="171"/>
      <c r="AA216" s="171"/>
      <c r="AB216" s="171"/>
      <c r="AC216" s="171"/>
      <c r="AD216" s="171"/>
      <c r="AE216" s="171"/>
      <c r="AF216" s="171"/>
      <c r="AG216" s="171"/>
      <c r="AH216" s="171"/>
      <c r="AI216" s="171"/>
      <c r="AJ216" s="171"/>
      <c r="AK216" s="171"/>
      <c r="AL216" s="171"/>
      <c r="AM216" s="171"/>
      <c r="AN216" s="171"/>
      <c r="AO216" s="171"/>
      <c r="AP216" s="171"/>
      <c r="AQ216" s="171"/>
      <c r="AR216" s="171"/>
      <c r="AS216" s="171"/>
      <c r="AT216" s="171"/>
      <c r="AU216" s="171"/>
      <c r="AV216" s="171"/>
      <c r="AW216" s="171"/>
      <c r="AX216" s="171"/>
      <c r="AY216" s="171"/>
      <c r="AZ216" s="172"/>
      <c r="BA216" s="172"/>
      <c r="BB216" s="172" t="n">
        <v>-0.195</v>
      </c>
      <c r="BC216" s="171" t="n">
        <v>0</v>
      </c>
      <c r="BD216" s="171" t="n">
        <v>-0.07</v>
      </c>
      <c r="BE216" s="171" t="n">
        <v>0.005</v>
      </c>
      <c r="BF216" s="171" t="n">
        <v>0.43</v>
      </c>
      <c r="BG216" s="171" t="n">
        <v>0</v>
      </c>
      <c r="BH216" s="171" t="n">
        <v>-0.06</v>
      </c>
      <c r="BI216" s="171" t="n">
        <v>0</v>
      </c>
      <c r="BJ216" s="171" t="n">
        <v>0</v>
      </c>
      <c r="BK216" s="134" t="n">
        <v>0</v>
      </c>
      <c r="BL216" s="134" t="n">
        <v>0.43</v>
      </c>
      <c r="BM216" s="134" t="n">
        <v>0</v>
      </c>
      <c r="BN216" s="134" t="n">
        <v>0.05</v>
      </c>
      <c r="BO216" s="134" t="n">
        <v>0</v>
      </c>
      <c r="BP216" s="134" t="n">
        <v>-0.32</v>
      </c>
      <c r="BQ216" s="134" t="n">
        <v>0</v>
      </c>
      <c r="BR216" s="134" t="n">
        <v>0.475</v>
      </c>
      <c r="BS216" s="134" t="n">
        <v>0</v>
      </c>
      <c r="BT216" s="134" t="n">
        <v>-0.07</v>
      </c>
      <c r="BU216" s="134" t="n">
        <v>0.005</v>
      </c>
      <c r="BV216" s="134" t="n">
        <v>0.275</v>
      </c>
      <c r="BW216" s="134" t="n">
        <v>0</v>
      </c>
      <c r="BX216" s="134" t="n">
        <v>0</v>
      </c>
      <c r="BY216" s="134" t="n">
        <v>0</v>
      </c>
      <c r="BZ216" s="134" t="n">
        <v>0</v>
      </c>
      <c r="CA216" s="134" t="n">
        <v>0</v>
      </c>
      <c r="CB216" s="134" t="n">
        <v>0.17</v>
      </c>
      <c r="CC216" s="134" t="n">
        <v>0.0175</v>
      </c>
      <c r="CD216" s="134" t="n">
        <v>0</v>
      </c>
      <c r="CE216" s="134" t="n">
        <v>0</v>
      </c>
      <c r="CF216" s="134" t="n">
        <v>0</v>
      </c>
      <c r="CG216" s="134" t="n">
        <v>0</v>
      </c>
      <c r="CH216" s="134" t="n">
        <v>0</v>
      </c>
      <c r="CI216" s="134" t="n">
        <v>0</v>
      </c>
      <c r="CJ216" s="134" t="n">
        <v>0</v>
      </c>
      <c r="CK216" s="134" t="n">
        <v>0</v>
      </c>
      <c r="CL216" s="134" t="n">
        <v>0</v>
      </c>
      <c r="CM216" s="134" t="n">
        <v>0</v>
      </c>
      <c r="CN216" s="134" t="n">
        <v>0</v>
      </c>
      <c r="CO216" s="134" t="n">
        <v>0</v>
      </c>
      <c r="CP216" s="134" t="n">
        <v>0</v>
      </c>
      <c r="CQ216" s="134" t="n">
        <v>0</v>
      </c>
      <c r="CR216" s="134" t="n">
        <v>0</v>
      </c>
      <c r="CS216" s="134" t="n">
        <v>0</v>
      </c>
      <c r="CT216" s="134" t="n">
        <v>0.38</v>
      </c>
      <c r="CU216" s="134" t="n">
        <v>0.02</v>
      </c>
      <c r="CV216" s="134" t="n">
        <v>0.05</v>
      </c>
      <c r="CW216" s="134" t="n">
        <v>0</v>
      </c>
      <c r="CX216" s="134" t="n">
        <v>0.17</v>
      </c>
      <c r="CY216" s="134" t="n">
        <v>0.0175</v>
      </c>
      <c r="CZ216" s="134" t="n">
        <v>-0.18</v>
      </c>
      <c r="DA216" s="134" t="n">
        <v>0</v>
      </c>
      <c r="DB216" s="134" t="n">
        <v>0</v>
      </c>
      <c r="DC216" s="134" t="n">
        <v>0</v>
      </c>
      <c r="DD216" s="134" t="n">
        <v>0.6</v>
      </c>
      <c r="DF216" s="134" t="n">
        <v>-0.0315</v>
      </c>
      <c r="DG216" s="134" t="n">
        <v>0.01</v>
      </c>
      <c r="DH216" s="134" t="n">
        <v>0.0205</v>
      </c>
      <c r="DI216" s="134" t="n">
        <v>0.01</v>
      </c>
      <c r="DJ216" s="134" t="n">
        <v>0.0055</v>
      </c>
      <c r="DK216" s="134" t="n">
        <v>0.0075</v>
      </c>
    </row>
    <row r="217" customFormat="false" ht="12.75" hidden="false" customHeight="false" outlineLevel="0" collapsed="false">
      <c r="D217" s="133" t="n">
        <v>43221</v>
      </c>
      <c r="F217" s="171" t="n">
        <v>5.012</v>
      </c>
      <c r="G217" s="172" t="n">
        <v>0.059020898890334</v>
      </c>
      <c r="H217" s="171" t="n">
        <v>0.17</v>
      </c>
      <c r="I217" s="171" t="n">
        <v>0.45</v>
      </c>
      <c r="J217" s="171" t="n">
        <v>0.5</v>
      </c>
      <c r="K217" s="171" t="n">
        <v>0.4</v>
      </c>
      <c r="L217" s="169" t="n">
        <v>0.4</v>
      </c>
      <c r="M217" s="169" t="n">
        <v>0.45</v>
      </c>
      <c r="N217" s="171" t="n">
        <v>0.5</v>
      </c>
      <c r="O217" s="171" t="n">
        <v>0.45</v>
      </c>
      <c r="P217" s="171" t="n">
        <v>0.4</v>
      </c>
      <c r="Q217" s="171" t="n">
        <v>0.45</v>
      </c>
      <c r="R217" s="172" t="n">
        <v>0.45</v>
      </c>
      <c r="S217" s="172" t="n">
        <v>0.5</v>
      </c>
      <c r="T217" s="171" t="n">
        <v>0.45</v>
      </c>
      <c r="U217" s="171" t="n">
        <v>0.5</v>
      </c>
      <c r="V217" s="171" t="n">
        <v>0.6</v>
      </c>
      <c r="W217" s="171" t="n">
        <v>0.5</v>
      </c>
      <c r="X217" s="171"/>
      <c r="Y217" s="171"/>
      <c r="Z217" s="171"/>
      <c r="AA217" s="171"/>
      <c r="AB217" s="171"/>
      <c r="AC217" s="171"/>
      <c r="AD217" s="171"/>
      <c r="AE217" s="171"/>
      <c r="AF217" s="171"/>
      <c r="AG217" s="171"/>
      <c r="AH217" s="171"/>
      <c r="AI217" s="171"/>
      <c r="AJ217" s="171"/>
      <c r="AK217" s="171"/>
      <c r="AL217" s="171"/>
      <c r="AM217" s="171"/>
      <c r="AN217" s="171"/>
      <c r="AO217" s="171"/>
      <c r="AP217" s="171"/>
      <c r="AQ217" s="171"/>
      <c r="AR217" s="171"/>
      <c r="AS217" s="171"/>
      <c r="AT217" s="171"/>
      <c r="AU217" s="171"/>
      <c r="AV217" s="171"/>
      <c r="AW217" s="171"/>
      <c r="AX217" s="171"/>
      <c r="AY217" s="171"/>
      <c r="AZ217" s="172"/>
      <c r="BA217" s="172"/>
      <c r="BB217" s="172" t="n">
        <v>-0.195</v>
      </c>
      <c r="BC217" s="171" t="n">
        <v>0</v>
      </c>
      <c r="BD217" s="171" t="n">
        <v>-0.07</v>
      </c>
      <c r="BE217" s="171" t="n">
        <v>0.005</v>
      </c>
      <c r="BF217" s="171" t="n">
        <v>0.43</v>
      </c>
      <c r="BG217" s="171" t="n">
        <v>0</v>
      </c>
      <c r="BH217" s="171" t="n">
        <v>-0.06</v>
      </c>
      <c r="BI217" s="171" t="n">
        <v>0</v>
      </c>
      <c r="BJ217" s="171" t="n">
        <v>0</v>
      </c>
      <c r="BK217" s="134" t="n">
        <v>0</v>
      </c>
      <c r="BL217" s="134" t="n">
        <v>0.43</v>
      </c>
      <c r="BM217" s="134" t="n">
        <v>0</v>
      </c>
      <c r="BN217" s="134" t="n">
        <v>0.05</v>
      </c>
      <c r="BO217" s="134" t="n">
        <v>0</v>
      </c>
      <c r="BP217" s="134" t="n">
        <v>-0.32</v>
      </c>
      <c r="BQ217" s="134" t="n">
        <v>0</v>
      </c>
      <c r="BR217" s="134" t="n">
        <v>0.475</v>
      </c>
      <c r="BS217" s="134" t="n">
        <v>0</v>
      </c>
      <c r="BT217" s="134" t="n">
        <v>-0.07</v>
      </c>
      <c r="BU217" s="134" t="n">
        <v>0.005</v>
      </c>
      <c r="BV217" s="134" t="n">
        <v>0.275</v>
      </c>
      <c r="BW217" s="134" t="n">
        <v>0</v>
      </c>
      <c r="BX217" s="134" t="n">
        <v>0</v>
      </c>
      <c r="BY217" s="134" t="n">
        <v>0</v>
      </c>
      <c r="BZ217" s="134" t="n">
        <v>0</v>
      </c>
      <c r="CA217" s="134" t="n">
        <v>0</v>
      </c>
      <c r="CB217" s="134" t="n">
        <v>0.165</v>
      </c>
      <c r="CC217" s="134" t="n">
        <v>0.01</v>
      </c>
      <c r="CD217" s="134" t="n">
        <v>0</v>
      </c>
      <c r="CE217" s="134" t="n">
        <v>0</v>
      </c>
      <c r="CF217" s="134" t="n">
        <v>0</v>
      </c>
      <c r="CG217" s="134" t="n">
        <v>0</v>
      </c>
      <c r="CH217" s="134" t="n">
        <v>0</v>
      </c>
      <c r="CI217" s="134" t="n">
        <v>0</v>
      </c>
      <c r="CJ217" s="134" t="n">
        <v>0</v>
      </c>
      <c r="CK217" s="134" t="n">
        <v>0</v>
      </c>
      <c r="CL217" s="134" t="n">
        <v>0</v>
      </c>
      <c r="CM217" s="134" t="n">
        <v>0</v>
      </c>
      <c r="CN217" s="134" t="n">
        <v>0</v>
      </c>
      <c r="CO217" s="134" t="n">
        <v>0</v>
      </c>
      <c r="CP217" s="134" t="n">
        <v>0</v>
      </c>
      <c r="CQ217" s="134" t="n">
        <v>0</v>
      </c>
      <c r="CR217" s="134" t="n">
        <v>0</v>
      </c>
      <c r="CS217" s="134" t="n">
        <v>0</v>
      </c>
      <c r="CT217" s="134" t="n">
        <v>0.33</v>
      </c>
      <c r="CU217" s="134" t="n">
        <v>0.02</v>
      </c>
      <c r="CV217" s="134" t="n">
        <v>0.05</v>
      </c>
      <c r="CW217" s="134" t="n">
        <v>0</v>
      </c>
      <c r="CX217" s="134" t="n">
        <v>0.165</v>
      </c>
      <c r="CY217" s="134" t="n">
        <v>0.01</v>
      </c>
      <c r="CZ217" s="134" t="n">
        <v>-0.18</v>
      </c>
      <c r="DA217" s="134" t="n">
        <v>0</v>
      </c>
      <c r="DB217" s="134" t="n">
        <v>0</v>
      </c>
      <c r="DC217" s="134" t="n">
        <v>0</v>
      </c>
      <c r="DD217" s="134" t="n">
        <v>0.75</v>
      </c>
      <c r="DF217" s="134" t="n">
        <v>-0.0315</v>
      </c>
      <c r="DG217" s="134" t="n">
        <v>0.01</v>
      </c>
      <c r="DH217" s="134" t="n">
        <v>0.0255</v>
      </c>
      <c r="DI217" s="134" t="n">
        <v>0.01</v>
      </c>
      <c r="DJ217" s="134" t="n">
        <v>0.0105</v>
      </c>
      <c r="DK217" s="134" t="n">
        <v>0.0075</v>
      </c>
    </row>
    <row r="218" customFormat="false" ht="12.75" hidden="false" customHeight="false" outlineLevel="0" collapsed="false">
      <c r="D218" s="133" t="n">
        <v>43252</v>
      </c>
      <c r="F218" s="171" t="n">
        <v>5.052</v>
      </c>
      <c r="G218" s="172" t="n">
        <v>0.0590685484743196</v>
      </c>
      <c r="H218" s="171" t="n">
        <v>0.17</v>
      </c>
      <c r="I218" s="171" t="n">
        <v>0.45</v>
      </c>
      <c r="J218" s="171" t="n">
        <v>0.5</v>
      </c>
      <c r="K218" s="171" t="n">
        <v>0.4</v>
      </c>
      <c r="L218" s="169" t="n">
        <v>0.5</v>
      </c>
      <c r="M218" s="169" t="n">
        <v>0.45</v>
      </c>
      <c r="N218" s="171" t="n">
        <v>0.5</v>
      </c>
      <c r="O218" s="171" t="n">
        <v>0.5</v>
      </c>
      <c r="P218" s="171" t="n">
        <v>0.5</v>
      </c>
      <c r="Q218" s="171" t="n">
        <v>0.5</v>
      </c>
      <c r="R218" s="172" t="n">
        <v>0.45</v>
      </c>
      <c r="S218" s="172" t="n">
        <v>0.5</v>
      </c>
      <c r="T218" s="171" t="n">
        <v>0.45</v>
      </c>
      <c r="U218" s="171" t="n">
        <v>0.5</v>
      </c>
      <c r="V218" s="171" t="n">
        <v>0.6</v>
      </c>
      <c r="W218" s="171" t="n">
        <v>0.6</v>
      </c>
      <c r="X218" s="171"/>
      <c r="Y218" s="171"/>
      <c r="Z218" s="171"/>
      <c r="AA218" s="171"/>
      <c r="AB218" s="171"/>
      <c r="AC218" s="171"/>
      <c r="AD218" s="171"/>
      <c r="AE218" s="171"/>
      <c r="AF218" s="171"/>
      <c r="AG218" s="171"/>
      <c r="AH218" s="171"/>
      <c r="AI218" s="171"/>
      <c r="AJ218" s="171"/>
      <c r="AK218" s="171"/>
      <c r="AL218" s="171"/>
      <c r="AM218" s="171"/>
      <c r="AN218" s="171"/>
      <c r="AO218" s="171"/>
      <c r="AP218" s="171"/>
      <c r="AQ218" s="171"/>
      <c r="AR218" s="171"/>
      <c r="AS218" s="171"/>
      <c r="AT218" s="171"/>
      <c r="AU218" s="171"/>
      <c r="AV218" s="171"/>
      <c r="AW218" s="171"/>
      <c r="AX218" s="171"/>
      <c r="AY218" s="171"/>
      <c r="AZ218" s="172"/>
      <c r="BA218" s="172"/>
      <c r="BB218" s="172" t="n">
        <v>-0.195</v>
      </c>
      <c r="BC218" s="171" t="n">
        <v>0</v>
      </c>
      <c r="BD218" s="171" t="n">
        <v>-0.07</v>
      </c>
      <c r="BE218" s="171" t="n">
        <v>0.005</v>
      </c>
      <c r="BF218" s="171" t="n">
        <v>0.43</v>
      </c>
      <c r="BG218" s="171" t="n">
        <v>0</v>
      </c>
      <c r="BH218" s="171" t="n">
        <v>-0.06</v>
      </c>
      <c r="BI218" s="171" t="n">
        <v>0</v>
      </c>
      <c r="BJ218" s="171" t="n">
        <v>0</v>
      </c>
      <c r="BK218" s="134" t="n">
        <v>0</v>
      </c>
      <c r="BL218" s="134" t="n">
        <v>0.43</v>
      </c>
      <c r="BM218" s="134" t="n">
        <v>0</v>
      </c>
      <c r="BN218" s="134" t="n">
        <v>0.05</v>
      </c>
      <c r="BO218" s="134" t="n">
        <v>0</v>
      </c>
      <c r="BP218" s="134" t="n">
        <v>-0.32</v>
      </c>
      <c r="BQ218" s="134" t="n">
        <v>0</v>
      </c>
      <c r="BR218" s="134" t="n">
        <v>0.475</v>
      </c>
      <c r="BS218" s="134" t="n">
        <v>0</v>
      </c>
      <c r="BT218" s="134" t="n">
        <v>-0.07</v>
      </c>
      <c r="BU218" s="134" t="n">
        <v>0.005</v>
      </c>
      <c r="BV218" s="134" t="n">
        <v>0.275</v>
      </c>
      <c r="BW218" s="134" t="n">
        <v>0</v>
      </c>
      <c r="BX218" s="134" t="n">
        <v>0</v>
      </c>
      <c r="BY218" s="134" t="n">
        <v>0</v>
      </c>
      <c r="BZ218" s="134" t="n">
        <v>0</v>
      </c>
      <c r="CA218" s="134" t="n">
        <v>0</v>
      </c>
      <c r="CB218" s="134" t="n">
        <v>0.17</v>
      </c>
      <c r="CC218" s="134" t="n">
        <v>0.0125</v>
      </c>
      <c r="CD218" s="134" t="n">
        <v>0</v>
      </c>
      <c r="CE218" s="134" t="n">
        <v>0</v>
      </c>
      <c r="CF218" s="134" t="n">
        <v>0</v>
      </c>
      <c r="CG218" s="134" t="n">
        <v>0</v>
      </c>
      <c r="CH218" s="134" t="n">
        <v>0</v>
      </c>
      <c r="CI218" s="134" t="n">
        <v>0</v>
      </c>
      <c r="CJ218" s="134" t="n">
        <v>0</v>
      </c>
      <c r="CK218" s="134" t="n">
        <v>0</v>
      </c>
      <c r="CL218" s="134" t="n">
        <v>0</v>
      </c>
      <c r="CM218" s="134" t="n">
        <v>0</v>
      </c>
      <c r="CN218" s="134" t="n">
        <v>0</v>
      </c>
      <c r="CO218" s="134" t="n">
        <v>0</v>
      </c>
      <c r="CP218" s="134" t="n">
        <v>0</v>
      </c>
      <c r="CQ218" s="134" t="n">
        <v>0</v>
      </c>
      <c r="CR218" s="134" t="n">
        <v>0</v>
      </c>
      <c r="CS218" s="134" t="n">
        <v>0</v>
      </c>
      <c r="CT218" s="134" t="n">
        <v>0.37</v>
      </c>
      <c r="CU218" s="134" t="n">
        <v>0.035</v>
      </c>
      <c r="CV218" s="134" t="n">
        <v>0.05</v>
      </c>
      <c r="CW218" s="134" t="n">
        <v>0</v>
      </c>
      <c r="CX218" s="134" t="n">
        <v>0.17</v>
      </c>
      <c r="CY218" s="134" t="n">
        <v>0.0125</v>
      </c>
      <c r="CZ218" s="134" t="n">
        <v>-0.18</v>
      </c>
      <c r="DA218" s="134" t="n">
        <v>0</v>
      </c>
      <c r="DB218" s="134" t="n">
        <v>0</v>
      </c>
      <c r="DC218" s="134" t="n">
        <v>0</v>
      </c>
      <c r="DD218" s="134" t="n">
        <v>0.85</v>
      </c>
      <c r="DF218" s="134" t="n">
        <v>-0.0265</v>
      </c>
      <c r="DG218" s="134" t="n">
        <v>0.01</v>
      </c>
      <c r="DH218" s="134" t="n">
        <v>0.0255</v>
      </c>
      <c r="DI218" s="134" t="n">
        <v>0.01</v>
      </c>
      <c r="DJ218" s="134" t="n">
        <v>0.0105</v>
      </c>
      <c r="DK218" s="134" t="n">
        <v>0.0075</v>
      </c>
    </row>
    <row r="219" customFormat="false" ht="12.75" hidden="false" customHeight="false" outlineLevel="0" collapsed="false">
      <c r="D219" s="133" t="n">
        <v>43282</v>
      </c>
      <c r="F219" s="171" t="n">
        <v>5.097</v>
      </c>
      <c r="G219" s="172" t="n">
        <v>0.0591146609756703</v>
      </c>
      <c r="H219" s="171" t="n">
        <v>0.17</v>
      </c>
      <c r="I219" s="171" t="n">
        <v>0.5</v>
      </c>
      <c r="J219" s="171" t="n">
        <v>0.5</v>
      </c>
      <c r="K219" s="171" t="n">
        <v>0.4</v>
      </c>
      <c r="L219" s="169" t="n">
        <v>0.5</v>
      </c>
      <c r="M219" s="169" t="n">
        <v>0.5</v>
      </c>
      <c r="N219" s="171" t="n">
        <v>0.5</v>
      </c>
      <c r="O219" s="171" t="n">
        <v>0.5</v>
      </c>
      <c r="P219" s="171" t="n">
        <v>0.5</v>
      </c>
      <c r="Q219" s="171" t="n">
        <v>0.5</v>
      </c>
      <c r="R219" s="172" t="n">
        <v>0.5</v>
      </c>
      <c r="S219" s="172" t="n">
        <v>0.55</v>
      </c>
      <c r="T219" s="171" t="n">
        <v>0.5</v>
      </c>
      <c r="U219" s="171" t="n">
        <v>0.5</v>
      </c>
      <c r="V219" s="171" t="n">
        <v>0.65</v>
      </c>
      <c r="W219" s="171" t="n">
        <v>0.6</v>
      </c>
      <c r="X219" s="171"/>
      <c r="Y219" s="171"/>
      <c r="Z219" s="171"/>
      <c r="AA219" s="171"/>
      <c r="AB219" s="171"/>
      <c r="AC219" s="171"/>
      <c r="AD219" s="171"/>
      <c r="AE219" s="171"/>
      <c r="AF219" s="171"/>
      <c r="AG219" s="171"/>
      <c r="AH219" s="171"/>
      <c r="AI219" s="171"/>
      <c r="AJ219" s="171"/>
      <c r="AK219" s="171"/>
      <c r="AL219" s="171"/>
      <c r="AM219" s="171"/>
      <c r="AN219" s="171"/>
      <c r="AO219" s="171"/>
      <c r="AP219" s="171"/>
      <c r="AQ219" s="171"/>
      <c r="AR219" s="171"/>
      <c r="AS219" s="171"/>
      <c r="AT219" s="171"/>
      <c r="AU219" s="171"/>
      <c r="AV219" s="171"/>
      <c r="AW219" s="171"/>
      <c r="AX219" s="171"/>
      <c r="AY219" s="171"/>
      <c r="AZ219" s="172"/>
      <c r="BA219" s="172"/>
      <c r="BB219" s="172" t="n">
        <v>-0.195</v>
      </c>
      <c r="BC219" s="171" t="n">
        <v>0</v>
      </c>
      <c r="BD219" s="171" t="n">
        <v>-0.07</v>
      </c>
      <c r="BE219" s="171" t="n">
        <v>0.005</v>
      </c>
      <c r="BF219" s="171" t="n">
        <v>0.43</v>
      </c>
      <c r="BG219" s="171" t="n">
        <v>0</v>
      </c>
      <c r="BH219" s="171" t="n">
        <v>-0.06</v>
      </c>
      <c r="BI219" s="171" t="n">
        <v>0</v>
      </c>
      <c r="BJ219" s="171" t="n">
        <v>0</v>
      </c>
      <c r="BK219" s="134" t="n">
        <v>0</v>
      </c>
      <c r="BL219" s="134" t="n">
        <v>0.43</v>
      </c>
      <c r="BM219" s="134" t="n">
        <v>0</v>
      </c>
      <c r="BN219" s="134" t="n">
        <v>0.05</v>
      </c>
      <c r="BO219" s="134" t="n">
        <v>0</v>
      </c>
      <c r="BP219" s="134" t="n">
        <v>-0.32</v>
      </c>
      <c r="BQ219" s="134" t="n">
        <v>0</v>
      </c>
      <c r="BR219" s="134" t="n">
        <v>0.475</v>
      </c>
      <c r="BS219" s="134" t="n">
        <v>0</v>
      </c>
      <c r="BT219" s="134" t="n">
        <v>-0.07</v>
      </c>
      <c r="BU219" s="134" t="n">
        <v>0.005</v>
      </c>
      <c r="BV219" s="134" t="n">
        <v>0.275</v>
      </c>
      <c r="BW219" s="134" t="n">
        <v>0</v>
      </c>
      <c r="BX219" s="134" t="n">
        <v>0</v>
      </c>
      <c r="BY219" s="134" t="n">
        <v>0</v>
      </c>
      <c r="BZ219" s="134" t="n">
        <v>0</v>
      </c>
      <c r="CA219" s="134" t="n">
        <v>0</v>
      </c>
      <c r="CB219" s="134" t="n">
        <v>0.175</v>
      </c>
      <c r="CC219" s="134" t="n">
        <v>0.0125</v>
      </c>
      <c r="CD219" s="134" t="n">
        <v>0</v>
      </c>
      <c r="CE219" s="134" t="n">
        <v>0</v>
      </c>
      <c r="CF219" s="134" t="n">
        <v>0</v>
      </c>
      <c r="CG219" s="134" t="n">
        <v>0</v>
      </c>
      <c r="CH219" s="134" t="n">
        <v>0</v>
      </c>
      <c r="CI219" s="134" t="n">
        <v>0</v>
      </c>
      <c r="CJ219" s="134" t="n">
        <v>0</v>
      </c>
      <c r="CK219" s="134" t="n">
        <v>0</v>
      </c>
      <c r="CL219" s="134" t="n">
        <v>0</v>
      </c>
      <c r="CM219" s="134" t="n">
        <v>0</v>
      </c>
      <c r="CN219" s="134" t="n">
        <v>0</v>
      </c>
      <c r="CO219" s="134" t="n">
        <v>0</v>
      </c>
      <c r="CP219" s="134" t="n">
        <v>0</v>
      </c>
      <c r="CQ219" s="134" t="n">
        <v>0</v>
      </c>
      <c r="CR219" s="134" t="n">
        <v>0</v>
      </c>
      <c r="CS219" s="134" t="n">
        <v>0</v>
      </c>
      <c r="CT219" s="134" t="n">
        <v>0.41</v>
      </c>
      <c r="CU219" s="134" t="n">
        <v>0.035</v>
      </c>
      <c r="CV219" s="134" t="n">
        <v>0.05</v>
      </c>
      <c r="CW219" s="134" t="n">
        <v>0</v>
      </c>
      <c r="CX219" s="134" t="n">
        <v>0.175</v>
      </c>
      <c r="CY219" s="134" t="n">
        <v>0.0125</v>
      </c>
      <c r="CZ219" s="134" t="n">
        <v>-0.18</v>
      </c>
      <c r="DA219" s="134" t="n">
        <v>0</v>
      </c>
      <c r="DB219" s="134" t="n">
        <v>0</v>
      </c>
      <c r="DC219" s="134" t="n">
        <v>0</v>
      </c>
      <c r="DD219" s="134" t="n">
        <v>1.05</v>
      </c>
      <c r="DF219" s="134" t="n">
        <v>-0.0265</v>
      </c>
      <c r="DG219" s="134" t="n">
        <v>0.01</v>
      </c>
      <c r="DH219" s="134" t="n">
        <v>0.0255</v>
      </c>
      <c r="DI219" s="134" t="n">
        <v>0.01</v>
      </c>
      <c r="DJ219" s="134" t="n">
        <v>0.0105</v>
      </c>
      <c r="DK219" s="134" t="n">
        <v>0.0075</v>
      </c>
    </row>
    <row r="220" customFormat="false" ht="12.75" hidden="false" customHeight="false" outlineLevel="0" collapsed="false">
      <c r="D220" s="133" t="n">
        <v>43313</v>
      </c>
      <c r="F220" s="171" t="n">
        <v>5.136</v>
      </c>
      <c r="G220" s="172" t="n">
        <v>0.059162310561141</v>
      </c>
      <c r="H220" s="171" t="n">
        <v>0.17</v>
      </c>
      <c r="I220" s="171" t="n">
        <v>0.55</v>
      </c>
      <c r="J220" s="171" t="n">
        <v>0.55</v>
      </c>
      <c r="K220" s="171" t="n">
        <v>0.5</v>
      </c>
      <c r="L220" s="169" t="n">
        <v>0.6</v>
      </c>
      <c r="M220" s="169" t="n">
        <v>0.55</v>
      </c>
      <c r="N220" s="171" t="n">
        <v>0.6</v>
      </c>
      <c r="O220" s="171" t="n">
        <v>0.55</v>
      </c>
      <c r="P220" s="171" t="n">
        <v>0.6</v>
      </c>
      <c r="Q220" s="171" t="n">
        <v>0.45</v>
      </c>
      <c r="R220" s="172" t="n">
        <v>0.55</v>
      </c>
      <c r="S220" s="172" t="n">
        <v>0.6</v>
      </c>
      <c r="T220" s="171" t="n">
        <v>0.55</v>
      </c>
      <c r="U220" s="171" t="n">
        <v>0.6</v>
      </c>
      <c r="V220" s="171" t="n">
        <v>0.7</v>
      </c>
      <c r="W220" s="171" t="n">
        <v>0.7</v>
      </c>
      <c r="X220" s="171"/>
      <c r="Y220" s="171"/>
      <c r="Z220" s="171"/>
      <c r="AA220" s="171"/>
      <c r="AB220" s="171"/>
      <c r="AC220" s="171"/>
      <c r="AD220" s="171"/>
      <c r="AE220" s="171"/>
      <c r="AF220" s="171"/>
      <c r="AG220" s="171"/>
      <c r="AH220" s="171"/>
      <c r="AI220" s="171"/>
      <c r="AJ220" s="171"/>
      <c r="AK220" s="171"/>
      <c r="AL220" s="171"/>
      <c r="AM220" s="171"/>
      <c r="AN220" s="171"/>
      <c r="AO220" s="171"/>
      <c r="AP220" s="171"/>
      <c r="AQ220" s="171"/>
      <c r="AR220" s="171"/>
      <c r="AS220" s="171"/>
      <c r="AT220" s="171"/>
      <c r="AU220" s="171"/>
      <c r="AV220" s="171"/>
      <c r="AW220" s="171"/>
      <c r="AX220" s="171"/>
      <c r="AY220" s="171"/>
      <c r="AZ220" s="172"/>
      <c r="BA220" s="172"/>
      <c r="BB220" s="172" t="n">
        <v>-0.195</v>
      </c>
      <c r="BC220" s="171" t="n">
        <v>0</v>
      </c>
      <c r="BD220" s="171" t="n">
        <v>-0.07</v>
      </c>
      <c r="BE220" s="171" t="n">
        <v>0.005</v>
      </c>
      <c r="BF220" s="171" t="n">
        <v>0.43</v>
      </c>
      <c r="BG220" s="171" t="n">
        <v>0</v>
      </c>
      <c r="BH220" s="171" t="n">
        <v>-0.06</v>
      </c>
      <c r="BI220" s="171" t="n">
        <v>0</v>
      </c>
      <c r="BJ220" s="171" t="n">
        <v>0</v>
      </c>
      <c r="BK220" s="134" t="n">
        <v>0</v>
      </c>
      <c r="BL220" s="134" t="n">
        <v>0.43</v>
      </c>
      <c r="BM220" s="134" t="n">
        <v>0</v>
      </c>
      <c r="BN220" s="134" t="n">
        <v>0.05</v>
      </c>
      <c r="BO220" s="134" t="n">
        <v>0</v>
      </c>
      <c r="BP220" s="134" t="n">
        <v>-0.32</v>
      </c>
      <c r="BQ220" s="134" t="n">
        <v>0</v>
      </c>
      <c r="BR220" s="134" t="n">
        <v>0.475</v>
      </c>
      <c r="BS220" s="134" t="n">
        <v>0</v>
      </c>
      <c r="BT220" s="134" t="n">
        <v>-0.07</v>
      </c>
      <c r="BU220" s="134" t="n">
        <v>0.005</v>
      </c>
      <c r="BV220" s="134" t="n">
        <v>0.275</v>
      </c>
      <c r="BW220" s="134" t="n">
        <v>0</v>
      </c>
      <c r="BX220" s="134" t="n">
        <v>0</v>
      </c>
      <c r="BY220" s="134" t="n">
        <v>0</v>
      </c>
      <c r="BZ220" s="134" t="n">
        <v>0</v>
      </c>
      <c r="CA220" s="134" t="n">
        <v>0</v>
      </c>
      <c r="CB220" s="134" t="n">
        <v>0.175</v>
      </c>
      <c r="CC220" s="134" t="n">
        <v>0.0125</v>
      </c>
      <c r="CD220" s="134" t="n">
        <v>0</v>
      </c>
      <c r="CE220" s="134" t="n">
        <v>0</v>
      </c>
      <c r="CF220" s="134" t="n">
        <v>0</v>
      </c>
      <c r="CG220" s="134" t="n">
        <v>0</v>
      </c>
      <c r="CH220" s="134" t="n">
        <v>0</v>
      </c>
      <c r="CI220" s="134" t="n">
        <v>0</v>
      </c>
      <c r="CJ220" s="134" t="n">
        <v>0</v>
      </c>
      <c r="CK220" s="134" t="n">
        <v>0</v>
      </c>
      <c r="CL220" s="134" t="n">
        <v>0</v>
      </c>
      <c r="CM220" s="134" t="n">
        <v>0</v>
      </c>
      <c r="CN220" s="134" t="n">
        <v>0</v>
      </c>
      <c r="CO220" s="134" t="n">
        <v>0</v>
      </c>
      <c r="CP220" s="134" t="n">
        <v>0</v>
      </c>
      <c r="CQ220" s="134" t="n">
        <v>0</v>
      </c>
      <c r="CR220" s="134" t="n">
        <v>0</v>
      </c>
      <c r="CS220" s="134" t="n">
        <v>0</v>
      </c>
      <c r="CT220" s="134" t="n">
        <v>0.41</v>
      </c>
      <c r="CU220" s="134" t="n">
        <v>0.01</v>
      </c>
      <c r="CV220" s="134" t="n">
        <v>0.05</v>
      </c>
      <c r="CW220" s="134" t="n">
        <v>0</v>
      </c>
      <c r="CX220" s="134" t="n">
        <v>0.175</v>
      </c>
      <c r="CY220" s="134" t="n">
        <v>0.0125</v>
      </c>
      <c r="CZ220" s="134" t="n">
        <v>-0.18</v>
      </c>
      <c r="DA220" s="134" t="n">
        <v>0</v>
      </c>
      <c r="DB220" s="134" t="n">
        <v>0</v>
      </c>
      <c r="DC220" s="134" t="n">
        <v>0</v>
      </c>
      <c r="DD220" s="134" t="n">
        <v>1.05</v>
      </c>
      <c r="DF220" s="134" t="n">
        <v>-0.0265</v>
      </c>
      <c r="DG220" s="134" t="n">
        <v>0.01</v>
      </c>
      <c r="DH220" s="134" t="n">
        <v>0.0205</v>
      </c>
      <c r="DI220" s="134" t="n">
        <v>0.01</v>
      </c>
      <c r="DJ220" s="134" t="n">
        <v>0.0055</v>
      </c>
      <c r="DK220" s="134" t="n">
        <v>0.0075</v>
      </c>
    </row>
    <row r="221" customFormat="false" ht="12.75" hidden="false" customHeight="false" outlineLevel="0" collapsed="false">
      <c r="D221" s="133" t="n">
        <v>43344</v>
      </c>
      <c r="F221" s="171" t="n">
        <v>5.125</v>
      </c>
      <c r="G221" s="172" t="n">
        <v>0.0592099601473666</v>
      </c>
      <c r="H221" s="171" t="n">
        <v>0.17</v>
      </c>
      <c r="I221" s="171" t="n">
        <v>0.55</v>
      </c>
      <c r="J221" s="171" t="n">
        <v>0.55</v>
      </c>
      <c r="K221" s="171" t="n">
        <v>0.55</v>
      </c>
      <c r="L221" s="169" t="n">
        <v>0.55</v>
      </c>
      <c r="M221" s="169" t="n">
        <v>0.55</v>
      </c>
      <c r="N221" s="171" t="n">
        <v>0.6</v>
      </c>
      <c r="O221" s="171" t="n">
        <v>0.6</v>
      </c>
      <c r="P221" s="171" t="n">
        <v>0.55</v>
      </c>
      <c r="Q221" s="171" t="n">
        <v>0.5</v>
      </c>
      <c r="R221" s="172" t="n">
        <v>0.55</v>
      </c>
      <c r="S221" s="172" t="n">
        <v>0.6</v>
      </c>
      <c r="T221" s="171" t="n">
        <v>0.55</v>
      </c>
      <c r="U221" s="171" t="n">
        <v>0.6</v>
      </c>
      <c r="V221" s="171" t="n">
        <v>0.7</v>
      </c>
      <c r="W221" s="171" t="n">
        <v>0.65</v>
      </c>
      <c r="X221" s="171"/>
      <c r="Y221" s="171"/>
      <c r="Z221" s="171"/>
      <c r="AA221" s="171"/>
      <c r="AB221" s="171"/>
      <c r="AC221" s="171"/>
      <c r="AD221" s="171"/>
      <c r="AE221" s="171"/>
      <c r="AF221" s="171"/>
      <c r="AG221" s="171"/>
      <c r="AH221" s="171"/>
      <c r="AI221" s="171"/>
      <c r="AJ221" s="171"/>
      <c r="AK221" s="171"/>
      <c r="AL221" s="171"/>
      <c r="AM221" s="171"/>
      <c r="AN221" s="171"/>
      <c r="AO221" s="171"/>
      <c r="AP221" s="171"/>
      <c r="AQ221" s="171"/>
      <c r="AR221" s="171"/>
      <c r="AS221" s="171"/>
      <c r="AT221" s="171"/>
      <c r="AU221" s="171"/>
      <c r="AV221" s="171"/>
      <c r="AW221" s="171"/>
      <c r="AX221" s="171"/>
      <c r="AY221" s="171"/>
      <c r="AZ221" s="172"/>
      <c r="BA221" s="172"/>
      <c r="BB221" s="172" t="n">
        <v>-0.195</v>
      </c>
      <c r="BC221" s="171" t="n">
        <v>0</v>
      </c>
      <c r="BD221" s="171" t="n">
        <v>-0.07</v>
      </c>
      <c r="BE221" s="171" t="n">
        <v>0.005</v>
      </c>
      <c r="BF221" s="171" t="n">
        <v>0.43</v>
      </c>
      <c r="BG221" s="171" t="n">
        <v>0</v>
      </c>
      <c r="BH221" s="171" t="n">
        <v>-0.06</v>
      </c>
      <c r="BI221" s="171" t="n">
        <v>0</v>
      </c>
      <c r="BJ221" s="171" t="n">
        <v>0</v>
      </c>
      <c r="BK221" s="134" t="n">
        <v>0</v>
      </c>
      <c r="BL221" s="134" t="n">
        <v>0.43</v>
      </c>
      <c r="BM221" s="134" t="n">
        <v>0</v>
      </c>
      <c r="BN221" s="134" t="n">
        <v>0.05</v>
      </c>
      <c r="BO221" s="134" t="n">
        <v>0</v>
      </c>
      <c r="BP221" s="134" t="n">
        <v>-0.32</v>
      </c>
      <c r="BQ221" s="134" t="n">
        <v>0</v>
      </c>
      <c r="BR221" s="134" t="n">
        <v>0.475</v>
      </c>
      <c r="BS221" s="134" t="n">
        <v>0</v>
      </c>
      <c r="BT221" s="134" t="n">
        <v>-0.07</v>
      </c>
      <c r="BU221" s="134" t="n">
        <v>0.005</v>
      </c>
      <c r="BV221" s="134" t="n">
        <v>0.275</v>
      </c>
      <c r="BW221" s="134" t="n">
        <v>0</v>
      </c>
      <c r="BX221" s="134" t="n">
        <v>0</v>
      </c>
      <c r="BY221" s="134" t="n">
        <v>0</v>
      </c>
      <c r="BZ221" s="134" t="n">
        <v>0</v>
      </c>
      <c r="CA221" s="134" t="n">
        <v>0</v>
      </c>
      <c r="CB221" s="134" t="n">
        <v>0.165</v>
      </c>
      <c r="CC221" s="134" t="n">
        <v>0.0125</v>
      </c>
      <c r="CD221" s="134" t="n">
        <v>0</v>
      </c>
      <c r="CE221" s="134" t="n">
        <v>0</v>
      </c>
      <c r="CF221" s="134" t="n">
        <v>0</v>
      </c>
      <c r="CG221" s="134" t="n">
        <v>0</v>
      </c>
      <c r="CH221" s="134" t="n">
        <v>0</v>
      </c>
      <c r="CI221" s="134" t="n">
        <v>0</v>
      </c>
      <c r="CJ221" s="134" t="n">
        <v>0</v>
      </c>
      <c r="CK221" s="134" t="n">
        <v>0</v>
      </c>
      <c r="CL221" s="134" t="n">
        <v>0</v>
      </c>
      <c r="CM221" s="134" t="n">
        <v>0</v>
      </c>
      <c r="CN221" s="134" t="n">
        <v>0</v>
      </c>
      <c r="CO221" s="134" t="n">
        <v>0</v>
      </c>
      <c r="CP221" s="134" t="n">
        <v>0</v>
      </c>
      <c r="CQ221" s="134" t="n">
        <v>0</v>
      </c>
      <c r="CR221" s="134" t="n">
        <v>0</v>
      </c>
      <c r="CS221" s="134" t="n">
        <v>0</v>
      </c>
      <c r="CT221" s="134" t="n">
        <v>0.36</v>
      </c>
      <c r="CU221" s="134" t="n">
        <v>0.01</v>
      </c>
      <c r="CV221" s="134" t="n">
        <v>0.05</v>
      </c>
      <c r="CW221" s="134" t="n">
        <v>0</v>
      </c>
      <c r="CX221" s="134" t="n">
        <v>0.165</v>
      </c>
      <c r="CY221" s="134" t="n">
        <v>0.0125</v>
      </c>
      <c r="CZ221" s="134" t="n">
        <v>-0.18</v>
      </c>
      <c r="DA221" s="134" t="n">
        <v>0</v>
      </c>
      <c r="DB221" s="134" t="n">
        <v>0</v>
      </c>
      <c r="DC221" s="134" t="n">
        <v>0</v>
      </c>
      <c r="DD221" s="134" t="n">
        <v>0.75</v>
      </c>
      <c r="DF221" s="134" t="n">
        <v>-0.0315</v>
      </c>
      <c r="DG221" s="134" t="n">
        <v>0.01</v>
      </c>
      <c r="DH221" s="134" t="n">
        <v>0.0205</v>
      </c>
      <c r="DI221" s="134" t="n">
        <v>0.01</v>
      </c>
      <c r="DJ221" s="134" t="n">
        <v>0.0055</v>
      </c>
      <c r="DK221" s="134" t="n">
        <v>0.0075</v>
      </c>
    </row>
    <row r="222" customFormat="false" ht="12.75" hidden="false" customHeight="false" outlineLevel="0" collapsed="false">
      <c r="D222" s="133" t="n">
        <v>43374</v>
      </c>
      <c r="F222" s="171" t="n">
        <v>5.14</v>
      </c>
      <c r="G222" s="172" t="n">
        <v>0.059256072650884</v>
      </c>
      <c r="H222" s="171" t="n">
        <v>0.17</v>
      </c>
      <c r="I222" s="171" t="n">
        <v>0.6</v>
      </c>
      <c r="J222" s="171" t="n">
        <v>0.6</v>
      </c>
      <c r="K222" s="171" t="n">
        <v>0.55</v>
      </c>
      <c r="L222" s="169" t="n">
        <v>0.6</v>
      </c>
      <c r="M222" s="169" t="n">
        <v>0.6</v>
      </c>
      <c r="N222" s="171" t="n">
        <v>0.65</v>
      </c>
      <c r="O222" s="171" t="n">
        <v>0.65</v>
      </c>
      <c r="P222" s="171" t="n">
        <v>0.6</v>
      </c>
      <c r="Q222" s="171" t="n">
        <v>0.5</v>
      </c>
      <c r="R222" s="172" t="n">
        <v>0.6</v>
      </c>
      <c r="S222" s="172" t="n">
        <v>0.65</v>
      </c>
      <c r="T222" s="171" t="n">
        <v>0.6</v>
      </c>
      <c r="U222" s="171" t="n">
        <v>0.65</v>
      </c>
      <c r="V222" s="171" t="n">
        <v>0.75</v>
      </c>
      <c r="W222" s="171" t="n">
        <v>0.7</v>
      </c>
      <c r="X222" s="171"/>
      <c r="Y222" s="171"/>
      <c r="Z222" s="171"/>
      <c r="AA222" s="171"/>
      <c r="AB222" s="171"/>
      <c r="AC222" s="171"/>
      <c r="AD222" s="171"/>
      <c r="AE222" s="171"/>
      <c r="AF222" s="171"/>
      <c r="AG222" s="171"/>
      <c r="AH222" s="171"/>
      <c r="AI222" s="171"/>
      <c r="AJ222" s="171"/>
      <c r="AK222" s="171"/>
      <c r="AL222" s="171"/>
      <c r="AM222" s="171"/>
      <c r="AN222" s="171"/>
      <c r="AO222" s="171"/>
      <c r="AP222" s="171"/>
      <c r="AQ222" s="171"/>
      <c r="AR222" s="171"/>
      <c r="AS222" s="171"/>
      <c r="AT222" s="171"/>
      <c r="AU222" s="171"/>
      <c r="AV222" s="171"/>
      <c r="AW222" s="171"/>
      <c r="AX222" s="171"/>
      <c r="AY222" s="171"/>
      <c r="AZ222" s="172"/>
      <c r="BA222" s="172"/>
      <c r="BB222" s="172" t="n">
        <v>-0.195</v>
      </c>
      <c r="BC222" s="171" t="n">
        <v>0</v>
      </c>
      <c r="BD222" s="171" t="n">
        <v>-0.07</v>
      </c>
      <c r="BE222" s="171" t="n">
        <v>0.005</v>
      </c>
      <c r="BF222" s="171" t="n">
        <v>0.43</v>
      </c>
      <c r="BG222" s="171" t="n">
        <v>0</v>
      </c>
      <c r="BH222" s="171" t="n">
        <v>-0.06</v>
      </c>
      <c r="BI222" s="171" t="n">
        <v>0</v>
      </c>
      <c r="BJ222" s="171" t="n">
        <v>0</v>
      </c>
      <c r="BK222" s="134" t="n">
        <v>0</v>
      </c>
      <c r="BL222" s="134" t="n">
        <v>0.43</v>
      </c>
      <c r="BM222" s="134" t="n">
        <v>0</v>
      </c>
      <c r="BN222" s="134" t="n">
        <v>0.05</v>
      </c>
      <c r="BO222" s="134" t="n">
        <v>0</v>
      </c>
      <c r="BP222" s="134" t="n">
        <v>-0.32</v>
      </c>
      <c r="BQ222" s="134" t="n">
        <v>0</v>
      </c>
      <c r="BR222" s="134" t="n">
        <v>0.475</v>
      </c>
      <c r="BS222" s="134" t="n">
        <v>0</v>
      </c>
      <c r="BT222" s="134" t="n">
        <v>-0.07</v>
      </c>
      <c r="BU222" s="134" t="n">
        <v>0.005</v>
      </c>
      <c r="BV222" s="134" t="n">
        <v>0.275</v>
      </c>
      <c r="BW222" s="134" t="n">
        <v>0</v>
      </c>
      <c r="BX222" s="134" t="n">
        <v>0</v>
      </c>
      <c r="BY222" s="134" t="n">
        <v>0</v>
      </c>
      <c r="BZ222" s="134" t="n">
        <v>0</v>
      </c>
      <c r="CA222" s="134" t="n">
        <v>0</v>
      </c>
      <c r="CB222" s="134" t="n">
        <v>0.1725</v>
      </c>
      <c r="CC222" s="134" t="n">
        <v>0.0125</v>
      </c>
      <c r="CD222" s="134" t="n">
        <v>0</v>
      </c>
      <c r="CE222" s="134" t="n">
        <v>0</v>
      </c>
      <c r="CF222" s="134" t="n">
        <v>0</v>
      </c>
      <c r="CG222" s="134" t="n">
        <v>0</v>
      </c>
      <c r="CH222" s="134" t="n">
        <v>0</v>
      </c>
      <c r="CI222" s="134" t="n">
        <v>0</v>
      </c>
      <c r="CJ222" s="134" t="n">
        <v>0</v>
      </c>
      <c r="CK222" s="134" t="n">
        <v>0</v>
      </c>
      <c r="CL222" s="134" t="n">
        <v>0</v>
      </c>
      <c r="CM222" s="134" t="n">
        <v>0</v>
      </c>
      <c r="CN222" s="134" t="n">
        <v>0</v>
      </c>
      <c r="CO222" s="134" t="n">
        <v>0</v>
      </c>
      <c r="CP222" s="134" t="n">
        <v>0</v>
      </c>
      <c r="CQ222" s="134" t="n">
        <v>0</v>
      </c>
      <c r="CR222" s="134" t="n">
        <v>0</v>
      </c>
      <c r="CS222" s="134" t="n">
        <v>0</v>
      </c>
      <c r="CT222" s="134" t="n">
        <v>0.4</v>
      </c>
      <c r="CU222" s="134" t="n">
        <v>0.01</v>
      </c>
      <c r="CV222" s="134" t="n">
        <v>0.05</v>
      </c>
      <c r="CW222" s="134" t="n">
        <v>0</v>
      </c>
      <c r="CX222" s="134" t="n">
        <v>0.1725</v>
      </c>
      <c r="CY222" s="134" t="n">
        <v>0.0125</v>
      </c>
      <c r="CZ222" s="134" t="n">
        <v>-0.18</v>
      </c>
      <c r="DA222" s="134" t="n">
        <v>0</v>
      </c>
      <c r="DB222" s="134" t="n">
        <v>0</v>
      </c>
      <c r="DC222" s="134" t="n">
        <v>0</v>
      </c>
      <c r="DD222" s="134" t="n">
        <v>0.45</v>
      </c>
      <c r="DF222" s="134" t="n">
        <v>-0.0315</v>
      </c>
      <c r="DG222" s="134" t="n">
        <v>0.01</v>
      </c>
      <c r="DH222" s="134" t="n">
        <v>0.0155</v>
      </c>
      <c r="DI222" s="134" t="n">
        <v>0.01</v>
      </c>
      <c r="DJ222" s="134" t="n">
        <v>0.000500000000000007</v>
      </c>
      <c r="DK222" s="134" t="n">
        <v>0.0075</v>
      </c>
    </row>
    <row r="223" customFormat="false" ht="12.75" hidden="false" customHeight="false" outlineLevel="0" collapsed="false">
      <c r="D223" s="133" t="n">
        <v>43405</v>
      </c>
      <c r="F223" s="171" t="n">
        <v>5.297</v>
      </c>
      <c r="G223" s="172" t="n">
        <v>0.0593037222385946</v>
      </c>
      <c r="H223" s="171" t="n">
        <v>0.17</v>
      </c>
      <c r="I223" s="171" t="n">
        <v>0.8</v>
      </c>
      <c r="J223" s="171" t="n">
        <v>0.85</v>
      </c>
      <c r="K223" s="171" t="n">
        <v>0.8</v>
      </c>
      <c r="L223" s="169" t="n">
        <v>0.8</v>
      </c>
      <c r="M223" s="169" t="n">
        <v>0.9</v>
      </c>
      <c r="N223" s="171" t="n">
        <v>0.95</v>
      </c>
      <c r="O223" s="171" t="n">
        <v>0.85</v>
      </c>
      <c r="P223" s="171" t="n">
        <v>0.8</v>
      </c>
      <c r="Q223" s="171" t="n">
        <v>0.95</v>
      </c>
      <c r="R223" s="172" t="n">
        <v>0.8</v>
      </c>
      <c r="S223" s="172" t="n">
        <v>0.8</v>
      </c>
      <c r="T223" s="171" t="n">
        <v>0.8</v>
      </c>
      <c r="U223" s="171" t="n">
        <v>0.95</v>
      </c>
      <c r="V223" s="171" t="n">
        <v>0.95</v>
      </c>
      <c r="W223" s="171" t="n">
        <v>0.9</v>
      </c>
      <c r="X223" s="171"/>
      <c r="Y223" s="171"/>
      <c r="Z223" s="171"/>
      <c r="AA223" s="171"/>
      <c r="AB223" s="171"/>
      <c r="AC223" s="171"/>
      <c r="AD223" s="171"/>
      <c r="AE223" s="171"/>
      <c r="AF223" s="171"/>
      <c r="AG223" s="171"/>
      <c r="AH223" s="171"/>
      <c r="AI223" s="171"/>
      <c r="AJ223" s="171"/>
      <c r="AK223" s="171"/>
      <c r="AL223" s="171"/>
      <c r="AM223" s="171"/>
      <c r="AN223" s="171"/>
      <c r="AO223" s="171"/>
      <c r="AP223" s="171"/>
      <c r="AQ223" s="171"/>
      <c r="AR223" s="171"/>
      <c r="AS223" s="171"/>
      <c r="AT223" s="171"/>
      <c r="AU223" s="171"/>
      <c r="AV223" s="171"/>
      <c r="AW223" s="171"/>
      <c r="AX223" s="171"/>
      <c r="AY223" s="171"/>
      <c r="AZ223" s="172"/>
      <c r="BA223" s="172"/>
      <c r="BB223" s="172" t="n">
        <v>-0.13</v>
      </c>
      <c r="BC223" s="171" t="n">
        <v>0</v>
      </c>
      <c r="BD223" s="171" t="n">
        <v>-0.07</v>
      </c>
      <c r="BE223" s="171" t="n">
        <v>0.005</v>
      </c>
      <c r="BF223" s="171" t="n">
        <v>0.35</v>
      </c>
      <c r="BG223" s="171" t="n">
        <v>0</v>
      </c>
      <c r="BH223" s="171" t="n">
        <v>-0.06</v>
      </c>
      <c r="BI223" s="171" t="n">
        <v>0</v>
      </c>
      <c r="BJ223" s="171" t="n">
        <v>0</v>
      </c>
      <c r="BK223" s="134" t="n">
        <v>0</v>
      </c>
      <c r="BL223" s="134" t="n">
        <v>0.35</v>
      </c>
      <c r="BM223" s="134" t="n">
        <v>0</v>
      </c>
      <c r="BN223" s="134" t="n">
        <v>0.05</v>
      </c>
      <c r="BO223" s="134" t="n">
        <v>0</v>
      </c>
      <c r="BP223" s="134" t="n">
        <v>-0.26</v>
      </c>
      <c r="BQ223" s="134" t="n">
        <v>0</v>
      </c>
      <c r="BR223" s="134" t="n">
        <v>0.5</v>
      </c>
      <c r="BS223" s="134" t="n">
        <v>0</v>
      </c>
      <c r="BT223" s="134" t="n">
        <v>-0.07</v>
      </c>
      <c r="BU223" s="134" t="n">
        <v>0.005</v>
      </c>
      <c r="BV223" s="134" t="n">
        <v>0.3</v>
      </c>
      <c r="BW223" s="134" t="n">
        <v>0</v>
      </c>
      <c r="BX223" s="134" t="n">
        <v>0</v>
      </c>
      <c r="BY223" s="134" t="n">
        <v>0</v>
      </c>
      <c r="BZ223" s="134" t="n">
        <v>0</v>
      </c>
      <c r="CA223" s="134" t="n">
        <v>0</v>
      </c>
      <c r="CB223" s="134" t="n">
        <v>0.215</v>
      </c>
      <c r="CC223" s="134" t="n">
        <v>0.02</v>
      </c>
      <c r="CD223" s="134" t="n">
        <v>0</v>
      </c>
      <c r="CE223" s="134" t="n">
        <v>0</v>
      </c>
      <c r="CF223" s="134" t="n">
        <v>0</v>
      </c>
      <c r="CG223" s="134" t="n">
        <v>0</v>
      </c>
      <c r="CH223" s="134" t="n">
        <v>0</v>
      </c>
      <c r="CI223" s="134" t="n">
        <v>0</v>
      </c>
      <c r="CJ223" s="134" t="n">
        <v>0</v>
      </c>
      <c r="CK223" s="134" t="n">
        <v>0</v>
      </c>
      <c r="CL223" s="134" t="n">
        <v>0</v>
      </c>
      <c r="CM223" s="134" t="n">
        <v>0</v>
      </c>
      <c r="CN223" s="134" t="n">
        <v>0</v>
      </c>
      <c r="CO223" s="134" t="n">
        <v>0</v>
      </c>
      <c r="CP223" s="134" t="n">
        <v>0</v>
      </c>
      <c r="CQ223" s="134" t="n">
        <v>0</v>
      </c>
      <c r="CR223" s="134" t="n">
        <v>0</v>
      </c>
      <c r="CS223" s="134" t="n">
        <v>0</v>
      </c>
      <c r="CT223" s="134" t="n">
        <v>0.7</v>
      </c>
      <c r="CU223" s="134" t="n">
        <v>0.055</v>
      </c>
      <c r="CV223" s="134" t="n">
        <v>0.05</v>
      </c>
      <c r="CW223" s="134" t="n">
        <v>0</v>
      </c>
      <c r="CX223" s="134" t="n">
        <v>0.215</v>
      </c>
      <c r="CY223" s="134" t="n">
        <v>0.02</v>
      </c>
      <c r="CZ223" s="134" t="n">
        <v>-0.18</v>
      </c>
      <c r="DA223" s="134" t="n">
        <v>0</v>
      </c>
      <c r="DB223" s="134" t="n">
        <v>0</v>
      </c>
      <c r="DC223" s="134" t="n">
        <v>0</v>
      </c>
      <c r="DD223" s="134" t="n">
        <v>0.45</v>
      </c>
      <c r="DF223" s="134" t="n">
        <v>-0.02</v>
      </c>
      <c r="DG223" s="134" t="n">
        <v>0.0125</v>
      </c>
      <c r="DH223" s="134" t="n">
        <v>0.0165</v>
      </c>
      <c r="DI223" s="134" t="n">
        <v>0.0075</v>
      </c>
      <c r="DJ223" s="134" t="n">
        <v>0.0015</v>
      </c>
      <c r="DK223" s="134" t="n">
        <v>0.0025</v>
      </c>
    </row>
    <row r="224" customFormat="false" ht="12.75" hidden="false" customHeight="false" outlineLevel="0" collapsed="false">
      <c r="D224" s="133" t="n">
        <v>43435</v>
      </c>
      <c r="F224" s="171" t="n">
        <v>5.457</v>
      </c>
      <c r="G224" s="172" t="n">
        <v>0.059349834743549</v>
      </c>
      <c r="H224" s="171" t="n">
        <v>0.17</v>
      </c>
      <c r="I224" s="171" t="n">
        <v>1</v>
      </c>
      <c r="J224" s="171" t="n">
        <v>1.05</v>
      </c>
      <c r="K224" s="171" t="n">
        <v>1</v>
      </c>
      <c r="L224" s="169" t="n">
        <v>1</v>
      </c>
      <c r="M224" s="169" t="n">
        <v>1.15</v>
      </c>
      <c r="N224" s="171" t="n">
        <v>1.25</v>
      </c>
      <c r="O224" s="171" t="n">
        <v>1.05</v>
      </c>
      <c r="P224" s="171" t="n">
        <v>1</v>
      </c>
      <c r="Q224" s="171" t="n">
        <v>1.35</v>
      </c>
      <c r="R224" s="172" t="n">
        <v>1</v>
      </c>
      <c r="S224" s="172" t="n">
        <v>1.1</v>
      </c>
      <c r="T224" s="171" t="n">
        <v>1</v>
      </c>
      <c r="U224" s="171" t="n">
        <v>1.25</v>
      </c>
      <c r="V224" s="171" t="n">
        <v>1.15</v>
      </c>
      <c r="W224" s="171" t="n">
        <v>1.1</v>
      </c>
      <c r="X224" s="171"/>
      <c r="Y224" s="171"/>
      <c r="Z224" s="171"/>
      <c r="AA224" s="171"/>
      <c r="AB224" s="171"/>
      <c r="AC224" s="171"/>
      <c r="AD224" s="171"/>
      <c r="AE224" s="171"/>
      <c r="AF224" s="171"/>
      <c r="AG224" s="171"/>
      <c r="AH224" s="171"/>
      <c r="AI224" s="171"/>
      <c r="AJ224" s="171"/>
      <c r="AK224" s="171"/>
      <c r="AL224" s="171"/>
      <c r="AM224" s="171"/>
      <c r="AN224" s="171"/>
      <c r="AO224" s="171"/>
      <c r="AP224" s="171"/>
      <c r="AQ224" s="171"/>
      <c r="AR224" s="171"/>
      <c r="AS224" s="171"/>
      <c r="AT224" s="171"/>
      <c r="AU224" s="171"/>
      <c r="AV224" s="171"/>
      <c r="AW224" s="171"/>
      <c r="AX224" s="171"/>
      <c r="AY224" s="171"/>
      <c r="AZ224" s="172"/>
      <c r="BA224" s="172"/>
      <c r="BB224" s="172" t="n">
        <v>-0.13</v>
      </c>
      <c r="BC224" s="171" t="n">
        <v>0</v>
      </c>
      <c r="BD224" s="171" t="n">
        <v>-0.07</v>
      </c>
      <c r="BE224" s="171" t="n">
        <v>0.005</v>
      </c>
      <c r="BF224" s="171" t="n">
        <v>0.35</v>
      </c>
      <c r="BG224" s="171" t="n">
        <v>0</v>
      </c>
      <c r="BH224" s="171" t="n">
        <v>-0.06</v>
      </c>
      <c r="BI224" s="171" t="n">
        <v>0</v>
      </c>
      <c r="BJ224" s="171" t="n">
        <v>0</v>
      </c>
      <c r="BK224" s="134" t="n">
        <v>0</v>
      </c>
      <c r="BL224" s="134" t="n">
        <v>0.35</v>
      </c>
      <c r="BM224" s="134" t="n">
        <v>0</v>
      </c>
      <c r="BN224" s="134" t="n">
        <v>0.05</v>
      </c>
      <c r="BO224" s="134" t="n">
        <v>0</v>
      </c>
      <c r="BP224" s="134" t="n">
        <v>-0.26</v>
      </c>
      <c r="BQ224" s="134" t="n">
        <v>0</v>
      </c>
      <c r="BR224" s="134" t="n">
        <v>0.57</v>
      </c>
      <c r="BS224" s="134" t="n">
        <v>0</v>
      </c>
      <c r="BT224" s="134" t="n">
        <v>-0.07</v>
      </c>
      <c r="BU224" s="134" t="n">
        <v>0.005</v>
      </c>
      <c r="BV224" s="134" t="n">
        <v>0.37</v>
      </c>
      <c r="BW224" s="134" t="n">
        <v>0</v>
      </c>
      <c r="BX224" s="134" t="n">
        <v>0</v>
      </c>
      <c r="BY224" s="134" t="n">
        <v>0</v>
      </c>
      <c r="BZ224" s="134" t="n">
        <v>0</v>
      </c>
      <c r="CA224" s="134" t="n">
        <v>0</v>
      </c>
      <c r="CB224" s="134" t="n">
        <v>0.235</v>
      </c>
      <c r="CC224" s="134" t="n">
        <v>0.02</v>
      </c>
      <c r="CD224" s="134" t="n">
        <v>0</v>
      </c>
      <c r="CE224" s="134" t="n">
        <v>0</v>
      </c>
      <c r="CF224" s="134" t="n">
        <v>0</v>
      </c>
      <c r="CG224" s="134" t="n">
        <v>0</v>
      </c>
      <c r="CH224" s="134" t="n">
        <v>0</v>
      </c>
      <c r="CI224" s="134" t="n">
        <v>0</v>
      </c>
      <c r="CJ224" s="134" t="n">
        <v>0</v>
      </c>
      <c r="CK224" s="134" t="n">
        <v>0</v>
      </c>
      <c r="CL224" s="134" t="n">
        <v>0</v>
      </c>
      <c r="CM224" s="134" t="n">
        <v>0</v>
      </c>
      <c r="CN224" s="134" t="n">
        <v>0</v>
      </c>
      <c r="CO224" s="134" t="n">
        <v>0</v>
      </c>
      <c r="CP224" s="134" t="n">
        <v>0</v>
      </c>
      <c r="CQ224" s="134" t="n">
        <v>0</v>
      </c>
      <c r="CR224" s="134" t="n">
        <v>0</v>
      </c>
      <c r="CS224" s="134" t="n">
        <v>0</v>
      </c>
      <c r="CT224" s="134" t="n">
        <v>0.98</v>
      </c>
      <c r="CU224" s="134" t="n">
        <v>0.25</v>
      </c>
      <c r="CV224" s="134" t="n">
        <v>0.05</v>
      </c>
      <c r="CW224" s="134" t="n">
        <v>0</v>
      </c>
      <c r="CX224" s="134" t="n">
        <v>0.235</v>
      </c>
      <c r="CY224" s="134" t="n">
        <v>0.02</v>
      </c>
      <c r="CZ224" s="134" t="n">
        <v>-0.18</v>
      </c>
      <c r="DA224" s="134" t="n">
        <v>0</v>
      </c>
      <c r="DB224" s="134" t="n">
        <v>0</v>
      </c>
      <c r="DC224" s="134" t="n">
        <v>0</v>
      </c>
      <c r="DD224" s="134" t="n">
        <v>0.4</v>
      </c>
      <c r="DF224" s="134" t="n">
        <v>-0.02</v>
      </c>
      <c r="DG224" s="134" t="n">
        <v>0.0125</v>
      </c>
      <c r="DH224" s="134" t="n">
        <v>0.0165</v>
      </c>
      <c r="DI224" s="134" t="n">
        <v>0.0075</v>
      </c>
      <c r="DJ224" s="134" t="n">
        <v>0.0015</v>
      </c>
      <c r="DK224" s="134" t="n">
        <v>0.0025</v>
      </c>
    </row>
    <row r="225" customFormat="false" ht="12.75" hidden="false" customHeight="false" outlineLevel="0" collapsed="false">
      <c r="D225" s="133" t="n">
        <v>43466</v>
      </c>
      <c r="F225" s="171" t="n">
        <v>5.4895</v>
      </c>
      <c r="G225" s="172" t="n">
        <v>0.0593974843327447</v>
      </c>
      <c r="H225" s="171" t="n">
        <v>0.17</v>
      </c>
      <c r="I225" s="171" t="n">
        <v>1</v>
      </c>
      <c r="J225" s="171" t="n">
        <v>1.05</v>
      </c>
      <c r="K225" s="171" t="n">
        <v>1</v>
      </c>
      <c r="L225" s="169" t="n">
        <v>1</v>
      </c>
      <c r="M225" s="169" t="n">
        <v>1.15</v>
      </c>
      <c r="N225" s="171" t="n">
        <v>1.45</v>
      </c>
      <c r="O225" s="171" t="n">
        <v>1.05</v>
      </c>
      <c r="P225" s="171" t="n">
        <v>1</v>
      </c>
      <c r="Q225" s="171" t="n">
        <v>1.35</v>
      </c>
      <c r="R225" s="172" t="n">
        <v>1</v>
      </c>
      <c r="S225" s="172" t="n">
        <v>1.1</v>
      </c>
      <c r="T225" s="171" t="n">
        <v>1</v>
      </c>
      <c r="U225" s="171" t="n">
        <v>1.45</v>
      </c>
      <c r="V225" s="171" t="n">
        <v>1.15</v>
      </c>
      <c r="W225" s="171" t="n">
        <v>1.1</v>
      </c>
      <c r="X225" s="171"/>
      <c r="Y225" s="171"/>
      <c r="Z225" s="171"/>
      <c r="AA225" s="171"/>
      <c r="AB225" s="171"/>
      <c r="AC225" s="171"/>
      <c r="AD225" s="171"/>
      <c r="AE225" s="171"/>
      <c r="AF225" s="171"/>
      <c r="AG225" s="171"/>
      <c r="AH225" s="171"/>
      <c r="AI225" s="171"/>
      <c r="AJ225" s="171"/>
      <c r="AK225" s="171"/>
      <c r="AL225" s="171"/>
      <c r="AM225" s="171"/>
      <c r="AN225" s="171"/>
      <c r="AO225" s="171"/>
      <c r="AP225" s="171"/>
      <c r="AQ225" s="171"/>
      <c r="AR225" s="171"/>
      <c r="AS225" s="171"/>
      <c r="AT225" s="171"/>
      <c r="AU225" s="171"/>
      <c r="AV225" s="171"/>
      <c r="AW225" s="171"/>
      <c r="AX225" s="171"/>
      <c r="AY225" s="171"/>
      <c r="AZ225" s="172"/>
      <c r="BA225" s="172"/>
      <c r="BB225" s="172" t="n">
        <v>-0.13</v>
      </c>
      <c r="BC225" s="171" t="n">
        <v>0</v>
      </c>
      <c r="BD225" s="171" t="n">
        <v>-0.07</v>
      </c>
      <c r="BE225" s="171" t="n">
        <v>0.005</v>
      </c>
      <c r="BF225" s="171" t="n">
        <v>0.35</v>
      </c>
      <c r="BG225" s="171" t="n">
        <v>0</v>
      </c>
      <c r="BH225" s="171" t="n">
        <v>-0.06</v>
      </c>
      <c r="BI225" s="171" t="n">
        <v>0</v>
      </c>
      <c r="BJ225" s="171" t="n">
        <v>0</v>
      </c>
      <c r="BK225" s="134" t="n">
        <v>0</v>
      </c>
      <c r="BL225" s="134" t="n">
        <v>0.35</v>
      </c>
      <c r="BM225" s="134" t="n">
        <v>0</v>
      </c>
      <c r="BN225" s="134" t="n">
        <v>0.05</v>
      </c>
      <c r="BO225" s="134" t="n">
        <v>0</v>
      </c>
      <c r="BP225" s="134" t="n">
        <v>-0.26</v>
      </c>
      <c r="BQ225" s="134" t="n">
        <v>0</v>
      </c>
      <c r="BR225" s="134" t="n">
        <v>0.57</v>
      </c>
      <c r="BS225" s="134" t="n">
        <v>0</v>
      </c>
      <c r="BT225" s="134" t="n">
        <v>-0.07</v>
      </c>
      <c r="BU225" s="134" t="n">
        <v>0.005</v>
      </c>
      <c r="BV225" s="134" t="n">
        <v>0.37</v>
      </c>
      <c r="BW225" s="134" t="n">
        <v>0</v>
      </c>
      <c r="BX225" s="134" t="n">
        <v>0</v>
      </c>
      <c r="BY225" s="134" t="n">
        <v>0</v>
      </c>
      <c r="BZ225" s="134" t="n">
        <v>0</v>
      </c>
      <c r="CA225" s="134" t="n">
        <v>0</v>
      </c>
      <c r="CB225" s="134" t="n">
        <v>0.255</v>
      </c>
      <c r="CC225" s="134" t="n">
        <v>0.02</v>
      </c>
      <c r="CD225" s="134" t="n">
        <v>0</v>
      </c>
      <c r="CE225" s="134" t="n">
        <v>0</v>
      </c>
      <c r="CF225" s="134" t="n">
        <v>0</v>
      </c>
      <c r="CG225" s="134" t="n">
        <v>0</v>
      </c>
      <c r="CH225" s="134" t="n">
        <v>0</v>
      </c>
      <c r="CI225" s="134" t="n">
        <v>0</v>
      </c>
      <c r="CJ225" s="134" t="n">
        <v>0</v>
      </c>
      <c r="CK225" s="134" t="n">
        <v>0</v>
      </c>
      <c r="CL225" s="134" t="n">
        <v>0</v>
      </c>
      <c r="CM225" s="134" t="n">
        <v>0</v>
      </c>
      <c r="CN225" s="134" t="n">
        <v>0</v>
      </c>
      <c r="CO225" s="134" t="n">
        <v>0</v>
      </c>
      <c r="CP225" s="134" t="n">
        <v>0</v>
      </c>
      <c r="CQ225" s="134" t="n">
        <v>0</v>
      </c>
      <c r="CR225" s="134" t="n">
        <v>0</v>
      </c>
      <c r="CS225" s="134" t="n">
        <v>0</v>
      </c>
      <c r="CT225" s="134" t="n">
        <v>1.6</v>
      </c>
      <c r="CU225" s="134" t="n">
        <v>0.45</v>
      </c>
      <c r="CV225" s="134" t="n">
        <v>0.05</v>
      </c>
      <c r="CW225" s="134" t="n">
        <v>0</v>
      </c>
      <c r="CX225" s="134" t="n">
        <v>0.255</v>
      </c>
      <c r="CY225" s="134" t="n">
        <v>0.02</v>
      </c>
      <c r="CZ225" s="134" t="n">
        <v>-0.18</v>
      </c>
      <c r="DA225" s="134" t="n">
        <v>0</v>
      </c>
      <c r="DB225" s="134" t="n">
        <v>0</v>
      </c>
      <c r="DC225" s="134" t="n">
        <v>0</v>
      </c>
      <c r="DD225" s="134" t="n">
        <v>0.35</v>
      </c>
      <c r="DF225" s="134" t="n">
        <v>-0.02</v>
      </c>
      <c r="DG225" s="134" t="n">
        <v>0.0125</v>
      </c>
      <c r="DH225" s="134" t="n">
        <v>0.0165</v>
      </c>
      <c r="DI225" s="134" t="n">
        <v>0.0075</v>
      </c>
      <c r="DJ225" s="134" t="n">
        <v>0.0015</v>
      </c>
      <c r="DK225" s="134" t="n">
        <v>0.0025</v>
      </c>
    </row>
    <row r="226" customFormat="false" ht="12.75" hidden="false" customHeight="false" outlineLevel="0" collapsed="false">
      <c r="D226" s="133" t="n">
        <v>43497</v>
      </c>
      <c r="F226" s="171" t="n">
        <v>5.4055</v>
      </c>
      <c r="G226" s="172" t="n">
        <v>0.0594451339226949</v>
      </c>
      <c r="H226" s="171" t="n">
        <v>0.17</v>
      </c>
      <c r="I226" s="171" t="n">
        <v>1</v>
      </c>
      <c r="J226" s="171" t="n">
        <v>1.05</v>
      </c>
      <c r="K226" s="171" t="n">
        <v>1</v>
      </c>
      <c r="L226" s="169" t="n">
        <v>1</v>
      </c>
      <c r="M226" s="169" t="n">
        <v>1.15</v>
      </c>
      <c r="N226" s="171" t="n">
        <v>1.45</v>
      </c>
      <c r="O226" s="171" t="n">
        <v>1.05</v>
      </c>
      <c r="P226" s="171" t="n">
        <v>1</v>
      </c>
      <c r="Q226" s="171" t="n">
        <v>1.35</v>
      </c>
      <c r="R226" s="172" t="n">
        <v>1</v>
      </c>
      <c r="S226" s="172" t="n">
        <v>1.1</v>
      </c>
      <c r="T226" s="171" t="n">
        <v>1</v>
      </c>
      <c r="U226" s="171" t="n">
        <v>1.45</v>
      </c>
      <c r="V226" s="171" t="n">
        <v>1.15</v>
      </c>
      <c r="W226" s="171" t="n">
        <v>1.1</v>
      </c>
      <c r="X226" s="171"/>
      <c r="Y226" s="171"/>
      <c r="Z226" s="171"/>
      <c r="AA226" s="171"/>
      <c r="AB226" s="171"/>
      <c r="AC226" s="171"/>
      <c r="AD226" s="171"/>
      <c r="AE226" s="171"/>
      <c r="AF226" s="171"/>
      <c r="AG226" s="171"/>
      <c r="AH226" s="171"/>
      <c r="AI226" s="171"/>
      <c r="AJ226" s="171"/>
      <c r="AK226" s="171"/>
      <c r="AL226" s="171"/>
      <c r="AM226" s="171"/>
      <c r="AN226" s="171"/>
      <c r="AO226" s="171"/>
      <c r="AP226" s="171"/>
      <c r="AQ226" s="171"/>
      <c r="AR226" s="171"/>
      <c r="AS226" s="171"/>
      <c r="AT226" s="171"/>
      <c r="AU226" s="171"/>
      <c r="AV226" s="171"/>
      <c r="AW226" s="171"/>
      <c r="AX226" s="171"/>
      <c r="AY226" s="171"/>
      <c r="AZ226" s="172"/>
      <c r="BA226" s="172"/>
      <c r="BB226" s="172" t="n">
        <v>-0.13</v>
      </c>
      <c r="BC226" s="171" t="n">
        <v>0</v>
      </c>
      <c r="BD226" s="171" t="n">
        <v>-0.07</v>
      </c>
      <c r="BE226" s="171" t="n">
        <v>0</v>
      </c>
      <c r="BF226" s="171" t="n">
        <v>0.35</v>
      </c>
      <c r="BG226" s="171" t="n">
        <v>0</v>
      </c>
      <c r="BH226" s="171" t="n">
        <v>-0.06</v>
      </c>
      <c r="BI226" s="171" t="n">
        <v>0</v>
      </c>
      <c r="BJ226" s="171" t="n">
        <v>0</v>
      </c>
      <c r="BK226" s="134" t="n">
        <v>0</v>
      </c>
      <c r="BL226" s="134" t="n">
        <v>0.35</v>
      </c>
      <c r="BM226" s="134" t="n">
        <v>0</v>
      </c>
      <c r="BN226" s="134" t="n">
        <v>0.05</v>
      </c>
      <c r="BO226" s="134" t="n">
        <v>0</v>
      </c>
      <c r="BP226" s="134" t="n">
        <v>-0.26</v>
      </c>
      <c r="BQ226" s="134" t="n">
        <v>0</v>
      </c>
      <c r="BR226" s="134" t="n">
        <v>0.57</v>
      </c>
      <c r="BS226" s="134" t="n">
        <v>0</v>
      </c>
      <c r="BT226" s="134" t="n">
        <v>-0.07</v>
      </c>
      <c r="BU226" s="134" t="n">
        <v>0</v>
      </c>
      <c r="BV226" s="134" t="n">
        <v>0.37</v>
      </c>
      <c r="BW226" s="134" t="n">
        <v>0</v>
      </c>
      <c r="BX226" s="134" t="n">
        <v>0</v>
      </c>
      <c r="BY226" s="134" t="n">
        <v>0</v>
      </c>
      <c r="BZ226" s="134" t="n">
        <v>0</v>
      </c>
      <c r="CA226" s="134" t="n">
        <v>0</v>
      </c>
      <c r="CB226" s="134" t="n">
        <v>0.255</v>
      </c>
      <c r="CC226" s="134" t="n">
        <v>0.02</v>
      </c>
      <c r="CD226" s="134" t="n">
        <v>0</v>
      </c>
      <c r="CE226" s="134" t="n">
        <v>0</v>
      </c>
      <c r="CF226" s="134" t="n">
        <v>0</v>
      </c>
      <c r="CG226" s="134" t="n">
        <v>0</v>
      </c>
      <c r="CH226" s="134" t="n">
        <v>0</v>
      </c>
      <c r="CI226" s="134" t="n">
        <v>0</v>
      </c>
      <c r="CJ226" s="134" t="n">
        <v>0</v>
      </c>
      <c r="CK226" s="134" t="n">
        <v>0</v>
      </c>
      <c r="CL226" s="134" t="n">
        <v>0</v>
      </c>
      <c r="CM226" s="134" t="n">
        <v>0</v>
      </c>
      <c r="CN226" s="134" t="n">
        <v>0</v>
      </c>
      <c r="CO226" s="134" t="n">
        <v>0</v>
      </c>
      <c r="CP226" s="134" t="n">
        <v>0</v>
      </c>
      <c r="CQ226" s="134" t="n">
        <v>0</v>
      </c>
      <c r="CR226" s="134" t="n">
        <v>0</v>
      </c>
      <c r="CS226" s="134" t="n">
        <v>0</v>
      </c>
      <c r="CT226" s="134" t="n">
        <v>1.6</v>
      </c>
      <c r="CU226" s="134" t="n">
        <v>0.45</v>
      </c>
      <c r="CV226" s="134" t="n">
        <v>0.05</v>
      </c>
      <c r="CW226" s="134" t="n">
        <v>0</v>
      </c>
      <c r="CX226" s="134" t="n">
        <v>0.255</v>
      </c>
      <c r="CY226" s="134" t="n">
        <v>0.02</v>
      </c>
      <c r="CZ226" s="134" t="n">
        <v>-0.18</v>
      </c>
      <c r="DA226" s="134" t="n">
        <v>0</v>
      </c>
      <c r="DB226" s="134" t="n">
        <v>0</v>
      </c>
      <c r="DC226" s="134" t="n">
        <v>0</v>
      </c>
      <c r="DD226" s="134" t="n">
        <v>0.35</v>
      </c>
      <c r="DF226" s="134" t="n">
        <v>-0.02</v>
      </c>
      <c r="DG226" s="134" t="n">
        <v>0.0125</v>
      </c>
      <c r="DH226" s="134" t="n">
        <v>0.0165</v>
      </c>
      <c r="DI226" s="134" t="n">
        <v>0.0075</v>
      </c>
      <c r="DJ226" s="134" t="n">
        <v>0.0015</v>
      </c>
      <c r="DK226" s="134" t="n">
        <v>0.0025</v>
      </c>
    </row>
    <row r="227" customFormat="false" ht="12.75" hidden="false" customHeight="false" outlineLevel="0" collapsed="false">
      <c r="D227" s="133" t="n">
        <v>43525</v>
      </c>
      <c r="F227" s="171" t="n">
        <v>5.2705</v>
      </c>
      <c r="G227" s="172" t="n">
        <v>0.059488172262653</v>
      </c>
      <c r="H227" s="171" t="n">
        <v>0.17</v>
      </c>
      <c r="I227" s="171" t="n">
        <v>0.75</v>
      </c>
      <c r="J227" s="171" t="n">
        <v>0.8</v>
      </c>
      <c r="K227" s="171" t="n">
        <v>0.75</v>
      </c>
      <c r="L227" s="169" t="n">
        <v>0.75</v>
      </c>
      <c r="M227" s="169" t="n">
        <v>0.85</v>
      </c>
      <c r="N227" s="171" t="n">
        <v>1</v>
      </c>
      <c r="O227" s="171" t="n">
        <v>0.75</v>
      </c>
      <c r="P227" s="171" t="n">
        <v>0.75</v>
      </c>
      <c r="Q227" s="171" t="n">
        <v>0.95</v>
      </c>
      <c r="R227" s="172" t="n">
        <v>0.75</v>
      </c>
      <c r="S227" s="172" t="n">
        <v>0.75</v>
      </c>
      <c r="T227" s="171" t="n">
        <v>0.75</v>
      </c>
      <c r="U227" s="171" t="n">
        <v>1</v>
      </c>
      <c r="V227" s="171" t="n">
        <v>0.9</v>
      </c>
      <c r="W227" s="171" t="n">
        <v>0.85</v>
      </c>
      <c r="X227" s="171"/>
      <c r="Y227" s="171"/>
      <c r="Z227" s="171"/>
      <c r="AA227" s="171"/>
      <c r="AB227" s="171"/>
      <c r="AC227" s="171"/>
      <c r="AD227" s="171"/>
      <c r="AE227" s="171"/>
      <c r="AF227" s="171"/>
      <c r="AG227" s="171"/>
      <c r="AH227" s="171"/>
      <c r="AI227" s="171"/>
      <c r="AJ227" s="171"/>
      <c r="AK227" s="171"/>
      <c r="AL227" s="171"/>
      <c r="AM227" s="171"/>
      <c r="AN227" s="171"/>
      <c r="AO227" s="171"/>
      <c r="AP227" s="171"/>
      <c r="AQ227" s="171"/>
      <c r="AR227" s="171"/>
      <c r="AS227" s="171"/>
      <c r="AT227" s="171"/>
      <c r="AU227" s="171"/>
      <c r="AV227" s="171"/>
      <c r="AW227" s="171"/>
      <c r="AX227" s="171"/>
      <c r="AY227" s="171"/>
      <c r="AZ227" s="172"/>
      <c r="BA227" s="172"/>
      <c r="BB227" s="172" t="n">
        <v>-0.13</v>
      </c>
      <c r="BC227" s="171" t="n">
        <v>0</v>
      </c>
      <c r="BD227" s="171" t="n">
        <v>-0.07</v>
      </c>
      <c r="BE227" s="171" t="n">
        <v>0</v>
      </c>
      <c r="BF227" s="171" t="n">
        <v>0.35</v>
      </c>
      <c r="BG227" s="171" t="n">
        <v>0</v>
      </c>
      <c r="BH227" s="171" t="n">
        <v>-0.06</v>
      </c>
      <c r="BI227" s="171" t="n">
        <v>0</v>
      </c>
      <c r="BJ227" s="171" t="n">
        <v>0</v>
      </c>
      <c r="BK227" s="134" t="n">
        <v>0</v>
      </c>
      <c r="BL227" s="134" t="n">
        <v>0.35</v>
      </c>
      <c r="BM227" s="134" t="n">
        <v>0</v>
      </c>
      <c r="BN227" s="134" t="n">
        <v>0.05</v>
      </c>
      <c r="BO227" s="134" t="n">
        <v>0</v>
      </c>
      <c r="BP227" s="134" t="n">
        <v>-0.26</v>
      </c>
      <c r="BQ227" s="134" t="n">
        <v>0</v>
      </c>
      <c r="BR227" s="134" t="n">
        <v>0.57</v>
      </c>
      <c r="BS227" s="134" t="n">
        <v>0</v>
      </c>
      <c r="BT227" s="134" t="n">
        <v>-0.07</v>
      </c>
      <c r="BU227" s="134" t="n">
        <v>0</v>
      </c>
      <c r="BV227" s="134" t="n">
        <v>0.37</v>
      </c>
      <c r="BW227" s="134" t="n">
        <v>0</v>
      </c>
      <c r="BX227" s="134" t="n">
        <v>0</v>
      </c>
      <c r="BY227" s="134" t="n">
        <v>0</v>
      </c>
      <c r="BZ227" s="134" t="n">
        <v>0</v>
      </c>
      <c r="CA227" s="134" t="n">
        <v>0</v>
      </c>
      <c r="CB227" s="134" t="n">
        <v>0.215</v>
      </c>
      <c r="CC227" s="134" t="n">
        <v>0.02</v>
      </c>
      <c r="CD227" s="134" t="n">
        <v>0</v>
      </c>
      <c r="CE227" s="134" t="n">
        <v>0</v>
      </c>
      <c r="CF227" s="134" t="n">
        <v>0</v>
      </c>
      <c r="CG227" s="134" t="n">
        <v>0</v>
      </c>
      <c r="CH227" s="134" t="n">
        <v>0</v>
      </c>
      <c r="CI227" s="134" t="n">
        <v>0</v>
      </c>
      <c r="CJ227" s="134" t="n">
        <v>0</v>
      </c>
      <c r="CK227" s="134" t="n">
        <v>0</v>
      </c>
      <c r="CL227" s="134" t="n">
        <v>0</v>
      </c>
      <c r="CM227" s="134" t="n">
        <v>0</v>
      </c>
      <c r="CN227" s="134" t="n">
        <v>0</v>
      </c>
      <c r="CO227" s="134" t="n">
        <v>0</v>
      </c>
      <c r="CP227" s="134" t="n">
        <v>0</v>
      </c>
      <c r="CQ227" s="134" t="n">
        <v>0</v>
      </c>
      <c r="CR227" s="134" t="n">
        <v>0</v>
      </c>
      <c r="CS227" s="134" t="n">
        <v>0</v>
      </c>
      <c r="CT227" s="134" t="n">
        <v>0.69</v>
      </c>
      <c r="CU227" s="134" t="n">
        <v>0.1</v>
      </c>
      <c r="CV227" s="134" t="n">
        <v>0.05</v>
      </c>
      <c r="CW227" s="134" t="n">
        <v>0</v>
      </c>
      <c r="CX227" s="134" t="n">
        <v>0.215</v>
      </c>
      <c r="CY227" s="134" t="n">
        <v>0.02</v>
      </c>
      <c r="CZ227" s="134" t="n">
        <v>-0.18</v>
      </c>
      <c r="DA227" s="134" t="n">
        <v>0</v>
      </c>
      <c r="DB227" s="134" t="n">
        <v>0</v>
      </c>
      <c r="DC227" s="134" t="n">
        <v>0</v>
      </c>
      <c r="DD227" s="134" t="n">
        <v>0.4</v>
      </c>
      <c r="DF227" s="134" t="n">
        <v>-0.02</v>
      </c>
      <c r="DG227" s="134" t="n">
        <v>0.0125</v>
      </c>
      <c r="DH227" s="134" t="n">
        <v>0.0215</v>
      </c>
      <c r="DI227" s="134" t="n">
        <v>0.0075</v>
      </c>
      <c r="DJ227" s="134" t="n">
        <v>0.0065</v>
      </c>
      <c r="DK227" s="134" t="n">
        <v>0.0025</v>
      </c>
    </row>
    <row r="228" customFormat="false" ht="12.75" hidden="false" customHeight="false" outlineLevel="0" collapsed="false">
      <c r="D228" s="133" t="n">
        <v>43556</v>
      </c>
      <c r="F228" s="171" t="n">
        <v>5.1205</v>
      </c>
      <c r="G228" s="172" t="n">
        <v>0.0595358218540394</v>
      </c>
      <c r="H228" s="171" t="n">
        <v>0.17</v>
      </c>
      <c r="I228" s="171" t="n">
        <v>0.4</v>
      </c>
      <c r="J228" s="171" t="n">
        <v>0.45</v>
      </c>
      <c r="K228" s="171" t="n">
        <v>0.4</v>
      </c>
      <c r="L228" s="169" t="n">
        <v>0.45</v>
      </c>
      <c r="M228" s="169" t="n">
        <v>0.45</v>
      </c>
      <c r="N228" s="171" t="n">
        <v>0.45</v>
      </c>
      <c r="O228" s="171" t="n">
        <v>0.45</v>
      </c>
      <c r="P228" s="171" t="n">
        <v>0.45</v>
      </c>
      <c r="Q228" s="171" t="n">
        <v>0.5</v>
      </c>
      <c r="R228" s="172" t="n">
        <v>0.4</v>
      </c>
      <c r="S228" s="172" t="n">
        <v>0.45</v>
      </c>
      <c r="T228" s="171" t="n">
        <v>0.4</v>
      </c>
      <c r="U228" s="171" t="n">
        <v>0.45</v>
      </c>
      <c r="V228" s="171" t="n">
        <v>0.55</v>
      </c>
      <c r="W228" s="171" t="n">
        <v>0.55</v>
      </c>
      <c r="X228" s="171"/>
      <c r="Y228" s="171"/>
      <c r="Z228" s="171"/>
      <c r="AA228" s="171"/>
      <c r="AB228" s="171"/>
      <c r="AC228" s="171"/>
      <c r="AD228" s="171"/>
      <c r="AE228" s="171"/>
      <c r="AF228" s="171"/>
      <c r="AG228" s="171"/>
      <c r="AH228" s="171"/>
      <c r="AI228" s="171"/>
      <c r="AJ228" s="171"/>
      <c r="AK228" s="171"/>
      <c r="AL228" s="171"/>
      <c r="AM228" s="171"/>
      <c r="AN228" s="171"/>
      <c r="AO228" s="171"/>
      <c r="AP228" s="171"/>
      <c r="AQ228" s="171"/>
      <c r="AR228" s="171"/>
      <c r="AS228" s="171"/>
      <c r="AT228" s="171"/>
      <c r="AU228" s="171"/>
      <c r="AV228" s="171"/>
      <c r="AW228" s="171"/>
      <c r="AX228" s="171"/>
      <c r="AY228" s="171"/>
      <c r="AZ228" s="172"/>
      <c r="BA228" s="172"/>
      <c r="BB228" s="172" t="n">
        <v>-0.195</v>
      </c>
      <c r="BC228" s="171" t="n">
        <v>0</v>
      </c>
      <c r="BD228" s="171" t="n">
        <v>-0.07</v>
      </c>
      <c r="BE228" s="171" t="n">
        <v>0</v>
      </c>
      <c r="BF228" s="171" t="n">
        <v>0.43</v>
      </c>
      <c r="BG228" s="171" t="n">
        <v>0</v>
      </c>
      <c r="BH228" s="171" t="n">
        <v>-0.06</v>
      </c>
      <c r="BI228" s="171" t="n">
        <v>0</v>
      </c>
      <c r="BJ228" s="171" t="n">
        <v>0</v>
      </c>
      <c r="BK228" s="134" t="n">
        <v>0</v>
      </c>
      <c r="BL228" s="134" t="n">
        <v>0.43</v>
      </c>
      <c r="BM228" s="134" t="n">
        <v>0</v>
      </c>
      <c r="BN228" s="134" t="n">
        <v>0.05</v>
      </c>
      <c r="BO228" s="134" t="n">
        <v>0</v>
      </c>
      <c r="BP228" s="134" t="n">
        <v>-0.32</v>
      </c>
      <c r="BQ228" s="134" t="n">
        <v>0</v>
      </c>
      <c r="BR228" s="134" t="n">
        <v>0.475</v>
      </c>
      <c r="BS228" s="134" t="n">
        <v>0</v>
      </c>
      <c r="BT228" s="134" t="n">
        <v>-0.07</v>
      </c>
      <c r="BU228" s="134" t="n">
        <v>0</v>
      </c>
      <c r="BV228" s="134" t="n">
        <v>0.275</v>
      </c>
      <c r="BW228" s="134" t="n">
        <v>0</v>
      </c>
      <c r="BX228" s="134" t="n">
        <v>0</v>
      </c>
      <c r="BY228" s="134" t="n">
        <v>0</v>
      </c>
      <c r="BZ228" s="134" t="n">
        <v>0</v>
      </c>
      <c r="CA228" s="134" t="n">
        <v>0</v>
      </c>
      <c r="CB228" s="134" t="n">
        <v>0.17</v>
      </c>
      <c r="CC228" s="134" t="n">
        <v>0.0175</v>
      </c>
      <c r="CD228" s="134" t="n">
        <v>0</v>
      </c>
      <c r="CE228" s="134" t="n">
        <v>0</v>
      </c>
      <c r="CF228" s="134" t="n">
        <v>0</v>
      </c>
      <c r="CG228" s="134" t="n">
        <v>0</v>
      </c>
      <c r="CH228" s="134" t="n">
        <v>0</v>
      </c>
      <c r="CI228" s="134" t="n">
        <v>0</v>
      </c>
      <c r="CJ228" s="134" t="n">
        <v>0</v>
      </c>
      <c r="CK228" s="134" t="n">
        <v>0</v>
      </c>
      <c r="CL228" s="134" t="n">
        <v>0</v>
      </c>
      <c r="CM228" s="134" t="n">
        <v>0</v>
      </c>
      <c r="CN228" s="134" t="n">
        <v>0</v>
      </c>
      <c r="CO228" s="134" t="n">
        <v>0</v>
      </c>
      <c r="CP228" s="134" t="n">
        <v>0</v>
      </c>
      <c r="CQ228" s="134" t="n">
        <v>0</v>
      </c>
      <c r="CR228" s="134" t="n">
        <v>0</v>
      </c>
      <c r="CS228" s="134" t="n">
        <v>0</v>
      </c>
      <c r="CT228" s="134" t="n">
        <v>0.38</v>
      </c>
      <c r="CU228" s="134" t="n">
        <v>0.02</v>
      </c>
      <c r="CV228" s="134" t="n">
        <v>0.05</v>
      </c>
      <c r="CW228" s="134" t="n">
        <v>0</v>
      </c>
      <c r="CX228" s="134" t="n">
        <v>0.17</v>
      </c>
      <c r="CY228" s="134" t="n">
        <v>0.0175</v>
      </c>
      <c r="CZ228" s="134" t="n">
        <v>-0.18</v>
      </c>
      <c r="DA228" s="134" t="n">
        <v>0</v>
      </c>
      <c r="DB228" s="134" t="n">
        <v>0</v>
      </c>
      <c r="DC228" s="134" t="n">
        <v>0</v>
      </c>
      <c r="DD228" s="134" t="n">
        <v>0.6</v>
      </c>
      <c r="DF228" s="134" t="n">
        <v>-0.03</v>
      </c>
      <c r="DG228" s="134" t="n">
        <v>0.01</v>
      </c>
      <c r="DH228" s="134" t="n">
        <v>0.0215</v>
      </c>
      <c r="DI228" s="134" t="n">
        <v>0.01</v>
      </c>
      <c r="DJ228" s="134" t="n">
        <v>0.0065</v>
      </c>
      <c r="DK228" s="134" t="n">
        <v>0.0075</v>
      </c>
    </row>
    <row r="229" customFormat="false" ht="12.75" hidden="false" customHeight="false" outlineLevel="0" collapsed="false">
      <c r="D229" s="133" t="n">
        <v>43586</v>
      </c>
      <c r="F229" s="171" t="n">
        <v>5.1245</v>
      </c>
      <c r="G229" s="172" t="n">
        <v>0.0595819343625514</v>
      </c>
      <c r="H229" s="171" t="n">
        <v>0.17</v>
      </c>
      <c r="I229" s="171" t="n">
        <v>0.45</v>
      </c>
      <c r="J229" s="171" t="n">
        <v>0.5</v>
      </c>
      <c r="K229" s="171" t="n">
        <v>0.4</v>
      </c>
      <c r="L229" s="169" t="n">
        <v>0.4</v>
      </c>
      <c r="M229" s="169" t="n">
        <v>0.45</v>
      </c>
      <c r="N229" s="171" t="n">
        <v>0.5</v>
      </c>
      <c r="O229" s="171" t="n">
        <v>0.45</v>
      </c>
      <c r="P229" s="171" t="n">
        <v>0.4</v>
      </c>
      <c r="Q229" s="171" t="n">
        <v>0.45</v>
      </c>
      <c r="R229" s="172" t="n">
        <v>0.45</v>
      </c>
      <c r="S229" s="172" t="n">
        <v>0.5</v>
      </c>
      <c r="T229" s="171" t="n">
        <v>0.45</v>
      </c>
      <c r="U229" s="171" t="n">
        <v>0.5</v>
      </c>
      <c r="V229" s="171" t="n">
        <v>0.6</v>
      </c>
      <c r="W229" s="171" t="n">
        <v>0.5</v>
      </c>
      <c r="X229" s="171"/>
      <c r="Y229" s="171"/>
      <c r="Z229" s="171"/>
      <c r="AA229" s="171"/>
      <c r="AB229" s="171"/>
      <c r="AC229" s="171"/>
      <c r="AD229" s="171"/>
      <c r="AE229" s="171"/>
      <c r="AF229" s="171"/>
      <c r="AG229" s="171"/>
      <c r="AH229" s="171"/>
      <c r="AI229" s="171"/>
      <c r="AJ229" s="171"/>
      <c r="AK229" s="171"/>
      <c r="AL229" s="171"/>
      <c r="AM229" s="171"/>
      <c r="AN229" s="171"/>
      <c r="AO229" s="171"/>
      <c r="AP229" s="171"/>
      <c r="AQ229" s="171"/>
      <c r="AR229" s="171"/>
      <c r="AS229" s="171"/>
      <c r="AT229" s="171"/>
      <c r="AU229" s="171"/>
      <c r="AV229" s="171"/>
      <c r="AW229" s="171"/>
      <c r="AX229" s="171"/>
      <c r="AY229" s="171"/>
      <c r="AZ229" s="172"/>
      <c r="BA229" s="172"/>
      <c r="BB229" s="172" t="n">
        <v>-0.195</v>
      </c>
      <c r="BC229" s="171" t="n">
        <v>0</v>
      </c>
      <c r="BD229" s="171" t="n">
        <v>-0.07</v>
      </c>
      <c r="BE229" s="171" t="n">
        <v>0</v>
      </c>
      <c r="BF229" s="171" t="n">
        <v>0.43</v>
      </c>
      <c r="BG229" s="171" t="n">
        <v>0</v>
      </c>
      <c r="BH229" s="171" t="n">
        <v>-0.06</v>
      </c>
      <c r="BI229" s="171" t="n">
        <v>0</v>
      </c>
      <c r="BJ229" s="171" t="n">
        <v>0</v>
      </c>
      <c r="BK229" s="134" t="n">
        <v>0</v>
      </c>
      <c r="BL229" s="134" t="n">
        <v>0.43</v>
      </c>
      <c r="BM229" s="134" t="n">
        <v>0</v>
      </c>
      <c r="BN229" s="134" t="n">
        <v>0.05</v>
      </c>
      <c r="BO229" s="134" t="n">
        <v>0</v>
      </c>
      <c r="BP229" s="134" t="n">
        <v>-0.32</v>
      </c>
      <c r="BQ229" s="134" t="n">
        <v>0</v>
      </c>
      <c r="BR229" s="134" t="n">
        <v>0.475</v>
      </c>
      <c r="BS229" s="134" t="n">
        <v>0</v>
      </c>
      <c r="BT229" s="134" t="n">
        <v>-0.07</v>
      </c>
      <c r="BU229" s="134" t="n">
        <v>0</v>
      </c>
      <c r="BV229" s="134" t="n">
        <v>0.275</v>
      </c>
      <c r="BW229" s="134" t="n">
        <v>0</v>
      </c>
      <c r="BX229" s="134" t="n">
        <v>0</v>
      </c>
      <c r="BY229" s="134" t="n">
        <v>0</v>
      </c>
      <c r="BZ229" s="134" t="n">
        <v>0</v>
      </c>
      <c r="CA229" s="134" t="n">
        <v>0</v>
      </c>
      <c r="CB229" s="134" t="n">
        <v>0.165</v>
      </c>
      <c r="CC229" s="134" t="n">
        <v>0.01</v>
      </c>
      <c r="CD229" s="134" t="n">
        <v>0</v>
      </c>
      <c r="CE229" s="134" t="n">
        <v>0</v>
      </c>
      <c r="CF229" s="134" t="n">
        <v>0</v>
      </c>
      <c r="CG229" s="134" t="n">
        <v>0</v>
      </c>
      <c r="CH229" s="134" t="n">
        <v>0</v>
      </c>
      <c r="CI229" s="134" t="n">
        <v>0</v>
      </c>
      <c r="CJ229" s="134" t="n">
        <v>0</v>
      </c>
      <c r="CK229" s="134" t="n">
        <v>0</v>
      </c>
      <c r="CL229" s="134" t="n">
        <v>0</v>
      </c>
      <c r="CM229" s="134" t="n">
        <v>0</v>
      </c>
      <c r="CN229" s="134" t="n">
        <v>0</v>
      </c>
      <c r="CO229" s="134" t="n">
        <v>0</v>
      </c>
      <c r="CP229" s="134" t="n">
        <v>0</v>
      </c>
      <c r="CQ229" s="134" t="n">
        <v>0</v>
      </c>
      <c r="CR229" s="134" t="n">
        <v>0</v>
      </c>
      <c r="CS229" s="134" t="n">
        <v>0</v>
      </c>
      <c r="CT229" s="134" t="n">
        <v>0.33</v>
      </c>
      <c r="CU229" s="134" t="n">
        <v>0.02</v>
      </c>
      <c r="CV229" s="134" t="n">
        <v>0.05</v>
      </c>
      <c r="CW229" s="134" t="n">
        <v>0</v>
      </c>
      <c r="CX229" s="134" t="n">
        <v>0.165</v>
      </c>
      <c r="CY229" s="134" t="n">
        <v>0.01</v>
      </c>
      <c r="CZ229" s="134" t="n">
        <v>-0.18</v>
      </c>
      <c r="DA229" s="134" t="n">
        <v>0</v>
      </c>
      <c r="DB229" s="134" t="n">
        <v>0</v>
      </c>
      <c r="DC229" s="134" t="n">
        <v>0</v>
      </c>
      <c r="DD229" s="134" t="n">
        <v>0.75</v>
      </c>
      <c r="DF229" s="134" t="n">
        <v>-0.03</v>
      </c>
      <c r="DG229" s="134" t="n">
        <v>0.01</v>
      </c>
      <c r="DH229" s="134" t="n">
        <v>0.0265</v>
      </c>
      <c r="DI229" s="134" t="n">
        <v>0.01</v>
      </c>
      <c r="DJ229" s="134" t="n">
        <v>0.0115</v>
      </c>
      <c r="DK229" s="134" t="n">
        <v>0.0075</v>
      </c>
    </row>
    <row r="230" customFormat="false" ht="12.75" hidden="false" customHeight="false" outlineLevel="0" collapsed="false">
      <c r="D230" s="133" t="n">
        <v>43617</v>
      </c>
      <c r="F230" s="171" t="n">
        <v>5.1645</v>
      </c>
      <c r="G230" s="172" t="n">
        <v>0.0596295839554224</v>
      </c>
      <c r="H230" s="171" t="n">
        <v>0.17</v>
      </c>
      <c r="I230" s="171" t="n">
        <v>0.45</v>
      </c>
      <c r="J230" s="171" t="n">
        <v>0.5</v>
      </c>
      <c r="K230" s="171" t="n">
        <v>0.4</v>
      </c>
      <c r="L230" s="169" t="n">
        <v>0.5</v>
      </c>
      <c r="M230" s="169" t="n">
        <v>0.45</v>
      </c>
      <c r="N230" s="171" t="n">
        <v>0.5</v>
      </c>
      <c r="O230" s="171" t="n">
        <v>0.5</v>
      </c>
      <c r="P230" s="171" t="n">
        <v>0.5</v>
      </c>
      <c r="Q230" s="171" t="n">
        <v>0.5</v>
      </c>
      <c r="R230" s="172" t="n">
        <v>0.45</v>
      </c>
      <c r="S230" s="172" t="n">
        <v>0.5</v>
      </c>
      <c r="T230" s="171" t="n">
        <v>0.45</v>
      </c>
      <c r="U230" s="171" t="n">
        <v>0.5</v>
      </c>
      <c r="V230" s="171" t="n">
        <v>0.6</v>
      </c>
      <c r="W230" s="171" t="n">
        <v>0.6</v>
      </c>
      <c r="X230" s="171"/>
      <c r="Y230" s="171"/>
      <c r="Z230" s="171"/>
      <c r="AA230" s="171"/>
      <c r="AB230" s="171"/>
      <c r="AC230" s="171"/>
      <c r="AD230" s="171"/>
      <c r="AE230" s="171"/>
      <c r="AF230" s="171"/>
      <c r="AG230" s="171"/>
      <c r="AH230" s="171"/>
      <c r="AI230" s="171"/>
      <c r="AJ230" s="171"/>
      <c r="AK230" s="171"/>
      <c r="AL230" s="171"/>
      <c r="AM230" s="171"/>
      <c r="AN230" s="171"/>
      <c r="AO230" s="171"/>
      <c r="AP230" s="171"/>
      <c r="AQ230" s="171"/>
      <c r="AR230" s="171"/>
      <c r="AS230" s="171"/>
      <c r="AT230" s="171"/>
      <c r="AU230" s="171"/>
      <c r="AV230" s="171"/>
      <c r="AW230" s="171"/>
      <c r="AX230" s="171"/>
      <c r="AY230" s="171"/>
      <c r="AZ230" s="172"/>
      <c r="BA230" s="172"/>
      <c r="BB230" s="172" t="n">
        <v>-0.195</v>
      </c>
      <c r="BC230" s="171" t="n">
        <v>0</v>
      </c>
      <c r="BD230" s="171" t="n">
        <v>-0.07</v>
      </c>
      <c r="BE230" s="171" t="n">
        <v>0</v>
      </c>
      <c r="BF230" s="171" t="n">
        <v>0.43</v>
      </c>
      <c r="BG230" s="171" t="n">
        <v>0</v>
      </c>
      <c r="BH230" s="171" t="n">
        <v>-0.06</v>
      </c>
      <c r="BI230" s="171" t="n">
        <v>0</v>
      </c>
      <c r="BJ230" s="171" t="n">
        <v>0</v>
      </c>
      <c r="BK230" s="134" t="n">
        <v>0</v>
      </c>
      <c r="BL230" s="134" t="n">
        <v>0.43</v>
      </c>
      <c r="BM230" s="134" t="n">
        <v>0</v>
      </c>
      <c r="BN230" s="134" t="n">
        <v>0.05</v>
      </c>
      <c r="BO230" s="134" t="n">
        <v>0</v>
      </c>
      <c r="BP230" s="134" t="n">
        <v>-0.32</v>
      </c>
      <c r="BQ230" s="134" t="n">
        <v>0</v>
      </c>
      <c r="BR230" s="134" t="n">
        <v>0.475</v>
      </c>
      <c r="BS230" s="134" t="n">
        <v>0</v>
      </c>
      <c r="BT230" s="134" t="n">
        <v>-0.07</v>
      </c>
      <c r="BU230" s="134" t="n">
        <v>0</v>
      </c>
      <c r="BV230" s="134" t="n">
        <v>0.275</v>
      </c>
      <c r="BW230" s="134" t="n">
        <v>0</v>
      </c>
      <c r="BX230" s="134" t="n">
        <v>0</v>
      </c>
      <c r="BY230" s="134" t="n">
        <v>0</v>
      </c>
      <c r="BZ230" s="134" t="n">
        <v>0</v>
      </c>
      <c r="CA230" s="134" t="n">
        <v>0</v>
      </c>
      <c r="CB230" s="134" t="n">
        <v>0.17</v>
      </c>
      <c r="CC230" s="134" t="n">
        <v>0.0125</v>
      </c>
      <c r="CD230" s="134" t="n">
        <v>0</v>
      </c>
      <c r="CE230" s="134" t="n">
        <v>0</v>
      </c>
      <c r="CF230" s="134" t="n">
        <v>0</v>
      </c>
      <c r="CG230" s="134" t="n">
        <v>0</v>
      </c>
      <c r="CH230" s="134" t="n">
        <v>0</v>
      </c>
      <c r="CI230" s="134" t="n">
        <v>0</v>
      </c>
      <c r="CJ230" s="134" t="n">
        <v>0</v>
      </c>
      <c r="CK230" s="134" t="n">
        <v>0</v>
      </c>
      <c r="CL230" s="134" t="n">
        <v>0</v>
      </c>
      <c r="CM230" s="134" t="n">
        <v>0</v>
      </c>
      <c r="CN230" s="134" t="n">
        <v>0</v>
      </c>
      <c r="CO230" s="134" t="n">
        <v>0</v>
      </c>
      <c r="CP230" s="134" t="n">
        <v>0</v>
      </c>
      <c r="CQ230" s="134" t="n">
        <v>0</v>
      </c>
      <c r="CR230" s="134" t="n">
        <v>0</v>
      </c>
      <c r="CS230" s="134" t="n">
        <v>0</v>
      </c>
      <c r="CT230" s="134" t="n">
        <v>0.37</v>
      </c>
      <c r="CU230" s="134" t="n">
        <v>0.035</v>
      </c>
      <c r="CV230" s="134" t="n">
        <v>0.05</v>
      </c>
      <c r="CW230" s="134" t="n">
        <v>0</v>
      </c>
      <c r="CX230" s="134" t="n">
        <v>0.17</v>
      </c>
      <c r="CY230" s="134" t="n">
        <v>0.0125</v>
      </c>
      <c r="CZ230" s="134" t="n">
        <v>-0.18</v>
      </c>
      <c r="DA230" s="134" t="n">
        <v>0</v>
      </c>
      <c r="DB230" s="134" t="n">
        <v>0</v>
      </c>
      <c r="DC230" s="134" t="n">
        <v>0</v>
      </c>
      <c r="DD230" s="134" t="n">
        <v>0.85</v>
      </c>
      <c r="DF230" s="134" t="n">
        <v>-0.025</v>
      </c>
      <c r="DG230" s="134" t="n">
        <v>0.01</v>
      </c>
      <c r="DH230" s="134" t="n">
        <v>0.0265</v>
      </c>
      <c r="DI230" s="134" t="n">
        <v>0.01</v>
      </c>
      <c r="DJ230" s="134" t="n">
        <v>0.0115</v>
      </c>
      <c r="DK230" s="134" t="n">
        <v>0.0075</v>
      </c>
    </row>
    <row r="231" customFormat="false" ht="12.75" hidden="false" customHeight="false" outlineLevel="0" collapsed="false">
      <c r="D231" s="133" t="n">
        <v>43647</v>
      </c>
      <c r="F231" s="171" t="n">
        <v>5.2095</v>
      </c>
      <c r="G231" s="172" t="n">
        <v>0.0596756964653711</v>
      </c>
      <c r="H231" s="171" t="n">
        <v>0.17</v>
      </c>
      <c r="I231" s="171" t="n">
        <v>0.5</v>
      </c>
      <c r="J231" s="171" t="n">
        <v>0.5</v>
      </c>
      <c r="K231" s="171" t="n">
        <v>0.4</v>
      </c>
      <c r="L231" s="171" t="n">
        <v>0.5</v>
      </c>
      <c r="M231" s="171" t="n">
        <v>0.5</v>
      </c>
      <c r="N231" s="171" t="n">
        <v>0.5</v>
      </c>
      <c r="O231" s="171" t="n">
        <v>0.5</v>
      </c>
      <c r="P231" s="171" t="n">
        <v>0.5</v>
      </c>
      <c r="Q231" s="171" t="n">
        <v>0.5</v>
      </c>
      <c r="R231" s="172" t="n">
        <v>0.5</v>
      </c>
      <c r="S231" s="172" t="n">
        <v>0.55</v>
      </c>
      <c r="T231" s="171" t="n">
        <v>0.5</v>
      </c>
      <c r="U231" s="171" t="n">
        <v>0.5</v>
      </c>
      <c r="V231" s="171" t="n">
        <v>0.65</v>
      </c>
      <c r="W231" s="171" t="n">
        <v>0.6</v>
      </c>
      <c r="X231" s="171"/>
      <c r="Y231" s="171"/>
      <c r="Z231" s="171"/>
      <c r="AA231" s="171"/>
      <c r="AB231" s="171"/>
      <c r="AC231" s="171"/>
      <c r="AD231" s="171"/>
      <c r="AE231" s="171"/>
      <c r="AF231" s="171"/>
      <c r="AG231" s="171"/>
      <c r="AH231" s="171"/>
      <c r="AI231" s="171"/>
      <c r="AJ231" s="171"/>
      <c r="AK231" s="171"/>
      <c r="AL231" s="171"/>
      <c r="AM231" s="171"/>
      <c r="AN231" s="171"/>
      <c r="AO231" s="171"/>
      <c r="AP231" s="171"/>
      <c r="AQ231" s="171"/>
      <c r="AR231" s="171"/>
      <c r="AS231" s="171"/>
      <c r="AT231" s="171"/>
      <c r="AU231" s="171"/>
      <c r="AV231" s="171"/>
      <c r="AW231" s="171"/>
      <c r="AX231" s="171"/>
      <c r="AY231" s="171"/>
      <c r="AZ231" s="172"/>
      <c r="BA231" s="172"/>
      <c r="BB231" s="172" t="n">
        <v>-0.195</v>
      </c>
      <c r="BC231" s="171" t="n">
        <v>0</v>
      </c>
      <c r="BD231" s="171" t="n">
        <v>-0.07</v>
      </c>
      <c r="BE231" s="171" t="n">
        <v>0</v>
      </c>
      <c r="BF231" s="171" t="n">
        <v>0.43</v>
      </c>
      <c r="BG231" s="171" t="n">
        <v>0</v>
      </c>
      <c r="BH231" s="171" t="n">
        <v>-0.06</v>
      </c>
      <c r="BI231" s="171" t="n">
        <v>0</v>
      </c>
      <c r="BJ231" s="171" t="n">
        <v>0</v>
      </c>
      <c r="BK231" s="134" t="n">
        <v>0</v>
      </c>
      <c r="BL231" s="134" t="n">
        <v>0.43</v>
      </c>
      <c r="BM231" s="134" t="n">
        <v>0</v>
      </c>
      <c r="BN231" s="134" t="n">
        <v>0.05</v>
      </c>
      <c r="BO231" s="134" t="n">
        <v>0</v>
      </c>
      <c r="BP231" s="134" t="n">
        <v>-0.32</v>
      </c>
      <c r="BQ231" s="134" t="n">
        <v>0</v>
      </c>
      <c r="BR231" s="134" t="n">
        <v>0.475</v>
      </c>
      <c r="BS231" s="134" t="n">
        <v>0</v>
      </c>
      <c r="BT231" s="134" t="n">
        <v>-0.07</v>
      </c>
      <c r="BU231" s="134" t="n">
        <v>0</v>
      </c>
      <c r="BV231" s="134" t="n">
        <v>0.275</v>
      </c>
      <c r="BW231" s="134" t="n">
        <v>0</v>
      </c>
      <c r="BX231" s="134" t="n">
        <v>0</v>
      </c>
      <c r="BY231" s="134" t="n">
        <v>0</v>
      </c>
      <c r="BZ231" s="134" t="n">
        <v>0</v>
      </c>
      <c r="CA231" s="134" t="n">
        <v>0</v>
      </c>
      <c r="CB231" s="134" t="n">
        <v>0.175</v>
      </c>
      <c r="CC231" s="134" t="n">
        <v>0.0125</v>
      </c>
      <c r="CD231" s="134" t="n">
        <v>0</v>
      </c>
      <c r="CE231" s="134" t="n">
        <v>0</v>
      </c>
      <c r="CF231" s="134" t="n">
        <v>0</v>
      </c>
      <c r="CG231" s="134" t="n">
        <v>0</v>
      </c>
      <c r="CH231" s="134" t="n">
        <v>0</v>
      </c>
      <c r="CI231" s="134" t="n">
        <v>0</v>
      </c>
      <c r="CJ231" s="134" t="n">
        <v>0</v>
      </c>
      <c r="CK231" s="134" t="n">
        <v>0</v>
      </c>
      <c r="CL231" s="134" t="n">
        <v>0</v>
      </c>
      <c r="CM231" s="134" t="n">
        <v>0</v>
      </c>
      <c r="CN231" s="134" t="n">
        <v>0</v>
      </c>
      <c r="CO231" s="134" t="n">
        <v>0</v>
      </c>
      <c r="CP231" s="134" t="n">
        <v>0</v>
      </c>
      <c r="CQ231" s="134" t="n">
        <v>0</v>
      </c>
      <c r="CR231" s="134" t="n">
        <v>0</v>
      </c>
      <c r="CS231" s="134" t="n">
        <v>0</v>
      </c>
      <c r="CT231" s="134" t="n">
        <v>0.41</v>
      </c>
      <c r="CU231" s="134" t="n">
        <v>0.035</v>
      </c>
      <c r="CV231" s="134" t="n">
        <v>0.05</v>
      </c>
      <c r="CW231" s="134" t="n">
        <v>0</v>
      </c>
      <c r="CX231" s="134" t="n">
        <v>0.175</v>
      </c>
      <c r="CY231" s="134" t="n">
        <v>0.0125</v>
      </c>
      <c r="CZ231" s="134" t="n">
        <v>-0.18</v>
      </c>
      <c r="DA231" s="134" t="n">
        <v>0</v>
      </c>
      <c r="DB231" s="134" t="n">
        <v>0</v>
      </c>
      <c r="DC231" s="134" t="n">
        <v>0</v>
      </c>
      <c r="DD231" s="134" t="n">
        <v>1.05</v>
      </c>
      <c r="DF231" s="134" t="n">
        <v>-0.025</v>
      </c>
      <c r="DG231" s="134" t="n">
        <v>0.01</v>
      </c>
      <c r="DH231" s="134" t="n">
        <v>0.0265</v>
      </c>
      <c r="DI231" s="134" t="n">
        <v>0.01</v>
      </c>
      <c r="DJ231" s="134" t="n">
        <v>0.0115</v>
      </c>
      <c r="DK231" s="134" t="n">
        <v>0.0075</v>
      </c>
    </row>
    <row r="232" customFormat="false" ht="12.75" hidden="false" customHeight="false" outlineLevel="0" collapsed="false">
      <c r="D232" s="133" t="n">
        <v>43678</v>
      </c>
      <c r="F232" s="171" t="n">
        <v>5.2485</v>
      </c>
      <c r="G232" s="172" t="n">
        <v>0.0597233460597266</v>
      </c>
      <c r="H232" s="171" t="n">
        <v>0.17</v>
      </c>
      <c r="I232" s="171" t="n">
        <v>0.55</v>
      </c>
      <c r="J232" s="171" t="n">
        <v>0.55</v>
      </c>
      <c r="K232" s="171" t="n">
        <v>0.5</v>
      </c>
      <c r="L232" s="171" t="n">
        <v>0.6</v>
      </c>
      <c r="M232" s="171" t="n">
        <v>0.55</v>
      </c>
      <c r="N232" s="171" t="n">
        <v>0.6</v>
      </c>
      <c r="O232" s="171" t="n">
        <v>0.55</v>
      </c>
      <c r="P232" s="171" t="n">
        <v>0.6</v>
      </c>
      <c r="Q232" s="171" t="n">
        <v>0.45</v>
      </c>
      <c r="R232" s="172" t="n">
        <v>0.55</v>
      </c>
      <c r="S232" s="172" t="n">
        <v>0.6</v>
      </c>
      <c r="T232" s="171" t="n">
        <v>0.55</v>
      </c>
      <c r="U232" s="171" t="n">
        <v>0.6</v>
      </c>
      <c r="V232" s="171" t="n">
        <v>0.7</v>
      </c>
      <c r="W232" s="171" t="n">
        <v>0.7</v>
      </c>
      <c r="X232" s="171"/>
      <c r="Y232" s="171"/>
      <c r="Z232" s="171"/>
      <c r="AA232" s="171"/>
      <c r="AB232" s="171"/>
      <c r="AC232" s="171"/>
      <c r="AD232" s="171"/>
      <c r="AE232" s="171"/>
      <c r="AF232" s="171"/>
      <c r="AG232" s="171"/>
      <c r="AH232" s="171"/>
      <c r="AI232" s="171"/>
      <c r="AJ232" s="171"/>
      <c r="AK232" s="171"/>
      <c r="AL232" s="171"/>
      <c r="AM232" s="171"/>
      <c r="AN232" s="171"/>
      <c r="AO232" s="171"/>
      <c r="AP232" s="171"/>
      <c r="AQ232" s="171"/>
      <c r="AR232" s="171"/>
      <c r="AS232" s="171"/>
      <c r="AT232" s="171"/>
      <c r="AU232" s="171"/>
      <c r="AV232" s="171"/>
      <c r="AW232" s="171"/>
      <c r="AX232" s="171"/>
      <c r="AY232" s="171"/>
      <c r="AZ232" s="172"/>
      <c r="BA232" s="172"/>
      <c r="BB232" s="172" t="n">
        <v>-0.195</v>
      </c>
      <c r="BC232" s="171" t="n">
        <v>0</v>
      </c>
      <c r="BD232" s="171" t="n">
        <v>-0.07</v>
      </c>
      <c r="BE232" s="171" t="n">
        <v>0</v>
      </c>
      <c r="BF232" s="171" t="n">
        <v>0.43</v>
      </c>
      <c r="BG232" s="171" t="n">
        <v>0</v>
      </c>
      <c r="BH232" s="171" t="n">
        <v>-0.06</v>
      </c>
      <c r="BI232" s="171" t="n">
        <v>0</v>
      </c>
      <c r="BJ232" s="171" t="n">
        <v>0</v>
      </c>
      <c r="BK232" s="134" t="n">
        <v>0</v>
      </c>
      <c r="BL232" s="134" t="n">
        <v>0.43</v>
      </c>
      <c r="BM232" s="134" t="n">
        <v>0</v>
      </c>
      <c r="BN232" s="134" t="n">
        <v>0.05</v>
      </c>
      <c r="BO232" s="134" t="n">
        <v>0</v>
      </c>
      <c r="BP232" s="134" t="n">
        <v>-0.32</v>
      </c>
      <c r="BQ232" s="134" t="n">
        <v>0</v>
      </c>
      <c r="BR232" s="134" t="n">
        <v>0.475</v>
      </c>
      <c r="BS232" s="134" t="n">
        <v>0</v>
      </c>
      <c r="BT232" s="134" t="n">
        <v>-0.07</v>
      </c>
      <c r="BU232" s="134" t="n">
        <v>0</v>
      </c>
      <c r="BV232" s="134" t="n">
        <v>0.275</v>
      </c>
      <c r="BW232" s="134" t="n">
        <v>0</v>
      </c>
      <c r="BX232" s="134" t="n">
        <v>0</v>
      </c>
      <c r="BY232" s="134" t="n">
        <v>0</v>
      </c>
      <c r="BZ232" s="134" t="n">
        <v>0</v>
      </c>
      <c r="CA232" s="134" t="n">
        <v>0</v>
      </c>
      <c r="CB232" s="134" t="n">
        <v>0.175</v>
      </c>
      <c r="CC232" s="134" t="n">
        <v>0.0125</v>
      </c>
      <c r="CD232" s="134" t="n">
        <v>0</v>
      </c>
      <c r="CE232" s="134" t="n">
        <v>0</v>
      </c>
      <c r="CF232" s="134" t="n">
        <v>0</v>
      </c>
      <c r="CG232" s="134" t="n">
        <v>0</v>
      </c>
      <c r="CH232" s="134" t="n">
        <v>0</v>
      </c>
      <c r="CI232" s="134" t="n">
        <v>0</v>
      </c>
      <c r="CJ232" s="134" t="n">
        <v>0</v>
      </c>
      <c r="CK232" s="134" t="n">
        <v>0</v>
      </c>
      <c r="CL232" s="134" t="n">
        <v>0</v>
      </c>
      <c r="CM232" s="134" t="n">
        <v>0</v>
      </c>
      <c r="CN232" s="134" t="n">
        <v>0</v>
      </c>
      <c r="CO232" s="134" t="n">
        <v>0</v>
      </c>
      <c r="CP232" s="134" t="n">
        <v>0</v>
      </c>
      <c r="CQ232" s="134" t="n">
        <v>0</v>
      </c>
      <c r="CR232" s="134" t="n">
        <v>0</v>
      </c>
      <c r="CS232" s="134" t="n">
        <v>0</v>
      </c>
      <c r="CT232" s="134" t="n">
        <v>0.41</v>
      </c>
      <c r="CU232" s="134" t="n">
        <v>0.01</v>
      </c>
      <c r="CV232" s="134" t="n">
        <v>0.05</v>
      </c>
      <c r="CW232" s="134" t="n">
        <v>0</v>
      </c>
      <c r="CX232" s="134" t="n">
        <v>0.175</v>
      </c>
      <c r="CY232" s="134" t="n">
        <v>0.0125</v>
      </c>
      <c r="CZ232" s="134" t="n">
        <v>-0.18</v>
      </c>
      <c r="DA232" s="134" t="n">
        <v>0</v>
      </c>
      <c r="DB232" s="134" t="n">
        <v>0</v>
      </c>
      <c r="DC232" s="134" t="n">
        <v>0</v>
      </c>
      <c r="DD232" s="134" t="n">
        <v>1.05</v>
      </c>
      <c r="DF232" s="134" t="n">
        <v>-0.025</v>
      </c>
      <c r="DG232" s="134" t="n">
        <v>0.01</v>
      </c>
      <c r="DH232" s="134" t="n">
        <v>0.0215</v>
      </c>
      <c r="DI232" s="134" t="n">
        <v>0.01</v>
      </c>
      <c r="DJ232" s="134" t="n">
        <v>0.0065</v>
      </c>
      <c r="DK232" s="134" t="n">
        <v>0.0075</v>
      </c>
    </row>
    <row r="233" customFormat="false" ht="12.75" hidden="false" customHeight="false" outlineLevel="0" collapsed="false">
      <c r="D233" s="133" t="n">
        <v>43709</v>
      </c>
      <c r="F233" s="171" t="n">
        <v>5.2375</v>
      </c>
      <c r="G233" s="172" t="n">
        <v>0.0597709956548371</v>
      </c>
      <c r="H233" s="171" t="n">
        <v>0.17</v>
      </c>
      <c r="I233" s="171" t="n">
        <v>0.55</v>
      </c>
      <c r="J233" s="171" t="n">
        <v>0.55</v>
      </c>
      <c r="K233" s="171" t="n">
        <v>0.55</v>
      </c>
      <c r="L233" s="171" t="n">
        <v>0.55</v>
      </c>
      <c r="M233" s="171" t="n">
        <v>0.55</v>
      </c>
      <c r="N233" s="171" t="n">
        <v>0.6</v>
      </c>
      <c r="O233" s="171" t="n">
        <v>0.6</v>
      </c>
      <c r="P233" s="171" t="n">
        <v>0.55</v>
      </c>
      <c r="Q233" s="171" t="n">
        <v>0.5</v>
      </c>
      <c r="R233" s="172" t="n">
        <v>0.55</v>
      </c>
      <c r="S233" s="172" t="n">
        <v>0.6</v>
      </c>
      <c r="T233" s="171" t="n">
        <v>0.55</v>
      </c>
      <c r="U233" s="171" t="n">
        <v>0.6</v>
      </c>
      <c r="V233" s="171" t="n">
        <v>0.7</v>
      </c>
      <c r="W233" s="171" t="n">
        <v>0.65</v>
      </c>
      <c r="X233" s="171"/>
      <c r="Y233" s="171"/>
      <c r="Z233" s="171"/>
      <c r="AA233" s="171"/>
      <c r="AB233" s="171"/>
      <c r="AC233" s="171"/>
      <c r="AD233" s="171"/>
      <c r="AE233" s="171"/>
      <c r="AF233" s="171"/>
      <c r="AG233" s="171"/>
      <c r="AH233" s="171"/>
      <c r="AI233" s="171"/>
      <c r="AJ233" s="171"/>
      <c r="AK233" s="171"/>
      <c r="AL233" s="171"/>
      <c r="AM233" s="171"/>
      <c r="AN233" s="171"/>
      <c r="AO233" s="171"/>
      <c r="AP233" s="171"/>
      <c r="AQ233" s="171"/>
      <c r="AR233" s="171"/>
      <c r="AS233" s="171"/>
      <c r="AT233" s="171"/>
      <c r="AU233" s="171"/>
      <c r="AV233" s="171"/>
      <c r="AW233" s="171"/>
      <c r="AX233" s="171"/>
      <c r="AY233" s="171"/>
      <c r="AZ233" s="172"/>
      <c r="BA233" s="172"/>
      <c r="BB233" s="172" t="n">
        <v>-0.195</v>
      </c>
      <c r="BC233" s="171" t="n">
        <v>0</v>
      </c>
      <c r="BD233" s="171" t="n">
        <v>-0.07</v>
      </c>
      <c r="BE233" s="171" t="n">
        <v>0</v>
      </c>
      <c r="BF233" s="171" t="n">
        <v>0.43</v>
      </c>
      <c r="BG233" s="171" t="n">
        <v>0</v>
      </c>
      <c r="BH233" s="171" t="n">
        <v>-0.06</v>
      </c>
      <c r="BI233" s="171" t="n">
        <v>0</v>
      </c>
      <c r="BJ233" s="171" t="n">
        <v>0</v>
      </c>
      <c r="BK233" s="134" t="n">
        <v>0</v>
      </c>
      <c r="BL233" s="134" t="n">
        <v>0.43</v>
      </c>
      <c r="BM233" s="134" t="n">
        <v>0</v>
      </c>
      <c r="BN233" s="134" t="n">
        <v>0.05</v>
      </c>
      <c r="BO233" s="134" t="n">
        <v>0</v>
      </c>
      <c r="BP233" s="134" t="n">
        <v>-0.32</v>
      </c>
      <c r="BQ233" s="134" t="n">
        <v>0</v>
      </c>
      <c r="BR233" s="134" t="n">
        <v>0.475</v>
      </c>
      <c r="BS233" s="134" t="n">
        <v>0</v>
      </c>
      <c r="BT233" s="134" t="n">
        <v>-0.07</v>
      </c>
      <c r="BU233" s="134" t="n">
        <v>0</v>
      </c>
      <c r="BV233" s="134" t="n">
        <v>0.275</v>
      </c>
      <c r="BW233" s="134" t="n">
        <v>0</v>
      </c>
      <c r="BX233" s="134" t="n">
        <v>0</v>
      </c>
      <c r="BY233" s="134" t="n">
        <v>0</v>
      </c>
      <c r="BZ233" s="134" t="n">
        <v>0</v>
      </c>
      <c r="CA233" s="134" t="n">
        <v>0</v>
      </c>
      <c r="CB233" s="134" t="n">
        <v>0.165</v>
      </c>
      <c r="CC233" s="134" t="n">
        <v>0.0125</v>
      </c>
      <c r="CD233" s="134" t="n">
        <v>0</v>
      </c>
      <c r="CE233" s="134" t="n">
        <v>0</v>
      </c>
      <c r="CF233" s="134" t="n">
        <v>0</v>
      </c>
      <c r="CG233" s="134" t="n">
        <v>0</v>
      </c>
      <c r="CH233" s="134" t="n">
        <v>0</v>
      </c>
      <c r="CI233" s="134" t="n">
        <v>0</v>
      </c>
      <c r="CJ233" s="134" t="n">
        <v>0</v>
      </c>
      <c r="CK233" s="134" t="n">
        <v>0</v>
      </c>
      <c r="CL233" s="134" t="n">
        <v>0</v>
      </c>
      <c r="CM233" s="134" t="n">
        <v>0</v>
      </c>
      <c r="CN233" s="134" t="n">
        <v>0</v>
      </c>
      <c r="CO233" s="134" t="n">
        <v>0</v>
      </c>
      <c r="CP233" s="134" t="n">
        <v>0</v>
      </c>
      <c r="CQ233" s="134" t="n">
        <v>0</v>
      </c>
      <c r="CR233" s="134" t="n">
        <v>0</v>
      </c>
      <c r="CS233" s="134" t="n">
        <v>0</v>
      </c>
      <c r="CT233" s="134" t="n">
        <v>0.36</v>
      </c>
      <c r="CU233" s="134" t="n">
        <v>0.01</v>
      </c>
      <c r="CV233" s="134" t="n">
        <v>0.05</v>
      </c>
      <c r="CW233" s="134" t="n">
        <v>0</v>
      </c>
      <c r="CX233" s="134" t="n">
        <v>0.165</v>
      </c>
      <c r="CY233" s="134" t="n">
        <v>0.0125</v>
      </c>
      <c r="CZ233" s="134" t="n">
        <v>-0.18</v>
      </c>
      <c r="DA233" s="134" t="n">
        <v>0</v>
      </c>
      <c r="DB233" s="134" t="n">
        <v>0</v>
      </c>
      <c r="DC233" s="134" t="n">
        <v>0</v>
      </c>
      <c r="DD233" s="134" t="n">
        <v>0.75</v>
      </c>
      <c r="DF233" s="134" t="n">
        <v>-0.03</v>
      </c>
      <c r="DG233" s="134" t="n">
        <v>0.01</v>
      </c>
      <c r="DH233" s="134" t="n">
        <v>0.0215</v>
      </c>
      <c r="DI233" s="134" t="n">
        <v>0.01</v>
      </c>
      <c r="DJ233" s="134" t="n">
        <v>0.0065</v>
      </c>
      <c r="DK233" s="134" t="n">
        <v>0.0075</v>
      </c>
    </row>
    <row r="234" customFormat="false" ht="12.75" hidden="false" customHeight="false" outlineLevel="0" collapsed="false">
      <c r="D234" s="133" t="n">
        <v>43739</v>
      </c>
      <c r="F234" s="171" t="n">
        <v>5.2525</v>
      </c>
      <c r="G234" s="172" t="n">
        <v>0.0598171081669525</v>
      </c>
      <c r="H234" s="171" t="n">
        <v>0.17</v>
      </c>
      <c r="I234" s="171" t="n">
        <v>0.6</v>
      </c>
      <c r="J234" s="171" t="n">
        <v>0.6</v>
      </c>
      <c r="K234" s="171" t="n">
        <v>0.55</v>
      </c>
      <c r="L234" s="171" t="n">
        <v>0.6</v>
      </c>
      <c r="M234" s="171" t="n">
        <v>0.6</v>
      </c>
      <c r="N234" s="171" t="n">
        <v>0.65</v>
      </c>
      <c r="O234" s="171" t="n">
        <v>0.65</v>
      </c>
      <c r="P234" s="171" t="n">
        <v>0.6</v>
      </c>
      <c r="Q234" s="171" t="n">
        <v>0.5</v>
      </c>
      <c r="R234" s="172" t="n">
        <v>0.6</v>
      </c>
      <c r="S234" s="172" t="n">
        <v>0.65</v>
      </c>
      <c r="T234" s="171" t="n">
        <v>0.6</v>
      </c>
      <c r="U234" s="171" t="n">
        <v>0.65</v>
      </c>
      <c r="V234" s="171" t="n">
        <v>0.75</v>
      </c>
      <c r="W234" s="171" t="n">
        <v>0.7</v>
      </c>
      <c r="X234" s="171"/>
      <c r="Y234" s="171"/>
      <c r="Z234" s="171"/>
      <c r="AA234" s="171"/>
      <c r="AB234" s="171"/>
      <c r="AC234" s="171"/>
      <c r="AD234" s="171"/>
      <c r="AE234" s="171"/>
      <c r="AF234" s="171"/>
      <c r="AG234" s="171"/>
      <c r="AH234" s="171"/>
      <c r="AI234" s="171"/>
      <c r="AJ234" s="171"/>
      <c r="AK234" s="171"/>
      <c r="AL234" s="171"/>
      <c r="AM234" s="171"/>
      <c r="AN234" s="171"/>
      <c r="AO234" s="171"/>
      <c r="AP234" s="171"/>
      <c r="AQ234" s="171"/>
      <c r="AR234" s="171"/>
      <c r="AS234" s="171"/>
      <c r="AT234" s="171"/>
      <c r="AU234" s="171"/>
      <c r="AV234" s="171"/>
      <c r="AW234" s="171"/>
      <c r="AX234" s="171"/>
      <c r="AY234" s="171"/>
      <c r="AZ234" s="172"/>
      <c r="BA234" s="172"/>
      <c r="BB234" s="172" t="n">
        <v>-0.195</v>
      </c>
      <c r="BC234" s="171" t="n">
        <v>0</v>
      </c>
      <c r="BD234" s="171" t="n">
        <v>-0.07</v>
      </c>
      <c r="BE234" s="171" t="n">
        <v>0</v>
      </c>
      <c r="BF234" s="171" t="n">
        <v>0.43</v>
      </c>
      <c r="BG234" s="171" t="n">
        <v>0</v>
      </c>
      <c r="BH234" s="171" t="n">
        <v>-0.06</v>
      </c>
      <c r="BI234" s="171" t="n">
        <v>0</v>
      </c>
      <c r="BJ234" s="171" t="n">
        <v>0</v>
      </c>
      <c r="BK234" s="134" t="n">
        <v>0</v>
      </c>
      <c r="BL234" s="134" t="n">
        <v>0.43</v>
      </c>
      <c r="BM234" s="134" t="n">
        <v>0</v>
      </c>
      <c r="BN234" s="134" t="n">
        <v>0.05</v>
      </c>
      <c r="BO234" s="134" t="n">
        <v>0</v>
      </c>
      <c r="BP234" s="134" t="n">
        <v>-0.32</v>
      </c>
      <c r="BQ234" s="134" t="n">
        <v>0</v>
      </c>
      <c r="BR234" s="134" t="n">
        <v>0.475</v>
      </c>
      <c r="BS234" s="134" t="n">
        <v>0</v>
      </c>
      <c r="BT234" s="134" t="n">
        <v>-0.07</v>
      </c>
      <c r="BU234" s="134" t="n">
        <v>0</v>
      </c>
      <c r="BV234" s="134" t="n">
        <v>0.275</v>
      </c>
      <c r="BW234" s="134" t="n">
        <v>0</v>
      </c>
      <c r="BX234" s="134" t="n">
        <v>0</v>
      </c>
      <c r="BY234" s="134" t="n">
        <v>0</v>
      </c>
      <c r="BZ234" s="134" t="n">
        <v>0</v>
      </c>
      <c r="CA234" s="134" t="n">
        <v>0</v>
      </c>
      <c r="CB234" s="134" t="n">
        <v>0.1725</v>
      </c>
      <c r="CC234" s="134" t="n">
        <v>0.0125</v>
      </c>
      <c r="CD234" s="134" t="n">
        <v>0</v>
      </c>
      <c r="CE234" s="134" t="n">
        <v>0</v>
      </c>
      <c r="CF234" s="134" t="n">
        <v>0</v>
      </c>
      <c r="CG234" s="134" t="n">
        <v>0</v>
      </c>
      <c r="CH234" s="134" t="n">
        <v>0</v>
      </c>
      <c r="CI234" s="134" t="n">
        <v>0</v>
      </c>
      <c r="CJ234" s="134" t="n">
        <v>0</v>
      </c>
      <c r="CK234" s="134" t="n">
        <v>0</v>
      </c>
      <c r="CL234" s="134" t="n">
        <v>0</v>
      </c>
      <c r="CM234" s="134" t="n">
        <v>0</v>
      </c>
      <c r="CN234" s="134" t="n">
        <v>0</v>
      </c>
      <c r="CO234" s="134" t="n">
        <v>0</v>
      </c>
      <c r="CP234" s="134" t="n">
        <v>0</v>
      </c>
      <c r="CQ234" s="134" t="n">
        <v>0</v>
      </c>
      <c r="CR234" s="134" t="n">
        <v>0</v>
      </c>
      <c r="CS234" s="134" t="n">
        <v>0</v>
      </c>
      <c r="CT234" s="134" t="n">
        <v>0.4</v>
      </c>
      <c r="CU234" s="134" t="n">
        <v>0.01</v>
      </c>
      <c r="CV234" s="134" t="n">
        <v>0.05</v>
      </c>
      <c r="CW234" s="134" t="n">
        <v>0</v>
      </c>
      <c r="CX234" s="134" t="n">
        <v>0.1725</v>
      </c>
      <c r="CY234" s="134" t="n">
        <v>0.0125</v>
      </c>
      <c r="CZ234" s="134" t="n">
        <v>-0.18</v>
      </c>
      <c r="DA234" s="134" t="n">
        <v>0</v>
      </c>
      <c r="DB234" s="134" t="n">
        <v>0</v>
      </c>
      <c r="DC234" s="134" t="n">
        <v>0</v>
      </c>
      <c r="DD234" s="134" t="n">
        <v>0.45</v>
      </c>
      <c r="DF234" s="134" t="n">
        <v>-0.03</v>
      </c>
      <c r="DG234" s="134" t="n">
        <v>0.01</v>
      </c>
      <c r="DH234" s="134" t="n">
        <v>0.0165</v>
      </c>
      <c r="DI234" s="134" t="n">
        <v>0.01</v>
      </c>
      <c r="DJ234" s="134" t="n">
        <v>0.0015</v>
      </c>
      <c r="DK234" s="134" t="n">
        <v>0.0075</v>
      </c>
    </row>
    <row r="235" customFormat="false" ht="12.75" hidden="false" customHeight="false" outlineLevel="0" collapsed="false">
      <c r="D235" s="133" t="n">
        <v>43770</v>
      </c>
      <c r="F235" s="171" t="n">
        <v>5.4095</v>
      </c>
      <c r="G235" s="172" t="n">
        <v>0.0598647577635472</v>
      </c>
      <c r="H235" s="171" t="n">
        <v>0.17</v>
      </c>
      <c r="I235" s="171" t="n">
        <v>0.8</v>
      </c>
      <c r="J235" s="171" t="n">
        <v>0.85</v>
      </c>
      <c r="K235" s="171" t="n">
        <v>0.8</v>
      </c>
      <c r="L235" s="171" t="n">
        <v>0.8</v>
      </c>
      <c r="M235" s="171" t="n">
        <v>0.9</v>
      </c>
      <c r="N235" s="171" t="n">
        <v>0.95</v>
      </c>
      <c r="O235" s="171" t="n">
        <v>0.85</v>
      </c>
      <c r="P235" s="171" t="n">
        <v>0.8</v>
      </c>
      <c r="Q235" s="171" t="n">
        <v>0.95</v>
      </c>
      <c r="R235" s="172" t="n">
        <v>0.8</v>
      </c>
      <c r="S235" s="172" t="n">
        <v>0.8</v>
      </c>
      <c r="T235" s="171" t="n">
        <v>0.8</v>
      </c>
      <c r="U235" s="171" t="n">
        <v>0.95</v>
      </c>
      <c r="V235" s="171" t="n">
        <v>0.95</v>
      </c>
      <c r="W235" s="171" t="n">
        <v>0.9</v>
      </c>
      <c r="X235" s="171"/>
      <c r="Y235" s="171"/>
      <c r="Z235" s="171"/>
      <c r="AA235" s="171"/>
      <c r="AB235" s="171"/>
      <c r="AC235" s="171"/>
      <c r="AD235" s="171"/>
      <c r="AE235" s="171"/>
      <c r="AF235" s="171"/>
      <c r="AG235" s="171"/>
      <c r="AH235" s="171"/>
      <c r="AI235" s="171"/>
      <c r="AJ235" s="171"/>
      <c r="AK235" s="171"/>
      <c r="AL235" s="171"/>
      <c r="AM235" s="171"/>
      <c r="AN235" s="171"/>
      <c r="AO235" s="171"/>
      <c r="AP235" s="171"/>
      <c r="AQ235" s="171"/>
      <c r="AR235" s="171"/>
      <c r="AS235" s="171"/>
      <c r="AT235" s="171"/>
      <c r="AU235" s="171"/>
      <c r="AV235" s="171"/>
      <c r="AW235" s="171"/>
      <c r="AX235" s="171"/>
      <c r="AY235" s="171"/>
      <c r="AZ235" s="172"/>
      <c r="BA235" s="172"/>
      <c r="BB235" s="172" t="n">
        <v>-0.13</v>
      </c>
      <c r="BC235" s="171" t="n">
        <v>0</v>
      </c>
      <c r="BD235" s="171" t="n">
        <v>-0.07</v>
      </c>
      <c r="BE235" s="171" t="n">
        <v>0</v>
      </c>
      <c r="BF235" s="171" t="n">
        <v>0.35</v>
      </c>
      <c r="BG235" s="171" t="n">
        <v>0</v>
      </c>
      <c r="BH235" s="171" t="n">
        <v>-0.06</v>
      </c>
      <c r="BI235" s="171" t="n">
        <v>0</v>
      </c>
      <c r="BJ235" s="171" t="n">
        <v>0</v>
      </c>
      <c r="BK235" s="134" t="n">
        <v>0</v>
      </c>
      <c r="BL235" s="134" t="n">
        <v>0.35</v>
      </c>
      <c r="BM235" s="134" t="n">
        <v>0</v>
      </c>
      <c r="BN235" s="134" t="n">
        <v>0.05</v>
      </c>
      <c r="BO235" s="134" t="n">
        <v>0</v>
      </c>
      <c r="BP235" s="134" t="n">
        <v>-0.26</v>
      </c>
      <c r="BQ235" s="134" t="n">
        <v>0</v>
      </c>
      <c r="BR235" s="134" t="n">
        <v>0.5</v>
      </c>
      <c r="BS235" s="134" t="n">
        <v>0</v>
      </c>
      <c r="BT235" s="134" t="n">
        <v>-0.07</v>
      </c>
      <c r="BU235" s="134" t="n">
        <v>0</v>
      </c>
      <c r="BV235" s="134" t="n">
        <v>0.3</v>
      </c>
      <c r="BW235" s="134" t="n">
        <v>0</v>
      </c>
      <c r="BX235" s="134" t="n">
        <v>0</v>
      </c>
      <c r="BY235" s="134" t="n">
        <v>0</v>
      </c>
      <c r="BZ235" s="134" t="n">
        <v>0</v>
      </c>
      <c r="CA235" s="134" t="n">
        <v>0</v>
      </c>
      <c r="CB235" s="134" t="n">
        <v>0.215</v>
      </c>
      <c r="CC235" s="134" t="n">
        <v>0.02</v>
      </c>
      <c r="CD235" s="134" t="n">
        <v>0</v>
      </c>
      <c r="CE235" s="134" t="n">
        <v>0</v>
      </c>
      <c r="CF235" s="134" t="n">
        <v>0</v>
      </c>
      <c r="CG235" s="134" t="n">
        <v>0</v>
      </c>
      <c r="CH235" s="134" t="n">
        <v>0</v>
      </c>
      <c r="CI235" s="134" t="n">
        <v>0</v>
      </c>
      <c r="CJ235" s="134" t="n">
        <v>0</v>
      </c>
      <c r="CK235" s="134" t="n">
        <v>0</v>
      </c>
      <c r="CL235" s="134" t="n">
        <v>0</v>
      </c>
      <c r="CM235" s="134" t="n">
        <v>0</v>
      </c>
      <c r="CN235" s="134" t="n">
        <v>0</v>
      </c>
      <c r="CO235" s="134" t="n">
        <v>0</v>
      </c>
      <c r="CP235" s="134" t="n">
        <v>0</v>
      </c>
      <c r="CQ235" s="134" t="n">
        <v>0</v>
      </c>
      <c r="CR235" s="134" t="n">
        <v>0</v>
      </c>
      <c r="CS235" s="134" t="n">
        <v>0</v>
      </c>
      <c r="CT235" s="134" t="n">
        <v>0.7</v>
      </c>
      <c r="CU235" s="134" t="n">
        <v>0.055</v>
      </c>
      <c r="CV235" s="134" t="n">
        <v>0.05</v>
      </c>
      <c r="CW235" s="134" t="n">
        <v>0</v>
      </c>
      <c r="CX235" s="134" t="n">
        <v>0.215</v>
      </c>
      <c r="CY235" s="134" t="n">
        <v>0.02</v>
      </c>
      <c r="CZ235" s="134" t="n">
        <v>-0.18</v>
      </c>
      <c r="DA235" s="134" t="n">
        <v>0</v>
      </c>
      <c r="DB235" s="134" t="n">
        <v>0</v>
      </c>
      <c r="DC235" s="134" t="n">
        <v>0</v>
      </c>
      <c r="DD235" s="134" t="n">
        <v>0.45</v>
      </c>
      <c r="DF235" s="134" t="n">
        <v>-0.0185</v>
      </c>
      <c r="DG235" s="134" t="n">
        <v>0.0125</v>
      </c>
      <c r="DH235" s="134" t="n">
        <v>0.0175</v>
      </c>
      <c r="DI235" s="134" t="n">
        <v>0.0075</v>
      </c>
      <c r="DJ235" s="134" t="n">
        <v>0.0025</v>
      </c>
      <c r="DK235" s="134" t="n">
        <v>0.0025</v>
      </c>
    </row>
    <row r="236" customFormat="false" ht="12.75" hidden="false" customHeight="false" outlineLevel="0" collapsed="false">
      <c r="D236" s="133" t="n">
        <v>43800</v>
      </c>
      <c r="F236" s="171" t="n">
        <v>5.5695</v>
      </c>
      <c r="G236" s="172" t="n">
        <v>0.0599108702770992</v>
      </c>
      <c r="H236" s="171" t="n">
        <v>0.17</v>
      </c>
      <c r="I236" s="171" t="n">
        <v>1</v>
      </c>
      <c r="J236" s="171" t="n">
        <v>1.05</v>
      </c>
      <c r="K236" s="171" t="n">
        <v>1</v>
      </c>
      <c r="L236" s="171" t="n">
        <v>1</v>
      </c>
      <c r="M236" s="171" t="n">
        <v>1.15</v>
      </c>
      <c r="N236" s="171" t="n">
        <v>1.25</v>
      </c>
      <c r="O236" s="171" t="n">
        <v>1.05</v>
      </c>
      <c r="P236" s="171" t="n">
        <v>1</v>
      </c>
      <c r="Q236" s="171" t="n">
        <v>1.35</v>
      </c>
      <c r="R236" s="172" t="n">
        <v>1</v>
      </c>
      <c r="S236" s="172" t="n">
        <v>1.1</v>
      </c>
      <c r="T236" s="171" t="n">
        <v>1</v>
      </c>
      <c r="U236" s="171" t="n">
        <v>1.25</v>
      </c>
      <c r="V236" s="171" t="n">
        <v>1.15</v>
      </c>
      <c r="W236" s="171" t="n">
        <v>1.1</v>
      </c>
      <c r="X236" s="171"/>
      <c r="Y236" s="171"/>
      <c r="Z236" s="171"/>
      <c r="AA236" s="171"/>
      <c r="AB236" s="171"/>
      <c r="AC236" s="171"/>
      <c r="AD236" s="171"/>
      <c r="AE236" s="171"/>
      <c r="AF236" s="171"/>
      <c r="AG236" s="171"/>
      <c r="AH236" s="171"/>
      <c r="AI236" s="171"/>
      <c r="AJ236" s="171"/>
      <c r="AK236" s="171"/>
      <c r="AL236" s="171"/>
      <c r="AM236" s="171"/>
      <c r="AN236" s="171"/>
      <c r="AO236" s="171"/>
      <c r="AP236" s="171"/>
      <c r="AQ236" s="171"/>
      <c r="AR236" s="171"/>
      <c r="AS236" s="171"/>
      <c r="AT236" s="171"/>
      <c r="AU236" s="171"/>
      <c r="AV236" s="171"/>
      <c r="AW236" s="171"/>
      <c r="AX236" s="171"/>
      <c r="AY236" s="171"/>
      <c r="AZ236" s="172"/>
      <c r="BA236" s="172"/>
      <c r="BB236" s="172" t="n">
        <v>-0.13</v>
      </c>
      <c r="BC236" s="171" t="n">
        <v>0</v>
      </c>
      <c r="BD236" s="171" t="n">
        <v>-0.07</v>
      </c>
      <c r="BE236" s="171" t="n">
        <v>0</v>
      </c>
      <c r="BF236" s="171" t="n">
        <v>0.35</v>
      </c>
      <c r="BG236" s="171" t="n">
        <v>0</v>
      </c>
      <c r="BH236" s="171" t="n">
        <v>-0.06</v>
      </c>
      <c r="BI236" s="171" t="n">
        <v>0</v>
      </c>
      <c r="BJ236" s="171" t="n">
        <v>0</v>
      </c>
      <c r="BK236" s="134" t="n">
        <v>0</v>
      </c>
      <c r="BL236" s="134" t="n">
        <v>0.35</v>
      </c>
      <c r="BM236" s="134" t="n">
        <v>0</v>
      </c>
      <c r="BN236" s="134" t="n">
        <v>0.05</v>
      </c>
      <c r="BO236" s="134" t="n">
        <v>0</v>
      </c>
      <c r="BP236" s="134" t="n">
        <v>-0.26</v>
      </c>
      <c r="BQ236" s="134" t="n">
        <v>0</v>
      </c>
      <c r="BR236" s="134" t="n">
        <v>0.57</v>
      </c>
      <c r="BS236" s="134" t="n">
        <v>0</v>
      </c>
      <c r="BT236" s="134" t="n">
        <v>-0.07</v>
      </c>
      <c r="BU236" s="134" t="n">
        <v>0</v>
      </c>
      <c r="BV236" s="134" t="n">
        <v>0.37</v>
      </c>
      <c r="BW236" s="134" t="n">
        <v>0</v>
      </c>
      <c r="BX236" s="134" t="n">
        <v>0</v>
      </c>
      <c r="BY236" s="134" t="n">
        <v>0</v>
      </c>
      <c r="BZ236" s="134" t="n">
        <v>0</v>
      </c>
      <c r="CA236" s="134" t="n">
        <v>0</v>
      </c>
      <c r="CB236" s="134" t="n">
        <v>0.235</v>
      </c>
      <c r="CC236" s="134" t="n">
        <v>0.02</v>
      </c>
      <c r="CD236" s="134" t="n">
        <v>0</v>
      </c>
      <c r="CE236" s="134" t="n">
        <v>0</v>
      </c>
      <c r="CF236" s="134" t="n">
        <v>0</v>
      </c>
      <c r="CG236" s="134" t="n">
        <v>0</v>
      </c>
      <c r="CH236" s="134" t="n">
        <v>0</v>
      </c>
      <c r="CI236" s="134" t="n">
        <v>0</v>
      </c>
      <c r="CJ236" s="134" t="n">
        <v>0</v>
      </c>
      <c r="CK236" s="134" t="n">
        <v>0</v>
      </c>
      <c r="CL236" s="134" t="n">
        <v>0</v>
      </c>
      <c r="CM236" s="134" t="n">
        <v>0</v>
      </c>
      <c r="CN236" s="134" t="n">
        <v>0</v>
      </c>
      <c r="CO236" s="134" t="n">
        <v>0</v>
      </c>
      <c r="CP236" s="134" t="n">
        <v>0</v>
      </c>
      <c r="CQ236" s="134" t="n">
        <v>0</v>
      </c>
      <c r="CR236" s="134" t="n">
        <v>0</v>
      </c>
      <c r="CS236" s="134" t="n">
        <v>0</v>
      </c>
      <c r="CT236" s="134" t="n">
        <v>0.98</v>
      </c>
      <c r="CU236" s="134" t="n">
        <v>0.25</v>
      </c>
      <c r="CV236" s="134" t="n">
        <v>0.05</v>
      </c>
      <c r="CW236" s="134" t="n">
        <v>0</v>
      </c>
      <c r="CX236" s="134" t="n">
        <v>0.235</v>
      </c>
      <c r="CY236" s="134" t="n">
        <v>0.02</v>
      </c>
      <c r="CZ236" s="134" t="n">
        <v>-0.18</v>
      </c>
      <c r="DA236" s="134" t="n">
        <v>0</v>
      </c>
      <c r="DB236" s="134" t="n">
        <v>0</v>
      </c>
      <c r="DC236" s="134" t="n">
        <v>0</v>
      </c>
      <c r="DD236" s="134" t="n">
        <v>0.4</v>
      </c>
      <c r="DF236" s="134" t="n">
        <v>-0.0185</v>
      </c>
      <c r="DG236" s="134" t="n">
        <v>0.0125</v>
      </c>
      <c r="DH236" s="134" t="n">
        <v>0.0175</v>
      </c>
      <c r="DI236" s="134" t="n">
        <v>0.0075</v>
      </c>
      <c r="DJ236" s="134" t="n">
        <v>0.0025</v>
      </c>
      <c r="DK236" s="134" t="n">
        <v>0.0025</v>
      </c>
    </row>
    <row r="237" customFormat="false" ht="12.75" hidden="false" customHeight="false" outlineLevel="0" collapsed="false">
      <c r="D237" s="133" t="n">
        <v>43831</v>
      </c>
      <c r="F237" s="171" t="n">
        <v>5.602</v>
      </c>
      <c r="G237" s="172" t="n">
        <v>0.0599585198751789</v>
      </c>
      <c r="H237" s="171" t="n">
        <v>0.17</v>
      </c>
      <c r="I237" s="171" t="n">
        <v>1</v>
      </c>
      <c r="J237" s="171" t="n">
        <v>1.05</v>
      </c>
      <c r="K237" s="171" t="n">
        <v>1</v>
      </c>
      <c r="L237" s="171" t="n">
        <v>1</v>
      </c>
      <c r="M237" s="171" t="n">
        <v>1.15</v>
      </c>
      <c r="N237" s="171" t="n">
        <v>1.45</v>
      </c>
      <c r="O237" s="171" t="n">
        <v>1.05</v>
      </c>
      <c r="P237" s="171" t="n">
        <v>1</v>
      </c>
      <c r="Q237" s="171" t="n">
        <v>1.35</v>
      </c>
      <c r="R237" s="172" t="n">
        <v>1</v>
      </c>
      <c r="S237" s="172" t="n">
        <v>1.1</v>
      </c>
      <c r="T237" s="171" t="n">
        <v>1</v>
      </c>
      <c r="U237" s="171" t="n">
        <v>1.45</v>
      </c>
      <c r="V237" s="171" t="n">
        <v>1.15</v>
      </c>
      <c r="W237" s="171" t="n">
        <v>1.1</v>
      </c>
      <c r="X237" s="171"/>
      <c r="Y237" s="171"/>
      <c r="Z237" s="171"/>
      <c r="AA237" s="171"/>
      <c r="AB237" s="171"/>
      <c r="AC237" s="171"/>
      <c r="AD237" s="171"/>
      <c r="AE237" s="171"/>
      <c r="AF237" s="171"/>
      <c r="AG237" s="171"/>
      <c r="AH237" s="171"/>
      <c r="AI237" s="171"/>
      <c r="AJ237" s="171"/>
      <c r="AK237" s="171"/>
      <c r="AL237" s="171"/>
      <c r="AM237" s="171"/>
      <c r="AN237" s="171"/>
      <c r="AO237" s="171"/>
      <c r="AP237" s="171"/>
      <c r="AQ237" s="171"/>
      <c r="AR237" s="171"/>
      <c r="AS237" s="171"/>
      <c r="AT237" s="171"/>
      <c r="AU237" s="171"/>
      <c r="AV237" s="171"/>
      <c r="AW237" s="171"/>
      <c r="AX237" s="171"/>
      <c r="AY237" s="171"/>
      <c r="AZ237" s="172"/>
      <c r="BA237" s="172"/>
      <c r="BB237" s="172" t="n">
        <v>-0.13</v>
      </c>
      <c r="BC237" s="171" t="n">
        <v>0</v>
      </c>
      <c r="BD237" s="171" t="n">
        <v>-0.07</v>
      </c>
      <c r="BE237" s="171" t="n">
        <v>0</v>
      </c>
      <c r="BF237" s="171" t="n">
        <v>0.35</v>
      </c>
      <c r="BG237" s="171" t="n">
        <v>0</v>
      </c>
      <c r="BH237" s="171" t="n">
        <v>-0.06</v>
      </c>
      <c r="BI237" s="171" t="n">
        <v>0</v>
      </c>
      <c r="BJ237" s="171" t="n">
        <v>0</v>
      </c>
      <c r="BK237" s="134" t="n">
        <v>0</v>
      </c>
      <c r="BL237" s="134" t="n">
        <v>0.35</v>
      </c>
      <c r="BM237" s="134" t="n">
        <v>0</v>
      </c>
      <c r="BN237" s="134" t="n">
        <v>0.05</v>
      </c>
      <c r="BO237" s="134" t="n">
        <v>0</v>
      </c>
      <c r="BP237" s="134" t="n">
        <v>-0.26</v>
      </c>
      <c r="BQ237" s="134" t="n">
        <v>0</v>
      </c>
      <c r="BR237" s="134" t="n">
        <v>0.57</v>
      </c>
      <c r="BS237" s="134" t="n">
        <v>0</v>
      </c>
      <c r="BT237" s="134" t="n">
        <v>-0.07</v>
      </c>
      <c r="BU237" s="134" t="n">
        <v>0</v>
      </c>
      <c r="BV237" s="134" t="n">
        <v>0.37</v>
      </c>
      <c r="BW237" s="134" t="n">
        <v>0</v>
      </c>
      <c r="BX237" s="134" t="n">
        <v>0</v>
      </c>
      <c r="BY237" s="134" t="n">
        <v>0</v>
      </c>
      <c r="BZ237" s="134" t="n">
        <v>0</v>
      </c>
      <c r="CA237" s="134" t="n">
        <v>0</v>
      </c>
      <c r="CB237" s="134" t="n">
        <v>0.255</v>
      </c>
      <c r="CC237" s="134" t="n">
        <v>0.02</v>
      </c>
      <c r="CD237" s="134" t="n">
        <v>0</v>
      </c>
      <c r="CE237" s="134" t="n">
        <v>0</v>
      </c>
      <c r="CF237" s="134" t="n">
        <v>0</v>
      </c>
      <c r="CG237" s="134" t="n">
        <v>0</v>
      </c>
      <c r="CH237" s="134" t="n">
        <v>0</v>
      </c>
      <c r="CI237" s="134" t="n">
        <v>0</v>
      </c>
      <c r="CJ237" s="134" t="n">
        <v>0</v>
      </c>
      <c r="CK237" s="134" t="n">
        <v>0</v>
      </c>
      <c r="CL237" s="134" t="n">
        <v>0</v>
      </c>
      <c r="CM237" s="134" t="n">
        <v>0</v>
      </c>
      <c r="CN237" s="134" t="n">
        <v>0</v>
      </c>
      <c r="CO237" s="134" t="n">
        <v>0</v>
      </c>
      <c r="CP237" s="134" t="n">
        <v>0</v>
      </c>
      <c r="CQ237" s="134" t="n">
        <v>0</v>
      </c>
      <c r="CR237" s="134" t="n">
        <v>0</v>
      </c>
      <c r="CS237" s="134" t="n">
        <v>0</v>
      </c>
      <c r="CT237" s="134" t="n">
        <v>1.6</v>
      </c>
      <c r="CU237" s="134" t="n">
        <v>0.45</v>
      </c>
      <c r="CV237" s="134" t="n">
        <v>0.05</v>
      </c>
      <c r="CW237" s="134" t="n">
        <v>0</v>
      </c>
      <c r="CX237" s="134" t="n">
        <v>0.255</v>
      </c>
      <c r="CY237" s="134" t="n">
        <v>0.02</v>
      </c>
      <c r="CZ237" s="134" t="n">
        <v>-0.18</v>
      </c>
      <c r="DA237" s="134" t="n">
        <v>0</v>
      </c>
      <c r="DB237" s="134" t="n">
        <v>0</v>
      </c>
      <c r="DC237" s="134" t="n">
        <v>0</v>
      </c>
      <c r="DD237" s="134" t="n">
        <v>0.35</v>
      </c>
      <c r="DF237" s="134" t="n">
        <v>-0.0185</v>
      </c>
      <c r="DG237" s="134" t="n">
        <v>0.0125</v>
      </c>
      <c r="DH237" s="134" t="n">
        <v>0.0175</v>
      </c>
      <c r="DI237" s="134" t="n">
        <v>0.0075</v>
      </c>
      <c r="DJ237" s="134" t="n">
        <v>0.0025</v>
      </c>
      <c r="DK237" s="134" t="n">
        <v>0.0025</v>
      </c>
    </row>
    <row r="238" customFormat="false" ht="12.75" hidden="false" customHeight="false" outlineLevel="0" collapsed="false">
      <c r="D238" s="133" t="n">
        <v>43862</v>
      </c>
      <c r="F238" s="171" t="n">
        <v>5.518</v>
      </c>
      <c r="G238" s="172" t="n">
        <v>0.0600061694740126</v>
      </c>
      <c r="H238" s="171" t="n">
        <v>0.17</v>
      </c>
      <c r="I238" s="171" t="n">
        <v>1</v>
      </c>
      <c r="J238" s="171" t="n">
        <v>1.05</v>
      </c>
      <c r="K238" s="171" t="n">
        <v>1</v>
      </c>
      <c r="L238" s="171" t="n">
        <v>1</v>
      </c>
      <c r="M238" s="171" t="n">
        <v>1.15</v>
      </c>
      <c r="N238" s="171" t="n">
        <v>1.45</v>
      </c>
      <c r="O238" s="171" t="n">
        <v>1.05</v>
      </c>
      <c r="P238" s="171" t="n">
        <v>1</v>
      </c>
      <c r="Q238" s="171" t="n">
        <v>1.35</v>
      </c>
      <c r="R238" s="172" t="n">
        <v>1</v>
      </c>
      <c r="S238" s="172" t="n">
        <v>1.1</v>
      </c>
      <c r="T238" s="171" t="n">
        <v>1</v>
      </c>
      <c r="U238" s="171" t="n">
        <v>1.45</v>
      </c>
      <c r="V238" s="171" t="n">
        <v>1.15</v>
      </c>
      <c r="W238" s="171" t="n">
        <v>1.1</v>
      </c>
      <c r="X238" s="171"/>
      <c r="Y238" s="171"/>
      <c r="Z238" s="171"/>
      <c r="AA238" s="171"/>
      <c r="AB238" s="171"/>
      <c r="AC238" s="171"/>
      <c r="AD238" s="171"/>
      <c r="AE238" s="171"/>
      <c r="AF238" s="171"/>
      <c r="AG238" s="171"/>
      <c r="AH238" s="171"/>
      <c r="AI238" s="171"/>
      <c r="AJ238" s="171"/>
      <c r="AK238" s="171"/>
      <c r="AL238" s="171"/>
      <c r="AM238" s="171"/>
      <c r="AN238" s="171"/>
      <c r="AO238" s="171"/>
      <c r="AP238" s="171"/>
      <c r="AQ238" s="171"/>
      <c r="AR238" s="171"/>
      <c r="AS238" s="171"/>
      <c r="AT238" s="171"/>
      <c r="AU238" s="171"/>
      <c r="AV238" s="171"/>
      <c r="AW238" s="171"/>
      <c r="AX238" s="171"/>
      <c r="AY238" s="171"/>
      <c r="AZ238" s="172"/>
      <c r="BA238" s="172"/>
      <c r="BB238" s="172" t="n">
        <v>-0.13</v>
      </c>
      <c r="BC238" s="171" t="n">
        <v>0</v>
      </c>
      <c r="BD238" s="171" t="n">
        <v>-0.07</v>
      </c>
      <c r="BE238" s="171" t="n">
        <v>0</v>
      </c>
      <c r="BF238" s="171" t="n">
        <v>0.35</v>
      </c>
      <c r="BG238" s="171" t="n">
        <v>0</v>
      </c>
      <c r="BH238" s="171" t="n">
        <v>-0.06</v>
      </c>
      <c r="BI238" s="171" t="n">
        <v>0</v>
      </c>
      <c r="BJ238" s="171" t="n">
        <v>0</v>
      </c>
      <c r="BK238" s="134" t="n">
        <v>0</v>
      </c>
      <c r="BL238" s="134" t="n">
        <v>0.35</v>
      </c>
      <c r="BM238" s="134" t="n">
        <v>0</v>
      </c>
      <c r="BN238" s="134" t="n">
        <v>0.05</v>
      </c>
      <c r="BO238" s="134" t="n">
        <v>0</v>
      </c>
      <c r="BP238" s="134" t="n">
        <v>-0.26</v>
      </c>
      <c r="BQ238" s="134" t="n">
        <v>0</v>
      </c>
      <c r="BR238" s="134" t="n">
        <v>0.57</v>
      </c>
      <c r="BS238" s="134" t="n">
        <v>0</v>
      </c>
      <c r="BT238" s="134" t="n">
        <v>-0.07</v>
      </c>
      <c r="BU238" s="134" t="n">
        <v>0</v>
      </c>
      <c r="BV238" s="134" t="n">
        <v>0.37</v>
      </c>
      <c r="BW238" s="134" t="n">
        <v>0</v>
      </c>
      <c r="BX238" s="134" t="n">
        <v>0</v>
      </c>
      <c r="BY238" s="134" t="n">
        <v>0</v>
      </c>
      <c r="BZ238" s="134" t="n">
        <v>0</v>
      </c>
      <c r="CA238" s="134" t="n">
        <v>0</v>
      </c>
      <c r="CB238" s="134" t="n">
        <v>0.255</v>
      </c>
      <c r="CC238" s="134" t="n">
        <v>0.02</v>
      </c>
      <c r="CD238" s="134" t="n">
        <v>0</v>
      </c>
      <c r="CE238" s="134" t="n">
        <v>0</v>
      </c>
      <c r="CF238" s="134" t="n">
        <v>0</v>
      </c>
      <c r="CG238" s="134" t="n">
        <v>0</v>
      </c>
      <c r="CH238" s="134" t="n">
        <v>0</v>
      </c>
      <c r="CI238" s="134" t="n">
        <v>0</v>
      </c>
      <c r="CJ238" s="134" t="n">
        <v>0</v>
      </c>
      <c r="CK238" s="134" t="n">
        <v>0</v>
      </c>
      <c r="CL238" s="134" t="n">
        <v>0</v>
      </c>
      <c r="CM238" s="134" t="n">
        <v>0</v>
      </c>
      <c r="CN238" s="134" t="n">
        <v>0</v>
      </c>
      <c r="CO238" s="134" t="n">
        <v>0</v>
      </c>
      <c r="CP238" s="134" t="n">
        <v>0</v>
      </c>
      <c r="CQ238" s="134" t="n">
        <v>0</v>
      </c>
      <c r="CR238" s="134" t="n">
        <v>0</v>
      </c>
      <c r="CS238" s="134" t="n">
        <v>0</v>
      </c>
      <c r="CT238" s="134" t="n">
        <v>1.6</v>
      </c>
      <c r="CU238" s="134" t="n">
        <v>0.45</v>
      </c>
      <c r="CV238" s="134" t="n">
        <v>0.05</v>
      </c>
      <c r="CW238" s="134" t="n">
        <v>0</v>
      </c>
      <c r="CX238" s="134" t="n">
        <v>0.255</v>
      </c>
      <c r="CY238" s="134" t="n">
        <v>0.02</v>
      </c>
      <c r="CZ238" s="134" t="n">
        <v>-0.18</v>
      </c>
      <c r="DA238" s="134" t="n">
        <v>0</v>
      </c>
      <c r="DB238" s="134" t="n">
        <v>0</v>
      </c>
      <c r="DC238" s="134" t="n">
        <v>0</v>
      </c>
      <c r="DD238" s="134" t="n">
        <v>0.35</v>
      </c>
      <c r="DF238" s="134" t="n">
        <v>-0.0185</v>
      </c>
      <c r="DG238" s="134" t="n">
        <v>0.0125</v>
      </c>
      <c r="DH238" s="134" t="n">
        <v>0.0175</v>
      </c>
      <c r="DI238" s="134" t="n">
        <v>0.0075</v>
      </c>
      <c r="DJ238" s="134" t="n">
        <v>0.0025</v>
      </c>
      <c r="DK238" s="134" t="n">
        <v>0.0025</v>
      </c>
    </row>
    <row r="239" customFormat="false" ht="12.75" hidden="false" customHeight="false" outlineLevel="0" collapsed="false">
      <c r="D239" s="133" t="n">
        <v>43891</v>
      </c>
      <c r="F239" s="171" t="n">
        <v>5.383</v>
      </c>
      <c r="G239" s="172" t="n">
        <v>0.0600507449058632</v>
      </c>
      <c r="H239" s="171" t="n">
        <v>0.17</v>
      </c>
      <c r="I239" s="171" t="n">
        <v>0.75</v>
      </c>
      <c r="J239" s="171" t="n">
        <v>0.8</v>
      </c>
      <c r="K239" s="171" t="n">
        <v>0.75</v>
      </c>
      <c r="L239" s="171" t="n">
        <v>0.75</v>
      </c>
      <c r="M239" s="171" t="n">
        <v>0.85</v>
      </c>
      <c r="N239" s="171" t="n">
        <v>1</v>
      </c>
      <c r="O239" s="171" t="n">
        <v>0.75</v>
      </c>
      <c r="P239" s="171" t="n">
        <v>0.75</v>
      </c>
      <c r="Q239" s="171" t="n">
        <v>0.95</v>
      </c>
      <c r="R239" s="172" t="n">
        <v>0.75</v>
      </c>
      <c r="S239" s="172" t="n">
        <v>0.75</v>
      </c>
      <c r="T239" s="171" t="n">
        <v>0.75</v>
      </c>
      <c r="U239" s="171" t="n">
        <v>1</v>
      </c>
      <c r="V239" s="171" t="n">
        <v>0.9</v>
      </c>
      <c r="W239" s="171" t="n">
        <v>0.85</v>
      </c>
      <c r="X239" s="171"/>
      <c r="Y239" s="171"/>
      <c r="Z239" s="171"/>
      <c r="AA239" s="171"/>
      <c r="AB239" s="171"/>
      <c r="AC239" s="171"/>
      <c r="AD239" s="171"/>
      <c r="AE239" s="171"/>
      <c r="AF239" s="171"/>
      <c r="AG239" s="171"/>
      <c r="AH239" s="171"/>
      <c r="AI239" s="171"/>
      <c r="AJ239" s="171"/>
      <c r="AK239" s="171"/>
      <c r="AL239" s="171"/>
      <c r="AM239" s="171"/>
      <c r="AN239" s="171"/>
      <c r="AO239" s="171"/>
      <c r="AP239" s="171"/>
      <c r="AQ239" s="171"/>
      <c r="AR239" s="171"/>
      <c r="AS239" s="171"/>
      <c r="AT239" s="171"/>
      <c r="AU239" s="171"/>
      <c r="AV239" s="171"/>
      <c r="AW239" s="171"/>
      <c r="AX239" s="171"/>
      <c r="AY239" s="171"/>
      <c r="AZ239" s="172"/>
      <c r="BA239" s="172"/>
      <c r="BB239" s="172" t="n">
        <v>-0.13</v>
      </c>
      <c r="BC239" s="171" t="n">
        <v>0</v>
      </c>
      <c r="BD239" s="171" t="n">
        <v>-0.07</v>
      </c>
      <c r="BE239" s="171" t="n">
        <v>0</v>
      </c>
      <c r="BF239" s="171" t="n">
        <v>0.35</v>
      </c>
      <c r="BG239" s="171" t="n">
        <v>0</v>
      </c>
      <c r="BH239" s="171" t="n">
        <v>-0.06</v>
      </c>
      <c r="BI239" s="171" t="n">
        <v>0</v>
      </c>
      <c r="BJ239" s="171" t="n">
        <v>0</v>
      </c>
      <c r="BK239" s="134" t="n">
        <v>0</v>
      </c>
      <c r="BL239" s="134" t="n">
        <v>0.35</v>
      </c>
      <c r="BM239" s="134" t="n">
        <v>0</v>
      </c>
      <c r="BN239" s="134" t="n">
        <v>0.05</v>
      </c>
      <c r="BO239" s="134" t="n">
        <v>0</v>
      </c>
      <c r="BP239" s="134" t="n">
        <v>-0.26</v>
      </c>
      <c r="BQ239" s="134" t="n">
        <v>0</v>
      </c>
      <c r="BR239" s="134" t="n">
        <v>0.57</v>
      </c>
      <c r="BS239" s="134" t="n">
        <v>0</v>
      </c>
      <c r="BT239" s="134" t="n">
        <v>-0.07</v>
      </c>
      <c r="BU239" s="134" t="n">
        <v>0</v>
      </c>
      <c r="BV239" s="134" t="n">
        <v>0.37</v>
      </c>
      <c r="BW239" s="134" t="n">
        <v>0</v>
      </c>
      <c r="BX239" s="134" t="n">
        <v>0</v>
      </c>
      <c r="BY239" s="134" t="n">
        <v>0</v>
      </c>
      <c r="BZ239" s="134" t="n">
        <v>0</v>
      </c>
      <c r="CA239" s="134" t="n">
        <v>0</v>
      </c>
      <c r="CB239" s="134" t="n">
        <v>0.215</v>
      </c>
      <c r="CC239" s="134" t="n">
        <v>0.02</v>
      </c>
      <c r="CD239" s="134" t="n">
        <v>0</v>
      </c>
      <c r="CE239" s="134" t="n">
        <v>0</v>
      </c>
      <c r="CF239" s="134" t="n">
        <v>0</v>
      </c>
      <c r="CG239" s="134" t="n">
        <v>0</v>
      </c>
      <c r="CH239" s="134" t="n">
        <v>0</v>
      </c>
      <c r="CI239" s="134" t="n">
        <v>0</v>
      </c>
      <c r="CJ239" s="134" t="n">
        <v>0</v>
      </c>
      <c r="CK239" s="134" t="n">
        <v>0</v>
      </c>
      <c r="CL239" s="134" t="n">
        <v>0</v>
      </c>
      <c r="CM239" s="134" t="n">
        <v>0</v>
      </c>
      <c r="CN239" s="134" t="n">
        <v>0</v>
      </c>
      <c r="CO239" s="134" t="n">
        <v>0</v>
      </c>
      <c r="CP239" s="134" t="n">
        <v>0</v>
      </c>
      <c r="CQ239" s="134" t="n">
        <v>0</v>
      </c>
      <c r="CR239" s="134" t="n">
        <v>0</v>
      </c>
      <c r="CS239" s="134" t="n">
        <v>0</v>
      </c>
      <c r="CT239" s="134" t="n">
        <v>0.69</v>
      </c>
      <c r="CU239" s="134" t="n">
        <v>0.1</v>
      </c>
      <c r="CV239" s="134" t="n">
        <v>0.05</v>
      </c>
      <c r="CW239" s="134" t="n">
        <v>0</v>
      </c>
      <c r="CX239" s="134" t="n">
        <v>0.215</v>
      </c>
      <c r="CY239" s="134" t="n">
        <v>0.02</v>
      </c>
      <c r="CZ239" s="134" t="n">
        <v>-0.18</v>
      </c>
      <c r="DA239" s="134" t="n">
        <v>0</v>
      </c>
      <c r="DB239" s="134" t="n">
        <v>0</v>
      </c>
      <c r="DC239" s="134" t="n">
        <v>0</v>
      </c>
      <c r="DD239" s="134" t="n">
        <v>0.4</v>
      </c>
      <c r="DF239" s="134" t="n">
        <v>-0.0185</v>
      </c>
      <c r="DG239" s="134" t="n">
        <v>0.0125</v>
      </c>
      <c r="DH239" s="134" t="n">
        <v>0.0225</v>
      </c>
      <c r="DI239" s="134" t="n">
        <v>0.0075</v>
      </c>
      <c r="DJ239" s="134" t="n">
        <v>0.0075</v>
      </c>
      <c r="DK239" s="134" t="n">
        <v>0.0025</v>
      </c>
    </row>
    <row r="240" customFormat="false" ht="12.75" hidden="false" customHeight="false" outlineLevel="0" collapsed="false">
      <c r="D240" s="133" t="n">
        <v>43922</v>
      </c>
      <c r="F240" s="171" t="n">
        <v>5.233</v>
      </c>
      <c r="G240" s="172" t="n">
        <v>0.0600983945061571</v>
      </c>
      <c r="H240" s="171" t="n">
        <v>0.17</v>
      </c>
      <c r="I240" s="171" t="n">
        <v>0.4</v>
      </c>
      <c r="J240" s="171" t="n">
        <v>0.45</v>
      </c>
      <c r="K240" s="171" t="n">
        <v>0.4</v>
      </c>
      <c r="L240" s="171" t="n">
        <v>0.45</v>
      </c>
      <c r="M240" s="171" t="n">
        <v>0.45</v>
      </c>
      <c r="N240" s="171" t="n">
        <v>0.45</v>
      </c>
      <c r="O240" s="171" t="n">
        <v>0.45</v>
      </c>
      <c r="P240" s="171" t="n">
        <v>0.45</v>
      </c>
      <c r="Q240" s="171" t="n">
        <v>0.5</v>
      </c>
      <c r="R240" s="172" t="n">
        <v>0.4</v>
      </c>
      <c r="S240" s="172" t="n">
        <v>0.45</v>
      </c>
      <c r="T240" s="171" t="n">
        <v>0.4</v>
      </c>
      <c r="U240" s="171" t="n">
        <v>0.45</v>
      </c>
      <c r="V240" s="171" t="n">
        <v>0.55</v>
      </c>
      <c r="W240" s="171" t="n">
        <v>0.55</v>
      </c>
      <c r="X240" s="171"/>
      <c r="Y240" s="171"/>
      <c r="Z240" s="171"/>
      <c r="AA240" s="171"/>
      <c r="AB240" s="171"/>
      <c r="AC240" s="171"/>
      <c r="AD240" s="171"/>
      <c r="AE240" s="171"/>
      <c r="AF240" s="171"/>
      <c r="AG240" s="171"/>
      <c r="AH240" s="171"/>
      <c r="AI240" s="171"/>
      <c r="AJ240" s="171"/>
      <c r="AK240" s="171"/>
      <c r="AL240" s="171"/>
      <c r="AM240" s="171"/>
      <c r="AN240" s="171"/>
      <c r="AO240" s="171"/>
      <c r="AP240" s="171"/>
      <c r="AQ240" s="171"/>
      <c r="AR240" s="171"/>
      <c r="AS240" s="171"/>
      <c r="AT240" s="171"/>
      <c r="AU240" s="171"/>
      <c r="AV240" s="171"/>
      <c r="AW240" s="171"/>
      <c r="AX240" s="171"/>
      <c r="AY240" s="171"/>
      <c r="AZ240" s="172"/>
      <c r="BA240" s="172"/>
      <c r="BB240" s="172" t="n">
        <v>-0.195</v>
      </c>
      <c r="BC240" s="171" t="n">
        <v>0</v>
      </c>
      <c r="BD240" s="171" t="n">
        <v>-0.07</v>
      </c>
      <c r="BE240" s="171" t="n">
        <v>0</v>
      </c>
      <c r="BF240" s="171" t="n">
        <v>0.43</v>
      </c>
      <c r="BG240" s="171" t="n">
        <v>0</v>
      </c>
      <c r="BH240" s="171" t="n">
        <v>-0.06</v>
      </c>
      <c r="BI240" s="171" t="n">
        <v>0</v>
      </c>
      <c r="BJ240" s="171" t="n">
        <v>0</v>
      </c>
      <c r="BK240" s="134" t="n">
        <v>0</v>
      </c>
      <c r="BL240" s="134" t="n">
        <v>0.43</v>
      </c>
      <c r="BM240" s="134" t="n">
        <v>0</v>
      </c>
      <c r="BN240" s="134" t="n">
        <v>0.05</v>
      </c>
      <c r="BO240" s="134" t="n">
        <v>0</v>
      </c>
      <c r="BP240" s="134" t="n">
        <v>-0.32</v>
      </c>
      <c r="BQ240" s="134" t="n">
        <v>0</v>
      </c>
      <c r="BR240" s="134" t="n">
        <v>0.475</v>
      </c>
      <c r="BS240" s="134" t="n">
        <v>0</v>
      </c>
      <c r="BT240" s="134" t="n">
        <v>-0.07</v>
      </c>
      <c r="BU240" s="134" t="n">
        <v>0</v>
      </c>
      <c r="BV240" s="134" t="n">
        <v>0.275</v>
      </c>
      <c r="BW240" s="134" t="n">
        <v>0</v>
      </c>
      <c r="BX240" s="134" t="n">
        <v>0</v>
      </c>
      <c r="BY240" s="134" t="n">
        <v>0</v>
      </c>
      <c r="BZ240" s="134" t="n">
        <v>0</v>
      </c>
      <c r="CA240" s="134" t="n">
        <v>0</v>
      </c>
      <c r="CB240" s="134" t="n">
        <v>0.17</v>
      </c>
      <c r="CC240" s="134" t="n">
        <v>0.0175</v>
      </c>
      <c r="CD240" s="134" t="n">
        <v>0</v>
      </c>
      <c r="CE240" s="134" t="n">
        <v>0</v>
      </c>
      <c r="CF240" s="134" t="n">
        <v>0</v>
      </c>
      <c r="CG240" s="134" t="n">
        <v>0</v>
      </c>
      <c r="CH240" s="134" t="n">
        <v>0</v>
      </c>
      <c r="CI240" s="134" t="n">
        <v>0</v>
      </c>
      <c r="CJ240" s="134" t="n">
        <v>0</v>
      </c>
      <c r="CK240" s="134" t="n">
        <v>0</v>
      </c>
      <c r="CL240" s="134" t="n">
        <v>0</v>
      </c>
      <c r="CM240" s="134" t="n">
        <v>0</v>
      </c>
      <c r="CN240" s="134" t="n">
        <v>0</v>
      </c>
      <c r="CO240" s="134" t="n">
        <v>0</v>
      </c>
      <c r="CP240" s="134" t="n">
        <v>0</v>
      </c>
      <c r="CQ240" s="134" t="n">
        <v>0</v>
      </c>
      <c r="CR240" s="134" t="n">
        <v>0</v>
      </c>
      <c r="CS240" s="134" t="n">
        <v>0</v>
      </c>
      <c r="CT240" s="134" t="n">
        <v>0.38</v>
      </c>
      <c r="CU240" s="134" t="n">
        <v>0.02</v>
      </c>
      <c r="CV240" s="134" t="n">
        <v>0.05</v>
      </c>
      <c r="CW240" s="134" t="n">
        <v>0</v>
      </c>
      <c r="CX240" s="134" t="n">
        <v>0.17</v>
      </c>
      <c r="CY240" s="134" t="n">
        <v>0.0175</v>
      </c>
      <c r="CZ240" s="134" t="n">
        <v>-0.18</v>
      </c>
      <c r="DA240" s="134" t="n">
        <v>0</v>
      </c>
      <c r="DB240" s="134" t="n">
        <v>0</v>
      </c>
      <c r="DC240" s="134" t="n">
        <v>0</v>
      </c>
      <c r="DD240" s="134" t="n">
        <v>0.6</v>
      </c>
      <c r="DF240" s="134" t="n">
        <v>-0.0285</v>
      </c>
      <c r="DG240" s="134" t="n">
        <v>0.01</v>
      </c>
      <c r="DH240" s="134" t="n">
        <v>0.0225</v>
      </c>
      <c r="DI240" s="134" t="n">
        <v>0.01</v>
      </c>
      <c r="DJ240" s="134" t="n">
        <v>0.0075</v>
      </c>
      <c r="DK240" s="134" t="n">
        <v>0.0075</v>
      </c>
    </row>
    <row r="241" customFormat="false" ht="12.75" hidden="false" customHeight="false" outlineLevel="0" collapsed="false">
      <c r="D241" s="133" t="n">
        <v>43952</v>
      </c>
      <c r="F241" s="171" t="n">
        <v>5.237</v>
      </c>
      <c r="G241" s="172" t="n">
        <v>0.0601445070232889</v>
      </c>
      <c r="H241" s="171" t="n">
        <v>0.17</v>
      </c>
      <c r="I241" s="171" t="n">
        <v>0.45</v>
      </c>
      <c r="J241" s="171" t="n">
        <v>0.5</v>
      </c>
      <c r="K241" s="171" t="n">
        <v>0.4</v>
      </c>
      <c r="L241" s="171" t="n">
        <v>0.4</v>
      </c>
      <c r="M241" s="171" t="n">
        <v>0.45</v>
      </c>
      <c r="N241" s="171" t="n">
        <v>0.5</v>
      </c>
      <c r="O241" s="171" t="n">
        <v>0.45</v>
      </c>
      <c r="P241" s="171" t="n">
        <v>0.4</v>
      </c>
      <c r="Q241" s="171" t="n">
        <v>0.45</v>
      </c>
      <c r="R241" s="172" t="n">
        <v>0.45</v>
      </c>
      <c r="S241" s="172" t="n">
        <v>0.5</v>
      </c>
      <c r="T241" s="171" t="n">
        <v>0.45</v>
      </c>
      <c r="U241" s="171" t="n">
        <v>0.5</v>
      </c>
      <c r="V241" s="171" t="n">
        <v>0.6</v>
      </c>
      <c r="W241" s="171" t="n">
        <v>0.5</v>
      </c>
      <c r="X241" s="171"/>
      <c r="Y241" s="171"/>
      <c r="Z241" s="171"/>
      <c r="AA241" s="171"/>
      <c r="AB241" s="171"/>
      <c r="AC241" s="171"/>
      <c r="AD241" s="171"/>
      <c r="AE241" s="171"/>
      <c r="AF241" s="171"/>
      <c r="AG241" s="171"/>
      <c r="AH241" s="171"/>
      <c r="AI241" s="171"/>
      <c r="AJ241" s="171"/>
      <c r="AK241" s="171"/>
      <c r="AL241" s="171"/>
      <c r="AM241" s="171"/>
      <c r="AN241" s="171"/>
      <c r="AO241" s="171"/>
      <c r="AP241" s="171"/>
      <c r="AQ241" s="171"/>
      <c r="AR241" s="171"/>
      <c r="AS241" s="171"/>
      <c r="AT241" s="171"/>
      <c r="AU241" s="171"/>
      <c r="AV241" s="171"/>
      <c r="AW241" s="171"/>
      <c r="AX241" s="171"/>
      <c r="AY241" s="171"/>
      <c r="AZ241" s="172"/>
      <c r="BA241" s="172"/>
      <c r="BB241" s="172" t="n">
        <v>-0.195</v>
      </c>
      <c r="BC241" s="171" t="n">
        <v>0</v>
      </c>
      <c r="BD241" s="171" t="n">
        <v>-0.07</v>
      </c>
      <c r="BE241" s="171" t="n">
        <v>0</v>
      </c>
      <c r="BF241" s="171" t="n">
        <v>0.43</v>
      </c>
      <c r="BG241" s="171" t="n">
        <v>0</v>
      </c>
      <c r="BH241" s="171" t="n">
        <v>-0.06</v>
      </c>
      <c r="BI241" s="171" t="n">
        <v>0</v>
      </c>
      <c r="BJ241" s="171" t="n">
        <v>0</v>
      </c>
      <c r="BK241" s="134" t="n">
        <v>0</v>
      </c>
      <c r="BL241" s="134" t="n">
        <v>0.43</v>
      </c>
      <c r="BM241" s="134" t="n">
        <v>0</v>
      </c>
      <c r="BN241" s="134" t="n">
        <v>0.05</v>
      </c>
      <c r="BO241" s="134" t="n">
        <v>0</v>
      </c>
      <c r="BP241" s="134" t="n">
        <v>-0.32</v>
      </c>
      <c r="BQ241" s="134" t="n">
        <v>0</v>
      </c>
      <c r="BR241" s="134" t="n">
        <v>0.475</v>
      </c>
      <c r="BS241" s="134" t="n">
        <v>0</v>
      </c>
      <c r="BT241" s="134" t="n">
        <v>-0.07</v>
      </c>
      <c r="BU241" s="134" t="n">
        <v>0</v>
      </c>
      <c r="BV241" s="134" t="n">
        <v>0.275</v>
      </c>
      <c r="BW241" s="134" t="n">
        <v>0</v>
      </c>
      <c r="BX241" s="134" t="n">
        <v>0</v>
      </c>
      <c r="BY241" s="134" t="n">
        <v>0</v>
      </c>
      <c r="BZ241" s="134" t="n">
        <v>0</v>
      </c>
      <c r="CA241" s="134" t="n">
        <v>0</v>
      </c>
      <c r="CB241" s="134" t="n">
        <v>0.165</v>
      </c>
      <c r="CC241" s="134" t="n">
        <v>0.01</v>
      </c>
      <c r="CD241" s="134" t="n">
        <v>0</v>
      </c>
      <c r="CE241" s="134" t="n">
        <v>0</v>
      </c>
      <c r="CF241" s="134" t="n">
        <v>0</v>
      </c>
      <c r="CG241" s="134" t="n">
        <v>0</v>
      </c>
      <c r="CH241" s="134" t="n">
        <v>0</v>
      </c>
      <c r="CI241" s="134" t="n">
        <v>0</v>
      </c>
      <c r="CJ241" s="134" t="n">
        <v>0</v>
      </c>
      <c r="CK241" s="134" t="n">
        <v>0</v>
      </c>
      <c r="CL241" s="134" t="n">
        <v>0</v>
      </c>
      <c r="CM241" s="134" t="n">
        <v>0</v>
      </c>
      <c r="CN241" s="134" t="n">
        <v>0</v>
      </c>
      <c r="CO241" s="134" t="n">
        <v>0</v>
      </c>
      <c r="CP241" s="134" t="n">
        <v>0</v>
      </c>
      <c r="CQ241" s="134" t="n">
        <v>0</v>
      </c>
      <c r="CR241" s="134" t="n">
        <v>0</v>
      </c>
      <c r="CS241" s="134" t="n">
        <v>0</v>
      </c>
      <c r="CT241" s="134" t="n">
        <v>0.33</v>
      </c>
      <c r="CU241" s="134" t="n">
        <v>0.02</v>
      </c>
      <c r="CV241" s="134" t="n">
        <v>0.05</v>
      </c>
      <c r="CW241" s="134" t="n">
        <v>0</v>
      </c>
      <c r="CX241" s="134" t="n">
        <v>0.165</v>
      </c>
      <c r="CY241" s="134" t="n">
        <v>0.01</v>
      </c>
      <c r="CZ241" s="134" t="n">
        <v>-0.18</v>
      </c>
      <c r="DA241" s="134" t="n">
        <v>0</v>
      </c>
      <c r="DB241" s="134" t="n">
        <v>0</v>
      </c>
      <c r="DC241" s="134" t="n">
        <v>0</v>
      </c>
      <c r="DD241" s="134" t="n">
        <v>0.75</v>
      </c>
      <c r="DF241" s="134" t="n">
        <v>-0.0285</v>
      </c>
      <c r="DG241" s="134" t="n">
        <v>0.01</v>
      </c>
      <c r="DH241" s="134" t="n">
        <v>0.0275</v>
      </c>
      <c r="DI241" s="134" t="n">
        <v>0.01</v>
      </c>
      <c r="DJ241" s="134" t="n">
        <v>0.0125</v>
      </c>
      <c r="DK241" s="134" t="n">
        <v>0.0075</v>
      </c>
    </row>
    <row r="242" customFormat="false" ht="12.75" hidden="false" customHeight="false" outlineLevel="0" collapsed="false">
      <c r="D242" s="133" t="n">
        <v>43983</v>
      </c>
      <c r="F242" s="171" t="n">
        <v>5.277</v>
      </c>
      <c r="G242" s="172" t="n">
        <v>0.0601921566250669</v>
      </c>
      <c r="H242" s="171" t="n">
        <v>0.17</v>
      </c>
      <c r="I242" s="171" t="n">
        <v>0.45</v>
      </c>
      <c r="J242" s="171" t="n">
        <v>0.5</v>
      </c>
      <c r="K242" s="171" t="n">
        <v>0.4</v>
      </c>
      <c r="L242" s="171" t="n">
        <v>0.5</v>
      </c>
      <c r="M242" s="171" t="n">
        <v>0.45</v>
      </c>
      <c r="N242" s="171" t="n">
        <v>0.5</v>
      </c>
      <c r="O242" s="171" t="n">
        <v>0.5</v>
      </c>
      <c r="P242" s="171" t="n">
        <v>0.5</v>
      </c>
      <c r="Q242" s="171" t="n">
        <v>0.5</v>
      </c>
      <c r="R242" s="172" t="n">
        <v>0.45</v>
      </c>
      <c r="S242" s="172" t="n">
        <v>0.5</v>
      </c>
      <c r="T242" s="171" t="n">
        <v>0.45</v>
      </c>
      <c r="U242" s="171" t="n">
        <v>0.5</v>
      </c>
      <c r="V242" s="171" t="n">
        <v>0.6</v>
      </c>
      <c r="W242" s="171" t="n">
        <v>0.6</v>
      </c>
      <c r="X242" s="171"/>
      <c r="Y242" s="171"/>
      <c r="Z242" s="171"/>
      <c r="AA242" s="171"/>
      <c r="AB242" s="171"/>
      <c r="AC242" s="171"/>
      <c r="AD242" s="171"/>
      <c r="AE242" s="171"/>
      <c r="AF242" s="171"/>
      <c r="AG242" s="171"/>
      <c r="AH242" s="171"/>
      <c r="AI242" s="171"/>
      <c r="AJ242" s="171"/>
      <c r="AK242" s="171"/>
      <c r="AL242" s="171"/>
      <c r="AM242" s="171"/>
      <c r="AN242" s="171"/>
      <c r="AO242" s="171"/>
      <c r="AP242" s="171"/>
      <c r="AQ242" s="171"/>
      <c r="AR242" s="171"/>
      <c r="AS242" s="171"/>
      <c r="AT242" s="171"/>
      <c r="AU242" s="171"/>
      <c r="AV242" s="171"/>
      <c r="AW242" s="171"/>
      <c r="AX242" s="171"/>
      <c r="AY242" s="171"/>
      <c r="AZ242" s="172"/>
      <c r="BA242" s="172"/>
      <c r="BB242" s="172" t="n">
        <v>-0.195</v>
      </c>
      <c r="BC242" s="171" t="n">
        <v>0</v>
      </c>
      <c r="BD242" s="171" t="n">
        <v>-0.07</v>
      </c>
      <c r="BE242" s="171" t="n">
        <v>0</v>
      </c>
      <c r="BF242" s="171" t="n">
        <v>0.43</v>
      </c>
      <c r="BG242" s="171" t="n">
        <v>0</v>
      </c>
      <c r="BH242" s="171" t="n">
        <v>-0.06</v>
      </c>
      <c r="BI242" s="171" t="n">
        <v>0</v>
      </c>
      <c r="BJ242" s="171" t="n">
        <v>0</v>
      </c>
      <c r="BK242" s="134" t="n">
        <v>0</v>
      </c>
      <c r="BL242" s="134" t="n">
        <v>0.43</v>
      </c>
      <c r="BM242" s="134" t="n">
        <v>0</v>
      </c>
      <c r="BN242" s="134" t="n">
        <v>0.05</v>
      </c>
      <c r="BO242" s="134" t="n">
        <v>0</v>
      </c>
      <c r="BP242" s="134" t="n">
        <v>-0.32</v>
      </c>
      <c r="BQ242" s="134" t="n">
        <v>0</v>
      </c>
      <c r="BR242" s="134" t="n">
        <v>0.475</v>
      </c>
      <c r="BS242" s="134" t="n">
        <v>0</v>
      </c>
      <c r="BT242" s="134" t="n">
        <v>-0.07</v>
      </c>
      <c r="BU242" s="134" t="n">
        <v>0</v>
      </c>
      <c r="BV242" s="134" t="n">
        <v>0.275</v>
      </c>
      <c r="BW242" s="134" t="n">
        <v>0</v>
      </c>
      <c r="BX242" s="134" t="n">
        <v>0</v>
      </c>
      <c r="BY242" s="134" t="n">
        <v>0</v>
      </c>
      <c r="BZ242" s="134" t="n">
        <v>0</v>
      </c>
      <c r="CA242" s="134" t="n">
        <v>0</v>
      </c>
      <c r="CB242" s="134" t="n">
        <v>0.17</v>
      </c>
      <c r="CC242" s="134" t="n">
        <v>0.0125</v>
      </c>
      <c r="CD242" s="134" t="n">
        <v>0</v>
      </c>
      <c r="CE242" s="134" t="n">
        <v>0</v>
      </c>
      <c r="CF242" s="134" t="n">
        <v>0</v>
      </c>
      <c r="CG242" s="134" t="n">
        <v>0</v>
      </c>
      <c r="CH242" s="134" t="n">
        <v>0</v>
      </c>
      <c r="CI242" s="134" t="n">
        <v>0</v>
      </c>
      <c r="CJ242" s="134" t="n">
        <v>0</v>
      </c>
      <c r="CK242" s="134" t="n">
        <v>0</v>
      </c>
      <c r="CL242" s="134" t="n">
        <v>0</v>
      </c>
      <c r="CM242" s="134" t="n">
        <v>0</v>
      </c>
      <c r="CN242" s="134" t="n">
        <v>0</v>
      </c>
      <c r="CO242" s="134" t="n">
        <v>0</v>
      </c>
      <c r="CP242" s="134" t="n">
        <v>0</v>
      </c>
      <c r="CQ242" s="134" t="n">
        <v>0</v>
      </c>
      <c r="CR242" s="134" t="n">
        <v>0</v>
      </c>
      <c r="CS242" s="134" t="n">
        <v>0</v>
      </c>
      <c r="CT242" s="134" t="n">
        <v>0.37</v>
      </c>
      <c r="CU242" s="134" t="n">
        <v>0.035</v>
      </c>
      <c r="CV242" s="134" t="n">
        <v>0.05</v>
      </c>
      <c r="CW242" s="134" t="n">
        <v>0</v>
      </c>
      <c r="CX242" s="134" t="n">
        <v>0.17</v>
      </c>
      <c r="CY242" s="134" t="n">
        <v>0.0125</v>
      </c>
      <c r="CZ242" s="134" t="n">
        <v>-0.18</v>
      </c>
      <c r="DA242" s="134" t="n">
        <v>0</v>
      </c>
      <c r="DB242" s="134" t="n">
        <v>0</v>
      </c>
      <c r="DC242" s="134" t="n">
        <v>0</v>
      </c>
      <c r="DD242" s="134" t="n">
        <v>0.85</v>
      </c>
      <c r="DF242" s="134" t="n">
        <v>-0.0235</v>
      </c>
      <c r="DG242" s="134" t="n">
        <v>0.01</v>
      </c>
      <c r="DH242" s="134" t="n">
        <v>0.0275</v>
      </c>
      <c r="DI242" s="134" t="n">
        <v>0.01</v>
      </c>
      <c r="DJ242" s="134" t="n">
        <v>0.0125</v>
      </c>
      <c r="DK242" s="134" t="n">
        <v>0.0075</v>
      </c>
    </row>
    <row r="243" customFormat="false" ht="12.75" hidden="false" customHeight="false" outlineLevel="0" collapsed="false">
      <c r="D243" s="133" t="n">
        <v>44013</v>
      </c>
      <c r="F243" s="171" t="n">
        <v>5.322</v>
      </c>
      <c r="G243" s="172" t="n">
        <v>0.0602382691436354</v>
      </c>
      <c r="H243" s="171" t="n">
        <v>0.17</v>
      </c>
      <c r="I243" s="171" t="n">
        <v>0.5</v>
      </c>
      <c r="J243" s="171" t="n">
        <v>0.5</v>
      </c>
      <c r="K243" s="171" t="n">
        <v>0.4</v>
      </c>
      <c r="L243" s="171" t="n">
        <v>0.5</v>
      </c>
      <c r="M243" s="171" t="n">
        <v>0.5</v>
      </c>
      <c r="N243" s="171" t="n">
        <v>0.5</v>
      </c>
      <c r="O243" s="171" t="n">
        <v>0.5</v>
      </c>
      <c r="P243" s="171" t="n">
        <v>0.5</v>
      </c>
      <c r="Q243" s="171" t="n">
        <v>0.5</v>
      </c>
      <c r="R243" s="172" t="n">
        <v>0.5</v>
      </c>
      <c r="S243" s="172" t="n">
        <v>0.55</v>
      </c>
      <c r="T243" s="171" t="n">
        <v>0.5</v>
      </c>
      <c r="U243" s="171" t="n">
        <v>0.5</v>
      </c>
      <c r="V243" s="171" t="n">
        <v>0.65</v>
      </c>
      <c r="W243" s="171" t="n">
        <v>0.6</v>
      </c>
      <c r="X243" s="171"/>
      <c r="Y243" s="171"/>
      <c r="Z243" s="171"/>
      <c r="AA243" s="171"/>
      <c r="AB243" s="171"/>
      <c r="AC243" s="171"/>
      <c r="AD243" s="171"/>
      <c r="AE243" s="171"/>
      <c r="AF243" s="171"/>
      <c r="AG243" s="171"/>
      <c r="AH243" s="171"/>
      <c r="AI243" s="171"/>
      <c r="AJ243" s="171"/>
      <c r="AK243" s="171"/>
      <c r="AL243" s="171"/>
      <c r="AM243" s="171"/>
      <c r="AN243" s="171"/>
      <c r="AO243" s="171"/>
      <c r="AP243" s="171"/>
      <c r="AQ243" s="171"/>
      <c r="AR243" s="171"/>
      <c r="AS243" s="171"/>
      <c r="AT243" s="171"/>
      <c r="AU243" s="171"/>
      <c r="AV243" s="171"/>
      <c r="AW243" s="171"/>
      <c r="AX243" s="171"/>
      <c r="AY243" s="171"/>
      <c r="AZ243" s="172"/>
      <c r="BA243" s="172"/>
      <c r="BB243" s="172" t="n">
        <v>-0.195</v>
      </c>
      <c r="BC243" s="171" t="n">
        <v>0</v>
      </c>
      <c r="BD243" s="171" t="n">
        <v>-0.07</v>
      </c>
      <c r="BE243" s="171" t="n">
        <v>0</v>
      </c>
      <c r="BF243" s="171" t="n">
        <v>0.43</v>
      </c>
      <c r="BG243" s="171" t="n">
        <v>0</v>
      </c>
      <c r="BH243" s="171" t="n">
        <v>-0.06</v>
      </c>
      <c r="BI243" s="171" t="n">
        <v>0</v>
      </c>
      <c r="BJ243" s="171" t="n">
        <v>0</v>
      </c>
      <c r="BK243" s="134" t="n">
        <v>0</v>
      </c>
      <c r="BL243" s="134" t="n">
        <v>0.43</v>
      </c>
      <c r="BM243" s="134" t="n">
        <v>0</v>
      </c>
      <c r="BN243" s="134" t="n">
        <v>0.05</v>
      </c>
      <c r="BO243" s="134" t="n">
        <v>0</v>
      </c>
      <c r="BP243" s="134" t="n">
        <v>-0.32</v>
      </c>
      <c r="BQ243" s="134" t="n">
        <v>0</v>
      </c>
      <c r="BR243" s="134" t="n">
        <v>0.475</v>
      </c>
      <c r="BS243" s="134" t="n">
        <v>0</v>
      </c>
      <c r="BT243" s="134" t="n">
        <v>-0.07</v>
      </c>
      <c r="BU243" s="134" t="n">
        <v>0</v>
      </c>
      <c r="BV243" s="134" t="n">
        <v>0.275</v>
      </c>
      <c r="BW243" s="134" t="n">
        <v>0</v>
      </c>
      <c r="BX243" s="134" t="n">
        <v>0</v>
      </c>
      <c r="BY243" s="134" t="n">
        <v>0</v>
      </c>
      <c r="BZ243" s="134" t="n">
        <v>0</v>
      </c>
      <c r="CA243" s="134" t="n">
        <v>0</v>
      </c>
      <c r="CB243" s="134" t="n">
        <v>0.175</v>
      </c>
      <c r="CC243" s="134" t="n">
        <v>0.0125</v>
      </c>
      <c r="CD243" s="134" t="n">
        <v>0</v>
      </c>
      <c r="CE243" s="134" t="n">
        <v>0</v>
      </c>
      <c r="CF243" s="134" t="n">
        <v>0</v>
      </c>
      <c r="CG243" s="134" t="n">
        <v>0</v>
      </c>
      <c r="CH243" s="134" t="n">
        <v>0</v>
      </c>
      <c r="CI243" s="134" t="n">
        <v>0</v>
      </c>
      <c r="CJ243" s="134" t="n">
        <v>0</v>
      </c>
      <c r="CK243" s="134" t="n">
        <v>0</v>
      </c>
      <c r="CL243" s="134" t="n">
        <v>0</v>
      </c>
      <c r="CM243" s="134" t="n">
        <v>0</v>
      </c>
      <c r="CN243" s="134" t="n">
        <v>0</v>
      </c>
      <c r="CO243" s="134" t="n">
        <v>0</v>
      </c>
      <c r="CP243" s="134" t="n">
        <v>0</v>
      </c>
      <c r="CQ243" s="134" t="n">
        <v>0</v>
      </c>
      <c r="CR243" s="134" t="n">
        <v>0</v>
      </c>
      <c r="CS243" s="134" t="n">
        <v>0</v>
      </c>
      <c r="CT243" s="134" t="n">
        <v>0.41</v>
      </c>
      <c r="CU243" s="134" t="n">
        <v>0.035</v>
      </c>
      <c r="CV243" s="134" t="n">
        <v>0.05</v>
      </c>
      <c r="CW243" s="134" t="n">
        <v>0</v>
      </c>
      <c r="CX243" s="134" t="n">
        <v>0.175</v>
      </c>
      <c r="CY243" s="134" t="n">
        <v>0.0125</v>
      </c>
      <c r="CZ243" s="134" t="n">
        <v>-0.18</v>
      </c>
      <c r="DA243" s="134" t="n">
        <v>0</v>
      </c>
      <c r="DB243" s="134" t="n">
        <v>0</v>
      </c>
      <c r="DC243" s="134" t="n">
        <v>0</v>
      </c>
      <c r="DD243" s="134" t="n">
        <v>1.05</v>
      </c>
      <c r="DF243" s="134" t="n">
        <v>-0.0235</v>
      </c>
      <c r="DG243" s="134" t="n">
        <v>0.01</v>
      </c>
      <c r="DH243" s="134" t="n">
        <v>0.0275</v>
      </c>
      <c r="DI243" s="134" t="n">
        <v>0.01</v>
      </c>
      <c r="DJ243" s="134" t="n">
        <v>0.0125</v>
      </c>
      <c r="DK243" s="134" t="n">
        <v>0.0075</v>
      </c>
    </row>
    <row r="244" customFormat="false" ht="12.75" hidden="false" customHeight="false" outlineLevel="0" collapsed="false">
      <c r="D244" s="133" t="n">
        <v>44044</v>
      </c>
      <c r="F244" s="171" t="n">
        <v>5.361</v>
      </c>
      <c r="G244" s="172" t="n">
        <v>0.060285918746898</v>
      </c>
      <c r="H244" s="171" t="n">
        <v>0.17</v>
      </c>
      <c r="I244" s="171" t="n">
        <v>0.55</v>
      </c>
      <c r="J244" s="171" t="n">
        <v>0.55</v>
      </c>
      <c r="K244" s="171" t="n">
        <v>0.5</v>
      </c>
      <c r="L244" s="171" t="n">
        <v>0.6</v>
      </c>
      <c r="M244" s="171" t="n">
        <v>0.55</v>
      </c>
      <c r="N244" s="171" t="n">
        <v>0.6</v>
      </c>
      <c r="O244" s="171" t="n">
        <v>0.55</v>
      </c>
      <c r="P244" s="171" t="n">
        <v>0.6</v>
      </c>
      <c r="Q244" s="171" t="n">
        <v>0.45</v>
      </c>
      <c r="R244" s="172" t="n">
        <v>0.55</v>
      </c>
      <c r="S244" s="172" t="n">
        <v>0.6</v>
      </c>
      <c r="T244" s="171" t="n">
        <v>0.55</v>
      </c>
      <c r="U244" s="171" t="n">
        <v>0.6</v>
      </c>
      <c r="V244" s="171" t="n">
        <v>0.7</v>
      </c>
      <c r="W244" s="171" t="n">
        <v>0.7</v>
      </c>
      <c r="X244" s="171"/>
      <c r="Y244" s="171"/>
      <c r="Z244" s="171"/>
      <c r="AA244" s="171"/>
      <c r="AB244" s="171"/>
      <c r="AC244" s="171"/>
      <c r="AD244" s="171"/>
      <c r="AE244" s="171"/>
      <c r="AF244" s="171"/>
      <c r="AG244" s="171"/>
      <c r="AH244" s="171"/>
      <c r="AI244" s="171"/>
      <c r="AJ244" s="171"/>
      <c r="AK244" s="171"/>
      <c r="AL244" s="171"/>
      <c r="AM244" s="171"/>
      <c r="AN244" s="171"/>
      <c r="AO244" s="171"/>
      <c r="AP244" s="171"/>
      <c r="AQ244" s="171"/>
      <c r="AR244" s="171"/>
      <c r="AS244" s="171"/>
      <c r="AT244" s="171"/>
      <c r="AU244" s="171"/>
      <c r="AV244" s="171"/>
      <c r="AW244" s="171"/>
      <c r="AX244" s="171"/>
      <c r="AY244" s="171"/>
      <c r="AZ244" s="172"/>
      <c r="BA244" s="172"/>
      <c r="BB244" s="172" t="n">
        <v>-0.195</v>
      </c>
      <c r="BC244" s="171" t="n">
        <v>0</v>
      </c>
      <c r="BD244" s="171" t="n">
        <v>-0.07</v>
      </c>
      <c r="BE244" s="171" t="n">
        <v>0</v>
      </c>
      <c r="BF244" s="171" t="n">
        <v>0.43</v>
      </c>
      <c r="BG244" s="171" t="n">
        <v>0</v>
      </c>
      <c r="BH244" s="171" t="n">
        <v>-0.06</v>
      </c>
      <c r="BI244" s="171" t="n">
        <v>0</v>
      </c>
      <c r="BJ244" s="171" t="n">
        <v>0</v>
      </c>
      <c r="BK244" s="134" t="n">
        <v>0</v>
      </c>
      <c r="BL244" s="134" t="n">
        <v>0.43</v>
      </c>
      <c r="BM244" s="134" t="n">
        <v>0</v>
      </c>
      <c r="BN244" s="134" t="n">
        <v>0.05</v>
      </c>
      <c r="BO244" s="134" t="n">
        <v>0</v>
      </c>
      <c r="BP244" s="134" t="n">
        <v>-0.32</v>
      </c>
      <c r="BQ244" s="134" t="n">
        <v>0</v>
      </c>
      <c r="BR244" s="134" t="n">
        <v>0.475</v>
      </c>
      <c r="BS244" s="134" t="n">
        <v>0</v>
      </c>
      <c r="BT244" s="134" t="n">
        <v>-0.07</v>
      </c>
      <c r="BU244" s="134" t="n">
        <v>0</v>
      </c>
      <c r="BV244" s="134" t="n">
        <v>0.275</v>
      </c>
      <c r="BW244" s="134" t="n">
        <v>0</v>
      </c>
      <c r="BX244" s="134" t="n">
        <v>0</v>
      </c>
      <c r="BY244" s="134" t="n">
        <v>0</v>
      </c>
      <c r="BZ244" s="134" t="n">
        <v>0</v>
      </c>
      <c r="CA244" s="134" t="n">
        <v>0</v>
      </c>
      <c r="CB244" s="134" t="n">
        <v>0.175</v>
      </c>
      <c r="CC244" s="134" t="n">
        <v>0.0125</v>
      </c>
      <c r="CD244" s="134" t="n">
        <v>0</v>
      </c>
      <c r="CE244" s="134" t="n">
        <v>0</v>
      </c>
      <c r="CF244" s="134" t="n">
        <v>0</v>
      </c>
      <c r="CG244" s="134" t="n">
        <v>0</v>
      </c>
      <c r="CH244" s="134" t="n">
        <v>0</v>
      </c>
      <c r="CI244" s="134" t="n">
        <v>0</v>
      </c>
      <c r="CJ244" s="134" t="n">
        <v>0</v>
      </c>
      <c r="CK244" s="134" t="n">
        <v>0</v>
      </c>
      <c r="CL244" s="134" t="n">
        <v>0</v>
      </c>
      <c r="CM244" s="134" t="n">
        <v>0</v>
      </c>
      <c r="CN244" s="134" t="n">
        <v>0</v>
      </c>
      <c r="CO244" s="134" t="n">
        <v>0</v>
      </c>
      <c r="CP244" s="134" t="n">
        <v>0</v>
      </c>
      <c r="CQ244" s="134" t="n">
        <v>0</v>
      </c>
      <c r="CR244" s="134" t="n">
        <v>0</v>
      </c>
      <c r="CS244" s="134" t="n">
        <v>0</v>
      </c>
      <c r="CT244" s="134" t="n">
        <v>0.41</v>
      </c>
      <c r="CU244" s="134" t="n">
        <v>0.01</v>
      </c>
      <c r="CV244" s="134" t="n">
        <v>0.05</v>
      </c>
      <c r="CW244" s="134" t="n">
        <v>0</v>
      </c>
      <c r="CX244" s="134" t="n">
        <v>0.175</v>
      </c>
      <c r="CY244" s="134" t="n">
        <v>0.0125</v>
      </c>
      <c r="CZ244" s="134" t="n">
        <v>-0.18</v>
      </c>
      <c r="DA244" s="134" t="n">
        <v>0</v>
      </c>
      <c r="DB244" s="134" t="n">
        <v>0</v>
      </c>
      <c r="DC244" s="134" t="n">
        <v>0</v>
      </c>
      <c r="DD244" s="134" t="n">
        <v>1.05</v>
      </c>
      <c r="DF244" s="134" t="n">
        <v>-0.0235</v>
      </c>
      <c r="DG244" s="134" t="n">
        <v>0.01</v>
      </c>
      <c r="DH244" s="134" t="n">
        <v>0.0225</v>
      </c>
      <c r="DI244" s="134" t="n">
        <v>0.01</v>
      </c>
      <c r="DJ244" s="134" t="n">
        <v>0.0075</v>
      </c>
      <c r="DK244" s="134" t="n">
        <v>0.0075</v>
      </c>
    </row>
    <row r="245" customFormat="false" ht="12.75" hidden="false" customHeight="false" outlineLevel="0" collapsed="false">
      <c r="D245" s="133" t="n">
        <v>44075</v>
      </c>
      <c r="F245" s="171" t="n">
        <v>5.35</v>
      </c>
      <c r="G245" s="172" t="n">
        <v>0.0603335683509147</v>
      </c>
      <c r="H245" s="171" t="n">
        <v>0.17</v>
      </c>
      <c r="I245" s="171" t="n">
        <v>0.55</v>
      </c>
      <c r="J245" s="171" t="n">
        <v>0.55</v>
      </c>
      <c r="K245" s="171" t="n">
        <v>0.55</v>
      </c>
      <c r="L245" s="171" t="n">
        <v>0.55</v>
      </c>
      <c r="M245" s="171" t="n">
        <v>0.55</v>
      </c>
      <c r="N245" s="171" t="n">
        <v>0.6</v>
      </c>
      <c r="O245" s="171" t="n">
        <v>0.6</v>
      </c>
      <c r="P245" s="171" t="n">
        <v>0.55</v>
      </c>
      <c r="Q245" s="171" t="n">
        <v>0.5</v>
      </c>
      <c r="R245" s="172" t="n">
        <v>0.55</v>
      </c>
      <c r="S245" s="172" t="n">
        <v>0.6</v>
      </c>
      <c r="T245" s="171" t="n">
        <v>0.55</v>
      </c>
      <c r="U245" s="171" t="n">
        <v>0.6</v>
      </c>
      <c r="V245" s="171" t="n">
        <v>0.7</v>
      </c>
      <c r="W245" s="171" t="n">
        <v>0.65</v>
      </c>
      <c r="X245" s="171"/>
      <c r="Y245" s="171"/>
      <c r="Z245" s="171"/>
      <c r="AA245" s="171"/>
      <c r="AB245" s="171"/>
      <c r="AC245" s="171"/>
      <c r="AD245" s="171"/>
      <c r="AE245" s="171"/>
      <c r="AF245" s="171"/>
      <c r="AG245" s="171"/>
      <c r="AH245" s="171"/>
      <c r="AI245" s="171"/>
      <c r="AJ245" s="171"/>
      <c r="AK245" s="171"/>
      <c r="AL245" s="171"/>
      <c r="AM245" s="171"/>
      <c r="AN245" s="171"/>
      <c r="AO245" s="171"/>
      <c r="AP245" s="171"/>
      <c r="AQ245" s="171"/>
      <c r="AR245" s="171"/>
      <c r="AS245" s="171"/>
      <c r="AT245" s="171"/>
      <c r="AU245" s="171"/>
      <c r="AV245" s="171"/>
      <c r="AW245" s="171"/>
      <c r="AX245" s="171"/>
      <c r="AY245" s="171"/>
      <c r="AZ245" s="172"/>
      <c r="BA245" s="172"/>
      <c r="BB245" s="172" t="n">
        <v>-0.195</v>
      </c>
      <c r="BC245" s="171" t="n">
        <v>0</v>
      </c>
      <c r="BD245" s="171" t="n">
        <v>-0.07</v>
      </c>
      <c r="BE245" s="171" t="n">
        <v>0</v>
      </c>
      <c r="BF245" s="171" t="n">
        <v>0.43</v>
      </c>
      <c r="BG245" s="171" t="n">
        <v>0</v>
      </c>
      <c r="BH245" s="171" t="n">
        <v>-0.06</v>
      </c>
      <c r="BI245" s="171" t="n">
        <v>0</v>
      </c>
      <c r="BJ245" s="171" t="n">
        <v>0</v>
      </c>
      <c r="BK245" s="134" t="n">
        <v>0</v>
      </c>
      <c r="BL245" s="134" t="n">
        <v>0.43</v>
      </c>
      <c r="BM245" s="134" t="n">
        <v>0</v>
      </c>
      <c r="BN245" s="134" t="n">
        <v>0.05</v>
      </c>
      <c r="BO245" s="134" t="n">
        <v>0</v>
      </c>
      <c r="BP245" s="134" t="n">
        <v>-0.32</v>
      </c>
      <c r="BQ245" s="134" t="n">
        <v>0</v>
      </c>
      <c r="BR245" s="134" t="n">
        <v>0.475</v>
      </c>
      <c r="BS245" s="134" t="n">
        <v>0</v>
      </c>
      <c r="BT245" s="134" t="n">
        <v>-0.07</v>
      </c>
      <c r="BU245" s="134" t="n">
        <v>0</v>
      </c>
      <c r="BV245" s="134" t="n">
        <v>0.275</v>
      </c>
      <c r="BW245" s="134" t="n">
        <v>0</v>
      </c>
      <c r="BX245" s="134" t="n">
        <v>0</v>
      </c>
      <c r="BY245" s="134" t="n">
        <v>0</v>
      </c>
      <c r="BZ245" s="134" t="n">
        <v>0</v>
      </c>
      <c r="CA245" s="134" t="n">
        <v>0</v>
      </c>
      <c r="CB245" s="134" t="n">
        <v>0.165</v>
      </c>
      <c r="CC245" s="134" t="n">
        <v>0.0125</v>
      </c>
      <c r="CD245" s="134" t="n">
        <v>0</v>
      </c>
      <c r="CE245" s="134" t="n">
        <v>0</v>
      </c>
      <c r="CF245" s="134" t="n">
        <v>0</v>
      </c>
      <c r="CG245" s="134" t="n">
        <v>0</v>
      </c>
      <c r="CH245" s="134" t="n">
        <v>0</v>
      </c>
      <c r="CI245" s="134" t="n">
        <v>0</v>
      </c>
      <c r="CJ245" s="134" t="n">
        <v>0</v>
      </c>
      <c r="CK245" s="134" t="n">
        <v>0</v>
      </c>
      <c r="CL245" s="134" t="n">
        <v>0</v>
      </c>
      <c r="CM245" s="134" t="n">
        <v>0</v>
      </c>
      <c r="CN245" s="134" t="n">
        <v>0</v>
      </c>
      <c r="CO245" s="134" t="n">
        <v>0</v>
      </c>
      <c r="CP245" s="134" t="n">
        <v>0</v>
      </c>
      <c r="CQ245" s="134" t="n">
        <v>0</v>
      </c>
      <c r="CR245" s="134" t="n">
        <v>0</v>
      </c>
      <c r="CS245" s="134" t="n">
        <v>0</v>
      </c>
      <c r="CT245" s="134" t="n">
        <v>0.36</v>
      </c>
      <c r="CU245" s="134" t="n">
        <v>0.01</v>
      </c>
      <c r="CV245" s="134" t="n">
        <v>0.05</v>
      </c>
      <c r="CW245" s="134" t="n">
        <v>0</v>
      </c>
      <c r="CX245" s="134" t="n">
        <v>0.165</v>
      </c>
      <c r="CY245" s="134" t="n">
        <v>0.0125</v>
      </c>
      <c r="CZ245" s="134" t="n">
        <v>-0.18</v>
      </c>
      <c r="DA245" s="134" t="n">
        <v>0</v>
      </c>
      <c r="DB245" s="134" t="n">
        <v>0</v>
      </c>
      <c r="DC245" s="134" t="n">
        <v>0</v>
      </c>
      <c r="DD245" s="134" t="n">
        <v>0.75</v>
      </c>
      <c r="DF245" s="134" t="n">
        <v>-0.0285</v>
      </c>
      <c r="DG245" s="134" t="n">
        <v>0.01</v>
      </c>
      <c r="DH245" s="134" t="n">
        <v>0.0225</v>
      </c>
      <c r="DI245" s="134" t="n">
        <v>0.01</v>
      </c>
      <c r="DJ245" s="134" t="n">
        <v>0.0075</v>
      </c>
      <c r="DK245" s="134" t="n">
        <v>0.0075</v>
      </c>
    </row>
    <row r="246" customFormat="false" ht="12.75" hidden="false" customHeight="false" outlineLevel="0" collapsed="false">
      <c r="D246" s="133" t="n">
        <v>44105</v>
      </c>
      <c r="F246" s="171" t="n">
        <v>5.365</v>
      </c>
      <c r="G246" s="172" t="n">
        <v>0.0603796808716495</v>
      </c>
      <c r="H246" s="171" t="n">
        <v>0.17</v>
      </c>
      <c r="I246" s="171" t="n">
        <v>0.6</v>
      </c>
      <c r="J246" s="171" t="n">
        <v>0.6</v>
      </c>
      <c r="K246" s="171" t="n">
        <v>0.55</v>
      </c>
      <c r="L246" s="171" t="n">
        <v>0.6</v>
      </c>
      <c r="M246" s="171" t="n">
        <v>0.6</v>
      </c>
      <c r="N246" s="171" t="n">
        <v>0.65</v>
      </c>
      <c r="O246" s="171" t="n">
        <v>0.65</v>
      </c>
      <c r="P246" s="171" t="n">
        <v>0.6</v>
      </c>
      <c r="Q246" s="171" t="n">
        <v>0.5</v>
      </c>
      <c r="R246" s="172" t="n">
        <v>0.6</v>
      </c>
      <c r="S246" s="172" t="n">
        <v>0.65</v>
      </c>
      <c r="T246" s="171" t="n">
        <v>0.6</v>
      </c>
      <c r="U246" s="171" t="n">
        <v>0.65</v>
      </c>
      <c r="V246" s="171" t="n">
        <v>0.75</v>
      </c>
      <c r="W246" s="171" t="n">
        <v>0.7</v>
      </c>
      <c r="X246" s="171"/>
      <c r="Y246" s="171"/>
      <c r="Z246" s="171"/>
      <c r="AA246" s="171"/>
      <c r="AB246" s="171"/>
      <c r="AC246" s="171"/>
      <c r="AD246" s="171"/>
      <c r="AE246" s="171"/>
      <c r="AF246" s="171"/>
      <c r="AG246" s="171"/>
      <c r="AH246" s="171"/>
      <c r="AI246" s="171"/>
      <c r="AJ246" s="171"/>
      <c r="AK246" s="171"/>
      <c r="AL246" s="171"/>
      <c r="AM246" s="171"/>
      <c r="AN246" s="171"/>
      <c r="AO246" s="171"/>
      <c r="AP246" s="171"/>
      <c r="AQ246" s="171"/>
      <c r="AR246" s="171"/>
      <c r="AS246" s="171"/>
      <c r="AT246" s="171"/>
      <c r="AU246" s="171"/>
      <c r="AV246" s="171"/>
      <c r="AW246" s="171"/>
      <c r="AX246" s="171"/>
      <c r="AY246" s="171"/>
      <c r="AZ246" s="172"/>
      <c r="BA246" s="172"/>
      <c r="BB246" s="172" t="n">
        <v>-0.195</v>
      </c>
      <c r="BC246" s="171" t="n">
        <v>0</v>
      </c>
      <c r="BD246" s="171" t="n">
        <v>-0.07</v>
      </c>
      <c r="BE246" s="171" t="n">
        <v>0</v>
      </c>
      <c r="BF246" s="171" t="n">
        <v>0.43</v>
      </c>
      <c r="BG246" s="171" t="n">
        <v>0</v>
      </c>
      <c r="BH246" s="171" t="n">
        <v>-0.06</v>
      </c>
      <c r="BI246" s="171" t="n">
        <v>0</v>
      </c>
      <c r="BJ246" s="171" t="n">
        <v>0</v>
      </c>
      <c r="BK246" s="134" t="n">
        <v>0</v>
      </c>
      <c r="BL246" s="134" t="n">
        <v>0.43</v>
      </c>
      <c r="BM246" s="134" t="n">
        <v>0</v>
      </c>
      <c r="BN246" s="134" t="n">
        <v>0.05</v>
      </c>
      <c r="BO246" s="134" t="n">
        <v>0</v>
      </c>
      <c r="BP246" s="134" t="n">
        <v>-0.32</v>
      </c>
      <c r="BQ246" s="134" t="n">
        <v>0</v>
      </c>
      <c r="BR246" s="134" t="n">
        <v>0.475</v>
      </c>
      <c r="BS246" s="134" t="n">
        <v>0</v>
      </c>
      <c r="BT246" s="134" t="n">
        <v>-0.07</v>
      </c>
      <c r="BU246" s="134" t="n">
        <v>0</v>
      </c>
      <c r="BV246" s="134" t="n">
        <v>0.275</v>
      </c>
      <c r="BW246" s="134" t="n">
        <v>0</v>
      </c>
      <c r="BX246" s="134" t="n">
        <v>0</v>
      </c>
      <c r="BY246" s="134" t="n">
        <v>0</v>
      </c>
      <c r="BZ246" s="134" t="n">
        <v>0</v>
      </c>
      <c r="CA246" s="134" t="n">
        <v>0</v>
      </c>
      <c r="CB246" s="134" t="n">
        <v>0.1725</v>
      </c>
      <c r="CC246" s="134" t="n">
        <v>0.0125</v>
      </c>
      <c r="CD246" s="134" t="n">
        <v>0</v>
      </c>
      <c r="CE246" s="134" t="n">
        <v>0</v>
      </c>
      <c r="CF246" s="134" t="n">
        <v>0</v>
      </c>
      <c r="CG246" s="134" t="n">
        <v>0</v>
      </c>
      <c r="CH246" s="134" t="n">
        <v>0</v>
      </c>
      <c r="CI246" s="134" t="n">
        <v>0</v>
      </c>
      <c r="CJ246" s="134" t="n">
        <v>0</v>
      </c>
      <c r="CK246" s="134" t="n">
        <v>0</v>
      </c>
      <c r="CL246" s="134" t="n">
        <v>0</v>
      </c>
      <c r="CM246" s="134" t="n">
        <v>0</v>
      </c>
      <c r="CN246" s="134" t="n">
        <v>0</v>
      </c>
      <c r="CO246" s="134" t="n">
        <v>0</v>
      </c>
      <c r="CP246" s="134" t="n">
        <v>0</v>
      </c>
      <c r="CQ246" s="134" t="n">
        <v>0</v>
      </c>
      <c r="CR246" s="134" t="n">
        <v>0</v>
      </c>
      <c r="CS246" s="134" t="n">
        <v>0</v>
      </c>
      <c r="CT246" s="134" t="n">
        <v>0.4</v>
      </c>
      <c r="CU246" s="134" t="n">
        <v>0.01</v>
      </c>
      <c r="CV246" s="134" t="n">
        <v>0.05</v>
      </c>
      <c r="CW246" s="134" t="n">
        <v>0</v>
      </c>
      <c r="CX246" s="134" t="n">
        <v>0.1725</v>
      </c>
      <c r="CY246" s="134" t="n">
        <v>0.0125</v>
      </c>
      <c r="CZ246" s="134" t="n">
        <v>-0.18</v>
      </c>
      <c r="DA246" s="134" t="n">
        <v>0</v>
      </c>
      <c r="DB246" s="134" t="n">
        <v>0</v>
      </c>
      <c r="DC246" s="134" t="n">
        <v>0</v>
      </c>
      <c r="DD246" s="134" t="n">
        <v>0.45</v>
      </c>
      <c r="DF246" s="134" t="n">
        <v>-0.0285</v>
      </c>
      <c r="DG246" s="134" t="n">
        <v>0.01</v>
      </c>
      <c r="DH246" s="134" t="n">
        <v>0.0175</v>
      </c>
      <c r="DI246" s="134" t="n">
        <v>0.01</v>
      </c>
      <c r="DJ246" s="134" t="n">
        <v>0.0025</v>
      </c>
      <c r="DK246" s="134" t="n">
        <v>0.0075</v>
      </c>
    </row>
    <row r="247" customFormat="false" ht="12.75" hidden="false" customHeight="false" outlineLevel="0" collapsed="false">
      <c r="D247" s="133" t="n">
        <v>44136</v>
      </c>
      <c r="F247" s="171" t="n">
        <v>5.522</v>
      </c>
      <c r="G247" s="172" t="n">
        <v>0.0604273304771503</v>
      </c>
      <c r="H247" s="171" t="n">
        <v>0.17</v>
      </c>
      <c r="I247" s="171" t="n">
        <v>0.8</v>
      </c>
      <c r="J247" s="171" t="n">
        <v>0.85</v>
      </c>
      <c r="K247" s="171" t="n">
        <v>0.8</v>
      </c>
      <c r="L247" s="171" t="n">
        <v>0.8</v>
      </c>
      <c r="M247" s="171" t="n">
        <v>0.9</v>
      </c>
      <c r="N247" s="171" t="n">
        <v>0.95</v>
      </c>
      <c r="O247" s="171" t="n">
        <v>0.85</v>
      </c>
      <c r="P247" s="171" t="n">
        <v>0.8</v>
      </c>
      <c r="Q247" s="171" t="n">
        <v>0.95</v>
      </c>
      <c r="R247" s="172" t="n">
        <v>0.8</v>
      </c>
      <c r="S247" s="172" t="n">
        <v>0.8</v>
      </c>
      <c r="T247" s="171" t="n">
        <v>0.8</v>
      </c>
      <c r="U247" s="171" t="n">
        <v>0.95</v>
      </c>
      <c r="V247" s="171" t="n">
        <v>0.95</v>
      </c>
      <c r="W247" s="171" t="n">
        <v>0.9</v>
      </c>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1"/>
      <c r="AY247" s="171"/>
      <c r="AZ247" s="172"/>
      <c r="BA247" s="172"/>
      <c r="BB247" s="172" t="n">
        <v>0</v>
      </c>
      <c r="BC247" s="171" t="n">
        <v>0</v>
      </c>
      <c r="BD247" s="171" t="n">
        <v>-0.07</v>
      </c>
      <c r="BE247" s="171" t="n">
        <v>0</v>
      </c>
      <c r="BF247" s="171" t="n">
        <v>0.35</v>
      </c>
      <c r="BG247" s="171" t="n">
        <v>0</v>
      </c>
      <c r="BH247" s="171" t="n">
        <v>-0.06</v>
      </c>
      <c r="BI247" s="171" t="n">
        <v>0</v>
      </c>
      <c r="BJ247" s="171" t="n">
        <v>0</v>
      </c>
      <c r="BK247" s="134" t="n">
        <v>0</v>
      </c>
      <c r="BL247" s="134" t="n">
        <v>0.35</v>
      </c>
      <c r="BM247" s="134" t="n">
        <v>0</v>
      </c>
      <c r="BN247" s="134" t="n">
        <v>0.05</v>
      </c>
      <c r="BO247" s="134" t="n">
        <v>0</v>
      </c>
      <c r="BP247" s="134" t="n">
        <v>0</v>
      </c>
      <c r="BQ247" s="134" t="n">
        <v>0</v>
      </c>
      <c r="BR247" s="134" t="n">
        <v>0.5</v>
      </c>
      <c r="BS247" s="134" t="n">
        <v>0</v>
      </c>
      <c r="BT247" s="134" t="n">
        <v>-0.07</v>
      </c>
      <c r="BU247" s="134" t="n">
        <v>0</v>
      </c>
      <c r="BV247" s="134" t="n">
        <v>0.3</v>
      </c>
      <c r="BW247" s="134" t="n">
        <v>0</v>
      </c>
      <c r="BX247" s="134" t="n">
        <v>0</v>
      </c>
      <c r="BY247" s="134" t="n">
        <v>0</v>
      </c>
      <c r="BZ247" s="134" t="n">
        <v>0</v>
      </c>
      <c r="CA247" s="134" t="n">
        <v>0</v>
      </c>
      <c r="CB247" s="134" t="n">
        <v>0.215</v>
      </c>
      <c r="CC247" s="134" t="n">
        <v>0.02</v>
      </c>
      <c r="CD247" s="134" t="n">
        <v>0</v>
      </c>
      <c r="CE247" s="134" t="n">
        <v>0</v>
      </c>
      <c r="CF247" s="134" t="n">
        <v>0</v>
      </c>
      <c r="CG247" s="134" t="n">
        <v>0</v>
      </c>
      <c r="CH247" s="134" t="n">
        <v>0</v>
      </c>
      <c r="CI247" s="134" t="n">
        <v>0</v>
      </c>
      <c r="CJ247" s="134" t="n">
        <v>0</v>
      </c>
      <c r="CK247" s="134" t="n">
        <v>0</v>
      </c>
      <c r="CL247" s="134" t="n">
        <v>0</v>
      </c>
      <c r="CM247" s="134" t="n">
        <v>0</v>
      </c>
      <c r="CN247" s="134" t="n">
        <v>0</v>
      </c>
      <c r="CO247" s="134" t="n">
        <v>0</v>
      </c>
      <c r="CP247" s="134" t="n">
        <v>0</v>
      </c>
      <c r="CQ247" s="134" t="n">
        <v>0</v>
      </c>
      <c r="CR247" s="134" t="n">
        <v>0</v>
      </c>
      <c r="CS247" s="134" t="n">
        <v>0</v>
      </c>
      <c r="CT247" s="134" t="n">
        <v>0.7</v>
      </c>
      <c r="CU247" s="134" t="n">
        <v>0.055</v>
      </c>
      <c r="CV247" s="134" t="n">
        <v>0.05</v>
      </c>
      <c r="CW247" s="134" t="n">
        <v>0</v>
      </c>
      <c r="CX247" s="134" t="n">
        <v>0.215</v>
      </c>
      <c r="CY247" s="134" t="n">
        <v>0.02</v>
      </c>
      <c r="CZ247" s="134" t="n">
        <v>-0.18</v>
      </c>
      <c r="DA247" s="134" t="n">
        <v>0</v>
      </c>
      <c r="DB247" s="134" t="n">
        <v>0</v>
      </c>
      <c r="DC247" s="134" t="n">
        <v>0</v>
      </c>
      <c r="DD247" s="134" t="n">
        <v>0.45</v>
      </c>
      <c r="DF247" s="134" t="n">
        <v>-0.017</v>
      </c>
      <c r="DG247" s="134" t="n">
        <v>0.0125</v>
      </c>
      <c r="DH247" s="134" t="n">
        <v>0.0185</v>
      </c>
      <c r="DI247" s="134" t="n">
        <v>0.0075</v>
      </c>
      <c r="DJ247" s="134" t="n">
        <v>0.0035</v>
      </c>
      <c r="DK247" s="134" t="n">
        <v>0.0025</v>
      </c>
    </row>
    <row r="248" customFormat="false" ht="12.75" hidden="false" customHeight="false" outlineLevel="0" collapsed="false">
      <c r="D248" s="133" t="n">
        <v>44166</v>
      </c>
      <c r="F248" s="171" t="n">
        <v>5.682</v>
      </c>
      <c r="G248" s="172" t="n">
        <v>0.0604734429993212</v>
      </c>
      <c r="H248" s="171" t="n">
        <v>0.17</v>
      </c>
      <c r="I248" s="171" t="n">
        <v>1</v>
      </c>
      <c r="J248" s="171" t="n">
        <v>1.05</v>
      </c>
      <c r="K248" s="171" t="n">
        <v>1</v>
      </c>
      <c r="L248" s="171" t="n">
        <v>1</v>
      </c>
      <c r="M248" s="171" t="n">
        <v>1.15</v>
      </c>
      <c r="N248" s="171" t="n">
        <v>1.25</v>
      </c>
      <c r="O248" s="171" t="n">
        <v>1.05</v>
      </c>
      <c r="P248" s="171" t="n">
        <v>1</v>
      </c>
      <c r="Q248" s="171" t="n">
        <v>1.35</v>
      </c>
      <c r="R248" s="172" t="n">
        <v>1</v>
      </c>
      <c r="S248" s="172" t="n">
        <v>1.1</v>
      </c>
      <c r="T248" s="171" t="n">
        <v>1</v>
      </c>
      <c r="U248" s="171" t="n">
        <v>1.25</v>
      </c>
      <c r="V248" s="171" t="n">
        <v>1.15</v>
      </c>
      <c r="W248" s="171" t="n">
        <v>1.1</v>
      </c>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1"/>
      <c r="AY248" s="171"/>
      <c r="AZ248" s="172"/>
      <c r="BA248" s="172"/>
      <c r="BB248" s="172" t="n">
        <v>0</v>
      </c>
      <c r="BC248" s="171" t="n">
        <v>0</v>
      </c>
      <c r="BD248" s="171" t="n">
        <v>-0.07</v>
      </c>
      <c r="BE248" s="171" t="n">
        <v>0</v>
      </c>
      <c r="BF248" s="171" t="n">
        <v>0.35</v>
      </c>
      <c r="BG248" s="171" t="n">
        <v>0</v>
      </c>
      <c r="BH248" s="171" t="n">
        <v>-0.06</v>
      </c>
      <c r="BI248" s="171" t="n">
        <v>0</v>
      </c>
      <c r="BJ248" s="171" t="n">
        <v>0</v>
      </c>
      <c r="BK248" s="134" t="n">
        <v>0</v>
      </c>
      <c r="BL248" s="134" t="n">
        <v>0.35</v>
      </c>
      <c r="BM248" s="134" t="n">
        <v>0</v>
      </c>
      <c r="BN248" s="134" t="n">
        <v>0.05</v>
      </c>
      <c r="BO248" s="134" t="n">
        <v>0</v>
      </c>
      <c r="BP248" s="134" t="n">
        <v>0</v>
      </c>
      <c r="BQ248" s="134" t="n">
        <v>0</v>
      </c>
      <c r="BR248" s="134" t="n">
        <v>0.57</v>
      </c>
      <c r="BS248" s="134" t="n">
        <v>0</v>
      </c>
      <c r="BT248" s="134" t="n">
        <v>-0.07</v>
      </c>
      <c r="BU248" s="134" t="n">
        <v>0</v>
      </c>
      <c r="BV248" s="134" t="n">
        <v>0.37</v>
      </c>
      <c r="BW248" s="134" t="n">
        <v>0</v>
      </c>
      <c r="BX248" s="134" t="n">
        <v>0</v>
      </c>
      <c r="BY248" s="134" t="n">
        <v>0</v>
      </c>
      <c r="BZ248" s="134" t="n">
        <v>0</v>
      </c>
      <c r="CA248" s="134" t="n">
        <v>0</v>
      </c>
      <c r="CB248" s="134" t="n">
        <v>0.235</v>
      </c>
      <c r="CC248" s="134" t="n">
        <v>0.02</v>
      </c>
      <c r="CD248" s="134" t="n">
        <v>0</v>
      </c>
      <c r="CE248" s="134" t="n">
        <v>0</v>
      </c>
      <c r="CF248" s="134" t="n">
        <v>0</v>
      </c>
      <c r="CG248" s="134" t="n">
        <v>0</v>
      </c>
      <c r="CH248" s="134" t="n">
        <v>0</v>
      </c>
      <c r="CI248" s="134" t="n">
        <v>0</v>
      </c>
      <c r="CJ248" s="134" t="n">
        <v>0</v>
      </c>
      <c r="CK248" s="134" t="n">
        <v>0</v>
      </c>
      <c r="CL248" s="134" t="n">
        <v>0</v>
      </c>
      <c r="CM248" s="134" t="n">
        <v>0</v>
      </c>
      <c r="CN248" s="134" t="n">
        <v>0</v>
      </c>
      <c r="CO248" s="134" t="n">
        <v>0</v>
      </c>
      <c r="CP248" s="134" t="n">
        <v>0</v>
      </c>
      <c r="CQ248" s="134" t="n">
        <v>0</v>
      </c>
      <c r="CR248" s="134" t="n">
        <v>0</v>
      </c>
      <c r="CS248" s="134" t="n">
        <v>0</v>
      </c>
      <c r="CT248" s="134" t="n">
        <v>0.98</v>
      </c>
      <c r="CU248" s="134" t="n">
        <v>0.25</v>
      </c>
      <c r="CV248" s="134" t="n">
        <v>0.05</v>
      </c>
      <c r="CW248" s="134" t="n">
        <v>0</v>
      </c>
      <c r="CX248" s="134" t="n">
        <v>0.235</v>
      </c>
      <c r="CY248" s="134" t="n">
        <v>0.02</v>
      </c>
      <c r="CZ248" s="134" t="n">
        <v>-0.18</v>
      </c>
      <c r="DA248" s="134" t="n">
        <v>0</v>
      </c>
      <c r="DB248" s="134" t="n">
        <v>0</v>
      </c>
      <c r="DC248" s="134" t="n">
        <v>0</v>
      </c>
      <c r="DD248" s="134" t="n">
        <v>0.4</v>
      </c>
      <c r="DF248" s="134" t="n">
        <v>-0.017</v>
      </c>
      <c r="DG248" s="134" t="n">
        <v>0.0125</v>
      </c>
      <c r="DH248" s="134" t="n">
        <v>0.0185</v>
      </c>
      <c r="DI248" s="134" t="n">
        <v>0.0075</v>
      </c>
      <c r="DJ248" s="134" t="n">
        <v>0.0035</v>
      </c>
      <c r="DK248" s="134" t="n">
        <v>0.0025</v>
      </c>
    </row>
    <row r="249" customFormat="false" ht="12.75" hidden="false" customHeight="false" outlineLevel="0" collapsed="false">
      <c r="D249" s="133" t="n">
        <v>44197</v>
      </c>
      <c r="F249" s="171" t="n">
        <v>5.7145</v>
      </c>
      <c r="G249" s="172" t="n">
        <v>0.0605210926063071</v>
      </c>
      <c r="H249" s="171" t="n">
        <v>0.17</v>
      </c>
      <c r="I249" s="171" t="n">
        <v>1</v>
      </c>
      <c r="J249" s="171" t="n">
        <v>1.05</v>
      </c>
      <c r="K249" s="171" t="n">
        <v>1</v>
      </c>
      <c r="L249" s="171" t="n">
        <v>1</v>
      </c>
      <c r="M249" s="171" t="n">
        <v>1.15</v>
      </c>
      <c r="N249" s="171" t="n">
        <v>1.45</v>
      </c>
      <c r="O249" s="171" t="n">
        <v>1.05</v>
      </c>
      <c r="P249" s="171" t="n">
        <v>1</v>
      </c>
      <c r="Q249" s="171" t="n">
        <v>1.35</v>
      </c>
      <c r="R249" s="172" t="n">
        <v>1</v>
      </c>
      <c r="S249" s="172" t="n">
        <v>1.1</v>
      </c>
      <c r="T249" s="171" t="n">
        <v>1</v>
      </c>
      <c r="U249" s="171" t="n">
        <v>1.45</v>
      </c>
      <c r="V249" s="171" t="n">
        <v>1.15</v>
      </c>
      <c r="W249" s="171" t="n">
        <v>1.1</v>
      </c>
      <c r="X249" s="171"/>
      <c r="Y249" s="171"/>
      <c r="Z249" s="171"/>
      <c r="AA249" s="171"/>
      <c r="AB249" s="171"/>
      <c r="AC249" s="171"/>
      <c r="AD249" s="171"/>
      <c r="AE249" s="171"/>
      <c r="AF249" s="171"/>
      <c r="AG249" s="171"/>
      <c r="AH249" s="171"/>
      <c r="AI249" s="171"/>
      <c r="AJ249" s="171"/>
      <c r="AK249" s="171"/>
      <c r="AL249" s="171"/>
      <c r="AM249" s="171"/>
      <c r="AN249" s="171"/>
      <c r="AO249" s="171"/>
      <c r="AP249" s="171"/>
      <c r="AQ249" s="171"/>
      <c r="AR249" s="171"/>
      <c r="AS249" s="171"/>
      <c r="AT249" s="171"/>
      <c r="AU249" s="171"/>
      <c r="AV249" s="171"/>
      <c r="AW249" s="171"/>
      <c r="AX249" s="171"/>
      <c r="AY249" s="171"/>
      <c r="AZ249" s="172"/>
      <c r="BA249" s="172"/>
      <c r="BB249" s="172" t="n">
        <v>0</v>
      </c>
      <c r="BC249" s="171" t="n">
        <v>0</v>
      </c>
      <c r="BD249" s="171" t="n">
        <v>-0.07</v>
      </c>
      <c r="BE249" s="171" t="n">
        <v>0</v>
      </c>
      <c r="BF249" s="171" t="n">
        <v>0.35</v>
      </c>
      <c r="BG249" s="171" t="n">
        <v>0</v>
      </c>
      <c r="BH249" s="171" t="n">
        <v>-0.06</v>
      </c>
      <c r="BI249" s="171" t="n">
        <v>0</v>
      </c>
      <c r="BJ249" s="171" t="n">
        <v>0</v>
      </c>
      <c r="BK249" s="134" t="n">
        <v>0</v>
      </c>
      <c r="BL249" s="134" t="n">
        <v>0.35</v>
      </c>
      <c r="BM249" s="134" t="n">
        <v>0</v>
      </c>
      <c r="BN249" s="134" t="n">
        <v>0.05</v>
      </c>
      <c r="BO249" s="134" t="n">
        <v>0</v>
      </c>
      <c r="BP249" s="134" t="n">
        <v>0</v>
      </c>
      <c r="BQ249" s="134" t="n">
        <v>0</v>
      </c>
      <c r="BR249" s="134" t="n">
        <v>0.57</v>
      </c>
      <c r="BS249" s="134" t="n">
        <v>0</v>
      </c>
      <c r="BT249" s="134" t="n">
        <v>-0.07</v>
      </c>
      <c r="BU249" s="134" t="n">
        <v>0</v>
      </c>
      <c r="BV249" s="134" t="n">
        <v>0.37</v>
      </c>
      <c r="BW249" s="134" t="n">
        <v>0</v>
      </c>
      <c r="BX249" s="134" t="n">
        <v>0</v>
      </c>
      <c r="BY249" s="134" t="n">
        <v>0</v>
      </c>
      <c r="BZ249" s="134" t="n">
        <v>0</v>
      </c>
      <c r="CA249" s="134" t="n">
        <v>0</v>
      </c>
      <c r="CB249" s="134" t="n">
        <v>0.255</v>
      </c>
      <c r="CC249" s="134" t="n">
        <v>0.02</v>
      </c>
      <c r="CD249" s="134" t="n">
        <v>0</v>
      </c>
      <c r="CE249" s="134" t="n">
        <v>0</v>
      </c>
      <c r="CF249" s="134" t="n">
        <v>0</v>
      </c>
      <c r="CG249" s="134" t="n">
        <v>0</v>
      </c>
      <c r="CH249" s="134" t="n">
        <v>0</v>
      </c>
      <c r="CI249" s="134" t="n">
        <v>0</v>
      </c>
      <c r="CJ249" s="134" t="n">
        <v>0</v>
      </c>
      <c r="CK249" s="134" t="n">
        <v>0</v>
      </c>
      <c r="CL249" s="134" t="n">
        <v>0</v>
      </c>
      <c r="CM249" s="134" t="n">
        <v>0</v>
      </c>
      <c r="CN249" s="134" t="n">
        <v>0</v>
      </c>
      <c r="CO249" s="134" t="n">
        <v>0</v>
      </c>
      <c r="CP249" s="134" t="n">
        <v>0</v>
      </c>
      <c r="CQ249" s="134" t="n">
        <v>0</v>
      </c>
      <c r="CR249" s="134" t="n">
        <v>0</v>
      </c>
      <c r="CS249" s="134" t="n">
        <v>0</v>
      </c>
      <c r="CT249" s="134" t="n">
        <v>1.6</v>
      </c>
      <c r="CU249" s="134" t="n">
        <v>0.45</v>
      </c>
      <c r="CV249" s="134" t="n">
        <v>0.05</v>
      </c>
      <c r="CW249" s="134" t="n">
        <v>0</v>
      </c>
      <c r="CX249" s="134" t="n">
        <v>0.255</v>
      </c>
      <c r="CY249" s="134" t="n">
        <v>0.02</v>
      </c>
      <c r="CZ249" s="134" t="n">
        <v>-0.18</v>
      </c>
      <c r="DA249" s="134" t="n">
        <v>0</v>
      </c>
      <c r="DB249" s="134" t="n">
        <v>0</v>
      </c>
      <c r="DC249" s="134" t="n">
        <v>0</v>
      </c>
      <c r="DD249" s="134" t="n">
        <v>0.35</v>
      </c>
      <c r="DF249" s="134" t="n">
        <v>-0.017</v>
      </c>
      <c r="DG249" s="134" t="n">
        <v>0.0125</v>
      </c>
      <c r="DH249" s="134" t="n">
        <v>0.0185</v>
      </c>
      <c r="DI249" s="134" t="n">
        <v>0.0075</v>
      </c>
      <c r="DJ249" s="134" t="n">
        <v>0.0035</v>
      </c>
      <c r="DK249" s="134" t="n">
        <v>0.0025</v>
      </c>
    </row>
    <row r="250" customFormat="false" ht="12.75" hidden="false" customHeight="false" outlineLevel="0" collapsed="false">
      <c r="D250" s="133" t="n">
        <v>44228</v>
      </c>
      <c r="F250" s="171" t="n">
        <v>5.6305</v>
      </c>
      <c r="G250" s="172" t="n">
        <v>0.0605687422140466</v>
      </c>
      <c r="H250" s="171" t="n">
        <v>0.17</v>
      </c>
      <c r="I250" s="171" t="n">
        <v>1</v>
      </c>
      <c r="J250" s="171" t="n">
        <v>1.05</v>
      </c>
      <c r="K250" s="171" t="n">
        <v>1</v>
      </c>
      <c r="L250" s="171" t="n">
        <v>1</v>
      </c>
      <c r="M250" s="171" t="n">
        <v>1.15</v>
      </c>
      <c r="N250" s="171" t="n">
        <v>1.45</v>
      </c>
      <c r="O250" s="171" t="n">
        <v>1.05</v>
      </c>
      <c r="P250" s="171" t="n">
        <v>1</v>
      </c>
      <c r="Q250" s="171" t="n">
        <v>1.35</v>
      </c>
      <c r="R250" s="172" t="n">
        <v>1</v>
      </c>
      <c r="S250" s="172" t="n">
        <v>1.1</v>
      </c>
      <c r="T250" s="171" t="n">
        <v>1</v>
      </c>
      <c r="U250" s="171" t="n">
        <v>1.45</v>
      </c>
      <c r="V250" s="171" t="n">
        <v>1.15</v>
      </c>
      <c r="W250" s="171" t="n">
        <v>1.1</v>
      </c>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1"/>
      <c r="AY250" s="171"/>
      <c r="AZ250" s="172"/>
      <c r="BA250" s="172"/>
      <c r="BB250" s="172" t="n">
        <v>0</v>
      </c>
      <c r="BC250" s="171" t="n">
        <v>0</v>
      </c>
      <c r="BD250" s="171" t="n">
        <v>-0.07</v>
      </c>
      <c r="BE250" s="171" t="n">
        <v>0</v>
      </c>
      <c r="BF250" s="171" t="n">
        <v>0.35</v>
      </c>
      <c r="BG250" s="171" t="n">
        <v>0</v>
      </c>
      <c r="BH250" s="171" t="n">
        <v>-0.06</v>
      </c>
      <c r="BI250" s="171" t="n">
        <v>0</v>
      </c>
      <c r="BJ250" s="171" t="n">
        <v>0</v>
      </c>
      <c r="BK250" s="134" t="n">
        <v>0</v>
      </c>
      <c r="BL250" s="134" t="n">
        <v>0.35</v>
      </c>
      <c r="BM250" s="134" t="n">
        <v>0</v>
      </c>
      <c r="BN250" s="134" t="n">
        <v>0.05</v>
      </c>
      <c r="BO250" s="134" t="n">
        <v>0</v>
      </c>
      <c r="BP250" s="134" t="n">
        <v>0</v>
      </c>
      <c r="BQ250" s="134" t="n">
        <v>0</v>
      </c>
      <c r="BR250" s="134" t="n">
        <v>0.57</v>
      </c>
      <c r="BS250" s="134" t="n">
        <v>0</v>
      </c>
      <c r="BT250" s="134" t="n">
        <v>-0.07</v>
      </c>
      <c r="BU250" s="134" t="n">
        <v>0</v>
      </c>
      <c r="BV250" s="134" t="n">
        <v>0.37</v>
      </c>
      <c r="BW250" s="134" t="n">
        <v>0</v>
      </c>
      <c r="BX250" s="134" t="n">
        <v>0</v>
      </c>
      <c r="BY250" s="134" t="n">
        <v>0</v>
      </c>
      <c r="BZ250" s="134" t="n">
        <v>0</v>
      </c>
      <c r="CA250" s="134" t="n">
        <v>0</v>
      </c>
      <c r="CB250" s="134" t="n">
        <v>0.255</v>
      </c>
      <c r="CC250" s="134" t="n">
        <v>0.02</v>
      </c>
      <c r="CD250" s="134" t="n">
        <v>0</v>
      </c>
      <c r="CE250" s="134" t="n">
        <v>0</v>
      </c>
      <c r="CF250" s="134" t="n">
        <v>0</v>
      </c>
      <c r="CG250" s="134" t="n">
        <v>0</v>
      </c>
      <c r="CH250" s="134" t="n">
        <v>0</v>
      </c>
      <c r="CI250" s="134" t="n">
        <v>0</v>
      </c>
      <c r="CJ250" s="134" t="n">
        <v>0</v>
      </c>
      <c r="CK250" s="134" t="n">
        <v>0</v>
      </c>
      <c r="CL250" s="134" t="n">
        <v>0</v>
      </c>
      <c r="CM250" s="134" t="n">
        <v>0</v>
      </c>
      <c r="CN250" s="134" t="n">
        <v>0</v>
      </c>
      <c r="CO250" s="134" t="n">
        <v>0</v>
      </c>
      <c r="CP250" s="134" t="n">
        <v>0</v>
      </c>
      <c r="CQ250" s="134" t="n">
        <v>0</v>
      </c>
      <c r="CR250" s="134" t="n">
        <v>0</v>
      </c>
      <c r="CS250" s="134" t="n">
        <v>0</v>
      </c>
      <c r="CT250" s="134" t="n">
        <v>1.6</v>
      </c>
      <c r="CU250" s="134" t="n">
        <v>0.45</v>
      </c>
      <c r="CV250" s="134" t="n">
        <v>0.05</v>
      </c>
      <c r="CW250" s="134" t="n">
        <v>0</v>
      </c>
      <c r="CX250" s="134" t="n">
        <v>0.255</v>
      </c>
      <c r="CY250" s="134" t="n">
        <v>0.02</v>
      </c>
      <c r="CZ250" s="134" t="n">
        <v>-0.18</v>
      </c>
      <c r="DA250" s="134" t="n">
        <v>0</v>
      </c>
      <c r="DB250" s="134" t="n">
        <v>0</v>
      </c>
      <c r="DC250" s="134" t="n">
        <v>0</v>
      </c>
      <c r="DD250" s="134" t="n">
        <v>0.35</v>
      </c>
      <c r="DF250" s="134" t="n">
        <v>-0.017</v>
      </c>
      <c r="DG250" s="134" t="n">
        <v>0.0125</v>
      </c>
      <c r="DH250" s="134" t="n">
        <v>0.0185</v>
      </c>
      <c r="DI250" s="134" t="n">
        <v>0.0075</v>
      </c>
      <c r="DJ250" s="134" t="n">
        <v>0.0035</v>
      </c>
      <c r="DK250" s="134" t="n">
        <v>0.0025</v>
      </c>
    </row>
    <row r="251" customFormat="false" ht="12.75" hidden="false" customHeight="false" outlineLevel="0" collapsed="false">
      <c r="D251" s="133" t="n">
        <v>44256</v>
      </c>
      <c r="F251" s="171" t="n">
        <v>5.4955</v>
      </c>
      <c r="G251" s="172" t="n">
        <v>0.0606117805700723</v>
      </c>
      <c r="H251" s="171" t="n">
        <v>0.17</v>
      </c>
      <c r="I251" s="171" t="n">
        <v>0.75</v>
      </c>
      <c r="J251" s="171" t="n">
        <v>0.8</v>
      </c>
      <c r="K251" s="171" t="n">
        <v>0.75</v>
      </c>
      <c r="L251" s="171" t="n">
        <v>0.75</v>
      </c>
      <c r="M251" s="171" t="n">
        <v>0.85</v>
      </c>
      <c r="N251" s="171" t="n">
        <v>1</v>
      </c>
      <c r="O251" s="171" t="n">
        <v>0.75</v>
      </c>
      <c r="P251" s="171" t="n">
        <v>0.75</v>
      </c>
      <c r="Q251" s="171" t="n">
        <v>0.95</v>
      </c>
      <c r="R251" s="172" t="n">
        <v>0.75</v>
      </c>
      <c r="S251" s="172" t="n">
        <v>0.75</v>
      </c>
      <c r="T251" s="171" t="n">
        <v>0.75</v>
      </c>
      <c r="U251" s="171" t="n">
        <v>1</v>
      </c>
      <c r="V251" s="171" t="n">
        <v>0.9</v>
      </c>
      <c r="W251" s="171" t="n">
        <v>0.85</v>
      </c>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1"/>
      <c r="AY251" s="171"/>
      <c r="AZ251" s="172"/>
      <c r="BA251" s="172"/>
      <c r="BB251" s="172" t="n">
        <v>0</v>
      </c>
      <c r="BC251" s="171" t="n">
        <v>0</v>
      </c>
      <c r="BD251" s="171" t="n">
        <v>-0.07</v>
      </c>
      <c r="BE251" s="171" t="n">
        <v>0</v>
      </c>
      <c r="BF251" s="171" t="n">
        <v>0.35</v>
      </c>
      <c r="BG251" s="171" t="n">
        <v>0</v>
      </c>
      <c r="BH251" s="171" t="n">
        <v>-0.06</v>
      </c>
      <c r="BI251" s="171" t="n">
        <v>0</v>
      </c>
      <c r="BJ251" s="171" t="n">
        <v>0</v>
      </c>
      <c r="BK251" s="134" t="n">
        <v>0</v>
      </c>
      <c r="BL251" s="134" t="n">
        <v>0.35</v>
      </c>
      <c r="BM251" s="134" t="n">
        <v>0</v>
      </c>
      <c r="BN251" s="134" t="n">
        <v>0.05</v>
      </c>
      <c r="BO251" s="134" t="n">
        <v>0</v>
      </c>
      <c r="BP251" s="134" t="n">
        <v>0</v>
      </c>
      <c r="BQ251" s="134" t="n">
        <v>0</v>
      </c>
      <c r="BR251" s="134" t="n">
        <v>0.57</v>
      </c>
      <c r="BS251" s="134" t="n">
        <v>0</v>
      </c>
      <c r="BT251" s="134" t="n">
        <v>-0.07</v>
      </c>
      <c r="BU251" s="134" t="n">
        <v>0</v>
      </c>
      <c r="BV251" s="134" t="n">
        <v>0.37</v>
      </c>
      <c r="BW251" s="134" t="n">
        <v>0</v>
      </c>
      <c r="BX251" s="134" t="n">
        <v>0</v>
      </c>
      <c r="BY251" s="134" t="n">
        <v>0</v>
      </c>
      <c r="BZ251" s="134" t="n">
        <v>0</v>
      </c>
      <c r="CA251" s="134" t="n">
        <v>0</v>
      </c>
      <c r="CB251" s="134" t="n">
        <v>0.215</v>
      </c>
      <c r="CC251" s="134" t="n">
        <v>0.02</v>
      </c>
      <c r="CD251" s="134" t="n">
        <v>0</v>
      </c>
      <c r="CE251" s="134" t="n">
        <v>0</v>
      </c>
      <c r="CF251" s="134" t="n">
        <v>0</v>
      </c>
      <c r="CG251" s="134" t="n">
        <v>0</v>
      </c>
      <c r="CH251" s="134" t="n">
        <v>0</v>
      </c>
      <c r="CI251" s="134" t="n">
        <v>0</v>
      </c>
      <c r="CJ251" s="134" t="n">
        <v>0</v>
      </c>
      <c r="CK251" s="134" t="n">
        <v>0</v>
      </c>
      <c r="CL251" s="134" t="n">
        <v>0</v>
      </c>
      <c r="CM251" s="134" t="n">
        <v>0</v>
      </c>
      <c r="CN251" s="134" t="n">
        <v>0</v>
      </c>
      <c r="CO251" s="134" t="n">
        <v>0</v>
      </c>
      <c r="CP251" s="134" t="n">
        <v>0</v>
      </c>
      <c r="CQ251" s="134" t="n">
        <v>0</v>
      </c>
      <c r="CR251" s="134" t="n">
        <v>0</v>
      </c>
      <c r="CS251" s="134" t="n">
        <v>0</v>
      </c>
      <c r="CT251" s="134" t="n">
        <v>0.69</v>
      </c>
      <c r="CU251" s="134" t="n">
        <v>0.1</v>
      </c>
      <c r="CV251" s="134" t="n">
        <v>0.05</v>
      </c>
      <c r="CW251" s="134" t="n">
        <v>0</v>
      </c>
      <c r="CX251" s="134" t="n">
        <v>0.215</v>
      </c>
      <c r="CY251" s="134" t="n">
        <v>0.02</v>
      </c>
      <c r="CZ251" s="134" t="n">
        <v>-0.18</v>
      </c>
      <c r="DA251" s="134" t="n">
        <v>0</v>
      </c>
      <c r="DB251" s="134" t="n">
        <v>0</v>
      </c>
      <c r="DC251" s="134" t="n">
        <v>0</v>
      </c>
      <c r="DD251" s="134" t="n">
        <v>0.4</v>
      </c>
      <c r="DF251" s="134" t="n">
        <v>-0.017</v>
      </c>
      <c r="DG251" s="134" t="n">
        <v>0.0125</v>
      </c>
      <c r="DH251" s="134" t="n">
        <v>0.0235</v>
      </c>
      <c r="DI251" s="134" t="n">
        <v>0.0075</v>
      </c>
      <c r="DJ251" s="134" t="n">
        <v>0.0085</v>
      </c>
      <c r="DK251" s="134" t="n">
        <v>0.0025</v>
      </c>
    </row>
    <row r="252" customFormat="false" ht="12.75" hidden="false" customHeight="false" outlineLevel="0" collapsed="false">
      <c r="D252" s="133" t="n">
        <v>44287</v>
      </c>
      <c r="F252" s="171" t="n">
        <v>5.3455</v>
      </c>
      <c r="G252" s="172" t="n">
        <v>0.0606594301792471</v>
      </c>
      <c r="H252" s="171" t="n">
        <v>0.17</v>
      </c>
      <c r="I252" s="171" t="n">
        <v>0.4</v>
      </c>
      <c r="J252" s="171" t="n">
        <v>0.45</v>
      </c>
      <c r="K252" s="171" t="n">
        <v>0.4</v>
      </c>
      <c r="L252" s="171" t="n">
        <v>0.45</v>
      </c>
      <c r="M252" s="171" t="n">
        <v>0.45</v>
      </c>
      <c r="N252" s="171" t="n">
        <v>0.45</v>
      </c>
      <c r="O252" s="171" t="n">
        <v>0.45</v>
      </c>
      <c r="P252" s="171" t="n">
        <v>0.45</v>
      </c>
      <c r="Q252" s="171" t="n">
        <v>0.5</v>
      </c>
      <c r="R252" s="172" t="n">
        <v>0.4</v>
      </c>
      <c r="S252" s="172" t="n">
        <v>0.45</v>
      </c>
      <c r="T252" s="171" t="n">
        <v>0.4</v>
      </c>
      <c r="U252" s="171" t="n">
        <v>0.45</v>
      </c>
      <c r="V252" s="171" t="n">
        <v>0.55</v>
      </c>
      <c r="W252" s="171" t="n">
        <v>0.55</v>
      </c>
      <c r="X252" s="171"/>
      <c r="Y252" s="171"/>
      <c r="Z252" s="171"/>
      <c r="AA252" s="171"/>
      <c r="AB252" s="171"/>
      <c r="AC252" s="171"/>
      <c r="AD252" s="171"/>
      <c r="AE252" s="171"/>
      <c r="AF252" s="171"/>
      <c r="AG252" s="171"/>
      <c r="AH252" s="171"/>
      <c r="AI252" s="171"/>
      <c r="AJ252" s="171"/>
      <c r="AK252" s="171"/>
      <c r="AL252" s="171"/>
      <c r="AM252" s="171"/>
      <c r="AN252" s="171"/>
      <c r="AO252" s="171"/>
      <c r="AP252" s="171"/>
      <c r="AQ252" s="171"/>
      <c r="AR252" s="171"/>
      <c r="AS252" s="171"/>
      <c r="AT252" s="171"/>
      <c r="AU252" s="171"/>
      <c r="AV252" s="171"/>
      <c r="AW252" s="171"/>
      <c r="AX252" s="171"/>
      <c r="AY252" s="171"/>
      <c r="AZ252" s="172"/>
      <c r="BA252" s="172"/>
      <c r="BB252" s="172" t="n">
        <v>0</v>
      </c>
      <c r="BC252" s="171" t="n">
        <v>0</v>
      </c>
      <c r="BD252" s="171" t="n">
        <v>-0.07</v>
      </c>
      <c r="BE252" s="171" t="n">
        <v>0</v>
      </c>
      <c r="BF252" s="171" t="n">
        <v>0.43</v>
      </c>
      <c r="BG252" s="171" t="n">
        <v>0</v>
      </c>
      <c r="BH252" s="171" t="n">
        <v>-0.06</v>
      </c>
      <c r="BI252" s="171" t="n">
        <v>0</v>
      </c>
      <c r="BJ252" s="171" t="n">
        <v>0</v>
      </c>
      <c r="BK252" s="134" t="n">
        <v>0</v>
      </c>
      <c r="BL252" s="134" t="n">
        <v>0.43</v>
      </c>
      <c r="BM252" s="134" t="n">
        <v>0</v>
      </c>
      <c r="BN252" s="134" t="n">
        <v>0.05</v>
      </c>
      <c r="BO252" s="134" t="n">
        <v>0</v>
      </c>
      <c r="BP252" s="134" t="n">
        <v>0</v>
      </c>
      <c r="BQ252" s="134" t="n">
        <v>0</v>
      </c>
      <c r="BR252" s="134" t="n">
        <v>0.475</v>
      </c>
      <c r="BS252" s="134" t="n">
        <v>0</v>
      </c>
      <c r="BT252" s="134" t="n">
        <v>-0.07</v>
      </c>
      <c r="BU252" s="134" t="n">
        <v>0</v>
      </c>
      <c r="BV252" s="134" t="n">
        <v>0.275</v>
      </c>
      <c r="BW252" s="134" t="n">
        <v>0</v>
      </c>
      <c r="BX252" s="134" t="n">
        <v>0</v>
      </c>
      <c r="BY252" s="134" t="n">
        <v>0</v>
      </c>
      <c r="BZ252" s="134" t="n">
        <v>0</v>
      </c>
      <c r="CA252" s="134" t="n">
        <v>0</v>
      </c>
      <c r="CB252" s="134" t="n">
        <v>0.17</v>
      </c>
      <c r="CC252" s="134" t="n">
        <v>0.0175</v>
      </c>
      <c r="CD252" s="134" t="n">
        <v>0</v>
      </c>
      <c r="CE252" s="134" t="n">
        <v>0</v>
      </c>
      <c r="CF252" s="134" t="n">
        <v>0</v>
      </c>
      <c r="CG252" s="134" t="n">
        <v>0</v>
      </c>
      <c r="CH252" s="134" t="n">
        <v>0</v>
      </c>
      <c r="CI252" s="134" t="n">
        <v>0</v>
      </c>
      <c r="CJ252" s="134" t="n">
        <v>0</v>
      </c>
      <c r="CK252" s="134" t="n">
        <v>0</v>
      </c>
      <c r="CL252" s="134" t="n">
        <v>0</v>
      </c>
      <c r="CM252" s="134" t="n">
        <v>0</v>
      </c>
      <c r="CN252" s="134" t="n">
        <v>0</v>
      </c>
      <c r="CO252" s="134" t="n">
        <v>0</v>
      </c>
      <c r="CP252" s="134" t="n">
        <v>0</v>
      </c>
      <c r="CQ252" s="134" t="n">
        <v>0</v>
      </c>
      <c r="CR252" s="134" t="n">
        <v>0</v>
      </c>
      <c r="CS252" s="134" t="n">
        <v>0</v>
      </c>
      <c r="CT252" s="134" t="n">
        <v>0.38</v>
      </c>
      <c r="CU252" s="134" t="n">
        <v>0.02</v>
      </c>
      <c r="CV252" s="134" t="n">
        <v>0.05</v>
      </c>
      <c r="CW252" s="134" t="n">
        <v>0</v>
      </c>
      <c r="CX252" s="134" t="n">
        <v>0.17</v>
      </c>
      <c r="CY252" s="134" t="n">
        <v>0.0175</v>
      </c>
      <c r="CZ252" s="134" t="n">
        <v>-0.18</v>
      </c>
      <c r="DA252" s="134" t="n">
        <v>0</v>
      </c>
      <c r="DB252" s="134" t="n">
        <v>0</v>
      </c>
      <c r="DC252" s="134" t="n">
        <v>0</v>
      </c>
      <c r="DD252" s="134" t="n">
        <v>0.6</v>
      </c>
      <c r="DF252" s="134" t="n">
        <v>-0.027</v>
      </c>
      <c r="DG252" s="134" t="n">
        <v>0.01</v>
      </c>
      <c r="DH252" s="134" t="n">
        <v>0.0235</v>
      </c>
      <c r="DI252" s="134" t="n">
        <v>0.01</v>
      </c>
      <c r="DJ252" s="134" t="n">
        <v>0.0085</v>
      </c>
      <c r="DK252" s="134" t="n">
        <v>0.0075</v>
      </c>
    </row>
    <row r="253" customFormat="false" ht="12.75" hidden="false" customHeight="false" outlineLevel="0" collapsed="false">
      <c r="D253" s="133" t="n">
        <v>44317</v>
      </c>
      <c r="F253" s="171" t="n">
        <v>5.3495</v>
      </c>
      <c r="G253" s="172" t="n">
        <v>0.060705542704973</v>
      </c>
      <c r="H253" s="171" t="n">
        <v>0.17</v>
      </c>
      <c r="I253" s="171" t="n">
        <v>0.45</v>
      </c>
      <c r="J253" s="171" t="n">
        <v>0.5</v>
      </c>
      <c r="K253" s="171" t="n">
        <v>0.4</v>
      </c>
      <c r="L253" s="171" t="n">
        <v>0.4</v>
      </c>
      <c r="M253" s="171" t="n">
        <v>0.45</v>
      </c>
      <c r="N253" s="171" t="n">
        <v>0.5</v>
      </c>
      <c r="O253" s="171" t="n">
        <v>0.45</v>
      </c>
      <c r="P253" s="171" t="n">
        <v>0.4</v>
      </c>
      <c r="Q253" s="171" t="n">
        <v>0.45</v>
      </c>
      <c r="R253" s="172" t="n">
        <v>0.45</v>
      </c>
      <c r="S253" s="172" t="n">
        <v>0.5</v>
      </c>
      <c r="T253" s="171" t="n">
        <v>0.45</v>
      </c>
      <c r="U253" s="171" t="n">
        <v>0.5</v>
      </c>
      <c r="V253" s="171" t="n">
        <v>0.6</v>
      </c>
      <c r="W253" s="171" t="n">
        <v>0.5</v>
      </c>
      <c r="X253" s="171"/>
      <c r="Y253" s="171"/>
      <c r="Z253" s="171"/>
      <c r="AA253" s="171"/>
      <c r="AB253" s="171"/>
      <c r="AC253" s="171"/>
      <c r="AD253" s="171"/>
      <c r="AE253" s="171"/>
      <c r="AF253" s="171"/>
      <c r="AG253" s="171"/>
      <c r="AH253" s="171"/>
      <c r="AI253" s="171"/>
      <c r="AJ253" s="171"/>
      <c r="AK253" s="171"/>
      <c r="AL253" s="171"/>
      <c r="AM253" s="171"/>
      <c r="AN253" s="171"/>
      <c r="AO253" s="171"/>
      <c r="AP253" s="171"/>
      <c r="AQ253" s="171"/>
      <c r="AR253" s="171"/>
      <c r="AS253" s="171"/>
      <c r="AT253" s="171"/>
      <c r="AU253" s="171"/>
      <c r="AV253" s="171"/>
      <c r="AW253" s="171"/>
      <c r="AX253" s="171"/>
      <c r="AY253" s="171"/>
      <c r="AZ253" s="172"/>
      <c r="BA253" s="172"/>
      <c r="BB253" s="172" t="n">
        <v>0</v>
      </c>
      <c r="BC253" s="171" t="n">
        <v>0</v>
      </c>
      <c r="BD253" s="171" t="n">
        <v>-0.07</v>
      </c>
      <c r="BE253" s="171" t="n">
        <v>0</v>
      </c>
      <c r="BF253" s="171" t="n">
        <v>0.43</v>
      </c>
      <c r="BG253" s="171" t="n">
        <v>0</v>
      </c>
      <c r="BH253" s="171" t="n">
        <v>-0.06</v>
      </c>
      <c r="BI253" s="171" t="n">
        <v>0</v>
      </c>
      <c r="BJ253" s="171" t="n">
        <v>0</v>
      </c>
      <c r="BK253" s="134" t="n">
        <v>0</v>
      </c>
      <c r="BL253" s="134" t="n">
        <v>0.43</v>
      </c>
      <c r="BM253" s="134" t="n">
        <v>0</v>
      </c>
      <c r="BN253" s="134" t="n">
        <v>0.05</v>
      </c>
      <c r="BO253" s="134" t="n">
        <v>0</v>
      </c>
      <c r="BP253" s="134" t="n">
        <v>0</v>
      </c>
      <c r="BQ253" s="134" t="n">
        <v>0</v>
      </c>
      <c r="BR253" s="134" t="n">
        <v>0.475</v>
      </c>
      <c r="BS253" s="134" t="n">
        <v>0</v>
      </c>
      <c r="BT253" s="134" t="n">
        <v>-0.07</v>
      </c>
      <c r="BU253" s="134" t="n">
        <v>0</v>
      </c>
      <c r="BV253" s="134" t="n">
        <v>0.275</v>
      </c>
      <c r="BW253" s="134" t="n">
        <v>0</v>
      </c>
      <c r="BX253" s="134" t="n">
        <v>0</v>
      </c>
      <c r="BY253" s="134" t="n">
        <v>0</v>
      </c>
      <c r="BZ253" s="134" t="n">
        <v>0</v>
      </c>
      <c r="CA253" s="134" t="n">
        <v>0</v>
      </c>
      <c r="CB253" s="134" t="n">
        <v>0.165</v>
      </c>
      <c r="CC253" s="134" t="n">
        <v>0.01</v>
      </c>
      <c r="CD253" s="134" t="n">
        <v>0</v>
      </c>
      <c r="CE253" s="134" t="n">
        <v>0</v>
      </c>
      <c r="CF253" s="134" t="n">
        <v>0</v>
      </c>
      <c r="CG253" s="134" t="n">
        <v>0</v>
      </c>
      <c r="CH253" s="134" t="n">
        <v>0</v>
      </c>
      <c r="CI253" s="134" t="n">
        <v>0</v>
      </c>
      <c r="CJ253" s="134" t="n">
        <v>0</v>
      </c>
      <c r="CK253" s="134" t="n">
        <v>0</v>
      </c>
      <c r="CL253" s="134" t="n">
        <v>0</v>
      </c>
      <c r="CM253" s="134" t="n">
        <v>0</v>
      </c>
      <c r="CN253" s="134" t="n">
        <v>0</v>
      </c>
      <c r="CO253" s="134" t="n">
        <v>0</v>
      </c>
      <c r="CP253" s="134" t="n">
        <v>0</v>
      </c>
      <c r="CQ253" s="134" t="n">
        <v>0</v>
      </c>
      <c r="CR253" s="134" t="n">
        <v>0</v>
      </c>
      <c r="CS253" s="134" t="n">
        <v>0</v>
      </c>
      <c r="CT253" s="134" t="n">
        <v>0.33</v>
      </c>
      <c r="CU253" s="134" t="n">
        <v>0.02</v>
      </c>
      <c r="CV253" s="134" t="n">
        <v>0.05</v>
      </c>
      <c r="CW253" s="134" t="n">
        <v>0</v>
      </c>
      <c r="CX253" s="134" t="n">
        <v>0.165</v>
      </c>
      <c r="CY253" s="134" t="n">
        <v>0.01</v>
      </c>
      <c r="CZ253" s="134" t="n">
        <v>-0.18</v>
      </c>
      <c r="DA253" s="134" t="n">
        <v>0</v>
      </c>
      <c r="DB253" s="134" t="n">
        <v>0</v>
      </c>
      <c r="DC253" s="134" t="n">
        <v>0</v>
      </c>
      <c r="DD253" s="134" t="n">
        <v>0.75</v>
      </c>
      <c r="DF253" s="134" t="n">
        <v>-0.027</v>
      </c>
      <c r="DG253" s="134" t="n">
        <v>0.01</v>
      </c>
      <c r="DH253" s="134" t="n">
        <v>0.0285</v>
      </c>
      <c r="DI253" s="134" t="n">
        <v>0.01</v>
      </c>
      <c r="DJ253" s="134" t="n">
        <v>0.0135</v>
      </c>
      <c r="DK253" s="134" t="n">
        <v>0.0075</v>
      </c>
    </row>
    <row r="254" customFormat="false" ht="12.75" hidden="false" customHeight="false" outlineLevel="0" collapsed="false">
      <c r="D254" s="133" t="n">
        <v>44348</v>
      </c>
      <c r="F254" s="171" t="n">
        <v>5.3895</v>
      </c>
      <c r="G254" s="172" t="n">
        <v>0.0607531923156319</v>
      </c>
      <c r="H254" s="171" t="n">
        <v>0.17</v>
      </c>
      <c r="I254" s="171" t="n">
        <v>0.45</v>
      </c>
      <c r="J254" s="171" t="n">
        <v>0.5</v>
      </c>
      <c r="K254" s="171" t="n">
        <v>0.4</v>
      </c>
      <c r="L254" s="171" t="n">
        <v>0.5</v>
      </c>
      <c r="M254" s="171" t="n">
        <v>0.45</v>
      </c>
      <c r="N254" s="171" t="n">
        <v>0.5</v>
      </c>
      <c r="O254" s="171" t="n">
        <v>0.5</v>
      </c>
      <c r="P254" s="171" t="n">
        <v>0.5</v>
      </c>
      <c r="Q254" s="171" t="n">
        <v>0.5</v>
      </c>
      <c r="R254" s="172" t="n">
        <v>0.45</v>
      </c>
      <c r="S254" s="172" t="n">
        <v>0.5</v>
      </c>
      <c r="T254" s="171" t="n">
        <v>0.45</v>
      </c>
      <c r="U254" s="171" t="n">
        <v>0.5</v>
      </c>
      <c r="V254" s="171" t="n">
        <v>0.6</v>
      </c>
      <c r="W254" s="171" t="n">
        <v>0.6</v>
      </c>
      <c r="X254" s="171"/>
      <c r="Y254" s="171"/>
      <c r="Z254" s="171"/>
      <c r="AA254" s="171"/>
      <c r="AB254" s="171"/>
      <c r="AC254" s="171"/>
      <c r="AD254" s="171"/>
      <c r="AE254" s="171"/>
      <c r="AF254" s="171"/>
      <c r="AG254" s="171"/>
      <c r="AH254" s="171"/>
      <c r="AI254" s="171"/>
      <c r="AJ254" s="171"/>
      <c r="AK254" s="171"/>
      <c r="AL254" s="171"/>
      <c r="AM254" s="171"/>
      <c r="AN254" s="171"/>
      <c r="AO254" s="171"/>
      <c r="AP254" s="171"/>
      <c r="AQ254" s="171"/>
      <c r="AR254" s="171"/>
      <c r="AS254" s="171"/>
      <c r="AT254" s="171"/>
      <c r="AU254" s="171"/>
      <c r="AV254" s="171"/>
      <c r="AW254" s="171"/>
      <c r="AX254" s="171"/>
      <c r="AY254" s="171"/>
      <c r="AZ254" s="172"/>
      <c r="BA254" s="172"/>
      <c r="BB254" s="172" t="n">
        <v>0</v>
      </c>
      <c r="BC254" s="171" t="n">
        <v>0</v>
      </c>
      <c r="BD254" s="171" t="n">
        <v>-0.07</v>
      </c>
      <c r="BE254" s="171" t="n">
        <v>0</v>
      </c>
      <c r="BF254" s="171" t="n">
        <v>0.43</v>
      </c>
      <c r="BG254" s="171" t="n">
        <v>0</v>
      </c>
      <c r="BH254" s="171" t="n">
        <v>-0.06</v>
      </c>
      <c r="BI254" s="171" t="n">
        <v>0</v>
      </c>
      <c r="BJ254" s="171" t="n">
        <v>0</v>
      </c>
      <c r="BK254" s="134" t="n">
        <v>0</v>
      </c>
      <c r="BL254" s="134" t="n">
        <v>0.43</v>
      </c>
      <c r="BM254" s="134" t="n">
        <v>0</v>
      </c>
      <c r="BN254" s="134" t="n">
        <v>0.05</v>
      </c>
      <c r="BO254" s="134" t="n">
        <v>0</v>
      </c>
      <c r="BP254" s="134" t="n">
        <v>0</v>
      </c>
      <c r="BQ254" s="134" t="n">
        <v>0</v>
      </c>
      <c r="BR254" s="134" t="n">
        <v>0.475</v>
      </c>
      <c r="BS254" s="134" t="n">
        <v>0</v>
      </c>
      <c r="BT254" s="134" t="n">
        <v>-0.07</v>
      </c>
      <c r="BU254" s="134" t="n">
        <v>0</v>
      </c>
      <c r="BV254" s="134" t="n">
        <v>0.275</v>
      </c>
      <c r="BW254" s="134" t="n">
        <v>0</v>
      </c>
      <c r="BX254" s="134" t="n">
        <v>0</v>
      </c>
      <c r="BY254" s="134" t="n">
        <v>0</v>
      </c>
      <c r="BZ254" s="134" t="n">
        <v>0</v>
      </c>
      <c r="CA254" s="134" t="n">
        <v>0</v>
      </c>
      <c r="CB254" s="134" t="n">
        <v>0.17</v>
      </c>
      <c r="CC254" s="134" t="n">
        <v>0.0125</v>
      </c>
      <c r="CD254" s="134" t="n">
        <v>0</v>
      </c>
      <c r="CE254" s="134" t="n">
        <v>0</v>
      </c>
      <c r="CF254" s="134" t="n">
        <v>0</v>
      </c>
      <c r="CG254" s="134" t="n">
        <v>0</v>
      </c>
      <c r="CH254" s="134" t="n">
        <v>0</v>
      </c>
      <c r="CI254" s="134" t="n">
        <v>0</v>
      </c>
      <c r="CJ254" s="134" t="n">
        <v>0</v>
      </c>
      <c r="CK254" s="134" t="n">
        <v>0</v>
      </c>
      <c r="CL254" s="134" t="n">
        <v>0</v>
      </c>
      <c r="CM254" s="134" t="n">
        <v>0</v>
      </c>
      <c r="CN254" s="134" t="n">
        <v>0</v>
      </c>
      <c r="CO254" s="134" t="n">
        <v>0</v>
      </c>
      <c r="CP254" s="134" t="n">
        <v>0</v>
      </c>
      <c r="CQ254" s="134" t="n">
        <v>0</v>
      </c>
      <c r="CR254" s="134" t="n">
        <v>0</v>
      </c>
      <c r="CS254" s="134" t="n">
        <v>0</v>
      </c>
      <c r="CT254" s="134" t="n">
        <v>0.37</v>
      </c>
      <c r="CU254" s="134" t="n">
        <v>0.035</v>
      </c>
      <c r="CV254" s="134" t="n">
        <v>0.05</v>
      </c>
      <c r="CW254" s="134" t="n">
        <v>0</v>
      </c>
      <c r="CX254" s="134" t="n">
        <v>0.17</v>
      </c>
      <c r="CY254" s="134" t="n">
        <v>0.0125</v>
      </c>
      <c r="CZ254" s="134" t="n">
        <v>-0.18</v>
      </c>
      <c r="DA254" s="134" t="n">
        <v>0</v>
      </c>
      <c r="DB254" s="134" t="n">
        <v>0</v>
      </c>
      <c r="DC254" s="134" t="n">
        <v>0</v>
      </c>
      <c r="DD254" s="134" t="n">
        <v>0.85</v>
      </c>
      <c r="DF254" s="134" t="n">
        <v>-0.022</v>
      </c>
      <c r="DG254" s="134" t="n">
        <v>0.01</v>
      </c>
      <c r="DH254" s="134" t="n">
        <v>0.0285</v>
      </c>
      <c r="DI254" s="134" t="n">
        <v>0.01</v>
      </c>
      <c r="DJ254" s="134" t="n">
        <v>0.0135</v>
      </c>
      <c r="DK254" s="134" t="n">
        <v>0.0075</v>
      </c>
    </row>
    <row r="255" customFormat="false" ht="12.75" hidden="false" customHeight="false" outlineLevel="0" collapsed="false">
      <c r="D255" s="133" t="n">
        <v>44378</v>
      </c>
      <c r="F255" s="171" t="n">
        <v>5.4345</v>
      </c>
      <c r="G255" s="172" t="n">
        <v>0.0607993048427939</v>
      </c>
      <c r="H255" s="171" t="n">
        <v>0.17</v>
      </c>
      <c r="I255" s="171" t="n">
        <v>0.5</v>
      </c>
      <c r="J255" s="171" t="n">
        <v>0.5</v>
      </c>
      <c r="K255" s="171" t="n">
        <v>0.4</v>
      </c>
      <c r="L255" s="171" t="n">
        <v>0.5</v>
      </c>
      <c r="M255" s="171" t="n">
        <v>0.5</v>
      </c>
      <c r="N255" s="171" t="n">
        <v>0.5</v>
      </c>
      <c r="O255" s="171" t="n">
        <v>0.5</v>
      </c>
      <c r="P255" s="171" t="n">
        <v>0.5</v>
      </c>
      <c r="Q255" s="171" t="n">
        <v>0.5</v>
      </c>
      <c r="R255" s="172" t="n">
        <v>0.5</v>
      </c>
      <c r="S255" s="172" t="n">
        <v>0.55</v>
      </c>
      <c r="T255" s="171" t="n">
        <v>0.5</v>
      </c>
      <c r="U255" s="171" t="n">
        <v>0.5</v>
      </c>
      <c r="V255" s="171" t="n">
        <v>0.65</v>
      </c>
      <c r="W255" s="171" t="n">
        <v>0.6</v>
      </c>
      <c r="X255" s="171"/>
      <c r="Y255" s="171"/>
      <c r="Z255" s="171"/>
      <c r="AA255" s="171"/>
      <c r="AB255" s="171"/>
      <c r="AC255" s="171"/>
      <c r="AD255" s="171"/>
      <c r="AE255" s="171"/>
      <c r="AF255" s="171"/>
      <c r="AG255" s="171"/>
      <c r="AH255" s="171"/>
      <c r="AI255" s="171"/>
      <c r="AJ255" s="171"/>
      <c r="AK255" s="171"/>
      <c r="AL255" s="171"/>
      <c r="AM255" s="171"/>
      <c r="AN255" s="171"/>
      <c r="AO255" s="171"/>
      <c r="AP255" s="171"/>
      <c r="AQ255" s="171"/>
      <c r="AR255" s="171"/>
      <c r="AS255" s="171"/>
      <c r="AT255" s="171"/>
      <c r="AU255" s="171"/>
      <c r="AV255" s="171"/>
      <c r="AW255" s="171"/>
      <c r="AX255" s="171"/>
      <c r="AY255" s="171"/>
      <c r="AZ255" s="172"/>
      <c r="BA255" s="172"/>
      <c r="BB255" s="172" t="n">
        <v>0</v>
      </c>
      <c r="BC255" s="171" t="n">
        <v>0</v>
      </c>
      <c r="BD255" s="171" t="n">
        <v>-0.07</v>
      </c>
      <c r="BE255" s="171" t="n">
        <v>0</v>
      </c>
      <c r="BF255" s="171" t="n">
        <v>0.43</v>
      </c>
      <c r="BG255" s="171" t="n">
        <v>0</v>
      </c>
      <c r="BH255" s="171" t="n">
        <v>-0.06</v>
      </c>
      <c r="BI255" s="171" t="n">
        <v>0</v>
      </c>
      <c r="BJ255" s="171" t="n">
        <v>0</v>
      </c>
      <c r="BK255" s="134" t="n">
        <v>0</v>
      </c>
      <c r="BL255" s="134" t="n">
        <v>0.43</v>
      </c>
      <c r="BM255" s="134" t="n">
        <v>0</v>
      </c>
      <c r="BN255" s="134" t="n">
        <v>0.05</v>
      </c>
      <c r="BO255" s="134" t="n">
        <v>0</v>
      </c>
      <c r="BP255" s="134" t="n">
        <v>0</v>
      </c>
      <c r="BQ255" s="134" t="n">
        <v>0</v>
      </c>
      <c r="BR255" s="134" t="n">
        <v>0.475</v>
      </c>
      <c r="BS255" s="134" t="n">
        <v>0</v>
      </c>
      <c r="BT255" s="134" t="n">
        <v>-0.07</v>
      </c>
      <c r="BU255" s="134" t="n">
        <v>0</v>
      </c>
      <c r="BV255" s="134" t="n">
        <v>0.275</v>
      </c>
      <c r="BW255" s="134" t="n">
        <v>0</v>
      </c>
      <c r="BX255" s="134" t="n">
        <v>0</v>
      </c>
      <c r="BY255" s="134" t="n">
        <v>0</v>
      </c>
      <c r="BZ255" s="134" t="n">
        <v>0</v>
      </c>
      <c r="CA255" s="134" t="n">
        <v>0</v>
      </c>
      <c r="CB255" s="134" t="n">
        <v>0.175</v>
      </c>
      <c r="CC255" s="134" t="n">
        <v>0.0125</v>
      </c>
      <c r="CD255" s="134" t="n">
        <v>0</v>
      </c>
      <c r="CE255" s="134" t="n">
        <v>0</v>
      </c>
      <c r="CF255" s="134" t="n">
        <v>0</v>
      </c>
      <c r="CG255" s="134" t="n">
        <v>0</v>
      </c>
      <c r="CH255" s="134" t="n">
        <v>0</v>
      </c>
      <c r="CI255" s="134" t="n">
        <v>0</v>
      </c>
      <c r="CJ255" s="134" t="n">
        <v>0</v>
      </c>
      <c r="CK255" s="134" t="n">
        <v>0</v>
      </c>
      <c r="CL255" s="134" t="n">
        <v>0</v>
      </c>
      <c r="CM255" s="134" t="n">
        <v>0</v>
      </c>
      <c r="CN255" s="134" t="n">
        <v>0</v>
      </c>
      <c r="CO255" s="134" t="n">
        <v>0</v>
      </c>
      <c r="CP255" s="134" t="n">
        <v>0</v>
      </c>
      <c r="CQ255" s="134" t="n">
        <v>0</v>
      </c>
      <c r="CR255" s="134" t="n">
        <v>0</v>
      </c>
      <c r="CS255" s="134" t="n">
        <v>0</v>
      </c>
      <c r="CT255" s="134" t="n">
        <v>0.41</v>
      </c>
      <c r="CU255" s="134" t="n">
        <v>0.035</v>
      </c>
      <c r="CV255" s="134" t="n">
        <v>0.05</v>
      </c>
      <c r="CW255" s="134" t="n">
        <v>0</v>
      </c>
      <c r="CX255" s="134" t="n">
        <v>0.175</v>
      </c>
      <c r="CY255" s="134" t="n">
        <v>0.0125</v>
      </c>
      <c r="CZ255" s="134" t="n">
        <v>-0.18</v>
      </c>
      <c r="DA255" s="134" t="n">
        <v>0</v>
      </c>
      <c r="DB255" s="134" t="n">
        <v>0</v>
      </c>
      <c r="DC255" s="134" t="n">
        <v>0</v>
      </c>
      <c r="DD255" s="134" t="n">
        <v>1.05</v>
      </c>
      <c r="DF255" s="134" t="n">
        <v>-0.022</v>
      </c>
      <c r="DG255" s="134" t="n">
        <v>0.01</v>
      </c>
      <c r="DH255" s="134" t="n">
        <v>0.0285</v>
      </c>
      <c r="DI255" s="134" t="n">
        <v>0.01</v>
      </c>
      <c r="DJ255" s="134" t="n">
        <v>0.0135</v>
      </c>
      <c r="DK255" s="134" t="n">
        <v>0.0075</v>
      </c>
    </row>
    <row r="256" customFormat="false" ht="12.75" hidden="false" customHeight="false" outlineLevel="0" collapsed="false">
      <c r="D256" s="133" t="n">
        <v>44409</v>
      </c>
      <c r="F256" s="171" t="n">
        <v>5.4735</v>
      </c>
      <c r="G256" s="172" t="n">
        <v>0.0608469544549366</v>
      </c>
      <c r="H256" s="171" t="n">
        <v>0.17</v>
      </c>
      <c r="I256" s="171" t="n">
        <v>0.55</v>
      </c>
      <c r="J256" s="171" t="n">
        <v>0.55</v>
      </c>
      <c r="K256" s="171" t="n">
        <v>0.5</v>
      </c>
      <c r="L256" s="171" t="n">
        <v>0.6</v>
      </c>
      <c r="M256" s="171" t="n">
        <v>0.55</v>
      </c>
      <c r="N256" s="171" t="n">
        <v>0.6</v>
      </c>
      <c r="O256" s="171" t="n">
        <v>0.55</v>
      </c>
      <c r="P256" s="171" t="n">
        <v>0.6</v>
      </c>
      <c r="Q256" s="171" t="n">
        <v>0.45</v>
      </c>
      <c r="R256" s="172" t="n">
        <v>0.55</v>
      </c>
      <c r="S256" s="172" t="n">
        <v>0.6</v>
      </c>
      <c r="T256" s="171" t="n">
        <v>0.55</v>
      </c>
      <c r="U256" s="171" t="n">
        <v>0.6</v>
      </c>
      <c r="V256" s="171" t="n">
        <v>0.7</v>
      </c>
      <c r="W256" s="171" t="n">
        <v>0.7</v>
      </c>
      <c r="X256" s="171"/>
      <c r="Y256" s="171"/>
      <c r="Z256" s="171"/>
      <c r="AA256" s="171"/>
      <c r="AB256" s="171"/>
      <c r="AC256" s="171"/>
      <c r="AD256" s="171"/>
      <c r="AE256" s="171"/>
      <c r="AF256" s="171"/>
      <c r="AG256" s="171"/>
      <c r="AH256" s="171"/>
      <c r="AI256" s="171"/>
      <c r="AJ256" s="171"/>
      <c r="AK256" s="171"/>
      <c r="AL256" s="171"/>
      <c r="AM256" s="171"/>
      <c r="AN256" s="171"/>
      <c r="AO256" s="171"/>
      <c r="AP256" s="171"/>
      <c r="AQ256" s="171"/>
      <c r="AR256" s="171"/>
      <c r="AS256" s="171"/>
      <c r="AT256" s="171"/>
      <c r="AU256" s="171"/>
      <c r="AV256" s="171"/>
      <c r="AW256" s="171"/>
      <c r="AX256" s="171"/>
      <c r="AY256" s="171"/>
      <c r="AZ256" s="172"/>
      <c r="BA256" s="172"/>
      <c r="BB256" s="172" t="n">
        <v>0</v>
      </c>
      <c r="BC256" s="171" t="n">
        <v>0</v>
      </c>
      <c r="BD256" s="171" t="n">
        <v>-0.07</v>
      </c>
      <c r="BE256" s="171" t="n">
        <v>0</v>
      </c>
      <c r="BF256" s="171" t="n">
        <v>0.43</v>
      </c>
      <c r="BG256" s="171" t="n">
        <v>0</v>
      </c>
      <c r="BH256" s="171" t="n">
        <v>-0.06</v>
      </c>
      <c r="BI256" s="171" t="n">
        <v>0</v>
      </c>
      <c r="BJ256" s="171" t="n">
        <v>0</v>
      </c>
      <c r="BK256" s="134" t="n">
        <v>0</v>
      </c>
      <c r="BL256" s="134" t="n">
        <v>0.43</v>
      </c>
      <c r="BM256" s="134" t="n">
        <v>0</v>
      </c>
      <c r="BN256" s="134" t="n">
        <v>0.05</v>
      </c>
      <c r="BO256" s="134" t="n">
        <v>0</v>
      </c>
      <c r="BP256" s="134" t="n">
        <v>0</v>
      </c>
      <c r="BQ256" s="134" t="n">
        <v>0</v>
      </c>
      <c r="BR256" s="134" t="n">
        <v>0.475</v>
      </c>
      <c r="BS256" s="134" t="n">
        <v>0</v>
      </c>
      <c r="BT256" s="134" t="n">
        <v>-0.07</v>
      </c>
      <c r="BU256" s="134" t="n">
        <v>0</v>
      </c>
      <c r="BV256" s="134" t="n">
        <v>0.275</v>
      </c>
      <c r="BW256" s="134" t="n">
        <v>0</v>
      </c>
      <c r="BX256" s="134" t="n">
        <v>0</v>
      </c>
      <c r="BY256" s="134" t="n">
        <v>0</v>
      </c>
      <c r="BZ256" s="134" t="n">
        <v>0</v>
      </c>
      <c r="CA256" s="134" t="n">
        <v>0</v>
      </c>
      <c r="CB256" s="134" t="n">
        <v>0.175</v>
      </c>
      <c r="CC256" s="134" t="n">
        <v>0.0125</v>
      </c>
      <c r="CD256" s="134" t="n">
        <v>0</v>
      </c>
      <c r="CE256" s="134" t="n">
        <v>0</v>
      </c>
      <c r="CF256" s="134" t="n">
        <v>0</v>
      </c>
      <c r="CG256" s="134" t="n">
        <v>0</v>
      </c>
      <c r="CH256" s="134" t="n">
        <v>0</v>
      </c>
      <c r="CI256" s="134" t="n">
        <v>0</v>
      </c>
      <c r="CJ256" s="134" t="n">
        <v>0</v>
      </c>
      <c r="CK256" s="134" t="n">
        <v>0</v>
      </c>
      <c r="CL256" s="134" t="n">
        <v>0</v>
      </c>
      <c r="CM256" s="134" t="n">
        <v>0</v>
      </c>
      <c r="CN256" s="134" t="n">
        <v>0</v>
      </c>
      <c r="CO256" s="134" t="n">
        <v>0</v>
      </c>
      <c r="CP256" s="134" t="n">
        <v>0</v>
      </c>
      <c r="CQ256" s="134" t="n">
        <v>0</v>
      </c>
      <c r="CR256" s="134" t="n">
        <v>0</v>
      </c>
      <c r="CS256" s="134" t="n">
        <v>0</v>
      </c>
      <c r="CT256" s="134" t="n">
        <v>0.41</v>
      </c>
      <c r="CU256" s="134" t="n">
        <v>0.01</v>
      </c>
      <c r="CV256" s="134" t="n">
        <v>0.05</v>
      </c>
      <c r="CW256" s="134" t="n">
        <v>0</v>
      </c>
      <c r="CX256" s="134" t="n">
        <v>0.175</v>
      </c>
      <c r="CY256" s="134" t="n">
        <v>0.0125</v>
      </c>
      <c r="CZ256" s="134" t="n">
        <v>-0.18</v>
      </c>
      <c r="DA256" s="134" t="n">
        <v>0</v>
      </c>
      <c r="DB256" s="134" t="n">
        <v>0</v>
      </c>
      <c r="DC256" s="134" t="n">
        <v>0</v>
      </c>
      <c r="DD256" s="134" t="n">
        <v>1.05</v>
      </c>
      <c r="DF256" s="134" t="n">
        <v>-0.022</v>
      </c>
      <c r="DG256" s="134" t="n">
        <v>0.01</v>
      </c>
      <c r="DH256" s="134" t="n">
        <v>0.0235</v>
      </c>
      <c r="DI256" s="134" t="n">
        <v>0.01</v>
      </c>
      <c r="DJ256" s="134" t="n">
        <v>0.0085</v>
      </c>
      <c r="DK256" s="134" t="n">
        <v>0.0075</v>
      </c>
    </row>
    <row r="257" customFormat="false" ht="12.75" hidden="false" customHeight="false" outlineLevel="0" collapsed="false">
      <c r="D257" s="133" t="n">
        <v>44440</v>
      </c>
      <c r="F257" s="171" t="n">
        <v>5.4625</v>
      </c>
      <c r="G257" s="172" t="n">
        <v>0.0608946040678338</v>
      </c>
      <c r="H257" s="171" t="n">
        <v>0.17</v>
      </c>
      <c r="I257" s="171" t="n">
        <v>0.55</v>
      </c>
      <c r="J257" s="171" t="n">
        <v>0.55</v>
      </c>
      <c r="K257" s="171" t="n">
        <v>0.55</v>
      </c>
      <c r="L257" s="171" t="n">
        <v>0.55</v>
      </c>
      <c r="M257" s="171" t="n">
        <v>0.55</v>
      </c>
      <c r="N257" s="171" t="n">
        <v>0.6</v>
      </c>
      <c r="O257" s="171" t="n">
        <v>0.6</v>
      </c>
      <c r="P257" s="171" t="n">
        <v>0.55</v>
      </c>
      <c r="Q257" s="171" t="n">
        <v>0.5</v>
      </c>
      <c r="R257" s="172" t="n">
        <v>0.55</v>
      </c>
      <c r="S257" s="172" t="n">
        <v>0.6</v>
      </c>
      <c r="T257" s="171" t="n">
        <v>0.55</v>
      </c>
      <c r="U257" s="171" t="n">
        <v>0.6</v>
      </c>
      <c r="V257" s="171" t="n">
        <v>0.7</v>
      </c>
      <c r="W257" s="171" t="n">
        <v>0.65</v>
      </c>
      <c r="X257" s="171"/>
      <c r="Y257" s="171"/>
      <c r="Z257" s="171"/>
      <c r="AA257" s="171"/>
      <c r="AB257" s="171"/>
      <c r="AC257" s="171"/>
      <c r="AD257" s="171"/>
      <c r="AE257" s="171"/>
      <c r="AF257" s="171"/>
      <c r="AG257" s="171"/>
      <c r="AH257" s="171"/>
      <c r="AI257" s="171"/>
      <c r="AJ257" s="171"/>
      <c r="AK257" s="171"/>
      <c r="AL257" s="171"/>
      <c r="AM257" s="171"/>
      <c r="AN257" s="171"/>
      <c r="AO257" s="171"/>
      <c r="AP257" s="171"/>
      <c r="AQ257" s="171"/>
      <c r="AR257" s="171"/>
      <c r="AS257" s="171"/>
      <c r="AT257" s="171"/>
      <c r="AU257" s="171"/>
      <c r="AV257" s="171"/>
      <c r="AW257" s="171"/>
      <c r="AX257" s="171"/>
      <c r="AY257" s="171"/>
      <c r="AZ257" s="172"/>
      <c r="BA257" s="172"/>
      <c r="BB257" s="172" t="n">
        <v>0</v>
      </c>
      <c r="BC257" s="171" t="n">
        <v>0</v>
      </c>
      <c r="BD257" s="171" t="n">
        <v>-0.07</v>
      </c>
      <c r="BE257" s="171" t="n">
        <v>0</v>
      </c>
      <c r="BF257" s="171" t="n">
        <v>0.43</v>
      </c>
      <c r="BG257" s="171" t="n">
        <v>0</v>
      </c>
      <c r="BH257" s="171" t="n">
        <v>-0.06</v>
      </c>
      <c r="BI257" s="171" t="n">
        <v>0</v>
      </c>
      <c r="BJ257" s="171" t="n">
        <v>0</v>
      </c>
      <c r="BK257" s="134" t="n">
        <v>0</v>
      </c>
      <c r="BL257" s="134" t="n">
        <v>0.43</v>
      </c>
      <c r="BM257" s="134" t="n">
        <v>0</v>
      </c>
      <c r="BN257" s="134" t="n">
        <v>0.05</v>
      </c>
      <c r="BO257" s="134" t="n">
        <v>0</v>
      </c>
      <c r="BP257" s="134" t="n">
        <v>0</v>
      </c>
      <c r="BQ257" s="134" t="n">
        <v>0</v>
      </c>
      <c r="BR257" s="134" t="n">
        <v>0.475</v>
      </c>
      <c r="BS257" s="134" t="n">
        <v>0</v>
      </c>
      <c r="BT257" s="134" t="n">
        <v>-0.07</v>
      </c>
      <c r="BU257" s="134" t="n">
        <v>0</v>
      </c>
      <c r="BV257" s="134" t="n">
        <v>0.275</v>
      </c>
      <c r="BW257" s="134" t="n">
        <v>0</v>
      </c>
      <c r="BX257" s="134" t="n">
        <v>0</v>
      </c>
      <c r="BY257" s="134" t="n">
        <v>0</v>
      </c>
      <c r="BZ257" s="134" t="n">
        <v>0</v>
      </c>
      <c r="CA257" s="134" t="n">
        <v>0</v>
      </c>
      <c r="CB257" s="134" t="n">
        <v>0.165</v>
      </c>
      <c r="CC257" s="134" t="n">
        <v>0.0125</v>
      </c>
      <c r="CD257" s="134" t="n">
        <v>0</v>
      </c>
      <c r="CE257" s="134" t="n">
        <v>0</v>
      </c>
      <c r="CF257" s="134" t="n">
        <v>0</v>
      </c>
      <c r="CG257" s="134" t="n">
        <v>0</v>
      </c>
      <c r="CH257" s="134" t="n">
        <v>0</v>
      </c>
      <c r="CI257" s="134" t="n">
        <v>0</v>
      </c>
      <c r="CJ257" s="134" t="n">
        <v>0</v>
      </c>
      <c r="CK257" s="134" t="n">
        <v>0</v>
      </c>
      <c r="CL257" s="134" t="n">
        <v>0</v>
      </c>
      <c r="CM257" s="134" t="n">
        <v>0</v>
      </c>
      <c r="CN257" s="134" t="n">
        <v>0</v>
      </c>
      <c r="CO257" s="134" t="n">
        <v>0</v>
      </c>
      <c r="CP257" s="134" t="n">
        <v>0</v>
      </c>
      <c r="CQ257" s="134" t="n">
        <v>0</v>
      </c>
      <c r="CR257" s="134" t="n">
        <v>0</v>
      </c>
      <c r="CS257" s="134" t="n">
        <v>0</v>
      </c>
      <c r="CT257" s="134" t="n">
        <v>0.36</v>
      </c>
      <c r="CU257" s="134" t="n">
        <v>0.01</v>
      </c>
      <c r="CV257" s="134" t="n">
        <v>0.05</v>
      </c>
      <c r="CW257" s="134" t="n">
        <v>0</v>
      </c>
      <c r="CX257" s="134" t="n">
        <v>0.165</v>
      </c>
      <c r="CY257" s="134" t="n">
        <v>0.0125</v>
      </c>
      <c r="CZ257" s="134" t="n">
        <v>-0.18</v>
      </c>
      <c r="DA257" s="134" t="n">
        <v>0</v>
      </c>
      <c r="DB257" s="134" t="n">
        <v>0</v>
      </c>
      <c r="DC257" s="134" t="n">
        <v>0</v>
      </c>
      <c r="DD257" s="134" t="n">
        <v>0.75</v>
      </c>
      <c r="DF257" s="134" t="n">
        <v>-0.027</v>
      </c>
      <c r="DG257" s="134" t="n">
        <v>0.01</v>
      </c>
      <c r="DH257" s="134" t="n">
        <v>0.0235</v>
      </c>
      <c r="DI257" s="134" t="n">
        <v>0.01</v>
      </c>
      <c r="DJ257" s="134" t="n">
        <v>0.0085</v>
      </c>
      <c r="DK257" s="134" t="n">
        <v>0.0075</v>
      </c>
    </row>
    <row r="258" customFormat="false" ht="12.75" hidden="false" customHeight="false" outlineLevel="0" collapsed="false">
      <c r="D258" s="133" t="n">
        <v>44470</v>
      </c>
      <c r="F258" s="171" t="n">
        <v>5.4775</v>
      </c>
      <c r="G258" s="172" t="n">
        <v>0.0609407165971616</v>
      </c>
      <c r="H258" s="171" t="n">
        <v>0.17</v>
      </c>
      <c r="I258" s="171" t="n">
        <v>0.6</v>
      </c>
      <c r="J258" s="171" t="n">
        <v>0.6</v>
      </c>
      <c r="K258" s="171" t="n">
        <v>0.55</v>
      </c>
      <c r="L258" s="171" t="n">
        <v>0.6</v>
      </c>
      <c r="M258" s="171" t="n">
        <v>0.6</v>
      </c>
      <c r="N258" s="171" t="n">
        <v>0.65</v>
      </c>
      <c r="O258" s="171" t="n">
        <v>0.65</v>
      </c>
      <c r="P258" s="171" t="n">
        <v>0.6</v>
      </c>
      <c r="Q258" s="171" t="n">
        <v>0.5</v>
      </c>
      <c r="R258" s="172" t="n">
        <v>0.6</v>
      </c>
      <c r="S258" s="172" t="n">
        <v>0.65</v>
      </c>
      <c r="T258" s="171" t="n">
        <v>0.6</v>
      </c>
      <c r="U258" s="171" t="n">
        <v>0.65</v>
      </c>
      <c r="V258" s="171" t="n">
        <v>0.75</v>
      </c>
      <c r="W258" s="171" t="n">
        <v>0.7</v>
      </c>
      <c r="X258" s="171"/>
      <c r="Y258" s="171"/>
      <c r="Z258" s="171"/>
      <c r="AA258" s="171"/>
      <c r="AB258" s="171"/>
      <c r="AC258" s="171"/>
      <c r="AD258" s="171"/>
      <c r="AE258" s="171"/>
      <c r="AF258" s="171"/>
      <c r="AG258" s="171"/>
      <c r="AH258" s="171"/>
      <c r="AI258" s="171"/>
      <c r="AJ258" s="171"/>
      <c r="AK258" s="171"/>
      <c r="AL258" s="171"/>
      <c r="AM258" s="171"/>
      <c r="AN258" s="171"/>
      <c r="AO258" s="171"/>
      <c r="AP258" s="171"/>
      <c r="AQ258" s="171"/>
      <c r="AR258" s="171"/>
      <c r="AS258" s="171"/>
      <c r="AT258" s="171"/>
      <c r="AU258" s="171"/>
      <c r="AV258" s="171"/>
      <c r="AW258" s="171"/>
      <c r="AX258" s="171"/>
      <c r="AY258" s="171"/>
      <c r="AZ258" s="172"/>
      <c r="BA258" s="172"/>
      <c r="BB258" s="172" t="n">
        <v>0</v>
      </c>
      <c r="BC258" s="171" t="n">
        <v>0</v>
      </c>
      <c r="BD258" s="171" t="n">
        <v>-0.07</v>
      </c>
      <c r="BE258" s="171" t="n">
        <v>0</v>
      </c>
      <c r="BF258" s="171" t="n">
        <v>0.43</v>
      </c>
      <c r="BG258" s="171" t="n">
        <v>0</v>
      </c>
      <c r="BH258" s="171" t="n">
        <v>-0.06</v>
      </c>
      <c r="BI258" s="171" t="n">
        <v>0</v>
      </c>
      <c r="BJ258" s="171" t="n">
        <v>0</v>
      </c>
      <c r="BK258" s="134" t="n">
        <v>0</v>
      </c>
      <c r="BL258" s="134" t="n">
        <v>0.43</v>
      </c>
      <c r="BM258" s="134" t="n">
        <v>0</v>
      </c>
      <c r="BN258" s="134" t="n">
        <v>0.05</v>
      </c>
      <c r="BO258" s="134" t="n">
        <v>0</v>
      </c>
      <c r="BP258" s="134" t="n">
        <v>0</v>
      </c>
      <c r="BQ258" s="134" t="n">
        <v>0</v>
      </c>
      <c r="BR258" s="134" t="n">
        <v>0.475</v>
      </c>
      <c r="BS258" s="134" t="n">
        <v>0</v>
      </c>
      <c r="BT258" s="134" t="n">
        <v>-0.07</v>
      </c>
      <c r="BU258" s="134" t="n">
        <v>0</v>
      </c>
      <c r="BV258" s="134" t="n">
        <v>0.275</v>
      </c>
      <c r="BW258" s="134" t="n">
        <v>0</v>
      </c>
      <c r="BX258" s="134" t="n">
        <v>0</v>
      </c>
      <c r="BY258" s="134" t="n">
        <v>0</v>
      </c>
      <c r="BZ258" s="134" t="n">
        <v>0</v>
      </c>
      <c r="CA258" s="134" t="n">
        <v>0</v>
      </c>
      <c r="CB258" s="134" t="n">
        <v>0.1725</v>
      </c>
      <c r="CC258" s="134" t="n">
        <v>0.0125</v>
      </c>
      <c r="CD258" s="134" t="n">
        <v>0</v>
      </c>
      <c r="CE258" s="134" t="n">
        <v>0</v>
      </c>
      <c r="CF258" s="134" t="n">
        <v>0</v>
      </c>
      <c r="CG258" s="134" t="n">
        <v>0</v>
      </c>
      <c r="CH258" s="134" t="n">
        <v>0</v>
      </c>
      <c r="CI258" s="134" t="n">
        <v>0</v>
      </c>
      <c r="CJ258" s="134" t="n">
        <v>0</v>
      </c>
      <c r="CK258" s="134" t="n">
        <v>0</v>
      </c>
      <c r="CL258" s="134" t="n">
        <v>0</v>
      </c>
      <c r="CM258" s="134" t="n">
        <v>0</v>
      </c>
      <c r="CN258" s="134" t="n">
        <v>0</v>
      </c>
      <c r="CO258" s="134" t="n">
        <v>0</v>
      </c>
      <c r="CP258" s="134" t="n">
        <v>0</v>
      </c>
      <c r="CQ258" s="134" t="n">
        <v>0</v>
      </c>
      <c r="CR258" s="134" t="n">
        <v>0</v>
      </c>
      <c r="CS258" s="134" t="n">
        <v>0</v>
      </c>
      <c r="CT258" s="134" t="n">
        <v>0.4</v>
      </c>
      <c r="CU258" s="134" t="n">
        <v>0.01</v>
      </c>
      <c r="CV258" s="134" t="n">
        <v>0.05</v>
      </c>
      <c r="CW258" s="134" t="n">
        <v>0</v>
      </c>
      <c r="CX258" s="134" t="n">
        <v>0.1725</v>
      </c>
      <c r="CY258" s="134" t="n">
        <v>0.0125</v>
      </c>
      <c r="CZ258" s="134" t="n">
        <v>-0.18</v>
      </c>
      <c r="DA258" s="134" t="n">
        <v>0</v>
      </c>
      <c r="DB258" s="134" t="n">
        <v>0</v>
      </c>
      <c r="DC258" s="134" t="n">
        <v>0</v>
      </c>
      <c r="DD258" s="134" t="n">
        <v>0.45</v>
      </c>
      <c r="DF258" s="134" t="n">
        <v>-0.027</v>
      </c>
      <c r="DG258" s="134" t="n">
        <v>0.01</v>
      </c>
      <c r="DH258" s="134" t="n">
        <v>0.0185</v>
      </c>
      <c r="DI258" s="134" t="n">
        <v>0.01</v>
      </c>
      <c r="DJ258" s="134" t="n">
        <v>0.0035</v>
      </c>
      <c r="DK258" s="134" t="n">
        <v>0.0075</v>
      </c>
    </row>
    <row r="259" customFormat="false" ht="12.75" hidden="false" customHeight="false" outlineLevel="0" collapsed="false">
      <c r="D259" s="133" t="n">
        <v>44501</v>
      </c>
      <c r="F259" s="171" t="n">
        <v>5.6345</v>
      </c>
      <c r="G259" s="172" t="n">
        <v>0.0609883662115425</v>
      </c>
      <c r="H259" s="171" t="n">
        <v>0.17</v>
      </c>
      <c r="I259" s="171" t="n">
        <v>0.8</v>
      </c>
      <c r="J259" s="171" t="n">
        <v>0.85</v>
      </c>
      <c r="K259" s="171" t="n">
        <v>0.8</v>
      </c>
      <c r="L259" s="171" t="n">
        <v>0.8</v>
      </c>
      <c r="M259" s="171" t="n">
        <v>0.9</v>
      </c>
      <c r="N259" s="171" t="n">
        <v>0.95</v>
      </c>
      <c r="O259" s="171" t="n">
        <v>0.85</v>
      </c>
      <c r="P259" s="171" t="n">
        <v>0.8</v>
      </c>
      <c r="Q259" s="171" t="n">
        <v>0.95</v>
      </c>
      <c r="R259" s="172" t="n">
        <v>0.8</v>
      </c>
      <c r="S259" s="172" t="n">
        <v>0.8</v>
      </c>
      <c r="T259" s="171" t="n">
        <v>0.8</v>
      </c>
      <c r="U259" s="171" t="n">
        <v>0.95</v>
      </c>
      <c r="V259" s="171" t="n">
        <v>0.95</v>
      </c>
      <c r="W259" s="171" t="n">
        <v>0.9</v>
      </c>
      <c r="X259" s="171"/>
      <c r="Y259" s="171"/>
      <c r="Z259" s="171"/>
      <c r="AA259" s="171"/>
      <c r="AB259" s="171"/>
      <c r="AC259" s="171"/>
      <c r="AD259" s="171"/>
      <c r="AE259" s="171"/>
      <c r="AF259" s="171"/>
      <c r="AG259" s="171"/>
      <c r="AH259" s="171"/>
      <c r="AI259" s="171"/>
      <c r="AJ259" s="171"/>
      <c r="AK259" s="171"/>
      <c r="AL259" s="171"/>
      <c r="AM259" s="171"/>
      <c r="AN259" s="171"/>
      <c r="AO259" s="171"/>
      <c r="AP259" s="171"/>
      <c r="AQ259" s="171"/>
      <c r="AR259" s="171"/>
      <c r="AS259" s="171"/>
      <c r="AT259" s="171"/>
      <c r="AU259" s="171"/>
      <c r="AV259" s="171"/>
      <c r="AW259" s="171"/>
      <c r="AX259" s="171"/>
      <c r="AY259" s="171"/>
      <c r="AZ259" s="172"/>
      <c r="BA259" s="172"/>
      <c r="BB259" s="172" t="n">
        <v>0</v>
      </c>
      <c r="BC259" s="171" t="n">
        <v>0</v>
      </c>
      <c r="BD259" s="171" t="n">
        <v>-0.07</v>
      </c>
      <c r="BE259" s="171" t="n">
        <v>0</v>
      </c>
      <c r="BF259" s="171" t="n">
        <v>0</v>
      </c>
      <c r="BG259" s="171" t="n">
        <v>0</v>
      </c>
      <c r="BH259" s="171" t="n">
        <v>-0.06</v>
      </c>
      <c r="BI259" s="171" t="n">
        <v>0</v>
      </c>
      <c r="BJ259" s="171" t="n">
        <v>0</v>
      </c>
      <c r="BK259" s="134" t="n">
        <v>0</v>
      </c>
      <c r="BL259" s="134" t="n">
        <v>0</v>
      </c>
      <c r="BM259" s="134" t="n">
        <v>0</v>
      </c>
      <c r="BN259" s="134" t="n">
        <v>0.05</v>
      </c>
      <c r="BO259" s="134" t="n">
        <v>0</v>
      </c>
      <c r="BP259" s="134" t="n">
        <v>0</v>
      </c>
      <c r="BQ259" s="134" t="n">
        <v>0</v>
      </c>
      <c r="BR259" s="134" t="n">
        <v>0</v>
      </c>
      <c r="BS259" s="134" t="n">
        <v>0</v>
      </c>
      <c r="BT259" s="134" t="n">
        <v>-0.07</v>
      </c>
      <c r="BU259" s="134" t="n">
        <v>0</v>
      </c>
      <c r="BV259" s="134" t="n">
        <v>-0.2</v>
      </c>
      <c r="BW259" s="134" t="n">
        <v>0</v>
      </c>
      <c r="BX259" s="134" t="n">
        <v>0</v>
      </c>
      <c r="BY259" s="134" t="n">
        <v>0</v>
      </c>
      <c r="BZ259" s="134" t="n">
        <v>0</v>
      </c>
      <c r="CA259" s="134" t="n">
        <v>0</v>
      </c>
      <c r="CB259" s="134" t="n">
        <v>0.215</v>
      </c>
      <c r="CC259" s="134" t="n">
        <v>0.02</v>
      </c>
      <c r="CD259" s="134" t="n">
        <v>0</v>
      </c>
      <c r="CE259" s="134" t="n">
        <v>0</v>
      </c>
      <c r="CF259" s="134" t="n">
        <v>0</v>
      </c>
      <c r="CG259" s="134" t="n">
        <v>0</v>
      </c>
      <c r="CH259" s="134" t="n">
        <v>0</v>
      </c>
      <c r="CI259" s="134" t="n">
        <v>0</v>
      </c>
      <c r="CJ259" s="134" t="n">
        <v>0</v>
      </c>
      <c r="CK259" s="134" t="n">
        <v>0</v>
      </c>
      <c r="CL259" s="134" t="n">
        <v>0</v>
      </c>
      <c r="CM259" s="134" t="n">
        <v>0</v>
      </c>
      <c r="CN259" s="134" t="n">
        <v>0</v>
      </c>
      <c r="CO259" s="134" t="n">
        <v>0</v>
      </c>
      <c r="CP259" s="134" t="n">
        <v>0</v>
      </c>
      <c r="CQ259" s="134" t="n">
        <v>0</v>
      </c>
      <c r="CR259" s="134" t="n">
        <v>0</v>
      </c>
      <c r="CS259" s="134" t="n">
        <v>0</v>
      </c>
      <c r="CT259" s="134" t="n">
        <v>0.7</v>
      </c>
      <c r="CU259" s="134" t="n">
        <v>0.055</v>
      </c>
      <c r="CV259" s="134" t="n">
        <v>0.05</v>
      </c>
      <c r="CW259" s="134" t="n">
        <v>0</v>
      </c>
      <c r="CX259" s="134" t="n">
        <v>0.215</v>
      </c>
      <c r="CY259" s="134" t="n">
        <v>0.02</v>
      </c>
      <c r="CZ259" s="134" t="n">
        <v>-0.18</v>
      </c>
      <c r="DA259" s="134" t="n">
        <v>0</v>
      </c>
      <c r="DB259" s="134" t="n">
        <v>0</v>
      </c>
      <c r="DC259" s="134" t="n">
        <v>0</v>
      </c>
      <c r="DD259" s="134" t="n">
        <v>0.45</v>
      </c>
      <c r="DF259" s="134" t="n">
        <v>-0.0155</v>
      </c>
      <c r="DG259" s="134" t="n">
        <v>0.0125</v>
      </c>
      <c r="DH259" s="134" t="n">
        <v>0.0195</v>
      </c>
      <c r="DI259" s="134" t="n">
        <v>0.0075</v>
      </c>
      <c r="DJ259" s="134" t="n">
        <v>0.0045</v>
      </c>
      <c r="DK259" s="134" t="n">
        <v>0.0025</v>
      </c>
    </row>
    <row r="260" customFormat="false" ht="12.75" hidden="false" customHeight="false" outlineLevel="0" collapsed="false">
      <c r="D260" s="133" t="n">
        <v>44531</v>
      </c>
      <c r="F260" s="171" t="n">
        <v>5.7945</v>
      </c>
      <c r="G260" s="172" t="n">
        <v>0.0610132500259439</v>
      </c>
      <c r="H260" s="171" t="n">
        <v>0.17</v>
      </c>
      <c r="I260" s="171" t="n">
        <v>1</v>
      </c>
      <c r="J260" s="171" t="n">
        <v>1.05</v>
      </c>
      <c r="K260" s="171" t="n">
        <v>1</v>
      </c>
      <c r="L260" s="171" t="n">
        <v>1</v>
      </c>
      <c r="M260" s="171" t="n">
        <v>1.15</v>
      </c>
      <c r="N260" s="171" t="n">
        <v>1.25</v>
      </c>
      <c r="O260" s="171" t="n">
        <v>1.05</v>
      </c>
      <c r="P260" s="171" t="n">
        <v>1</v>
      </c>
      <c r="Q260" s="171" t="n">
        <v>1.35</v>
      </c>
      <c r="R260" s="172" t="n">
        <v>1</v>
      </c>
      <c r="S260" s="172" t="n">
        <v>1.1</v>
      </c>
      <c r="T260" s="171" t="n">
        <v>1</v>
      </c>
      <c r="U260" s="171" t="n">
        <v>1.25</v>
      </c>
      <c r="V260" s="171" t="n">
        <v>1.15</v>
      </c>
      <c r="W260" s="171" t="n">
        <v>1.1</v>
      </c>
      <c r="X260" s="171"/>
      <c r="Y260" s="171"/>
      <c r="Z260" s="171"/>
      <c r="AA260" s="171"/>
      <c r="AB260" s="171"/>
      <c r="AC260" s="171"/>
      <c r="AD260" s="171"/>
      <c r="AE260" s="171"/>
      <c r="AF260" s="171"/>
      <c r="AG260" s="171"/>
      <c r="AH260" s="171"/>
      <c r="AI260" s="171"/>
      <c r="AJ260" s="171"/>
      <c r="AK260" s="171"/>
      <c r="AL260" s="171"/>
      <c r="AM260" s="171"/>
      <c r="AN260" s="171"/>
      <c r="AO260" s="171"/>
      <c r="AP260" s="171"/>
      <c r="AQ260" s="171"/>
      <c r="AR260" s="171"/>
      <c r="AS260" s="171"/>
      <c r="AT260" s="171"/>
      <c r="AU260" s="171"/>
      <c r="AV260" s="171"/>
      <c r="AW260" s="171"/>
      <c r="AX260" s="171"/>
      <c r="AY260" s="171"/>
      <c r="AZ260" s="172"/>
      <c r="BA260" s="172"/>
      <c r="BB260" s="172" t="n">
        <v>0</v>
      </c>
      <c r="BC260" s="171" t="n">
        <v>0</v>
      </c>
      <c r="BD260" s="171" t="n">
        <v>-0.07</v>
      </c>
      <c r="BE260" s="171" t="n">
        <v>0</v>
      </c>
      <c r="BF260" s="171" t="n">
        <v>0</v>
      </c>
      <c r="BG260" s="171" t="n">
        <v>0</v>
      </c>
      <c r="BH260" s="171" t="n">
        <v>-0.06</v>
      </c>
      <c r="BI260" s="171" t="n">
        <v>0</v>
      </c>
      <c r="BJ260" s="171" t="n">
        <v>0</v>
      </c>
      <c r="BK260" s="134" t="n">
        <v>0</v>
      </c>
      <c r="BL260" s="134" t="n">
        <v>0</v>
      </c>
      <c r="BM260" s="134" t="n">
        <v>0</v>
      </c>
      <c r="BN260" s="134" t="n">
        <v>0.05</v>
      </c>
      <c r="BO260" s="134" t="n">
        <v>0</v>
      </c>
      <c r="BP260" s="134" t="n">
        <v>0</v>
      </c>
      <c r="BQ260" s="134" t="n">
        <v>0</v>
      </c>
      <c r="BR260" s="134" t="n">
        <v>0</v>
      </c>
      <c r="BS260" s="134" t="n">
        <v>0</v>
      </c>
      <c r="BT260" s="134" t="n">
        <v>-0.07</v>
      </c>
      <c r="BU260" s="134" t="n">
        <v>0</v>
      </c>
      <c r="BV260" s="134" t="n">
        <v>-0.2</v>
      </c>
      <c r="BW260" s="134" t="n">
        <v>0</v>
      </c>
      <c r="BX260" s="134" t="n">
        <v>0</v>
      </c>
      <c r="BY260" s="134" t="n">
        <v>0</v>
      </c>
      <c r="BZ260" s="134" t="n">
        <v>0</v>
      </c>
      <c r="CA260" s="134" t="n">
        <v>0</v>
      </c>
      <c r="CB260" s="134" t="n">
        <v>0.235</v>
      </c>
      <c r="CC260" s="134" t="n">
        <v>0.02</v>
      </c>
      <c r="CD260" s="134" t="n">
        <v>0</v>
      </c>
      <c r="CE260" s="134" t="n">
        <v>0</v>
      </c>
      <c r="CF260" s="134" t="n">
        <v>0</v>
      </c>
      <c r="CG260" s="134" t="n">
        <v>0</v>
      </c>
      <c r="CH260" s="134" t="n">
        <v>0</v>
      </c>
      <c r="CI260" s="134" t="n">
        <v>0</v>
      </c>
      <c r="CJ260" s="134" t="n">
        <v>0</v>
      </c>
      <c r="CK260" s="134" t="n">
        <v>0</v>
      </c>
      <c r="CL260" s="134" t="n">
        <v>0</v>
      </c>
      <c r="CM260" s="134" t="n">
        <v>0</v>
      </c>
      <c r="CN260" s="134" t="n">
        <v>0</v>
      </c>
      <c r="CO260" s="134" t="n">
        <v>0</v>
      </c>
      <c r="CP260" s="134" t="n">
        <v>0</v>
      </c>
      <c r="CQ260" s="134" t="n">
        <v>0</v>
      </c>
      <c r="CR260" s="134" t="n">
        <v>0</v>
      </c>
      <c r="CS260" s="134" t="n">
        <v>0</v>
      </c>
      <c r="CT260" s="134" t="n">
        <v>0.98</v>
      </c>
      <c r="CU260" s="134" t="n">
        <v>0.25</v>
      </c>
      <c r="CV260" s="134" t="n">
        <v>0.05</v>
      </c>
      <c r="CW260" s="134" t="n">
        <v>0</v>
      </c>
      <c r="CX260" s="134" t="n">
        <v>0.235</v>
      </c>
      <c r="CY260" s="134" t="n">
        <v>0.02</v>
      </c>
      <c r="CZ260" s="134" t="n">
        <v>-0.18</v>
      </c>
      <c r="DA260" s="134" t="n">
        <v>0</v>
      </c>
      <c r="DB260" s="134" t="n">
        <v>0</v>
      </c>
      <c r="DC260" s="134" t="n">
        <v>0</v>
      </c>
      <c r="DD260" s="134" t="n">
        <v>0.4</v>
      </c>
      <c r="DF260" s="134" t="n">
        <v>-0.0155</v>
      </c>
      <c r="DG260" s="134" t="n">
        <v>0.0125</v>
      </c>
      <c r="DH260" s="134" t="n">
        <v>0.0195</v>
      </c>
      <c r="DI260" s="134" t="n">
        <v>0.0075</v>
      </c>
      <c r="DJ260" s="134" t="n">
        <v>0.0045</v>
      </c>
      <c r="DK260" s="134" t="n">
        <v>0.0025</v>
      </c>
    </row>
    <row r="261" customFormat="false" ht="12.75" hidden="false" customHeight="false" outlineLevel="0" collapsed="false">
      <c r="D261" s="133" t="n">
        <v>44562</v>
      </c>
      <c r="F261" s="171" t="n">
        <v>5.827</v>
      </c>
      <c r="G261" s="172" t="n">
        <v>0.0610060587906944</v>
      </c>
      <c r="H261" s="171" t="n">
        <v>0.17</v>
      </c>
      <c r="I261" s="171" t="n">
        <v>0</v>
      </c>
      <c r="J261" s="171" t="n">
        <v>1.05</v>
      </c>
      <c r="K261" s="171" t="n">
        <v>1</v>
      </c>
      <c r="L261" s="171" t="n">
        <v>1</v>
      </c>
      <c r="M261" s="171" t="n">
        <v>1.15</v>
      </c>
      <c r="N261" s="171" t="n">
        <v>1.45</v>
      </c>
      <c r="O261" s="171" t="n">
        <v>1.05</v>
      </c>
      <c r="P261" s="171" t="n">
        <v>1</v>
      </c>
      <c r="Q261" s="171" t="n">
        <v>1.35</v>
      </c>
      <c r="R261" s="172" t="n">
        <v>0</v>
      </c>
      <c r="S261" s="172" t="n">
        <v>1.1</v>
      </c>
      <c r="T261" s="171" t="n">
        <v>1</v>
      </c>
      <c r="U261" s="171" t="n">
        <v>1.45</v>
      </c>
      <c r="V261" s="171" t="n">
        <v>0.15</v>
      </c>
      <c r="W261" s="171" t="n">
        <v>1.1</v>
      </c>
      <c r="X261" s="171"/>
      <c r="Y261" s="171"/>
      <c r="Z261" s="171"/>
      <c r="AA261" s="171"/>
      <c r="AB261" s="171"/>
      <c r="AC261" s="171"/>
      <c r="AD261" s="171"/>
      <c r="AE261" s="171"/>
      <c r="AF261" s="171"/>
      <c r="AG261" s="171"/>
      <c r="AH261" s="171"/>
      <c r="AI261" s="171"/>
      <c r="AJ261" s="171"/>
      <c r="AK261" s="171"/>
      <c r="AL261" s="171"/>
      <c r="AM261" s="171"/>
      <c r="AN261" s="171"/>
      <c r="AO261" s="171"/>
      <c r="AP261" s="171"/>
      <c r="AQ261" s="171"/>
      <c r="AR261" s="171"/>
      <c r="AS261" s="171"/>
      <c r="AT261" s="171"/>
      <c r="AU261" s="171"/>
      <c r="AV261" s="171"/>
      <c r="AW261" s="171"/>
      <c r="AX261" s="171"/>
      <c r="AY261" s="171"/>
      <c r="AZ261" s="172"/>
      <c r="BA261" s="172"/>
      <c r="BB261" s="172" t="n">
        <v>0</v>
      </c>
      <c r="BC261" s="171" t="n">
        <v>0</v>
      </c>
      <c r="BD261" s="171" t="n">
        <v>-0.07</v>
      </c>
      <c r="BE261" s="171" t="n">
        <v>0</v>
      </c>
      <c r="BF261" s="171" t="n">
        <v>0</v>
      </c>
      <c r="BG261" s="171" t="n">
        <v>0</v>
      </c>
      <c r="BH261" s="171" t="n">
        <v>-0.06</v>
      </c>
      <c r="BI261" s="171" t="n">
        <v>0</v>
      </c>
      <c r="BJ261" s="171" t="n">
        <v>0</v>
      </c>
      <c r="BK261" s="134" t="n">
        <v>0</v>
      </c>
      <c r="BL261" s="134" t="n">
        <v>0</v>
      </c>
      <c r="BM261" s="134" t="n">
        <v>0</v>
      </c>
      <c r="BN261" s="134" t="n">
        <v>0.05</v>
      </c>
      <c r="BO261" s="134" t="n">
        <v>0</v>
      </c>
      <c r="BP261" s="134" t="n">
        <v>0</v>
      </c>
      <c r="BQ261" s="134" t="n">
        <v>0</v>
      </c>
      <c r="BR261" s="134" t="n">
        <v>0</v>
      </c>
      <c r="BS261" s="134" t="n">
        <v>0</v>
      </c>
      <c r="BT261" s="134" t="n">
        <v>-0.07</v>
      </c>
      <c r="BU261" s="134" t="n">
        <v>0</v>
      </c>
      <c r="BV261" s="134" t="n">
        <v>-0.2</v>
      </c>
      <c r="BW261" s="134" t="n">
        <v>0</v>
      </c>
      <c r="BX261" s="134" t="n">
        <v>0</v>
      </c>
      <c r="BY261" s="134" t="n">
        <v>0</v>
      </c>
      <c r="BZ261" s="134" t="n">
        <v>0</v>
      </c>
      <c r="CA261" s="134" t="n">
        <v>0</v>
      </c>
      <c r="CB261" s="134" t="n">
        <v>0.255</v>
      </c>
      <c r="CC261" s="134" t="n">
        <v>0.02</v>
      </c>
      <c r="CD261" s="134" t="n">
        <v>0</v>
      </c>
      <c r="CE261" s="134" t="n">
        <v>0</v>
      </c>
      <c r="CF261" s="134" t="n">
        <v>0</v>
      </c>
      <c r="CG261" s="134" t="n">
        <v>0</v>
      </c>
      <c r="CH261" s="134" t="n">
        <v>0</v>
      </c>
      <c r="CI261" s="134" t="n">
        <v>0</v>
      </c>
      <c r="CJ261" s="134" t="n">
        <v>0</v>
      </c>
      <c r="CK261" s="134" t="n">
        <v>0</v>
      </c>
      <c r="CL261" s="134" t="n">
        <v>0</v>
      </c>
      <c r="CM261" s="134" t="n">
        <v>0</v>
      </c>
      <c r="CN261" s="134" t="n">
        <v>0</v>
      </c>
      <c r="CO261" s="134" t="n">
        <v>0</v>
      </c>
      <c r="CP261" s="134" t="n">
        <v>0</v>
      </c>
      <c r="CQ261" s="134" t="n">
        <v>0</v>
      </c>
      <c r="CR261" s="134" t="n">
        <v>0</v>
      </c>
      <c r="CS261" s="134" t="n">
        <v>0</v>
      </c>
      <c r="CT261" s="134" t="n">
        <v>1.6</v>
      </c>
      <c r="CU261" s="134" t="n">
        <v>0.45</v>
      </c>
      <c r="CV261" s="134" t="n">
        <v>0.05</v>
      </c>
      <c r="CW261" s="134" t="n">
        <v>0</v>
      </c>
      <c r="CX261" s="134" t="n">
        <v>0.255</v>
      </c>
      <c r="CY261" s="134" t="n">
        <v>0.02</v>
      </c>
      <c r="CZ261" s="134" t="n">
        <v>-0.18</v>
      </c>
      <c r="DA261" s="134" t="n">
        <v>0</v>
      </c>
      <c r="DB261" s="134" t="n">
        <v>0</v>
      </c>
      <c r="DC261" s="134" t="n">
        <v>0</v>
      </c>
      <c r="DD261" s="134" t="n">
        <v>0.35</v>
      </c>
      <c r="DF261" s="134" t="n">
        <v>-0.0155</v>
      </c>
      <c r="DG261" s="134" t="n">
        <v>0.0125</v>
      </c>
      <c r="DH261" s="134" t="n">
        <v>0.0195</v>
      </c>
      <c r="DI261" s="134" t="n">
        <v>0.0075</v>
      </c>
      <c r="DJ261" s="134" t="n">
        <v>0.0045</v>
      </c>
      <c r="DK261" s="134" t="n">
        <v>0.0025</v>
      </c>
    </row>
    <row r="262" customFormat="false" ht="12.75" hidden="false" customHeight="false" outlineLevel="0" collapsed="false">
      <c r="D262" s="133" t="n">
        <v>44593</v>
      </c>
      <c r="F262" s="171" t="n">
        <v>5.743</v>
      </c>
      <c r="G262" s="172" t="n">
        <v>0.0609988675554622</v>
      </c>
      <c r="H262" s="171" t="n">
        <v>0.17</v>
      </c>
      <c r="I262" s="171" t="n">
        <v>0</v>
      </c>
      <c r="J262" s="171" t="n">
        <v>1.05</v>
      </c>
      <c r="K262" s="171" t="n">
        <v>1</v>
      </c>
      <c r="L262" s="171" t="n">
        <v>1</v>
      </c>
      <c r="M262" s="171" t="n">
        <v>1.15</v>
      </c>
      <c r="N262" s="171" t="n">
        <v>1.45</v>
      </c>
      <c r="O262" s="171" t="n">
        <v>1.05</v>
      </c>
      <c r="P262" s="171" t="n">
        <v>1</v>
      </c>
      <c r="Q262" s="171" t="n">
        <v>1.35</v>
      </c>
      <c r="R262" s="172" t="n">
        <v>0</v>
      </c>
      <c r="S262" s="172" t="n">
        <v>1.1</v>
      </c>
      <c r="T262" s="171" t="n">
        <v>1</v>
      </c>
      <c r="U262" s="171" t="n">
        <v>1.45</v>
      </c>
      <c r="V262" s="171" t="n">
        <v>0.15</v>
      </c>
      <c r="W262" s="171" t="n">
        <v>1.1</v>
      </c>
      <c r="X262" s="171"/>
      <c r="Y262" s="171"/>
      <c r="Z262" s="171"/>
      <c r="AA262" s="171"/>
      <c r="AB262" s="171"/>
      <c r="AC262" s="171"/>
      <c r="AD262" s="171"/>
      <c r="AE262" s="171"/>
      <c r="AF262" s="171"/>
      <c r="AG262" s="171"/>
      <c r="AH262" s="171"/>
      <c r="AI262" s="171"/>
      <c r="AJ262" s="171"/>
      <c r="AK262" s="171"/>
      <c r="AL262" s="171"/>
      <c r="AM262" s="171"/>
      <c r="AN262" s="171"/>
      <c r="AO262" s="171"/>
      <c r="AP262" s="171"/>
      <c r="AQ262" s="171"/>
      <c r="AR262" s="171"/>
      <c r="AS262" s="171"/>
      <c r="AT262" s="171"/>
      <c r="AU262" s="171"/>
      <c r="AV262" s="171"/>
      <c r="AW262" s="171"/>
      <c r="AX262" s="171"/>
      <c r="AY262" s="171"/>
      <c r="AZ262" s="172"/>
      <c r="BA262" s="172"/>
      <c r="BB262" s="172" t="n">
        <v>0</v>
      </c>
      <c r="BC262" s="171" t="n">
        <v>0</v>
      </c>
      <c r="BD262" s="171" t="n">
        <v>-0.07</v>
      </c>
      <c r="BE262" s="171" t="n">
        <v>0</v>
      </c>
      <c r="BF262" s="171" t="n">
        <v>0</v>
      </c>
      <c r="BG262" s="171" t="n">
        <v>0</v>
      </c>
      <c r="BH262" s="171" t="n">
        <v>-0.06</v>
      </c>
      <c r="BI262" s="171" t="n">
        <v>0</v>
      </c>
      <c r="BJ262" s="171" t="n">
        <v>0</v>
      </c>
      <c r="BK262" s="134" t="n">
        <v>0</v>
      </c>
      <c r="BL262" s="134" t="n">
        <v>0</v>
      </c>
      <c r="BM262" s="134" t="n">
        <v>0</v>
      </c>
      <c r="BN262" s="134" t="n">
        <v>0.05</v>
      </c>
      <c r="BO262" s="134" t="n">
        <v>0</v>
      </c>
      <c r="BP262" s="134" t="n">
        <v>0</v>
      </c>
      <c r="BQ262" s="134" t="n">
        <v>0</v>
      </c>
      <c r="BR262" s="134" t="n">
        <v>0</v>
      </c>
      <c r="BS262" s="134" t="n">
        <v>0</v>
      </c>
      <c r="BT262" s="134" t="n">
        <v>-0.07</v>
      </c>
      <c r="BU262" s="134" t="n">
        <v>0</v>
      </c>
      <c r="BV262" s="134" t="n">
        <v>-0.2</v>
      </c>
      <c r="BW262" s="134" t="n">
        <v>0</v>
      </c>
      <c r="BX262" s="134" t="n">
        <v>0</v>
      </c>
      <c r="BY262" s="134" t="n">
        <v>0</v>
      </c>
      <c r="BZ262" s="134" t="n">
        <v>0</v>
      </c>
      <c r="CA262" s="134" t="n">
        <v>0</v>
      </c>
      <c r="CB262" s="134" t="n">
        <v>0.255</v>
      </c>
      <c r="CC262" s="134" t="n">
        <v>0.02</v>
      </c>
      <c r="CD262" s="134" t="n">
        <v>0</v>
      </c>
      <c r="CE262" s="134" t="n">
        <v>0</v>
      </c>
      <c r="CF262" s="134" t="n">
        <v>0</v>
      </c>
      <c r="CG262" s="134" t="n">
        <v>0</v>
      </c>
      <c r="CH262" s="134" t="n">
        <v>0</v>
      </c>
      <c r="CI262" s="134" t="n">
        <v>0</v>
      </c>
      <c r="CJ262" s="134" t="n">
        <v>0</v>
      </c>
      <c r="CK262" s="134" t="n">
        <v>0</v>
      </c>
      <c r="CL262" s="134" t="n">
        <v>0</v>
      </c>
      <c r="CM262" s="134" t="n">
        <v>0</v>
      </c>
      <c r="CN262" s="134" t="n">
        <v>0</v>
      </c>
      <c r="CO262" s="134" t="n">
        <v>0</v>
      </c>
      <c r="CP262" s="134" t="n">
        <v>0</v>
      </c>
      <c r="CQ262" s="134" t="n">
        <v>0</v>
      </c>
      <c r="CR262" s="134" t="n">
        <v>0</v>
      </c>
      <c r="CS262" s="134" t="n">
        <v>0</v>
      </c>
      <c r="CT262" s="134" t="n">
        <v>1.6</v>
      </c>
      <c r="CU262" s="134" t="n">
        <v>0.45</v>
      </c>
      <c r="CV262" s="134" t="n">
        <v>0.05</v>
      </c>
      <c r="CW262" s="134" t="n">
        <v>0</v>
      </c>
      <c r="CX262" s="134" t="n">
        <v>0.255</v>
      </c>
      <c r="CY262" s="134" t="n">
        <v>0.02</v>
      </c>
      <c r="CZ262" s="134" t="n">
        <v>-0.18</v>
      </c>
      <c r="DA262" s="134" t="n">
        <v>0</v>
      </c>
      <c r="DB262" s="134" t="n">
        <v>0</v>
      </c>
      <c r="DC262" s="134" t="n">
        <v>0</v>
      </c>
      <c r="DD262" s="134" t="n">
        <v>0.35</v>
      </c>
      <c r="DF262" s="134" t="n">
        <v>-0.0155</v>
      </c>
      <c r="DG262" s="134" t="n">
        <v>0.0125</v>
      </c>
      <c r="DH262" s="134" t="n">
        <v>0.0195</v>
      </c>
      <c r="DI262" s="134" t="n">
        <v>0.0075</v>
      </c>
      <c r="DJ262" s="134" t="n">
        <v>0.0045</v>
      </c>
      <c r="DK262" s="134" t="n">
        <v>0.0025</v>
      </c>
    </row>
    <row r="263" customFormat="false" ht="12.75" hidden="false" customHeight="false" outlineLevel="0" collapsed="false">
      <c r="D263" s="133" t="n">
        <v>44621</v>
      </c>
      <c r="F263" s="171" t="n">
        <v>5.608</v>
      </c>
      <c r="G263" s="172" t="n">
        <v>0.0609923722462353</v>
      </c>
      <c r="H263" s="171" t="n">
        <v>0.17</v>
      </c>
      <c r="I263" s="171" t="n">
        <v>0</v>
      </c>
      <c r="J263" s="171" t="n">
        <v>0.8</v>
      </c>
      <c r="K263" s="171" t="n">
        <v>0.75</v>
      </c>
      <c r="L263" s="171" t="n">
        <v>0.75</v>
      </c>
      <c r="M263" s="171" t="n">
        <v>0.85</v>
      </c>
      <c r="N263" s="171" t="n">
        <v>1</v>
      </c>
      <c r="O263" s="171" t="n">
        <v>0.75</v>
      </c>
      <c r="P263" s="171" t="n">
        <v>0.75</v>
      </c>
      <c r="Q263" s="171" t="n">
        <v>0.95</v>
      </c>
      <c r="R263" s="172" t="n">
        <v>0</v>
      </c>
      <c r="S263" s="172" t="n">
        <v>0.75</v>
      </c>
      <c r="T263" s="171" t="n">
        <v>0.75</v>
      </c>
      <c r="U263" s="171" t="n">
        <v>1</v>
      </c>
      <c r="V263" s="171" t="n">
        <v>0.15</v>
      </c>
      <c r="W263" s="171" t="n">
        <v>0.85</v>
      </c>
      <c r="X263" s="171"/>
      <c r="Y263" s="171"/>
      <c r="Z263" s="171"/>
      <c r="AA263" s="171"/>
      <c r="AB263" s="171"/>
      <c r="AC263" s="171"/>
      <c r="AD263" s="171"/>
      <c r="AE263" s="171"/>
      <c r="AF263" s="171"/>
      <c r="AG263" s="171"/>
      <c r="AH263" s="171"/>
      <c r="AI263" s="171"/>
      <c r="AJ263" s="171"/>
      <c r="AK263" s="171"/>
      <c r="AL263" s="171"/>
      <c r="AM263" s="171"/>
      <c r="AN263" s="171"/>
      <c r="AO263" s="171"/>
      <c r="AP263" s="171"/>
      <c r="AQ263" s="171"/>
      <c r="AR263" s="171"/>
      <c r="AS263" s="171"/>
      <c r="AT263" s="171"/>
      <c r="AU263" s="171"/>
      <c r="AV263" s="171"/>
      <c r="AW263" s="171"/>
      <c r="AX263" s="171"/>
      <c r="AY263" s="171"/>
      <c r="AZ263" s="172"/>
      <c r="BA263" s="172"/>
      <c r="BB263" s="172" t="n">
        <v>0</v>
      </c>
      <c r="BC263" s="171" t="n">
        <v>0</v>
      </c>
      <c r="BD263" s="171" t="n">
        <v>-0.07</v>
      </c>
      <c r="BE263" s="171" t="n">
        <v>0</v>
      </c>
      <c r="BF263" s="171" t="n">
        <v>0</v>
      </c>
      <c r="BG263" s="171" t="n">
        <v>0</v>
      </c>
      <c r="BH263" s="171" t="n">
        <v>-0.06</v>
      </c>
      <c r="BI263" s="171" t="n">
        <v>0</v>
      </c>
      <c r="BJ263" s="171" t="n">
        <v>0</v>
      </c>
      <c r="BK263" s="134" t="n">
        <v>0</v>
      </c>
      <c r="BL263" s="134" t="n">
        <v>0</v>
      </c>
      <c r="BM263" s="134" t="n">
        <v>0</v>
      </c>
      <c r="BN263" s="134" t="n">
        <v>0.05</v>
      </c>
      <c r="BO263" s="134" t="n">
        <v>0</v>
      </c>
      <c r="BP263" s="134" t="n">
        <v>0</v>
      </c>
      <c r="BQ263" s="134" t="n">
        <v>0</v>
      </c>
      <c r="BR263" s="134" t="n">
        <v>0</v>
      </c>
      <c r="BS263" s="134" t="n">
        <v>0</v>
      </c>
      <c r="BT263" s="134" t="n">
        <v>-0.07</v>
      </c>
      <c r="BU263" s="134" t="n">
        <v>0</v>
      </c>
      <c r="BV263" s="134" t="n">
        <v>-0.2</v>
      </c>
      <c r="BW263" s="134" t="n">
        <v>0</v>
      </c>
      <c r="BX263" s="134" t="n">
        <v>0</v>
      </c>
      <c r="BY263" s="134" t="n">
        <v>0</v>
      </c>
      <c r="BZ263" s="134" t="n">
        <v>0</v>
      </c>
      <c r="CA263" s="134" t="n">
        <v>0</v>
      </c>
      <c r="CB263" s="134" t="n">
        <v>0.215</v>
      </c>
      <c r="CC263" s="134" t="n">
        <v>0.02</v>
      </c>
      <c r="CD263" s="134" t="n">
        <v>0</v>
      </c>
      <c r="CE263" s="134" t="n">
        <v>0</v>
      </c>
      <c r="CF263" s="134" t="n">
        <v>0</v>
      </c>
      <c r="CG263" s="134" t="n">
        <v>0</v>
      </c>
      <c r="CH263" s="134" t="n">
        <v>0</v>
      </c>
      <c r="CI263" s="134" t="n">
        <v>0</v>
      </c>
      <c r="CJ263" s="134" t="n">
        <v>0</v>
      </c>
      <c r="CK263" s="134" t="n">
        <v>0</v>
      </c>
      <c r="CL263" s="134" t="n">
        <v>0</v>
      </c>
      <c r="CM263" s="134" t="n">
        <v>0</v>
      </c>
      <c r="CN263" s="134" t="n">
        <v>0</v>
      </c>
      <c r="CO263" s="134" t="n">
        <v>0</v>
      </c>
      <c r="CP263" s="134" t="n">
        <v>0</v>
      </c>
      <c r="CQ263" s="134" t="n">
        <v>0</v>
      </c>
      <c r="CR263" s="134" t="n">
        <v>0</v>
      </c>
      <c r="CS263" s="134" t="n">
        <v>0</v>
      </c>
      <c r="CT263" s="134" t="n">
        <v>0.69</v>
      </c>
      <c r="CU263" s="134" t="n">
        <v>0.1</v>
      </c>
      <c r="CV263" s="134" t="n">
        <v>0.05</v>
      </c>
      <c r="CW263" s="134" t="n">
        <v>0</v>
      </c>
      <c r="CX263" s="134" t="n">
        <v>0.215</v>
      </c>
      <c r="CY263" s="134" t="n">
        <v>0.02</v>
      </c>
      <c r="CZ263" s="134" t="n">
        <v>-0.18</v>
      </c>
      <c r="DA263" s="134" t="n">
        <v>0</v>
      </c>
      <c r="DB263" s="134" t="n">
        <v>0</v>
      </c>
      <c r="DC263" s="134" t="n">
        <v>0</v>
      </c>
      <c r="DD263" s="134" t="n">
        <v>0.4</v>
      </c>
      <c r="DF263" s="134" t="n">
        <v>-0.0155</v>
      </c>
      <c r="DG263" s="134" t="n">
        <v>0.0125</v>
      </c>
      <c r="DH263" s="134" t="n">
        <v>0.0245</v>
      </c>
      <c r="DI263" s="134" t="n">
        <v>0.0075</v>
      </c>
      <c r="DJ263" s="134" t="n">
        <v>0.0095</v>
      </c>
      <c r="DK263" s="134" t="n">
        <v>0.0025</v>
      </c>
    </row>
    <row r="264" customFormat="false" ht="12.75" hidden="false" customHeight="false" outlineLevel="0" collapsed="false">
      <c r="D264" s="133" t="n">
        <v>44652</v>
      </c>
      <c r="F264" s="171" t="n">
        <v>5.458</v>
      </c>
      <c r="G264" s="172" t="n">
        <v>0.060985181011036</v>
      </c>
      <c r="H264" s="171" t="n">
        <v>0.17</v>
      </c>
      <c r="I264" s="171" t="n">
        <v>0</v>
      </c>
      <c r="J264" s="171" t="n">
        <v>0.45</v>
      </c>
      <c r="K264" s="171" t="n">
        <v>0.4</v>
      </c>
      <c r="L264" s="171" t="n">
        <v>0.45</v>
      </c>
      <c r="M264" s="171" t="n">
        <v>0.45</v>
      </c>
      <c r="N264" s="171" t="n">
        <v>0.45</v>
      </c>
      <c r="O264" s="171" t="n">
        <v>0.45</v>
      </c>
      <c r="P264" s="171" t="n">
        <v>0.45</v>
      </c>
      <c r="Q264" s="171" t="n">
        <v>0.5</v>
      </c>
      <c r="R264" s="172" t="n">
        <v>0</v>
      </c>
      <c r="S264" s="172" t="n">
        <v>0.45</v>
      </c>
      <c r="T264" s="171" t="n">
        <v>0.4</v>
      </c>
      <c r="U264" s="171" t="n">
        <v>0.45</v>
      </c>
      <c r="V264" s="171" t="n">
        <v>0.15</v>
      </c>
      <c r="W264" s="171" t="n">
        <v>0.55</v>
      </c>
      <c r="X264" s="171"/>
      <c r="Y264" s="171"/>
      <c r="Z264" s="171"/>
      <c r="AA264" s="171"/>
      <c r="AB264" s="171"/>
      <c r="AC264" s="171"/>
      <c r="AD264" s="171"/>
      <c r="AE264" s="171"/>
      <c r="AF264" s="171"/>
      <c r="AG264" s="171"/>
      <c r="AH264" s="171"/>
      <c r="AI264" s="171"/>
      <c r="AJ264" s="171"/>
      <c r="AK264" s="171"/>
      <c r="AL264" s="171"/>
      <c r="AM264" s="171"/>
      <c r="AN264" s="171"/>
      <c r="AO264" s="171"/>
      <c r="AP264" s="171"/>
      <c r="AQ264" s="171"/>
      <c r="AR264" s="171"/>
      <c r="AS264" s="171"/>
      <c r="AT264" s="171"/>
      <c r="AU264" s="171"/>
      <c r="AV264" s="171"/>
      <c r="AW264" s="171"/>
      <c r="AX264" s="171"/>
      <c r="AY264" s="171"/>
      <c r="AZ264" s="172"/>
      <c r="BA264" s="172"/>
      <c r="BB264" s="172" t="n">
        <v>0</v>
      </c>
      <c r="BC264" s="171" t="n">
        <v>0</v>
      </c>
      <c r="BD264" s="171" t="n">
        <v>-0.07</v>
      </c>
      <c r="BE264" s="171" t="n">
        <v>0</v>
      </c>
      <c r="BF264" s="171" t="n">
        <v>0</v>
      </c>
      <c r="BG264" s="171" t="n">
        <v>0</v>
      </c>
      <c r="BH264" s="171" t="n">
        <v>-0.06</v>
      </c>
      <c r="BI264" s="171" t="n">
        <v>0</v>
      </c>
      <c r="BJ264" s="171" t="n">
        <v>0</v>
      </c>
      <c r="BK264" s="134" t="n">
        <v>0</v>
      </c>
      <c r="BL264" s="134" t="n">
        <v>0</v>
      </c>
      <c r="BM264" s="134" t="n">
        <v>0</v>
      </c>
      <c r="BN264" s="134" t="n">
        <v>0.05</v>
      </c>
      <c r="BO264" s="134" t="n">
        <v>0</v>
      </c>
      <c r="BP264" s="134" t="n">
        <v>0</v>
      </c>
      <c r="BQ264" s="134" t="n">
        <v>0</v>
      </c>
      <c r="BR264" s="134" t="n">
        <v>0</v>
      </c>
      <c r="BS264" s="134" t="n">
        <v>0</v>
      </c>
      <c r="BT264" s="134" t="n">
        <v>-0.07</v>
      </c>
      <c r="BU264" s="134" t="n">
        <v>0</v>
      </c>
      <c r="BV264" s="134" t="n">
        <v>-0.2</v>
      </c>
      <c r="BW264" s="134" t="n">
        <v>0</v>
      </c>
      <c r="BX264" s="134" t="n">
        <v>0</v>
      </c>
      <c r="BY264" s="134" t="n">
        <v>0</v>
      </c>
      <c r="BZ264" s="134" t="n">
        <v>0</v>
      </c>
      <c r="CA264" s="134" t="n">
        <v>0</v>
      </c>
      <c r="CB264" s="134" t="n">
        <v>0.17</v>
      </c>
      <c r="CC264" s="134" t="n">
        <v>0.0175</v>
      </c>
      <c r="CD264" s="134" t="n">
        <v>0</v>
      </c>
      <c r="CE264" s="134" t="n">
        <v>0</v>
      </c>
      <c r="CF264" s="134" t="n">
        <v>0</v>
      </c>
      <c r="CG264" s="134" t="n">
        <v>0</v>
      </c>
      <c r="CH264" s="134" t="n">
        <v>0</v>
      </c>
      <c r="CI264" s="134" t="n">
        <v>0</v>
      </c>
      <c r="CJ264" s="134" t="n">
        <v>0</v>
      </c>
      <c r="CK264" s="134" t="n">
        <v>0</v>
      </c>
      <c r="CL264" s="134" t="n">
        <v>0</v>
      </c>
      <c r="CM264" s="134" t="n">
        <v>0</v>
      </c>
      <c r="CN264" s="134" t="n">
        <v>0</v>
      </c>
      <c r="CO264" s="134" t="n">
        <v>0</v>
      </c>
      <c r="CP264" s="134" t="n">
        <v>0</v>
      </c>
      <c r="CQ264" s="134" t="n">
        <v>0</v>
      </c>
      <c r="CR264" s="134" t="n">
        <v>0</v>
      </c>
      <c r="CS264" s="134" t="n">
        <v>0</v>
      </c>
      <c r="CT264" s="134" t="n">
        <v>0.38</v>
      </c>
      <c r="CU264" s="134" t="n">
        <v>0.02</v>
      </c>
      <c r="CV264" s="134" t="n">
        <v>0.05</v>
      </c>
      <c r="CW264" s="134" t="n">
        <v>0</v>
      </c>
      <c r="CX264" s="134" t="n">
        <v>0.17</v>
      </c>
      <c r="CY264" s="134" t="n">
        <v>0.0175</v>
      </c>
      <c r="CZ264" s="134" t="n">
        <v>-0.18</v>
      </c>
      <c r="DA264" s="134" t="n">
        <v>0</v>
      </c>
      <c r="DB264" s="134" t="n">
        <v>0</v>
      </c>
      <c r="DC264" s="134" t="n">
        <v>0</v>
      </c>
      <c r="DD264" s="134" t="n">
        <v>0.6</v>
      </c>
      <c r="DF264" s="134" t="n">
        <v>-0.0255</v>
      </c>
      <c r="DG264" s="134" t="n">
        <v>0.01</v>
      </c>
      <c r="DH264" s="134" t="n">
        <v>0.0245</v>
      </c>
      <c r="DI264" s="134" t="n">
        <v>0.01</v>
      </c>
      <c r="DJ264" s="134" t="n">
        <v>0.0095</v>
      </c>
      <c r="DK264" s="134" t="n">
        <v>0.0075</v>
      </c>
    </row>
    <row r="265" customFormat="false" ht="12.75" hidden="false" customHeight="false" outlineLevel="0" collapsed="false">
      <c r="D265" s="133" t="n">
        <v>44682</v>
      </c>
      <c r="F265" s="171" t="n">
        <v>5.462</v>
      </c>
      <c r="G265" s="172" t="n">
        <v>0.0609782217511818</v>
      </c>
      <c r="H265" s="171" t="n">
        <v>0.17</v>
      </c>
      <c r="I265" s="171" t="n">
        <v>0</v>
      </c>
      <c r="J265" s="171" t="n">
        <v>0.5</v>
      </c>
      <c r="K265" s="171" t="n">
        <v>0.4</v>
      </c>
      <c r="L265" s="171" t="n">
        <v>0.4</v>
      </c>
      <c r="M265" s="171" t="n">
        <v>0.45</v>
      </c>
      <c r="N265" s="171" t="n">
        <v>0.5</v>
      </c>
      <c r="O265" s="171" t="n">
        <v>0.45</v>
      </c>
      <c r="P265" s="171" t="n">
        <v>0.4</v>
      </c>
      <c r="Q265" s="171" t="n">
        <v>0.45</v>
      </c>
      <c r="R265" s="172" t="n">
        <v>0</v>
      </c>
      <c r="S265" s="172" t="n">
        <v>0.5</v>
      </c>
      <c r="T265" s="171" t="n">
        <v>0.45</v>
      </c>
      <c r="U265" s="171" t="n">
        <v>0.5</v>
      </c>
      <c r="V265" s="171" t="n">
        <v>0.15</v>
      </c>
      <c r="W265" s="171" t="n">
        <v>0.5</v>
      </c>
      <c r="X265" s="171"/>
      <c r="Y265" s="171"/>
      <c r="Z265" s="171"/>
      <c r="AA265" s="171"/>
      <c r="AB265" s="171"/>
      <c r="AC265" s="171"/>
      <c r="AD265" s="171"/>
      <c r="AE265" s="171"/>
      <c r="AF265" s="171"/>
      <c r="AG265" s="171"/>
      <c r="AH265" s="171"/>
      <c r="AI265" s="171"/>
      <c r="AJ265" s="171"/>
      <c r="AK265" s="171"/>
      <c r="AL265" s="171"/>
      <c r="AM265" s="171"/>
      <c r="AN265" s="171"/>
      <c r="AO265" s="171"/>
      <c r="AP265" s="171"/>
      <c r="AQ265" s="171"/>
      <c r="AR265" s="171"/>
      <c r="AS265" s="171"/>
      <c r="AT265" s="171"/>
      <c r="AU265" s="171"/>
      <c r="AV265" s="171"/>
      <c r="AW265" s="171"/>
      <c r="AX265" s="171"/>
      <c r="AY265" s="171"/>
      <c r="AZ265" s="172"/>
      <c r="BA265" s="172"/>
      <c r="BB265" s="172" t="n">
        <v>0</v>
      </c>
      <c r="BC265" s="171" t="n">
        <v>0</v>
      </c>
      <c r="BD265" s="171" t="n">
        <v>-0.07</v>
      </c>
      <c r="BE265" s="171" t="n">
        <v>0</v>
      </c>
      <c r="BF265" s="171" t="n">
        <v>0</v>
      </c>
      <c r="BG265" s="171" t="n">
        <v>0</v>
      </c>
      <c r="BH265" s="171" t="n">
        <v>-0.06</v>
      </c>
      <c r="BI265" s="171" t="n">
        <v>0</v>
      </c>
      <c r="BJ265" s="171" t="n">
        <v>0</v>
      </c>
      <c r="BK265" s="134" t="n">
        <v>0</v>
      </c>
      <c r="BL265" s="134" t="n">
        <v>0</v>
      </c>
      <c r="BM265" s="134" t="n">
        <v>0</v>
      </c>
      <c r="BN265" s="134" t="n">
        <v>0.05</v>
      </c>
      <c r="BO265" s="134" t="n">
        <v>0</v>
      </c>
      <c r="BP265" s="134" t="n">
        <v>0</v>
      </c>
      <c r="BQ265" s="134" t="n">
        <v>0</v>
      </c>
      <c r="BR265" s="134" t="n">
        <v>0</v>
      </c>
      <c r="BS265" s="134" t="n">
        <v>0</v>
      </c>
      <c r="BT265" s="134" t="n">
        <v>-0.07</v>
      </c>
      <c r="BU265" s="134" t="n">
        <v>0</v>
      </c>
      <c r="BV265" s="134" t="n">
        <v>-0.2</v>
      </c>
      <c r="BW265" s="134" t="n">
        <v>0</v>
      </c>
      <c r="BX265" s="134" t="n">
        <v>0</v>
      </c>
      <c r="BY265" s="134" t="n">
        <v>0</v>
      </c>
      <c r="BZ265" s="134" t="n">
        <v>0</v>
      </c>
      <c r="CA265" s="134" t="n">
        <v>0</v>
      </c>
      <c r="CB265" s="134" t="n">
        <v>0.165</v>
      </c>
      <c r="CC265" s="134" t="n">
        <v>0.01</v>
      </c>
      <c r="CD265" s="134" t="n">
        <v>0</v>
      </c>
      <c r="CE265" s="134" t="n">
        <v>0</v>
      </c>
      <c r="CF265" s="134" t="n">
        <v>0</v>
      </c>
      <c r="CG265" s="134" t="n">
        <v>0</v>
      </c>
      <c r="CH265" s="134" t="n">
        <v>0</v>
      </c>
      <c r="CI265" s="134" t="n">
        <v>0</v>
      </c>
      <c r="CJ265" s="134" t="n">
        <v>0</v>
      </c>
      <c r="CK265" s="134" t="n">
        <v>0</v>
      </c>
      <c r="CL265" s="134" t="n">
        <v>0</v>
      </c>
      <c r="CM265" s="134" t="n">
        <v>0</v>
      </c>
      <c r="CN265" s="134" t="n">
        <v>0</v>
      </c>
      <c r="CO265" s="134" t="n">
        <v>0</v>
      </c>
      <c r="CP265" s="134" t="n">
        <v>0</v>
      </c>
      <c r="CQ265" s="134" t="n">
        <v>0</v>
      </c>
      <c r="CR265" s="134" t="n">
        <v>0</v>
      </c>
      <c r="CS265" s="134" t="n">
        <v>0</v>
      </c>
      <c r="CT265" s="134" t="n">
        <v>0.33</v>
      </c>
      <c r="CU265" s="134" t="n">
        <v>0.02</v>
      </c>
      <c r="CV265" s="134" t="n">
        <v>0.05</v>
      </c>
      <c r="CW265" s="134" t="n">
        <v>0</v>
      </c>
      <c r="CX265" s="134" t="n">
        <v>0.165</v>
      </c>
      <c r="CY265" s="134" t="n">
        <v>0.01</v>
      </c>
      <c r="CZ265" s="134" t="n">
        <v>-0.18</v>
      </c>
      <c r="DA265" s="134" t="n">
        <v>0</v>
      </c>
      <c r="DB265" s="134" t="n">
        <v>0</v>
      </c>
      <c r="DC265" s="134" t="n">
        <v>0</v>
      </c>
      <c r="DD265" s="134" t="n">
        <v>0.75</v>
      </c>
      <c r="DF265" s="134" t="n">
        <v>-0.0255</v>
      </c>
      <c r="DG265" s="134" t="n">
        <v>0.01</v>
      </c>
      <c r="DH265" s="134" t="n">
        <v>0.0295</v>
      </c>
      <c r="DI265" s="134" t="n">
        <v>0.01</v>
      </c>
      <c r="DJ265" s="134" t="n">
        <v>0.0145</v>
      </c>
      <c r="DK265" s="134" t="n">
        <v>0.0075</v>
      </c>
    </row>
    <row r="266" customFormat="false" ht="12.75" hidden="false" customHeight="false" outlineLevel="0" collapsed="false">
      <c r="D266" s="133" t="n">
        <v>44713</v>
      </c>
      <c r="F266" s="171" t="n">
        <v>5.502</v>
      </c>
      <c r="G266" s="172" t="n">
        <v>0.0609710305160163</v>
      </c>
      <c r="H266" s="171" t="n">
        <v>0.17</v>
      </c>
      <c r="I266" s="171" t="n">
        <v>0</v>
      </c>
      <c r="J266" s="171" t="n">
        <v>0.5</v>
      </c>
      <c r="K266" s="171" t="n">
        <v>0.4</v>
      </c>
      <c r="L266" s="171" t="n">
        <v>0.5</v>
      </c>
      <c r="M266" s="171" t="n">
        <v>0.45</v>
      </c>
      <c r="N266" s="171" t="n">
        <v>0.5</v>
      </c>
      <c r="O266" s="171" t="n">
        <v>0.5</v>
      </c>
      <c r="P266" s="171" t="n">
        <v>0.5</v>
      </c>
      <c r="Q266" s="171" t="n">
        <v>0.5</v>
      </c>
      <c r="R266" s="172" t="n">
        <v>0</v>
      </c>
      <c r="S266" s="172" t="n">
        <v>0.5</v>
      </c>
      <c r="T266" s="171" t="n">
        <v>0.45</v>
      </c>
      <c r="U266" s="171" t="n">
        <v>0.5</v>
      </c>
      <c r="V266" s="171" t="n">
        <v>0.15</v>
      </c>
      <c r="W266" s="171" t="n">
        <v>0.6</v>
      </c>
      <c r="X266" s="171"/>
      <c r="Y266" s="171"/>
      <c r="Z266" s="171"/>
      <c r="AA266" s="171"/>
      <c r="AB266" s="171"/>
      <c r="AC266" s="171"/>
      <c r="AD266" s="171"/>
      <c r="AE266" s="171"/>
      <c r="AF266" s="171"/>
      <c r="AG266" s="171"/>
      <c r="AH266" s="171"/>
      <c r="AI266" s="171"/>
      <c r="AJ266" s="171"/>
      <c r="AK266" s="171"/>
      <c r="AL266" s="171"/>
      <c r="AM266" s="171"/>
      <c r="AN266" s="171"/>
      <c r="AO266" s="171"/>
      <c r="AP266" s="171"/>
      <c r="AQ266" s="171"/>
      <c r="AR266" s="171"/>
      <c r="AS266" s="171"/>
      <c r="AT266" s="171"/>
      <c r="AU266" s="171"/>
      <c r="AV266" s="171"/>
      <c r="AW266" s="171"/>
      <c r="AX266" s="171"/>
      <c r="AY266" s="171"/>
      <c r="AZ266" s="172"/>
      <c r="BA266" s="172"/>
      <c r="BB266" s="172" t="n">
        <v>0</v>
      </c>
      <c r="BC266" s="171" t="n">
        <v>0</v>
      </c>
      <c r="BD266" s="171" t="n">
        <v>-0.07</v>
      </c>
      <c r="BE266" s="171" t="n">
        <v>0</v>
      </c>
      <c r="BF266" s="171" t="n">
        <v>0</v>
      </c>
      <c r="BG266" s="171" t="n">
        <v>0</v>
      </c>
      <c r="BH266" s="171" t="n">
        <v>-0.06</v>
      </c>
      <c r="BI266" s="171" t="n">
        <v>0</v>
      </c>
      <c r="BJ266" s="171" t="n">
        <v>0</v>
      </c>
      <c r="BK266" s="134" t="n">
        <v>0</v>
      </c>
      <c r="BL266" s="134" t="n">
        <v>0</v>
      </c>
      <c r="BM266" s="134" t="n">
        <v>0</v>
      </c>
      <c r="BN266" s="134" t="n">
        <v>0.05</v>
      </c>
      <c r="BO266" s="134" t="n">
        <v>0</v>
      </c>
      <c r="BP266" s="134" t="n">
        <v>0</v>
      </c>
      <c r="BQ266" s="134" t="n">
        <v>0</v>
      </c>
      <c r="BR266" s="134" t="n">
        <v>0</v>
      </c>
      <c r="BS266" s="134" t="n">
        <v>0</v>
      </c>
      <c r="BT266" s="134" t="n">
        <v>-0.07</v>
      </c>
      <c r="BU266" s="134" t="n">
        <v>0</v>
      </c>
      <c r="BV266" s="134" t="n">
        <v>-0.2</v>
      </c>
      <c r="BW266" s="134" t="n">
        <v>0</v>
      </c>
      <c r="BX266" s="134" t="n">
        <v>0</v>
      </c>
      <c r="BY266" s="134" t="n">
        <v>0</v>
      </c>
      <c r="BZ266" s="134" t="n">
        <v>0</v>
      </c>
      <c r="CA266" s="134" t="n">
        <v>0</v>
      </c>
      <c r="CB266" s="134" t="n">
        <v>0.17</v>
      </c>
      <c r="CC266" s="134" t="n">
        <v>0.0125</v>
      </c>
      <c r="CD266" s="134" t="n">
        <v>0</v>
      </c>
      <c r="CE266" s="134" t="n">
        <v>0</v>
      </c>
      <c r="CF266" s="134" t="n">
        <v>0</v>
      </c>
      <c r="CG266" s="134" t="n">
        <v>0</v>
      </c>
      <c r="CH266" s="134" t="n">
        <v>0</v>
      </c>
      <c r="CI266" s="134" t="n">
        <v>0</v>
      </c>
      <c r="CJ266" s="134" t="n">
        <v>0</v>
      </c>
      <c r="CK266" s="134" t="n">
        <v>0</v>
      </c>
      <c r="CL266" s="134" t="n">
        <v>0</v>
      </c>
      <c r="CM266" s="134" t="n">
        <v>0</v>
      </c>
      <c r="CN266" s="134" t="n">
        <v>0</v>
      </c>
      <c r="CO266" s="134" t="n">
        <v>0</v>
      </c>
      <c r="CP266" s="134" t="n">
        <v>0</v>
      </c>
      <c r="CQ266" s="134" t="n">
        <v>0</v>
      </c>
      <c r="CR266" s="134" t="n">
        <v>0</v>
      </c>
      <c r="CS266" s="134" t="n">
        <v>0</v>
      </c>
      <c r="CT266" s="134" t="n">
        <v>0.37</v>
      </c>
      <c r="CU266" s="134" t="n">
        <v>0.035</v>
      </c>
      <c r="CV266" s="134" t="n">
        <v>0.05</v>
      </c>
      <c r="CW266" s="134" t="n">
        <v>0</v>
      </c>
      <c r="CX266" s="134" t="n">
        <v>0.17</v>
      </c>
      <c r="CY266" s="134" t="n">
        <v>0.0125</v>
      </c>
      <c r="CZ266" s="134" t="n">
        <v>-0.18</v>
      </c>
      <c r="DA266" s="134" t="n">
        <v>0</v>
      </c>
      <c r="DB266" s="134" t="n">
        <v>0</v>
      </c>
      <c r="DC266" s="134" t="n">
        <v>0</v>
      </c>
      <c r="DD266" s="134" t="n">
        <v>0.85</v>
      </c>
      <c r="DF266" s="134" t="n">
        <v>-0.0205</v>
      </c>
      <c r="DG266" s="134" t="n">
        <v>0.01</v>
      </c>
      <c r="DH266" s="134" t="n">
        <v>0.0295</v>
      </c>
      <c r="DI266" s="134" t="n">
        <v>0.01</v>
      </c>
      <c r="DJ266" s="134" t="n">
        <v>0.0145</v>
      </c>
      <c r="DK266" s="134" t="n">
        <v>0.0075</v>
      </c>
    </row>
    <row r="267" customFormat="false" ht="12.75" hidden="false" customHeight="false" outlineLevel="0" collapsed="false">
      <c r="D267" s="133" t="n">
        <v>44743</v>
      </c>
      <c r="F267" s="171" t="n">
        <v>5.547</v>
      </c>
      <c r="G267" s="172" t="n">
        <v>0.0609640712561945</v>
      </c>
      <c r="H267" s="171" t="n">
        <v>0.17</v>
      </c>
      <c r="I267" s="171" t="n">
        <v>0</v>
      </c>
      <c r="J267" s="171" t="n">
        <v>0.5</v>
      </c>
      <c r="K267" s="171" t="n">
        <v>0.4</v>
      </c>
      <c r="L267" s="171" t="n">
        <v>0.5</v>
      </c>
      <c r="M267" s="171" t="n">
        <v>0.5</v>
      </c>
      <c r="N267" s="171" t="n">
        <v>0.5</v>
      </c>
      <c r="O267" s="171" t="n">
        <v>0.5</v>
      </c>
      <c r="P267" s="171" t="n">
        <v>0.5</v>
      </c>
      <c r="Q267" s="171" t="n">
        <v>0.5</v>
      </c>
      <c r="R267" s="172" t="n">
        <v>0</v>
      </c>
      <c r="S267" s="172" t="n">
        <v>0.55</v>
      </c>
      <c r="T267" s="171" t="n">
        <v>0.5</v>
      </c>
      <c r="U267" s="171" t="n">
        <v>0.5</v>
      </c>
      <c r="V267" s="171" t="n">
        <v>0.15</v>
      </c>
      <c r="W267" s="171" t="n">
        <v>0.6</v>
      </c>
      <c r="X267" s="171"/>
      <c r="Y267" s="171"/>
      <c r="Z267" s="171"/>
      <c r="AA267" s="171"/>
      <c r="AB267" s="171"/>
      <c r="AC267" s="171"/>
      <c r="AD267" s="171"/>
      <c r="AE267" s="171"/>
      <c r="AF267" s="171"/>
      <c r="AG267" s="171"/>
      <c r="AH267" s="171"/>
      <c r="AI267" s="171"/>
      <c r="AJ267" s="171"/>
      <c r="AK267" s="171"/>
      <c r="AL267" s="171"/>
      <c r="AM267" s="171"/>
      <c r="AN267" s="171"/>
      <c r="AO267" s="171"/>
      <c r="AP267" s="171"/>
      <c r="AQ267" s="171"/>
      <c r="AR267" s="171"/>
      <c r="AS267" s="171"/>
      <c r="AT267" s="171"/>
      <c r="AU267" s="171"/>
      <c r="AV267" s="171"/>
      <c r="AW267" s="171"/>
      <c r="AX267" s="171"/>
      <c r="AY267" s="171"/>
      <c r="AZ267" s="172"/>
      <c r="BA267" s="172"/>
      <c r="BB267" s="172" t="n">
        <v>0</v>
      </c>
      <c r="BC267" s="171" t="n">
        <v>0</v>
      </c>
      <c r="BD267" s="171" t="n">
        <v>-0.07</v>
      </c>
      <c r="BE267" s="171" t="n">
        <v>0</v>
      </c>
      <c r="BF267" s="171" t="n">
        <v>0</v>
      </c>
      <c r="BG267" s="171" t="n">
        <v>0</v>
      </c>
      <c r="BH267" s="171" t="n">
        <v>-0.06</v>
      </c>
      <c r="BI267" s="171" t="n">
        <v>0</v>
      </c>
      <c r="BJ267" s="171" t="n">
        <v>0</v>
      </c>
      <c r="BK267" s="134" t="n">
        <v>0</v>
      </c>
      <c r="BL267" s="134" t="n">
        <v>0</v>
      </c>
      <c r="BM267" s="134" t="n">
        <v>0</v>
      </c>
      <c r="BN267" s="134" t="n">
        <v>0.05</v>
      </c>
      <c r="BO267" s="134" t="n">
        <v>0</v>
      </c>
      <c r="BP267" s="134" t="n">
        <v>0</v>
      </c>
      <c r="BQ267" s="134" t="n">
        <v>0</v>
      </c>
      <c r="BR267" s="134" t="n">
        <v>0</v>
      </c>
      <c r="BS267" s="134" t="n">
        <v>0</v>
      </c>
      <c r="BT267" s="134" t="n">
        <v>-0.07</v>
      </c>
      <c r="BU267" s="134" t="n">
        <v>0</v>
      </c>
      <c r="BV267" s="134" t="n">
        <v>-0.2</v>
      </c>
      <c r="BW267" s="134" t="n">
        <v>0</v>
      </c>
      <c r="BX267" s="134" t="n">
        <v>0</v>
      </c>
      <c r="BY267" s="134" t="n">
        <v>0</v>
      </c>
      <c r="BZ267" s="134" t="n">
        <v>0</v>
      </c>
      <c r="CA267" s="134" t="n">
        <v>0</v>
      </c>
      <c r="CB267" s="134" t="n">
        <v>0.175</v>
      </c>
      <c r="CC267" s="134" t="n">
        <v>0.0125</v>
      </c>
      <c r="CD267" s="134" t="n">
        <v>0</v>
      </c>
      <c r="CE267" s="134" t="n">
        <v>0</v>
      </c>
      <c r="CF267" s="134" t="n">
        <v>0</v>
      </c>
      <c r="CG267" s="134" t="n">
        <v>0</v>
      </c>
      <c r="CH267" s="134" t="n">
        <v>0</v>
      </c>
      <c r="CI267" s="134" t="n">
        <v>0</v>
      </c>
      <c r="CJ267" s="134" t="n">
        <v>0</v>
      </c>
      <c r="CK267" s="134" t="n">
        <v>0</v>
      </c>
      <c r="CL267" s="134" t="n">
        <v>0</v>
      </c>
      <c r="CM267" s="134" t="n">
        <v>0</v>
      </c>
      <c r="CN267" s="134" t="n">
        <v>0</v>
      </c>
      <c r="CO267" s="134" t="n">
        <v>0</v>
      </c>
      <c r="CP267" s="134" t="n">
        <v>0</v>
      </c>
      <c r="CQ267" s="134" t="n">
        <v>0</v>
      </c>
      <c r="CR267" s="134" t="n">
        <v>0</v>
      </c>
      <c r="CS267" s="134" t="n">
        <v>0</v>
      </c>
      <c r="CT267" s="134" t="n">
        <v>0.41</v>
      </c>
      <c r="CU267" s="134" t="n">
        <v>0.035</v>
      </c>
      <c r="CV267" s="134" t="n">
        <v>0.05</v>
      </c>
      <c r="CW267" s="134" t="n">
        <v>0</v>
      </c>
      <c r="CX267" s="134" t="n">
        <v>0.175</v>
      </c>
      <c r="CY267" s="134" t="n">
        <v>0.0125</v>
      </c>
      <c r="CZ267" s="134" t="n">
        <v>-0.18</v>
      </c>
      <c r="DA267" s="134" t="n">
        <v>0</v>
      </c>
      <c r="DB267" s="134" t="n">
        <v>0</v>
      </c>
      <c r="DC267" s="134" t="n">
        <v>0</v>
      </c>
      <c r="DD267" s="134" t="n">
        <v>1.05</v>
      </c>
      <c r="DF267" s="134" t="n">
        <v>-0.0205</v>
      </c>
      <c r="DG267" s="134" t="n">
        <v>0.01</v>
      </c>
      <c r="DH267" s="134" t="n">
        <v>0.0295</v>
      </c>
      <c r="DI267" s="134" t="n">
        <v>0.01</v>
      </c>
      <c r="DJ267" s="134" t="n">
        <v>0.0145</v>
      </c>
      <c r="DK267" s="134" t="n">
        <v>0.0075</v>
      </c>
    </row>
    <row r="268" customFormat="false" ht="12.75" hidden="false" customHeight="false" outlineLevel="0" collapsed="false">
      <c r="D268" s="133" t="n">
        <v>44774</v>
      </c>
      <c r="F268" s="171" t="n">
        <v>5.586</v>
      </c>
      <c r="G268" s="172" t="n">
        <v>0.0609568800210631</v>
      </c>
      <c r="H268" s="171" t="n">
        <v>0.17</v>
      </c>
      <c r="I268" s="171" t="n">
        <v>0</v>
      </c>
      <c r="J268" s="171" t="n">
        <v>0.55</v>
      </c>
      <c r="K268" s="171" t="n">
        <v>0.5</v>
      </c>
      <c r="L268" s="171" t="n">
        <v>0.6</v>
      </c>
      <c r="M268" s="171" t="n">
        <v>0.55</v>
      </c>
      <c r="N268" s="171" t="n">
        <v>0.6</v>
      </c>
      <c r="O268" s="171" t="n">
        <v>0.55</v>
      </c>
      <c r="P268" s="171" t="n">
        <v>0.6</v>
      </c>
      <c r="Q268" s="171" t="n">
        <v>0.45</v>
      </c>
      <c r="R268" s="172" t="n">
        <v>0</v>
      </c>
      <c r="S268" s="172" t="n">
        <v>0.6</v>
      </c>
      <c r="T268" s="171" t="n">
        <v>0.55</v>
      </c>
      <c r="U268" s="171" t="n">
        <v>0.6</v>
      </c>
      <c r="V268" s="171" t="n">
        <v>0.15</v>
      </c>
      <c r="W268" s="171" t="n">
        <v>0.7</v>
      </c>
      <c r="X268" s="171"/>
      <c r="Y268" s="171"/>
      <c r="Z268" s="171"/>
      <c r="AA268" s="171"/>
      <c r="AB268" s="171"/>
      <c r="AC268" s="171"/>
      <c r="AD268" s="171"/>
      <c r="AE268" s="171"/>
      <c r="AF268" s="171"/>
      <c r="AG268" s="171"/>
      <c r="AH268" s="171"/>
      <c r="AI268" s="171"/>
      <c r="AJ268" s="171"/>
      <c r="AK268" s="171"/>
      <c r="AL268" s="171"/>
      <c r="AM268" s="171"/>
      <c r="AN268" s="171"/>
      <c r="AO268" s="171"/>
      <c r="AP268" s="171"/>
      <c r="AQ268" s="171"/>
      <c r="AR268" s="171"/>
      <c r="AS268" s="171"/>
      <c r="AT268" s="171"/>
      <c r="AU268" s="171"/>
      <c r="AV268" s="171"/>
      <c r="AW268" s="171"/>
      <c r="AX268" s="171"/>
      <c r="AY268" s="171"/>
      <c r="AZ268" s="172"/>
      <c r="BA268" s="172"/>
      <c r="BB268" s="172" t="n">
        <v>0</v>
      </c>
      <c r="BC268" s="171" t="n">
        <v>0</v>
      </c>
      <c r="BD268" s="171" t="n">
        <v>-0.07</v>
      </c>
      <c r="BE268" s="171" t="n">
        <v>0</v>
      </c>
      <c r="BF268" s="171" t="n">
        <v>0</v>
      </c>
      <c r="BG268" s="171" t="n">
        <v>0</v>
      </c>
      <c r="BH268" s="171" t="n">
        <v>-0.06</v>
      </c>
      <c r="BI268" s="171" t="n">
        <v>0</v>
      </c>
      <c r="BJ268" s="171" t="n">
        <v>0</v>
      </c>
      <c r="BK268" s="134" t="n">
        <v>0</v>
      </c>
      <c r="BL268" s="134" t="n">
        <v>0</v>
      </c>
      <c r="BM268" s="134" t="n">
        <v>0</v>
      </c>
      <c r="BN268" s="134" t="n">
        <v>0.05</v>
      </c>
      <c r="BO268" s="134" t="n">
        <v>0</v>
      </c>
      <c r="BP268" s="134" t="n">
        <v>0</v>
      </c>
      <c r="BQ268" s="134" t="n">
        <v>0</v>
      </c>
      <c r="BR268" s="134" t="n">
        <v>0</v>
      </c>
      <c r="BS268" s="134" t="n">
        <v>0</v>
      </c>
      <c r="BT268" s="134" t="n">
        <v>-0.07</v>
      </c>
      <c r="BU268" s="134" t="n">
        <v>0</v>
      </c>
      <c r="BV268" s="134" t="n">
        <v>-0.2</v>
      </c>
      <c r="BW268" s="134" t="n">
        <v>0</v>
      </c>
      <c r="BX268" s="134" t="n">
        <v>0</v>
      </c>
      <c r="BY268" s="134" t="n">
        <v>0</v>
      </c>
      <c r="BZ268" s="134" t="n">
        <v>0</v>
      </c>
      <c r="CA268" s="134" t="n">
        <v>0</v>
      </c>
      <c r="CB268" s="134" t="n">
        <v>0.175</v>
      </c>
      <c r="CC268" s="134" t="n">
        <v>0.0125</v>
      </c>
      <c r="CD268" s="134" t="n">
        <v>0</v>
      </c>
      <c r="CE268" s="134" t="n">
        <v>0</v>
      </c>
      <c r="CF268" s="134" t="n">
        <v>0</v>
      </c>
      <c r="CG268" s="134" t="n">
        <v>0</v>
      </c>
      <c r="CH268" s="134" t="n">
        <v>0</v>
      </c>
      <c r="CI268" s="134" t="n">
        <v>0</v>
      </c>
      <c r="CJ268" s="134" t="n">
        <v>0</v>
      </c>
      <c r="CK268" s="134" t="n">
        <v>0</v>
      </c>
      <c r="CL268" s="134" t="n">
        <v>0</v>
      </c>
      <c r="CM268" s="134" t="n">
        <v>0</v>
      </c>
      <c r="CN268" s="134" t="n">
        <v>0</v>
      </c>
      <c r="CO268" s="134" t="n">
        <v>0</v>
      </c>
      <c r="CP268" s="134" t="n">
        <v>0</v>
      </c>
      <c r="CQ268" s="134" t="n">
        <v>0</v>
      </c>
      <c r="CR268" s="134" t="n">
        <v>0</v>
      </c>
      <c r="CS268" s="134" t="n">
        <v>0</v>
      </c>
      <c r="CT268" s="134" t="n">
        <v>0.41</v>
      </c>
      <c r="CU268" s="134" t="n">
        <v>0.01</v>
      </c>
      <c r="CV268" s="134" t="n">
        <v>0.05</v>
      </c>
      <c r="CW268" s="134" t="n">
        <v>0</v>
      </c>
      <c r="CX268" s="134" t="n">
        <v>0.175</v>
      </c>
      <c r="CY268" s="134" t="n">
        <v>0.0125</v>
      </c>
      <c r="CZ268" s="134" t="n">
        <v>-0.18</v>
      </c>
      <c r="DA268" s="134" t="n">
        <v>0</v>
      </c>
      <c r="DB268" s="134" t="n">
        <v>0</v>
      </c>
      <c r="DC268" s="134" t="n">
        <v>0</v>
      </c>
      <c r="DD268" s="134" t="n">
        <v>1.05</v>
      </c>
      <c r="DF268" s="134" t="n">
        <v>-0.0205</v>
      </c>
      <c r="DG268" s="134" t="n">
        <v>0.01</v>
      </c>
      <c r="DH268" s="134" t="n">
        <v>0.0245</v>
      </c>
      <c r="DI268" s="134" t="n">
        <v>0.01</v>
      </c>
      <c r="DJ268" s="134" t="n">
        <v>0.0095</v>
      </c>
      <c r="DK268" s="134" t="n">
        <v>0.0075</v>
      </c>
    </row>
    <row r="269" customFormat="false" ht="12.75" hidden="false" customHeight="false" outlineLevel="0" collapsed="false">
      <c r="D269" s="133" t="n">
        <v>44805</v>
      </c>
      <c r="F269" s="171" t="n">
        <v>5.575</v>
      </c>
      <c r="G269" s="172" t="n">
        <v>0.0609496887859482</v>
      </c>
      <c r="H269" s="171" t="n">
        <v>0.17</v>
      </c>
      <c r="I269" s="171" t="n">
        <v>0</v>
      </c>
      <c r="J269" s="171" t="n">
        <v>0.55</v>
      </c>
      <c r="K269" s="171" t="n">
        <v>0.55</v>
      </c>
      <c r="L269" s="171" t="n">
        <v>0.55</v>
      </c>
      <c r="M269" s="171" t="n">
        <v>0.55</v>
      </c>
      <c r="N269" s="171" t="n">
        <v>0.6</v>
      </c>
      <c r="O269" s="171" t="n">
        <v>0.6</v>
      </c>
      <c r="P269" s="171" t="n">
        <v>0.55</v>
      </c>
      <c r="Q269" s="171" t="n">
        <v>0.5</v>
      </c>
      <c r="R269" s="172" t="n">
        <v>0</v>
      </c>
      <c r="S269" s="172" t="n">
        <v>0.6</v>
      </c>
      <c r="T269" s="171" t="n">
        <v>0.55</v>
      </c>
      <c r="U269" s="171" t="n">
        <v>0.6</v>
      </c>
      <c r="V269" s="171" t="n">
        <v>0.15</v>
      </c>
      <c r="W269" s="171" t="n">
        <v>0.65</v>
      </c>
      <c r="X269" s="171"/>
      <c r="Y269" s="171"/>
      <c r="Z269" s="171"/>
      <c r="AA269" s="171"/>
      <c r="AB269" s="171"/>
      <c r="AC269" s="171"/>
      <c r="AD269" s="171"/>
      <c r="AE269" s="171"/>
      <c r="AF269" s="171"/>
      <c r="AG269" s="171"/>
      <c r="AH269" s="171"/>
      <c r="AI269" s="171"/>
      <c r="AJ269" s="171"/>
      <c r="AK269" s="171"/>
      <c r="AL269" s="171"/>
      <c r="AM269" s="171"/>
      <c r="AN269" s="171"/>
      <c r="AO269" s="171"/>
      <c r="AP269" s="171"/>
      <c r="AQ269" s="171"/>
      <c r="AR269" s="171"/>
      <c r="AS269" s="171"/>
      <c r="AT269" s="171"/>
      <c r="AU269" s="171"/>
      <c r="AV269" s="171"/>
      <c r="AW269" s="171"/>
      <c r="AX269" s="171"/>
      <c r="AY269" s="171"/>
      <c r="AZ269" s="172"/>
      <c r="BA269" s="172"/>
      <c r="BB269" s="172" t="n">
        <v>0</v>
      </c>
      <c r="BC269" s="171" t="n">
        <v>0</v>
      </c>
      <c r="BD269" s="171" t="n">
        <v>-0.07</v>
      </c>
      <c r="BE269" s="171" t="n">
        <v>0</v>
      </c>
      <c r="BF269" s="171" t="n">
        <v>0</v>
      </c>
      <c r="BG269" s="171" t="n">
        <v>0</v>
      </c>
      <c r="BH269" s="171" t="n">
        <v>-0.06</v>
      </c>
      <c r="BI269" s="171" t="n">
        <v>0</v>
      </c>
      <c r="BJ269" s="171" t="n">
        <v>0</v>
      </c>
      <c r="BK269" s="134" t="n">
        <v>0</v>
      </c>
      <c r="BL269" s="134" t="n">
        <v>0</v>
      </c>
      <c r="BM269" s="134" t="n">
        <v>0</v>
      </c>
      <c r="BN269" s="134" t="n">
        <v>0.05</v>
      </c>
      <c r="BO269" s="134" t="n">
        <v>0</v>
      </c>
      <c r="BP269" s="134" t="n">
        <v>0</v>
      </c>
      <c r="BQ269" s="134" t="n">
        <v>0</v>
      </c>
      <c r="BR269" s="134" t="n">
        <v>0</v>
      </c>
      <c r="BS269" s="134" t="n">
        <v>0</v>
      </c>
      <c r="BT269" s="134" t="n">
        <v>-0.07</v>
      </c>
      <c r="BU269" s="134" t="n">
        <v>0</v>
      </c>
      <c r="BV269" s="134" t="n">
        <v>-0.2</v>
      </c>
      <c r="BW269" s="134" t="n">
        <v>0</v>
      </c>
      <c r="BX269" s="134" t="n">
        <v>0</v>
      </c>
      <c r="BY269" s="134" t="n">
        <v>0</v>
      </c>
      <c r="BZ269" s="134" t="n">
        <v>0</v>
      </c>
      <c r="CA269" s="134" t="n">
        <v>0</v>
      </c>
      <c r="CB269" s="134" t="n">
        <v>0.165</v>
      </c>
      <c r="CC269" s="134" t="n">
        <v>0.0125</v>
      </c>
      <c r="CD269" s="134" t="n">
        <v>0</v>
      </c>
      <c r="CE269" s="134" t="n">
        <v>0</v>
      </c>
      <c r="CF269" s="134" t="n">
        <v>0</v>
      </c>
      <c r="CG269" s="134" t="n">
        <v>0</v>
      </c>
      <c r="CH269" s="134" t="n">
        <v>0</v>
      </c>
      <c r="CI269" s="134" t="n">
        <v>0</v>
      </c>
      <c r="CJ269" s="134" t="n">
        <v>0</v>
      </c>
      <c r="CK269" s="134" t="n">
        <v>0</v>
      </c>
      <c r="CL269" s="134" t="n">
        <v>0</v>
      </c>
      <c r="CM269" s="134" t="n">
        <v>0</v>
      </c>
      <c r="CN269" s="134" t="n">
        <v>0</v>
      </c>
      <c r="CO269" s="134" t="n">
        <v>0</v>
      </c>
      <c r="CP269" s="134" t="n">
        <v>0</v>
      </c>
      <c r="CQ269" s="134" t="n">
        <v>0</v>
      </c>
      <c r="CR269" s="134" t="n">
        <v>0</v>
      </c>
      <c r="CS269" s="134" t="n">
        <v>0</v>
      </c>
      <c r="CT269" s="134" t="n">
        <v>0.36</v>
      </c>
      <c r="CU269" s="134" t="n">
        <v>0.01</v>
      </c>
      <c r="CV269" s="134" t="n">
        <v>0.05</v>
      </c>
      <c r="CW269" s="134" t="n">
        <v>0</v>
      </c>
      <c r="CX269" s="134" t="n">
        <v>0.165</v>
      </c>
      <c r="CY269" s="134" t="n">
        <v>0.0125</v>
      </c>
      <c r="CZ269" s="134" t="n">
        <v>-0.18</v>
      </c>
      <c r="DA269" s="134" t="n">
        <v>0</v>
      </c>
      <c r="DB269" s="134" t="n">
        <v>0</v>
      </c>
      <c r="DC269" s="134" t="n">
        <v>0</v>
      </c>
      <c r="DD269" s="134" t="n">
        <v>0.75</v>
      </c>
      <c r="DF269" s="134" t="n">
        <v>-0.0255</v>
      </c>
      <c r="DG269" s="134" t="n">
        <v>0.01</v>
      </c>
      <c r="DH269" s="134" t="n">
        <v>0.0245</v>
      </c>
      <c r="DI269" s="134" t="n">
        <v>0.01</v>
      </c>
      <c r="DJ269" s="134" t="n">
        <v>0.0095</v>
      </c>
      <c r="DK269" s="134" t="n">
        <v>0.0075</v>
      </c>
    </row>
    <row r="270" customFormat="false" ht="12.75" hidden="false" customHeight="false" outlineLevel="0" collapsed="false">
      <c r="D270" s="133" t="n">
        <v>44835</v>
      </c>
      <c r="F270" s="171" t="n">
        <v>5.59</v>
      </c>
      <c r="G270" s="172" t="n">
        <v>0.0609427295261762</v>
      </c>
      <c r="H270" s="171" t="n">
        <v>0.17</v>
      </c>
      <c r="I270" s="171" t="n">
        <v>0</v>
      </c>
      <c r="J270" s="171" t="n">
        <v>0.6</v>
      </c>
      <c r="K270" s="171" t="n">
        <v>0.55</v>
      </c>
      <c r="L270" s="171" t="n">
        <v>0.6</v>
      </c>
      <c r="M270" s="171" t="n">
        <v>0.6</v>
      </c>
      <c r="N270" s="171" t="n">
        <v>0.65</v>
      </c>
      <c r="O270" s="171" t="n">
        <v>0.65</v>
      </c>
      <c r="P270" s="171" t="n">
        <v>0.6</v>
      </c>
      <c r="Q270" s="171" t="n">
        <v>0.5</v>
      </c>
      <c r="R270" s="172" t="n">
        <v>0</v>
      </c>
      <c r="S270" s="172" t="n">
        <v>0.65</v>
      </c>
      <c r="T270" s="171" t="n">
        <v>0.6</v>
      </c>
      <c r="U270" s="171" t="n">
        <v>0.65</v>
      </c>
      <c r="V270" s="171" t="n">
        <v>0.15</v>
      </c>
      <c r="W270" s="171" t="n">
        <v>0.7</v>
      </c>
      <c r="X270" s="171"/>
      <c r="Y270" s="171"/>
      <c r="Z270" s="171"/>
      <c r="AA270" s="171"/>
      <c r="AB270" s="171"/>
      <c r="AC270" s="171"/>
      <c r="AD270" s="171"/>
      <c r="AE270" s="171"/>
      <c r="AF270" s="171"/>
      <c r="AG270" s="171"/>
      <c r="AH270" s="171"/>
      <c r="AI270" s="171"/>
      <c r="AJ270" s="171"/>
      <c r="AK270" s="171"/>
      <c r="AL270" s="171"/>
      <c r="AM270" s="171"/>
      <c r="AN270" s="171"/>
      <c r="AO270" s="171"/>
      <c r="AP270" s="171"/>
      <c r="AQ270" s="171"/>
      <c r="AR270" s="171"/>
      <c r="AS270" s="171"/>
      <c r="AT270" s="171"/>
      <c r="AU270" s="171"/>
      <c r="AV270" s="171"/>
      <c r="AW270" s="171"/>
      <c r="AX270" s="171"/>
      <c r="AY270" s="171"/>
      <c r="AZ270" s="172"/>
      <c r="BA270" s="172"/>
      <c r="BB270" s="172" t="n">
        <v>0</v>
      </c>
      <c r="BC270" s="171" t="n">
        <v>0</v>
      </c>
      <c r="BD270" s="171" t="n">
        <v>-0.07</v>
      </c>
      <c r="BE270" s="171" t="n">
        <v>0</v>
      </c>
      <c r="BF270" s="171" t="n">
        <v>0</v>
      </c>
      <c r="BG270" s="171" t="n">
        <v>0</v>
      </c>
      <c r="BH270" s="171" t="n">
        <v>-0.06</v>
      </c>
      <c r="BI270" s="171" t="n">
        <v>0</v>
      </c>
      <c r="BJ270" s="171" t="n">
        <v>0</v>
      </c>
      <c r="BK270" s="134" t="n">
        <v>0</v>
      </c>
      <c r="BL270" s="134" t="n">
        <v>0</v>
      </c>
      <c r="BM270" s="134" t="n">
        <v>0</v>
      </c>
      <c r="BN270" s="134" t="n">
        <v>0.05</v>
      </c>
      <c r="BO270" s="134" t="n">
        <v>0</v>
      </c>
      <c r="BP270" s="134" t="n">
        <v>0</v>
      </c>
      <c r="BQ270" s="134" t="n">
        <v>0</v>
      </c>
      <c r="BR270" s="134" t="n">
        <v>0</v>
      </c>
      <c r="BS270" s="134" t="n">
        <v>0</v>
      </c>
      <c r="BT270" s="134" t="n">
        <v>-0.07</v>
      </c>
      <c r="BU270" s="134" t="n">
        <v>0</v>
      </c>
      <c r="BV270" s="134" t="n">
        <v>-0.2</v>
      </c>
      <c r="BW270" s="134" t="n">
        <v>0</v>
      </c>
      <c r="BX270" s="134" t="n">
        <v>0</v>
      </c>
      <c r="BY270" s="134" t="n">
        <v>0</v>
      </c>
      <c r="BZ270" s="134" t="n">
        <v>0</v>
      </c>
      <c r="CA270" s="134" t="n">
        <v>0</v>
      </c>
      <c r="CB270" s="134" t="n">
        <v>0.1725</v>
      </c>
      <c r="CC270" s="134" t="n">
        <v>0.0125</v>
      </c>
      <c r="CD270" s="134" t="n">
        <v>0</v>
      </c>
      <c r="CE270" s="134" t="n">
        <v>0</v>
      </c>
      <c r="CF270" s="134" t="n">
        <v>0</v>
      </c>
      <c r="CG270" s="134" t="n">
        <v>0</v>
      </c>
      <c r="CH270" s="134" t="n">
        <v>0</v>
      </c>
      <c r="CI270" s="134" t="n">
        <v>0</v>
      </c>
      <c r="CJ270" s="134" t="n">
        <v>0</v>
      </c>
      <c r="CK270" s="134" t="n">
        <v>0</v>
      </c>
      <c r="CL270" s="134" t="n">
        <v>0</v>
      </c>
      <c r="CM270" s="134" t="n">
        <v>0</v>
      </c>
      <c r="CN270" s="134" t="n">
        <v>0</v>
      </c>
      <c r="CO270" s="134" t="n">
        <v>0</v>
      </c>
      <c r="CP270" s="134" t="n">
        <v>0</v>
      </c>
      <c r="CQ270" s="134" t="n">
        <v>0</v>
      </c>
      <c r="CR270" s="134" t="n">
        <v>0</v>
      </c>
      <c r="CS270" s="134" t="n">
        <v>0</v>
      </c>
      <c r="CT270" s="134" t="n">
        <v>0.4</v>
      </c>
      <c r="CU270" s="134" t="n">
        <v>0.01</v>
      </c>
      <c r="CV270" s="134" t="n">
        <v>0.05</v>
      </c>
      <c r="CW270" s="134" t="n">
        <v>0</v>
      </c>
      <c r="CX270" s="134" t="n">
        <v>0.1725</v>
      </c>
      <c r="CY270" s="134" t="n">
        <v>0.0125</v>
      </c>
      <c r="CZ270" s="134" t="n">
        <v>-0.18</v>
      </c>
      <c r="DA270" s="134" t="n">
        <v>0</v>
      </c>
      <c r="DB270" s="134" t="n">
        <v>0</v>
      </c>
      <c r="DC270" s="134" t="n">
        <v>0</v>
      </c>
      <c r="DD270" s="134" t="n">
        <v>0.45</v>
      </c>
      <c r="DF270" s="134" t="n">
        <v>-0.0255</v>
      </c>
      <c r="DG270" s="134" t="n">
        <v>0.01</v>
      </c>
      <c r="DH270" s="134" t="n">
        <v>0.0195</v>
      </c>
      <c r="DI270" s="134" t="n">
        <v>0.01</v>
      </c>
      <c r="DJ270" s="134" t="n">
        <v>0.0045</v>
      </c>
      <c r="DK270" s="134" t="n">
        <v>0.0075</v>
      </c>
    </row>
    <row r="271" customFormat="false" ht="12.75" hidden="false" customHeight="false" outlineLevel="0" collapsed="false">
      <c r="D271" s="133" t="n">
        <v>44866</v>
      </c>
      <c r="F271" s="171" t="n">
        <v>5.747</v>
      </c>
      <c r="G271" s="172" t="n">
        <v>0.0609355382910954</v>
      </c>
      <c r="H271" s="171" t="n">
        <v>0.17</v>
      </c>
      <c r="I271" s="171" t="n">
        <v>0</v>
      </c>
      <c r="J271" s="171" t="n">
        <v>0.85</v>
      </c>
      <c r="K271" s="171" t="n">
        <v>0.8</v>
      </c>
      <c r="L271" s="171" t="n">
        <v>0.8</v>
      </c>
      <c r="M271" s="171" t="n">
        <v>0.9</v>
      </c>
      <c r="N271" s="171" t="n">
        <v>0.95</v>
      </c>
      <c r="O271" s="171" t="n">
        <v>0.85</v>
      </c>
      <c r="P271" s="171" t="n">
        <v>0.8</v>
      </c>
      <c r="Q271" s="171" t="n">
        <v>0.95</v>
      </c>
      <c r="R271" s="172" t="n">
        <v>0</v>
      </c>
      <c r="S271" s="172" t="n">
        <v>0.8</v>
      </c>
      <c r="T271" s="171" t="n">
        <v>0.8</v>
      </c>
      <c r="U271" s="171" t="n">
        <v>0.95</v>
      </c>
      <c r="V271" s="171" t="n">
        <v>0.15</v>
      </c>
      <c r="W271" s="171" t="n">
        <v>0.9</v>
      </c>
      <c r="X271" s="171"/>
      <c r="Y271" s="171"/>
      <c r="Z271" s="171"/>
      <c r="AA271" s="171"/>
      <c r="AB271" s="171"/>
      <c r="AC271" s="171"/>
      <c r="AD271" s="171"/>
      <c r="AE271" s="171"/>
      <c r="AF271" s="171"/>
      <c r="AG271" s="171"/>
      <c r="AH271" s="171"/>
      <c r="AI271" s="171"/>
      <c r="AJ271" s="171"/>
      <c r="AK271" s="171"/>
      <c r="AL271" s="171"/>
      <c r="AM271" s="171"/>
      <c r="AN271" s="171"/>
      <c r="AO271" s="171"/>
      <c r="AP271" s="171"/>
      <c r="AQ271" s="171"/>
      <c r="AR271" s="171"/>
      <c r="AS271" s="171"/>
      <c r="AT271" s="171"/>
      <c r="AU271" s="171"/>
      <c r="AV271" s="171"/>
      <c r="AW271" s="171"/>
      <c r="AX271" s="171"/>
      <c r="AY271" s="171"/>
      <c r="AZ271" s="172"/>
      <c r="BA271" s="172"/>
      <c r="BB271" s="172" t="n">
        <v>0</v>
      </c>
      <c r="BC271" s="171" t="n">
        <v>0</v>
      </c>
      <c r="BD271" s="171" t="n">
        <v>-0.07</v>
      </c>
      <c r="BE271" s="171" t="n">
        <v>0</v>
      </c>
      <c r="BF271" s="171" t="n">
        <v>0</v>
      </c>
      <c r="BG271" s="171" t="n">
        <v>0</v>
      </c>
      <c r="BH271" s="171" t="n">
        <v>-0.06</v>
      </c>
      <c r="BI271" s="171" t="n">
        <v>0</v>
      </c>
      <c r="BJ271" s="171" t="n">
        <v>0</v>
      </c>
      <c r="BK271" s="134" t="n">
        <v>0</v>
      </c>
      <c r="BL271" s="134" t="n">
        <v>0</v>
      </c>
      <c r="BM271" s="134" t="n">
        <v>0</v>
      </c>
      <c r="BN271" s="134" t="n">
        <v>0.05</v>
      </c>
      <c r="BO271" s="134" t="n">
        <v>0</v>
      </c>
      <c r="BP271" s="134" t="n">
        <v>0</v>
      </c>
      <c r="BQ271" s="134" t="n">
        <v>0</v>
      </c>
      <c r="BR271" s="134" t="n">
        <v>0</v>
      </c>
      <c r="BS271" s="134" t="n">
        <v>0</v>
      </c>
      <c r="BT271" s="134" t="n">
        <v>-0.07</v>
      </c>
      <c r="BU271" s="134" t="n">
        <v>0</v>
      </c>
      <c r="BV271" s="134" t="n">
        <v>-0.2</v>
      </c>
      <c r="BW271" s="134" t="n">
        <v>0</v>
      </c>
      <c r="BX271" s="134" t="n">
        <v>0</v>
      </c>
      <c r="BY271" s="134" t="n">
        <v>0</v>
      </c>
      <c r="BZ271" s="134" t="n">
        <v>0</v>
      </c>
      <c r="CA271" s="134" t="n">
        <v>0</v>
      </c>
      <c r="CB271" s="134" t="n">
        <v>0.215</v>
      </c>
      <c r="CC271" s="134" t="n">
        <v>0.02</v>
      </c>
      <c r="CD271" s="134" t="n">
        <v>0</v>
      </c>
      <c r="CE271" s="134" t="n">
        <v>0</v>
      </c>
      <c r="CF271" s="134" t="n">
        <v>0</v>
      </c>
      <c r="CG271" s="134" t="n">
        <v>0</v>
      </c>
      <c r="CH271" s="134" t="n">
        <v>0</v>
      </c>
      <c r="CI271" s="134" t="n">
        <v>0</v>
      </c>
      <c r="CJ271" s="134" t="n">
        <v>0</v>
      </c>
      <c r="CK271" s="134" t="n">
        <v>0</v>
      </c>
      <c r="CL271" s="134" t="n">
        <v>0</v>
      </c>
      <c r="CM271" s="134" t="n">
        <v>0</v>
      </c>
      <c r="CN271" s="134" t="n">
        <v>0</v>
      </c>
      <c r="CO271" s="134" t="n">
        <v>0</v>
      </c>
      <c r="CP271" s="134" t="n">
        <v>0</v>
      </c>
      <c r="CQ271" s="134" t="n">
        <v>0</v>
      </c>
      <c r="CR271" s="134" t="n">
        <v>0</v>
      </c>
      <c r="CS271" s="134" t="n">
        <v>0</v>
      </c>
      <c r="CT271" s="134" t="n">
        <v>0.7</v>
      </c>
      <c r="CU271" s="134" t="n">
        <v>0.055</v>
      </c>
      <c r="CV271" s="134" t="n">
        <v>0.05</v>
      </c>
      <c r="CW271" s="134" t="n">
        <v>0</v>
      </c>
      <c r="CX271" s="134" t="n">
        <v>0.215</v>
      </c>
      <c r="CY271" s="134" t="n">
        <v>0.02</v>
      </c>
      <c r="CZ271" s="134" t="n">
        <v>-0.18</v>
      </c>
      <c r="DA271" s="134" t="n">
        <v>0</v>
      </c>
      <c r="DB271" s="134" t="n">
        <v>0</v>
      </c>
      <c r="DC271" s="134" t="n">
        <v>0</v>
      </c>
      <c r="DD271" s="134" t="n">
        <v>0.45</v>
      </c>
      <c r="DF271" s="134" t="n">
        <v>-0.014</v>
      </c>
      <c r="DG271" s="134" t="n">
        <v>0.0125</v>
      </c>
      <c r="DH271" s="134" t="n">
        <v>0.0205</v>
      </c>
      <c r="DI271" s="134" t="n">
        <v>0.0075</v>
      </c>
      <c r="DJ271" s="134" t="n">
        <v>0.0055</v>
      </c>
      <c r="DK271" s="134" t="n">
        <v>0.0025</v>
      </c>
    </row>
    <row r="272" customFormat="false" ht="12.75" hidden="false" customHeight="false" outlineLevel="0" collapsed="false">
      <c r="D272" s="133" t="n">
        <v>44896</v>
      </c>
      <c r="F272" s="171" t="n">
        <v>5.907</v>
      </c>
      <c r="G272" s="172" t="n">
        <v>0.0609285790313563</v>
      </c>
      <c r="H272" s="171" t="n">
        <v>0.17</v>
      </c>
      <c r="I272" s="171" t="n">
        <v>0</v>
      </c>
      <c r="J272" s="171" t="n">
        <v>1.05</v>
      </c>
      <c r="K272" s="171" t="n">
        <v>1</v>
      </c>
      <c r="L272" s="171" t="n">
        <v>1</v>
      </c>
      <c r="M272" s="171" t="n">
        <v>1.15</v>
      </c>
      <c r="N272" s="171" t="n">
        <v>1.25</v>
      </c>
      <c r="O272" s="171" t="n">
        <v>1.05</v>
      </c>
      <c r="P272" s="171" t="n">
        <v>1</v>
      </c>
      <c r="Q272" s="171" t="n">
        <v>1.35</v>
      </c>
      <c r="R272" s="172" t="n">
        <v>0</v>
      </c>
      <c r="S272" s="172" t="n">
        <v>1.1</v>
      </c>
      <c r="T272" s="171" t="n">
        <v>1</v>
      </c>
      <c r="U272" s="171" t="n">
        <v>1.25</v>
      </c>
      <c r="V272" s="171" t="n">
        <v>0.15</v>
      </c>
      <c r="W272" s="171" t="n">
        <v>1.1</v>
      </c>
      <c r="X272" s="171"/>
      <c r="Y272" s="171"/>
      <c r="Z272" s="171"/>
      <c r="AA272" s="171"/>
      <c r="AB272" s="171"/>
      <c r="AC272" s="171"/>
      <c r="AD272" s="171"/>
      <c r="AE272" s="171"/>
      <c r="AF272" s="171"/>
      <c r="AG272" s="171"/>
      <c r="AH272" s="171"/>
      <c r="AI272" s="171"/>
      <c r="AJ272" s="171"/>
      <c r="AK272" s="171"/>
      <c r="AL272" s="171"/>
      <c r="AM272" s="171"/>
      <c r="AN272" s="171"/>
      <c r="AO272" s="171"/>
      <c r="AP272" s="171"/>
      <c r="AQ272" s="171"/>
      <c r="AR272" s="171"/>
      <c r="AS272" s="171"/>
      <c r="AT272" s="171"/>
      <c r="AU272" s="171"/>
      <c r="AV272" s="171"/>
      <c r="AW272" s="171"/>
      <c r="AX272" s="171"/>
      <c r="AY272" s="171"/>
      <c r="AZ272" s="172"/>
      <c r="BA272" s="172"/>
      <c r="BB272" s="172" t="n">
        <v>0</v>
      </c>
      <c r="BC272" s="171" t="n">
        <v>0</v>
      </c>
      <c r="BD272" s="171" t="n">
        <v>-0.07</v>
      </c>
      <c r="BE272" s="171" t="n">
        <v>0</v>
      </c>
      <c r="BF272" s="171" t="n">
        <v>0</v>
      </c>
      <c r="BG272" s="171" t="n">
        <v>0</v>
      </c>
      <c r="BH272" s="171" t="n">
        <v>-0.06</v>
      </c>
      <c r="BI272" s="171" t="n">
        <v>0</v>
      </c>
      <c r="BJ272" s="171" t="n">
        <v>0</v>
      </c>
      <c r="BK272" s="134" t="n">
        <v>0</v>
      </c>
      <c r="BL272" s="134" t="n">
        <v>0</v>
      </c>
      <c r="BM272" s="134" t="n">
        <v>0</v>
      </c>
      <c r="BN272" s="134" t="n">
        <v>0.05</v>
      </c>
      <c r="BO272" s="134" t="n">
        <v>0</v>
      </c>
      <c r="BP272" s="134" t="n">
        <v>0</v>
      </c>
      <c r="BQ272" s="134" t="n">
        <v>0</v>
      </c>
      <c r="BR272" s="134" t="n">
        <v>0</v>
      </c>
      <c r="BS272" s="134" t="n">
        <v>0</v>
      </c>
      <c r="BT272" s="134" t="n">
        <v>-0.07</v>
      </c>
      <c r="BU272" s="134" t="n">
        <v>0</v>
      </c>
      <c r="BV272" s="134" t="n">
        <v>-0.2</v>
      </c>
      <c r="BW272" s="134" t="n">
        <v>0</v>
      </c>
      <c r="BX272" s="134" t="n">
        <v>0</v>
      </c>
      <c r="BY272" s="134" t="n">
        <v>0</v>
      </c>
      <c r="BZ272" s="134" t="n">
        <v>0</v>
      </c>
      <c r="CA272" s="134" t="n">
        <v>0</v>
      </c>
      <c r="CB272" s="134" t="n">
        <v>0.235</v>
      </c>
      <c r="CC272" s="134" t="n">
        <v>0.02</v>
      </c>
      <c r="CD272" s="134" t="n">
        <v>0</v>
      </c>
      <c r="CE272" s="134" t="n">
        <v>0</v>
      </c>
      <c r="CF272" s="134" t="n">
        <v>0</v>
      </c>
      <c r="CG272" s="134" t="n">
        <v>0</v>
      </c>
      <c r="CH272" s="134" t="n">
        <v>0</v>
      </c>
      <c r="CI272" s="134" t="n">
        <v>0</v>
      </c>
      <c r="CJ272" s="134" t="n">
        <v>0</v>
      </c>
      <c r="CK272" s="134" t="n">
        <v>0</v>
      </c>
      <c r="CL272" s="134" t="n">
        <v>0</v>
      </c>
      <c r="CM272" s="134" t="n">
        <v>0</v>
      </c>
      <c r="CN272" s="134" t="n">
        <v>0</v>
      </c>
      <c r="CO272" s="134" t="n">
        <v>0</v>
      </c>
      <c r="CP272" s="134" t="n">
        <v>0</v>
      </c>
      <c r="CQ272" s="134" t="n">
        <v>0</v>
      </c>
      <c r="CR272" s="134" t="n">
        <v>0</v>
      </c>
      <c r="CS272" s="134" t="n">
        <v>0</v>
      </c>
      <c r="CT272" s="134" t="n">
        <v>0.98</v>
      </c>
      <c r="CU272" s="134" t="n">
        <v>0.25</v>
      </c>
      <c r="CV272" s="134" t="n">
        <v>0.05</v>
      </c>
      <c r="CW272" s="134" t="n">
        <v>0</v>
      </c>
      <c r="CX272" s="134" t="n">
        <v>0.235</v>
      </c>
      <c r="CY272" s="134" t="n">
        <v>0.02</v>
      </c>
      <c r="CZ272" s="134" t="n">
        <v>-0.18</v>
      </c>
      <c r="DA272" s="134" t="n">
        <v>0</v>
      </c>
      <c r="DB272" s="134" t="n">
        <v>0</v>
      </c>
      <c r="DC272" s="134" t="n">
        <v>0</v>
      </c>
      <c r="DD272" s="134" t="n">
        <v>0.4</v>
      </c>
      <c r="DF272" s="134" t="n">
        <v>-0.014</v>
      </c>
      <c r="DG272" s="134" t="n">
        <v>0.0125</v>
      </c>
      <c r="DH272" s="134" t="n">
        <v>0.0205</v>
      </c>
      <c r="DI272" s="134" t="n">
        <v>0.0075</v>
      </c>
      <c r="DJ272" s="134" t="n">
        <v>0.0055</v>
      </c>
      <c r="DK272" s="134" t="n">
        <v>0.0025</v>
      </c>
    </row>
    <row r="273" customFormat="false" ht="12.75" hidden="false" customHeight="false" outlineLevel="0" collapsed="false">
      <c r="D273" s="133" t="n">
        <v>44927</v>
      </c>
      <c r="F273" s="171" t="n">
        <v>5.9395</v>
      </c>
      <c r="G273" s="172" t="n">
        <v>0.0609213877963093</v>
      </c>
      <c r="H273" s="171" t="n">
        <v>0.17</v>
      </c>
      <c r="I273" s="171" t="n">
        <v>0</v>
      </c>
      <c r="J273" s="171" t="n">
        <v>1.05</v>
      </c>
      <c r="K273" s="171" t="n">
        <v>1</v>
      </c>
      <c r="L273" s="171" t="n">
        <v>1</v>
      </c>
      <c r="M273" s="171" t="n">
        <v>1.15</v>
      </c>
      <c r="N273" s="171" t="n">
        <v>1.45</v>
      </c>
      <c r="O273" s="171" t="n">
        <v>1.05</v>
      </c>
      <c r="P273" s="171" t="n">
        <v>1</v>
      </c>
      <c r="Q273" s="171" t="n">
        <v>1.35</v>
      </c>
      <c r="R273" s="172" t="n">
        <v>0</v>
      </c>
      <c r="S273" s="172" t="n">
        <v>1.1</v>
      </c>
      <c r="T273" s="171" t="n">
        <v>1</v>
      </c>
      <c r="U273" s="171" t="n">
        <v>1.45</v>
      </c>
      <c r="V273" s="171" t="n">
        <v>0.15</v>
      </c>
      <c r="W273" s="171" t="n">
        <v>1.1</v>
      </c>
      <c r="X273" s="171"/>
      <c r="Y273" s="171"/>
      <c r="Z273" s="171"/>
      <c r="AA273" s="171"/>
      <c r="AB273" s="171"/>
      <c r="AC273" s="171"/>
      <c r="AD273" s="171"/>
      <c r="AE273" s="171"/>
      <c r="AF273" s="171"/>
      <c r="AG273" s="171"/>
      <c r="AH273" s="171"/>
      <c r="AI273" s="171"/>
      <c r="AJ273" s="171"/>
      <c r="AK273" s="171"/>
      <c r="AL273" s="171"/>
      <c r="AM273" s="171"/>
      <c r="AN273" s="171"/>
      <c r="AO273" s="171"/>
      <c r="AP273" s="171"/>
      <c r="AQ273" s="171"/>
      <c r="AR273" s="171"/>
      <c r="AS273" s="171"/>
      <c r="AT273" s="171"/>
      <c r="AU273" s="171"/>
      <c r="AV273" s="171"/>
      <c r="AW273" s="171"/>
      <c r="AX273" s="171"/>
      <c r="AY273" s="171"/>
      <c r="AZ273" s="172"/>
      <c r="BA273" s="172"/>
      <c r="BB273" s="172" t="n">
        <v>0</v>
      </c>
      <c r="BC273" s="171" t="n">
        <v>0</v>
      </c>
      <c r="BD273" s="171" t="n">
        <v>-0.07</v>
      </c>
      <c r="BE273" s="171" t="n">
        <v>0</v>
      </c>
      <c r="BF273" s="171" t="n">
        <v>0</v>
      </c>
      <c r="BG273" s="171" t="n">
        <v>0</v>
      </c>
      <c r="BH273" s="171" t="n">
        <v>-0.06</v>
      </c>
      <c r="BI273" s="171" t="n">
        <v>0</v>
      </c>
      <c r="BJ273" s="171" t="n">
        <v>0</v>
      </c>
      <c r="BK273" s="134" t="n">
        <v>0</v>
      </c>
      <c r="BL273" s="134" t="n">
        <v>0</v>
      </c>
      <c r="BM273" s="134" t="n">
        <v>0</v>
      </c>
      <c r="BN273" s="134" t="n">
        <v>0.05</v>
      </c>
      <c r="BO273" s="134" t="n">
        <v>0</v>
      </c>
      <c r="BP273" s="134" t="n">
        <v>0</v>
      </c>
      <c r="BQ273" s="134" t="n">
        <v>0</v>
      </c>
      <c r="BR273" s="134" t="n">
        <v>0</v>
      </c>
      <c r="BS273" s="134" t="n">
        <v>0</v>
      </c>
      <c r="BT273" s="134" t="n">
        <v>-0.07</v>
      </c>
      <c r="BU273" s="134" t="n">
        <v>0</v>
      </c>
      <c r="BV273" s="134" t="n">
        <v>-0.2</v>
      </c>
      <c r="BW273" s="134" t="n">
        <v>0</v>
      </c>
      <c r="BX273" s="134" t="n">
        <v>0</v>
      </c>
      <c r="BY273" s="134" t="n">
        <v>0</v>
      </c>
      <c r="BZ273" s="134"/>
      <c r="CA273" s="134"/>
      <c r="CB273" s="134" t="n">
        <v>0.255</v>
      </c>
      <c r="CC273" s="134" t="n">
        <v>0.02</v>
      </c>
      <c r="CD273" s="134"/>
      <c r="CE273" s="134"/>
      <c r="CF273" s="134"/>
      <c r="CG273" s="134"/>
      <c r="CH273" s="134"/>
      <c r="CI273" s="134"/>
      <c r="CJ273" s="134"/>
      <c r="CK273" s="134"/>
      <c r="CL273" s="134"/>
      <c r="CM273" s="134"/>
      <c r="CN273" s="134"/>
      <c r="CO273" s="134"/>
      <c r="CP273" s="134"/>
      <c r="CQ273" s="134"/>
      <c r="CR273" s="134"/>
      <c r="CS273" s="134"/>
      <c r="CT273" s="134" t="n">
        <v>1.6</v>
      </c>
      <c r="CU273" s="134" t="n">
        <v>0.45</v>
      </c>
      <c r="CV273" s="134" t="n">
        <v>0.05</v>
      </c>
      <c r="CW273" s="134" t="n">
        <v>0</v>
      </c>
      <c r="CX273" s="134" t="n">
        <v>0.255</v>
      </c>
      <c r="CY273" s="134" t="n">
        <v>0.02</v>
      </c>
      <c r="CZ273" s="134" t="n">
        <v>-0.18</v>
      </c>
      <c r="DA273" s="134" t="n">
        <v>0</v>
      </c>
      <c r="DB273" s="134" t="n">
        <v>0</v>
      </c>
      <c r="DC273" s="134" t="n">
        <v>0</v>
      </c>
      <c r="DD273" s="134" t="n">
        <v>0.35</v>
      </c>
      <c r="DF273" s="134"/>
      <c r="DG273" s="134"/>
      <c r="DH273" s="134"/>
      <c r="DI273" s="134"/>
      <c r="DJ273" s="134"/>
      <c r="DK273" s="134"/>
    </row>
    <row r="274" customFormat="false" ht="12.75" hidden="false" customHeight="false" outlineLevel="0" collapsed="false">
      <c r="D274" s="133" t="n">
        <v>44958</v>
      </c>
      <c r="F274" s="171" t="n">
        <v>5.8555</v>
      </c>
      <c r="G274" s="172" t="n">
        <v>0.0609141965612792</v>
      </c>
      <c r="H274" s="171" t="n">
        <v>0.17</v>
      </c>
      <c r="I274" s="171" t="n">
        <v>0</v>
      </c>
      <c r="J274" s="171" t="n">
        <v>1.05</v>
      </c>
      <c r="K274" s="171" t="n">
        <v>1</v>
      </c>
      <c r="L274" s="171" t="n">
        <v>1</v>
      </c>
      <c r="M274" s="171" t="n">
        <v>1.15</v>
      </c>
      <c r="N274" s="171" t="n">
        <v>1.45</v>
      </c>
      <c r="O274" s="171" t="n">
        <v>1.05</v>
      </c>
      <c r="P274" s="171" t="n">
        <v>1</v>
      </c>
      <c r="Q274" s="171" t="n">
        <v>1.35</v>
      </c>
      <c r="R274" s="172" t="n">
        <v>0</v>
      </c>
      <c r="S274" s="172" t="n">
        <v>1.1</v>
      </c>
      <c r="T274" s="171" t="n">
        <v>1</v>
      </c>
      <c r="U274" s="171" t="n">
        <v>1.45</v>
      </c>
      <c r="V274" s="171" t="n">
        <v>0.15</v>
      </c>
      <c r="W274" s="171" t="n">
        <v>1.1</v>
      </c>
      <c r="X274" s="171"/>
      <c r="Y274" s="171"/>
      <c r="Z274" s="171"/>
      <c r="AA274" s="171"/>
      <c r="AB274" s="171"/>
      <c r="AC274" s="171"/>
      <c r="AD274" s="171"/>
      <c r="AE274" s="171"/>
      <c r="AF274" s="171"/>
      <c r="AG274" s="171"/>
      <c r="AH274" s="171"/>
      <c r="AI274" s="171"/>
      <c r="AJ274" s="171"/>
      <c r="AK274" s="171"/>
      <c r="AL274" s="171"/>
      <c r="AM274" s="171"/>
      <c r="AN274" s="171"/>
      <c r="AO274" s="171"/>
      <c r="AP274" s="171"/>
      <c r="AQ274" s="171"/>
      <c r="AR274" s="171"/>
      <c r="AS274" s="171"/>
      <c r="AT274" s="171"/>
      <c r="AU274" s="171"/>
      <c r="AV274" s="171"/>
      <c r="AW274" s="171"/>
      <c r="AX274" s="171"/>
      <c r="AY274" s="171"/>
      <c r="AZ274" s="172"/>
      <c r="BA274" s="172"/>
      <c r="BB274" s="172" t="n">
        <v>0</v>
      </c>
      <c r="BC274" s="171" t="n">
        <v>0</v>
      </c>
      <c r="BD274" s="171" t="n">
        <v>-0.07</v>
      </c>
      <c r="BE274" s="171" t="n">
        <v>0</v>
      </c>
      <c r="BF274" s="171" t="n">
        <v>0</v>
      </c>
      <c r="BG274" s="171" t="n">
        <v>0</v>
      </c>
      <c r="BH274" s="171" t="n">
        <v>-0.06</v>
      </c>
      <c r="BI274" s="171" t="n">
        <v>0</v>
      </c>
      <c r="BJ274" s="171" t="n">
        <v>0</v>
      </c>
      <c r="BK274" s="134" t="n">
        <v>0</v>
      </c>
      <c r="BL274" s="134" t="n">
        <v>0</v>
      </c>
      <c r="BM274" s="134" t="n">
        <v>0</v>
      </c>
      <c r="BN274" s="134" t="n">
        <v>0.05</v>
      </c>
      <c r="BO274" s="134" t="n">
        <v>0</v>
      </c>
      <c r="BP274" s="134" t="n">
        <v>0</v>
      </c>
      <c r="BQ274" s="134" t="n">
        <v>0</v>
      </c>
      <c r="BR274" s="134" t="n">
        <v>0</v>
      </c>
      <c r="BS274" s="134" t="n">
        <v>0</v>
      </c>
      <c r="BT274" s="134" t="n">
        <v>-0.07</v>
      </c>
      <c r="BU274" s="134" t="n">
        <v>0</v>
      </c>
      <c r="BV274" s="134" t="n">
        <v>-0.2</v>
      </c>
      <c r="BW274" s="134" t="n">
        <v>0</v>
      </c>
      <c r="BX274" s="134" t="n">
        <v>0</v>
      </c>
      <c r="BY274" s="134" t="n">
        <v>0</v>
      </c>
      <c r="BZ274" s="134"/>
      <c r="CA274" s="134"/>
      <c r="CB274" s="134" t="n">
        <v>0.255</v>
      </c>
      <c r="CC274" s="134" t="n">
        <v>0.02</v>
      </c>
      <c r="CD274" s="134"/>
      <c r="CE274" s="134"/>
      <c r="CF274" s="134"/>
      <c r="CG274" s="134"/>
      <c r="CH274" s="134"/>
      <c r="CI274" s="134"/>
      <c r="CJ274" s="134"/>
      <c r="CK274" s="134"/>
      <c r="CL274" s="134"/>
      <c r="CM274" s="134"/>
      <c r="CN274" s="134"/>
      <c r="CO274" s="134"/>
      <c r="CP274" s="134"/>
      <c r="CQ274" s="134"/>
      <c r="CR274" s="134"/>
      <c r="CS274" s="134"/>
      <c r="CT274" s="134" t="n">
        <v>1.6</v>
      </c>
      <c r="CU274" s="134" t="n">
        <v>0.45</v>
      </c>
      <c r="CV274" s="134" t="n">
        <v>0.05</v>
      </c>
      <c r="CW274" s="134" t="n">
        <v>0</v>
      </c>
      <c r="CX274" s="134" t="n">
        <v>0.255</v>
      </c>
      <c r="CY274" s="134" t="n">
        <v>0.02</v>
      </c>
      <c r="CZ274" s="134" t="n">
        <v>-0.18</v>
      </c>
      <c r="DA274" s="134" t="n">
        <v>0</v>
      </c>
      <c r="DB274" s="134" t="n">
        <v>0</v>
      </c>
      <c r="DC274" s="134" t="n">
        <v>0</v>
      </c>
      <c r="DD274" s="134" t="n">
        <v>0.35</v>
      </c>
      <c r="DF274" s="134"/>
      <c r="DG274" s="134"/>
      <c r="DH274" s="134"/>
      <c r="DI274" s="134"/>
      <c r="DJ274" s="134"/>
      <c r="DK274" s="134"/>
    </row>
    <row r="275" customFormat="false" ht="12.75" hidden="false" customHeight="false" outlineLevel="0" collapsed="false">
      <c r="D275" s="133" t="n">
        <v>44986</v>
      </c>
      <c r="F275" s="171" t="n">
        <v>5.7205</v>
      </c>
      <c r="G275" s="172" t="n">
        <v>0.0609077012522348</v>
      </c>
      <c r="H275" s="171" t="n">
        <v>0.17</v>
      </c>
      <c r="I275" s="171" t="n">
        <v>0</v>
      </c>
      <c r="J275" s="171" t="n">
        <v>0.8</v>
      </c>
      <c r="K275" s="171" t="n">
        <v>0.75</v>
      </c>
      <c r="L275" s="171" t="n">
        <v>0.75</v>
      </c>
      <c r="M275" s="171" t="n">
        <v>0.85</v>
      </c>
      <c r="N275" s="171" t="n">
        <v>1</v>
      </c>
      <c r="O275" s="171" t="n">
        <v>0.75</v>
      </c>
      <c r="P275" s="171" t="n">
        <v>0.75</v>
      </c>
      <c r="Q275" s="171" t="n">
        <v>0.95</v>
      </c>
      <c r="R275" s="172" t="n">
        <v>0</v>
      </c>
      <c r="S275" s="172" t="n">
        <v>0.75</v>
      </c>
      <c r="T275" s="171" t="n">
        <v>0.75</v>
      </c>
      <c r="U275" s="171" t="n">
        <v>1</v>
      </c>
      <c r="V275" s="171" t="n">
        <v>0.15</v>
      </c>
      <c r="W275" s="171" t="n">
        <v>0.85</v>
      </c>
      <c r="X275" s="171"/>
      <c r="Y275" s="171"/>
      <c r="Z275" s="171"/>
      <c r="AA275" s="171"/>
      <c r="AB275" s="171"/>
      <c r="AC275" s="171"/>
      <c r="AD275" s="171"/>
      <c r="AE275" s="171"/>
      <c r="AF275" s="171"/>
      <c r="AG275" s="171"/>
      <c r="AH275" s="171"/>
      <c r="AI275" s="171"/>
      <c r="AJ275" s="171"/>
      <c r="AK275" s="171"/>
      <c r="AL275" s="171"/>
      <c r="AM275" s="171"/>
      <c r="AN275" s="171"/>
      <c r="AO275" s="171"/>
      <c r="AP275" s="171"/>
      <c r="AQ275" s="171"/>
      <c r="AR275" s="171"/>
      <c r="AS275" s="171"/>
      <c r="AT275" s="171"/>
      <c r="AU275" s="171"/>
      <c r="AV275" s="171"/>
      <c r="AW275" s="171"/>
      <c r="AX275" s="171"/>
      <c r="AY275" s="171"/>
      <c r="AZ275" s="172"/>
      <c r="BA275" s="172"/>
      <c r="BB275" s="172" t="n">
        <v>0</v>
      </c>
      <c r="BC275" s="171" t="n">
        <v>0</v>
      </c>
      <c r="BD275" s="171" t="n">
        <v>-0.07</v>
      </c>
      <c r="BE275" s="171" t="n">
        <v>0</v>
      </c>
      <c r="BF275" s="171" t="n">
        <v>0</v>
      </c>
      <c r="BG275" s="171" t="n">
        <v>0</v>
      </c>
      <c r="BH275" s="171" t="n">
        <v>-0.06</v>
      </c>
      <c r="BI275" s="171" t="n">
        <v>0</v>
      </c>
      <c r="BJ275" s="171" t="n">
        <v>0</v>
      </c>
      <c r="BK275" s="134" t="n">
        <v>0</v>
      </c>
      <c r="BL275" s="134" t="n">
        <v>0</v>
      </c>
      <c r="BM275" s="134" t="n">
        <v>0</v>
      </c>
      <c r="BN275" s="134" t="n">
        <v>0.05</v>
      </c>
      <c r="BO275" s="134" t="n">
        <v>0</v>
      </c>
      <c r="BP275" s="134" t="n">
        <v>0</v>
      </c>
      <c r="BQ275" s="134" t="n">
        <v>0</v>
      </c>
      <c r="BR275" s="134" t="n">
        <v>0</v>
      </c>
      <c r="BS275" s="134" t="n">
        <v>0</v>
      </c>
      <c r="BT275" s="134" t="n">
        <v>-0.07</v>
      </c>
      <c r="BU275" s="134" t="n">
        <v>0</v>
      </c>
      <c r="BV275" s="134" t="n">
        <v>-0.2</v>
      </c>
      <c r="BW275" s="134" t="n">
        <v>0</v>
      </c>
      <c r="BX275" s="134" t="n">
        <v>0</v>
      </c>
      <c r="BY275" s="134" t="n">
        <v>0</v>
      </c>
      <c r="BZ275" s="134"/>
      <c r="CA275" s="134"/>
      <c r="CB275" s="134" t="n">
        <v>0.215</v>
      </c>
      <c r="CC275" s="134" t="n">
        <v>0.02</v>
      </c>
      <c r="CD275" s="134"/>
      <c r="CE275" s="134"/>
      <c r="CF275" s="134"/>
      <c r="CG275" s="134"/>
      <c r="CH275" s="134"/>
      <c r="CI275" s="134"/>
      <c r="CJ275" s="134"/>
      <c r="CK275" s="134"/>
      <c r="CL275" s="134"/>
      <c r="CM275" s="134"/>
      <c r="CN275" s="134"/>
      <c r="CO275" s="134"/>
      <c r="CP275" s="134"/>
      <c r="CQ275" s="134"/>
      <c r="CR275" s="134"/>
      <c r="CS275" s="134"/>
      <c r="CT275" s="134" t="n">
        <v>0.69</v>
      </c>
      <c r="CU275" s="134" t="n">
        <v>0.1</v>
      </c>
      <c r="CV275" s="134" t="n">
        <v>0.05</v>
      </c>
      <c r="CW275" s="134" t="n">
        <v>0</v>
      </c>
      <c r="CX275" s="134" t="n">
        <v>0.215</v>
      </c>
      <c r="CY275" s="134" t="n">
        <v>0.02</v>
      </c>
      <c r="CZ275" s="134" t="n">
        <v>-0.18</v>
      </c>
      <c r="DA275" s="134" t="n">
        <v>0</v>
      </c>
      <c r="DB275" s="134" t="n">
        <v>0</v>
      </c>
      <c r="DC275" s="134" t="n">
        <v>0</v>
      </c>
      <c r="DD275" s="134" t="n">
        <v>0.4</v>
      </c>
      <c r="DF275" s="134"/>
      <c r="DG275" s="134"/>
      <c r="DH275" s="134"/>
      <c r="DI275" s="134"/>
      <c r="DJ275" s="134"/>
      <c r="DK275" s="134"/>
    </row>
    <row r="276" customFormat="false" ht="12.75" hidden="false" customHeight="false" outlineLevel="0" collapsed="false">
      <c r="D276" s="133" t="n">
        <v>45017</v>
      </c>
      <c r="F276" s="171" t="n">
        <v>5.5705</v>
      </c>
      <c r="G276" s="172" t="n">
        <v>0.060900510017238</v>
      </c>
      <c r="H276" s="171" t="n">
        <v>0.17</v>
      </c>
      <c r="I276" s="171" t="n">
        <v>0</v>
      </c>
      <c r="J276" s="171" t="n">
        <v>0.45</v>
      </c>
      <c r="K276" s="171" t="n">
        <v>0.4</v>
      </c>
      <c r="L276" s="171" t="n">
        <v>0.45</v>
      </c>
      <c r="M276" s="171" t="n">
        <v>0.45</v>
      </c>
      <c r="N276" s="171" t="n">
        <v>0.45</v>
      </c>
      <c r="O276" s="171" t="n">
        <v>0.45</v>
      </c>
      <c r="P276" s="171" t="n">
        <v>0.45</v>
      </c>
      <c r="Q276" s="171" t="n">
        <v>0.5</v>
      </c>
      <c r="R276" s="172" t="n">
        <v>0</v>
      </c>
      <c r="S276" s="172" t="n">
        <v>0.45</v>
      </c>
      <c r="T276" s="171" t="n">
        <v>0.4</v>
      </c>
      <c r="U276" s="171" t="n">
        <v>0.45</v>
      </c>
      <c r="V276" s="171" t="n">
        <v>0.15</v>
      </c>
      <c r="W276" s="171" t="n">
        <v>0.55</v>
      </c>
      <c r="X276" s="171"/>
      <c r="Y276" s="171"/>
      <c r="Z276" s="171"/>
      <c r="AA276" s="171"/>
      <c r="AB276" s="171"/>
      <c r="AC276" s="171"/>
      <c r="AD276" s="171"/>
      <c r="AE276" s="171"/>
      <c r="AF276" s="171"/>
      <c r="AG276" s="171"/>
      <c r="AH276" s="171"/>
      <c r="AI276" s="171"/>
      <c r="AJ276" s="171"/>
      <c r="AK276" s="171"/>
      <c r="AL276" s="171"/>
      <c r="AM276" s="171"/>
      <c r="AN276" s="171"/>
      <c r="AO276" s="171"/>
      <c r="AP276" s="171"/>
      <c r="AQ276" s="171"/>
      <c r="AR276" s="171"/>
      <c r="AS276" s="171"/>
      <c r="AT276" s="171"/>
      <c r="AU276" s="171"/>
      <c r="AV276" s="171"/>
      <c r="AW276" s="171"/>
      <c r="AX276" s="171"/>
      <c r="AY276" s="171"/>
      <c r="AZ276" s="172"/>
      <c r="BA276" s="172"/>
      <c r="BB276" s="172" t="n">
        <v>0</v>
      </c>
      <c r="BC276" s="171" t="n">
        <v>0</v>
      </c>
      <c r="BD276" s="171" t="n">
        <v>-0.07</v>
      </c>
      <c r="BE276" s="171" t="n">
        <v>0</v>
      </c>
      <c r="BF276" s="171" t="n">
        <v>0</v>
      </c>
      <c r="BG276" s="171" t="n">
        <v>0</v>
      </c>
      <c r="BH276" s="171" t="n">
        <v>-0.06</v>
      </c>
      <c r="BI276" s="171" t="n">
        <v>0</v>
      </c>
      <c r="BJ276" s="171" t="n">
        <v>0</v>
      </c>
      <c r="BK276" s="134" t="n">
        <v>0</v>
      </c>
      <c r="BL276" s="134" t="n">
        <v>0</v>
      </c>
      <c r="BM276" s="134" t="n">
        <v>0</v>
      </c>
      <c r="BN276" s="134" t="n">
        <v>0.05</v>
      </c>
      <c r="BO276" s="134" t="n">
        <v>0</v>
      </c>
      <c r="BP276" s="134" t="n">
        <v>0</v>
      </c>
      <c r="BQ276" s="134" t="n">
        <v>0</v>
      </c>
      <c r="BR276" s="134" t="n">
        <v>0</v>
      </c>
      <c r="BS276" s="134" t="n">
        <v>0</v>
      </c>
      <c r="BT276" s="134" t="n">
        <v>-0.07</v>
      </c>
      <c r="BU276" s="134" t="n">
        <v>0</v>
      </c>
      <c r="BV276" s="134" t="n">
        <v>-0.2</v>
      </c>
      <c r="BW276" s="134" t="n">
        <v>0</v>
      </c>
      <c r="BX276" s="134" t="n">
        <v>0</v>
      </c>
      <c r="BY276" s="134" t="n">
        <v>0</v>
      </c>
      <c r="BZ276" s="134"/>
      <c r="CA276" s="134"/>
      <c r="CB276" s="134" t="n">
        <v>0.17</v>
      </c>
      <c r="CC276" s="134" t="n">
        <v>0.0175</v>
      </c>
      <c r="CD276" s="134"/>
      <c r="CE276" s="134"/>
      <c r="CF276" s="134"/>
      <c r="CG276" s="134"/>
      <c r="CH276" s="134"/>
      <c r="CI276" s="134"/>
      <c r="CJ276" s="134"/>
      <c r="CK276" s="134"/>
      <c r="CL276" s="134"/>
      <c r="CM276" s="134"/>
      <c r="CN276" s="134"/>
      <c r="CO276" s="134"/>
      <c r="CP276" s="134"/>
      <c r="CQ276" s="134"/>
      <c r="CR276" s="134"/>
      <c r="CS276" s="134"/>
      <c r="CT276" s="134" t="n">
        <v>0.38</v>
      </c>
      <c r="CU276" s="134" t="n">
        <v>0.02</v>
      </c>
      <c r="CV276" s="134" t="n">
        <v>0.05</v>
      </c>
      <c r="CW276" s="134" t="n">
        <v>0</v>
      </c>
      <c r="CX276" s="134" t="n">
        <v>0.17</v>
      </c>
      <c r="CY276" s="134" t="n">
        <v>0.0175</v>
      </c>
      <c r="CZ276" s="134" t="n">
        <v>-0.18</v>
      </c>
      <c r="DA276" s="134" t="n">
        <v>0</v>
      </c>
      <c r="DB276" s="134" t="n">
        <v>0</v>
      </c>
      <c r="DC276" s="134" t="n">
        <v>0</v>
      </c>
      <c r="DD276" s="134" t="n">
        <v>0.6</v>
      </c>
      <c r="DF276" s="134"/>
      <c r="DG276" s="134"/>
      <c r="DH276" s="134"/>
      <c r="DI276" s="134"/>
      <c r="DJ276" s="134"/>
      <c r="DK276" s="134"/>
    </row>
    <row r="277" customFormat="false" ht="12.75" hidden="false" customHeight="false" outlineLevel="0" collapsed="false">
      <c r="D277" s="133" t="n">
        <v>45047</v>
      </c>
      <c r="F277" s="171" t="n">
        <v>5.5745</v>
      </c>
      <c r="G277" s="172" t="n">
        <v>0.0608935507575792</v>
      </c>
      <c r="H277" s="171" t="n">
        <v>0.17</v>
      </c>
      <c r="I277" s="171" t="n">
        <v>0</v>
      </c>
      <c r="J277" s="171" t="n">
        <v>0.5</v>
      </c>
      <c r="K277" s="171" t="n">
        <v>0.4</v>
      </c>
      <c r="L277" s="171" t="n">
        <v>0.4</v>
      </c>
      <c r="M277" s="171" t="n">
        <v>0.45</v>
      </c>
      <c r="N277" s="171" t="n">
        <v>0.5</v>
      </c>
      <c r="O277" s="171" t="n">
        <v>0.45</v>
      </c>
      <c r="P277" s="171" t="n">
        <v>0.4</v>
      </c>
      <c r="Q277" s="171" t="n">
        <v>0.45</v>
      </c>
      <c r="R277" s="172" t="n">
        <v>0</v>
      </c>
      <c r="S277" s="172" t="n">
        <v>0.5</v>
      </c>
      <c r="T277" s="171" t="n">
        <v>0.45</v>
      </c>
      <c r="U277" s="171" t="n">
        <v>0.5</v>
      </c>
      <c r="V277" s="171" t="n">
        <v>0.15</v>
      </c>
      <c r="W277" s="171" t="n">
        <v>0.5</v>
      </c>
      <c r="X277" s="171"/>
      <c r="Y277" s="171"/>
      <c r="Z277" s="171"/>
      <c r="AA277" s="171"/>
      <c r="AB277" s="171"/>
      <c r="AC277" s="171"/>
      <c r="AD277" s="171"/>
      <c r="AE277" s="171"/>
      <c r="AF277" s="171"/>
      <c r="AG277" s="171"/>
      <c r="AH277" s="171"/>
      <c r="AI277" s="171"/>
      <c r="AJ277" s="171"/>
      <c r="AK277" s="171"/>
      <c r="AL277" s="171"/>
      <c r="AM277" s="171"/>
      <c r="AN277" s="171"/>
      <c r="AO277" s="171"/>
      <c r="AP277" s="171"/>
      <c r="AQ277" s="171"/>
      <c r="AR277" s="171"/>
      <c r="AS277" s="171"/>
      <c r="AT277" s="171"/>
      <c r="AU277" s="171"/>
      <c r="AV277" s="171"/>
      <c r="AW277" s="171"/>
      <c r="AX277" s="171"/>
      <c r="AY277" s="171"/>
      <c r="AZ277" s="172"/>
      <c r="BA277" s="172"/>
      <c r="BB277" s="172" t="n">
        <v>0</v>
      </c>
      <c r="BC277" s="171" t="n">
        <v>0</v>
      </c>
      <c r="BD277" s="171" t="n">
        <v>-0.07</v>
      </c>
      <c r="BE277" s="171" t="n">
        <v>0</v>
      </c>
      <c r="BF277" s="171" t="n">
        <v>0</v>
      </c>
      <c r="BG277" s="171" t="n">
        <v>0</v>
      </c>
      <c r="BH277" s="171" t="n">
        <v>-0.06</v>
      </c>
      <c r="BI277" s="171" t="n">
        <v>0</v>
      </c>
      <c r="BJ277" s="171" t="n">
        <v>0</v>
      </c>
      <c r="BK277" s="134" t="n">
        <v>0</v>
      </c>
      <c r="BL277" s="134" t="n">
        <v>0</v>
      </c>
      <c r="BM277" s="134" t="n">
        <v>0</v>
      </c>
      <c r="BN277" s="134" t="n">
        <v>0.05</v>
      </c>
      <c r="BO277" s="134" t="n">
        <v>0</v>
      </c>
      <c r="BP277" s="134" t="n">
        <v>0</v>
      </c>
      <c r="BQ277" s="134" t="n">
        <v>0</v>
      </c>
      <c r="BR277" s="134" t="n">
        <v>0</v>
      </c>
      <c r="BS277" s="134" t="n">
        <v>0</v>
      </c>
      <c r="BT277" s="134" t="n">
        <v>-0.07</v>
      </c>
      <c r="BU277" s="134" t="n">
        <v>0</v>
      </c>
      <c r="BV277" s="134" t="n">
        <v>-0.2</v>
      </c>
      <c r="BW277" s="134" t="n">
        <v>0</v>
      </c>
      <c r="BX277" s="134" t="n">
        <v>0</v>
      </c>
      <c r="BY277" s="134" t="n">
        <v>0</v>
      </c>
      <c r="BZ277" s="134"/>
      <c r="CA277" s="134"/>
      <c r="CB277" s="134" t="n">
        <v>0.165</v>
      </c>
      <c r="CC277" s="134" t="n">
        <v>0.01</v>
      </c>
      <c r="CD277" s="134"/>
      <c r="CE277" s="134"/>
      <c r="CF277" s="134"/>
      <c r="CG277" s="134"/>
      <c r="CH277" s="134"/>
      <c r="CI277" s="134"/>
      <c r="CJ277" s="134"/>
      <c r="CK277" s="134"/>
      <c r="CL277" s="134"/>
      <c r="CM277" s="134"/>
      <c r="CN277" s="134"/>
      <c r="CO277" s="134"/>
      <c r="CP277" s="134"/>
      <c r="CQ277" s="134"/>
      <c r="CR277" s="134"/>
      <c r="CS277" s="134"/>
      <c r="CT277" s="134" t="n">
        <v>0.33</v>
      </c>
      <c r="CU277" s="134" t="n">
        <v>0.02</v>
      </c>
      <c r="CV277" s="134" t="n">
        <v>0.05</v>
      </c>
      <c r="CW277" s="134" t="n">
        <v>0</v>
      </c>
      <c r="CX277" s="134" t="n">
        <v>0.165</v>
      </c>
      <c r="CY277" s="134" t="n">
        <v>0.01</v>
      </c>
      <c r="CZ277" s="134" t="n">
        <v>-0.18</v>
      </c>
      <c r="DA277" s="134" t="n">
        <v>0</v>
      </c>
      <c r="DB277" s="134" t="n">
        <v>0</v>
      </c>
      <c r="DC277" s="134" t="n">
        <v>0</v>
      </c>
      <c r="DD277" s="134" t="n">
        <v>0.75</v>
      </c>
      <c r="DF277" s="134"/>
      <c r="DG277" s="134"/>
      <c r="DH277" s="134"/>
      <c r="DI277" s="134"/>
      <c r="DJ277" s="134"/>
      <c r="DK277" s="134"/>
    </row>
    <row r="278" customFormat="false" ht="12.75" hidden="false" customHeight="false" outlineLevel="0" collapsed="false">
      <c r="D278" s="133" t="n">
        <v>45078</v>
      </c>
      <c r="F278" s="171" t="n">
        <v>5.6145</v>
      </c>
      <c r="G278" s="172" t="n">
        <v>0.0608863595226157</v>
      </c>
      <c r="H278" s="171" t="n">
        <v>0.17</v>
      </c>
      <c r="I278" s="171" t="n">
        <v>0</v>
      </c>
      <c r="J278" s="171" t="n">
        <v>0.5</v>
      </c>
      <c r="K278" s="171" t="n">
        <v>0.4</v>
      </c>
      <c r="L278" s="171" t="n">
        <v>0.5</v>
      </c>
      <c r="M278" s="171" t="n">
        <v>0.45</v>
      </c>
      <c r="N278" s="171" t="n">
        <v>0.5</v>
      </c>
      <c r="O278" s="171" t="n">
        <v>0.5</v>
      </c>
      <c r="P278" s="171" t="n">
        <v>0.5</v>
      </c>
      <c r="Q278" s="171" t="n">
        <v>0.5</v>
      </c>
      <c r="R278" s="172" t="n">
        <v>0</v>
      </c>
      <c r="S278" s="172" t="n">
        <v>0.5</v>
      </c>
      <c r="T278" s="171" t="n">
        <v>0.45</v>
      </c>
      <c r="U278" s="171" t="n">
        <v>0.5</v>
      </c>
      <c r="V278" s="171" t="n">
        <v>0.15</v>
      </c>
      <c r="W278" s="171" t="n">
        <v>0.6</v>
      </c>
      <c r="X278" s="171"/>
      <c r="Y278" s="171"/>
      <c r="Z278" s="171"/>
      <c r="AA278" s="171"/>
      <c r="AB278" s="171"/>
      <c r="AC278" s="171"/>
      <c r="AD278" s="171"/>
      <c r="AE278" s="171"/>
      <c r="AF278" s="171"/>
      <c r="AG278" s="171"/>
      <c r="AH278" s="171"/>
      <c r="AI278" s="171"/>
      <c r="AJ278" s="171"/>
      <c r="AK278" s="171"/>
      <c r="AL278" s="171"/>
      <c r="AM278" s="171"/>
      <c r="AN278" s="171"/>
      <c r="AO278" s="171"/>
      <c r="AP278" s="171"/>
      <c r="AQ278" s="171"/>
      <c r="AR278" s="171"/>
      <c r="AS278" s="171"/>
      <c r="AT278" s="171"/>
      <c r="AU278" s="171"/>
      <c r="AV278" s="171"/>
      <c r="AW278" s="171"/>
      <c r="AX278" s="171"/>
      <c r="AY278" s="171"/>
      <c r="AZ278" s="172"/>
      <c r="BA278" s="172"/>
      <c r="BB278" s="172" t="n">
        <v>0</v>
      </c>
      <c r="BC278" s="171" t="n">
        <v>0</v>
      </c>
      <c r="BD278" s="171" t="n">
        <v>-0.07</v>
      </c>
      <c r="BE278" s="171" t="n">
        <v>0</v>
      </c>
      <c r="BF278" s="171" t="n">
        <v>0</v>
      </c>
      <c r="BG278" s="171" t="n">
        <v>0</v>
      </c>
      <c r="BH278" s="171" t="n">
        <v>-0.06</v>
      </c>
      <c r="BI278" s="171" t="n">
        <v>0</v>
      </c>
      <c r="BJ278" s="171" t="n">
        <v>0</v>
      </c>
      <c r="BK278" s="134" t="n">
        <v>0</v>
      </c>
      <c r="BL278" s="134" t="n">
        <v>0</v>
      </c>
      <c r="BM278" s="134" t="n">
        <v>0</v>
      </c>
      <c r="BN278" s="134" t="n">
        <v>0.05</v>
      </c>
      <c r="BO278" s="134" t="n">
        <v>0</v>
      </c>
      <c r="BP278" s="134" t="n">
        <v>0</v>
      </c>
      <c r="BQ278" s="134" t="n">
        <v>0</v>
      </c>
      <c r="BR278" s="134" t="n">
        <v>0</v>
      </c>
      <c r="BS278" s="134" t="n">
        <v>0</v>
      </c>
      <c r="BT278" s="134" t="n">
        <v>-0.07</v>
      </c>
      <c r="BU278" s="134" t="n">
        <v>0</v>
      </c>
      <c r="BV278" s="134" t="n">
        <v>-0.2</v>
      </c>
      <c r="BW278" s="134" t="n">
        <v>0</v>
      </c>
      <c r="BX278" s="134" t="n">
        <v>0</v>
      </c>
      <c r="BY278" s="134" t="n">
        <v>0</v>
      </c>
      <c r="BZ278" s="134"/>
      <c r="CA278" s="134"/>
      <c r="CB278" s="134" t="n">
        <v>0.17</v>
      </c>
      <c r="CC278" s="134" t="n">
        <v>0.0125</v>
      </c>
      <c r="CD278" s="134"/>
      <c r="CE278" s="134"/>
      <c r="CF278" s="134"/>
      <c r="CG278" s="134"/>
      <c r="CH278" s="134"/>
      <c r="CI278" s="134"/>
      <c r="CJ278" s="134"/>
      <c r="CK278" s="134"/>
      <c r="CL278" s="134"/>
      <c r="CM278" s="134"/>
      <c r="CN278" s="134"/>
      <c r="CO278" s="134"/>
      <c r="CP278" s="134"/>
      <c r="CQ278" s="134"/>
      <c r="CR278" s="134"/>
      <c r="CS278" s="134"/>
      <c r="CT278" s="134" t="n">
        <v>0.37</v>
      </c>
      <c r="CU278" s="134" t="n">
        <v>0.035</v>
      </c>
      <c r="CV278" s="134" t="n">
        <v>0.05</v>
      </c>
      <c r="CW278" s="134" t="n">
        <v>0</v>
      </c>
      <c r="CX278" s="134" t="n">
        <v>0.17</v>
      </c>
      <c r="CY278" s="134" t="n">
        <v>0.0125</v>
      </c>
      <c r="CZ278" s="134" t="n">
        <v>-0.18</v>
      </c>
      <c r="DA278" s="134" t="n">
        <v>0</v>
      </c>
      <c r="DB278" s="134" t="n">
        <v>0</v>
      </c>
      <c r="DC278" s="134" t="n">
        <v>0</v>
      </c>
      <c r="DD278" s="134" t="n">
        <v>0.85</v>
      </c>
      <c r="DF278" s="134"/>
      <c r="DG278" s="134"/>
      <c r="DH278" s="134"/>
      <c r="DI278" s="134"/>
      <c r="DJ278" s="134"/>
      <c r="DK278" s="134"/>
    </row>
    <row r="279" customFormat="false" ht="12.75" hidden="false" customHeight="false" outlineLevel="0" collapsed="false">
      <c r="D279" s="133" t="n">
        <v>45108</v>
      </c>
      <c r="F279" s="171" t="n">
        <v>5.6595</v>
      </c>
      <c r="G279" s="172" t="n">
        <v>0.0608794002629902</v>
      </c>
      <c r="H279" s="171" t="n">
        <v>0.17</v>
      </c>
      <c r="I279" s="171" t="n">
        <v>0</v>
      </c>
      <c r="J279" s="171" t="n">
        <v>0.5</v>
      </c>
      <c r="K279" s="171" t="n">
        <v>0.4</v>
      </c>
      <c r="L279" s="171" t="n">
        <v>0.5</v>
      </c>
      <c r="M279" s="171" t="n">
        <v>0.5</v>
      </c>
      <c r="N279" s="171" t="n">
        <v>0.5</v>
      </c>
      <c r="O279" s="171" t="n">
        <v>0.5</v>
      </c>
      <c r="P279" s="171" t="n">
        <v>0.5</v>
      </c>
      <c r="Q279" s="171" t="n">
        <v>0.5</v>
      </c>
      <c r="R279" s="172" t="n">
        <v>0</v>
      </c>
      <c r="S279" s="172" t="n">
        <v>0.55</v>
      </c>
      <c r="T279" s="171" t="n">
        <v>0.5</v>
      </c>
      <c r="U279" s="171" t="n">
        <v>0.5</v>
      </c>
      <c r="V279" s="171" t="n">
        <v>0.15</v>
      </c>
      <c r="W279" s="171" t="n">
        <v>0.6</v>
      </c>
      <c r="X279" s="171"/>
      <c r="Y279" s="171"/>
      <c r="Z279" s="171"/>
      <c r="AA279" s="171"/>
      <c r="AB279" s="171"/>
      <c r="AC279" s="171"/>
      <c r="AD279" s="171"/>
      <c r="AE279" s="171"/>
      <c r="AF279" s="171"/>
      <c r="AG279" s="171"/>
      <c r="AH279" s="171"/>
      <c r="AI279" s="171"/>
      <c r="AJ279" s="171"/>
      <c r="AK279" s="171"/>
      <c r="AL279" s="171"/>
      <c r="AM279" s="171"/>
      <c r="AN279" s="171"/>
      <c r="AO279" s="171"/>
      <c r="AP279" s="171"/>
      <c r="AQ279" s="171"/>
      <c r="AR279" s="171"/>
      <c r="AS279" s="171"/>
      <c r="AT279" s="171"/>
      <c r="AU279" s="171"/>
      <c r="AV279" s="171"/>
      <c r="AW279" s="171"/>
      <c r="AX279" s="171"/>
      <c r="AY279" s="171"/>
      <c r="AZ279" s="172"/>
      <c r="BA279" s="172"/>
      <c r="BB279" s="172" t="n">
        <v>0</v>
      </c>
      <c r="BC279" s="171" t="n">
        <v>0</v>
      </c>
      <c r="BD279" s="171" t="n">
        <v>-0.07</v>
      </c>
      <c r="BE279" s="171" t="n">
        <v>0</v>
      </c>
      <c r="BF279" s="171" t="n">
        <v>0</v>
      </c>
      <c r="BG279" s="171" t="n">
        <v>0</v>
      </c>
      <c r="BH279" s="171" t="n">
        <v>-0.06</v>
      </c>
      <c r="BI279" s="171" t="n">
        <v>0</v>
      </c>
      <c r="BJ279" s="171" t="n">
        <v>0</v>
      </c>
      <c r="BK279" s="134" t="n">
        <v>0</v>
      </c>
      <c r="BL279" s="134" t="n">
        <v>0</v>
      </c>
      <c r="BM279" s="134" t="n">
        <v>0</v>
      </c>
      <c r="BN279" s="134" t="n">
        <v>0.05</v>
      </c>
      <c r="BO279" s="134" t="n">
        <v>0</v>
      </c>
      <c r="BP279" s="134" t="n">
        <v>0</v>
      </c>
      <c r="BQ279" s="134" t="n">
        <v>0</v>
      </c>
      <c r="BR279" s="134" t="n">
        <v>0</v>
      </c>
      <c r="BS279" s="134" t="n">
        <v>0</v>
      </c>
      <c r="BT279" s="134" t="n">
        <v>-0.07</v>
      </c>
      <c r="BU279" s="134" t="n">
        <v>0</v>
      </c>
      <c r="BV279" s="134" t="n">
        <v>-0.2</v>
      </c>
      <c r="BW279" s="134" t="n">
        <v>0</v>
      </c>
      <c r="BX279" s="134" t="n">
        <v>0</v>
      </c>
      <c r="BY279" s="134" t="n">
        <v>0</v>
      </c>
      <c r="BZ279" s="134"/>
      <c r="CA279" s="134"/>
      <c r="CB279" s="134" t="n">
        <v>0.175</v>
      </c>
      <c r="CC279" s="134" t="n">
        <v>0.0125</v>
      </c>
      <c r="CD279" s="134"/>
      <c r="CE279" s="134"/>
      <c r="CF279" s="134"/>
      <c r="CG279" s="134"/>
      <c r="CH279" s="134"/>
      <c r="CI279" s="134"/>
      <c r="CJ279" s="134"/>
      <c r="CK279" s="134"/>
      <c r="CL279" s="134"/>
      <c r="CM279" s="134"/>
      <c r="CN279" s="134"/>
      <c r="CO279" s="134"/>
      <c r="CP279" s="134"/>
      <c r="CQ279" s="134"/>
      <c r="CR279" s="134"/>
      <c r="CS279" s="134"/>
      <c r="CT279" s="134" t="n">
        <v>0.41</v>
      </c>
      <c r="CU279" s="134" t="n">
        <v>0.035</v>
      </c>
      <c r="CV279" s="134" t="n">
        <v>0.05</v>
      </c>
      <c r="CW279" s="134" t="n">
        <v>0</v>
      </c>
      <c r="CX279" s="134" t="n">
        <v>0.175</v>
      </c>
      <c r="CY279" s="134" t="n">
        <v>0.0125</v>
      </c>
      <c r="CZ279" s="134" t="n">
        <v>-0.18</v>
      </c>
      <c r="DA279" s="134" t="n">
        <v>0</v>
      </c>
      <c r="DB279" s="134" t="n">
        <v>0</v>
      </c>
      <c r="DC279" s="134" t="n">
        <v>0</v>
      </c>
      <c r="DD279" s="134" t="n">
        <v>1.05</v>
      </c>
      <c r="DF279" s="134"/>
      <c r="DG279" s="134"/>
      <c r="DH279" s="134"/>
      <c r="DI279" s="134"/>
      <c r="DJ279" s="134"/>
      <c r="DK279" s="134"/>
    </row>
    <row r="280" customFormat="false" ht="12.75" hidden="false" customHeight="false" outlineLevel="0" collapsed="false">
      <c r="D280" s="133" t="n">
        <v>45139</v>
      </c>
      <c r="F280" s="171" t="n">
        <v>5.6985</v>
      </c>
      <c r="G280" s="172" t="n">
        <v>0.0608722090280609</v>
      </c>
      <c r="H280" s="171" t="n">
        <v>0.17</v>
      </c>
      <c r="I280" s="171" t="n">
        <v>0</v>
      </c>
      <c r="J280" s="171" t="n">
        <v>0.55</v>
      </c>
      <c r="K280" s="171" t="n">
        <v>0.5</v>
      </c>
      <c r="L280" s="171" t="n">
        <v>0.6</v>
      </c>
      <c r="M280" s="171" t="n">
        <v>0.55</v>
      </c>
      <c r="N280" s="171" t="n">
        <v>0.6</v>
      </c>
      <c r="O280" s="171" t="n">
        <v>0.55</v>
      </c>
      <c r="P280" s="171" t="n">
        <v>0.6</v>
      </c>
      <c r="Q280" s="171" t="n">
        <v>0.45</v>
      </c>
      <c r="R280" s="172" t="n">
        <v>0</v>
      </c>
      <c r="S280" s="172" t="n">
        <v>0.6</v>
      </c>
      <c r="T280" s="171" t="n">
        <v>0.55</v>
      </c>
      <c r="U280" s="171" t="n">
        <v>0.6</v>
      </c>
      <c r="V280" s="171" t="n">
        <v>0.15</v>
      </c>
      <c r="W280" s="171" t="n">
        <v>0.7</v>
      </c>
      <c r="X280" s="171"/>
      <c r="Y280" s="171"/>
      <c r="Z280" s="171"/>
      <c r="AA280" s="171"/>
      <c r="AB280" s="171"/>
      <c r="AC280" s="171"/>
      <c r="AD280" s="171"/>
      <c r="AE280" s="171"/>
      <c r="AF280" s="171"/>
      <c r="AG280" s="171"/>
      <c r="AH280" s="171"/>
      <c r="AI280" s="171"/>
      <c r="AJ280" s="171"/>
      <c r="AK280" s="171"/>
      <c r="AL280" s="171"/>
      <c r="AM280" s="171"/>
      <c r="AN280" s="171"/>
      <c r="AO280" s="171"/>
      <c r="AP280" s="171"/>
      <c r="AQ280" s="171"/>
      <c r="AR280" s="171"/>
      <c r="AS280" s="171"/>
      <c r="AT280" s="171"/>
      <c r="AU280" s="171"/>
      <c r="AV280" s="171"/>
      <c r="AW280" s="171"/>
      <c r="AX280" s="171"/>
      <c r="AY280" s="171"/>
      <c r="AZ280" s="172"/>
      <c r="BA280" s="172"/>
      <c r="BB280" s="172" t="n">
        <v>0</v>
      </c>
      <c r="BC280" s="171" t="n">
        <v>0</v>
      </c>
      <c r="BD280" s="171" t="n">
        <v>-0.07</v>
      </c>
      <c r="BE280" s="171" t="n">
        <v>0</v>
      </c>
      <c r="BF280" s="171" t="n">
        <v>0</v>
      </c>
      <c r="BG280" s="171" t="n">
        <v>0</v>
      </c>
      <c r="BH280" s="171" t="n">
        <v>-0.06</v>
      </c>
      <c r="BI280" s="171" t="n">
        <v>0</v>
      </c>
      <c r="BJ280" s="171" t="n">
        <v>0</v>
      </c>
      <c r="BK280" s="134" t="n">
        <v>0</v>
      </c>
      <c r="BL280" s="134" t="n">
        <v>0</v>
      </c>
      <c r="BM280" s="134" t="n">
        <v>0</v>
      </c>
      <c r="BN280" s="134" t="n">
        <v>0.05</v>
      </c>
      <c r="BO280" s="134" t="n">
        <v>0</v>
      </c>
      <c r="BP280" s="134" t="n">
        <v>0</v>
      </c>
      <c r="BQ280" s="134" t="n">
        <v>0</v>
      </c>
      <c r="BR280" s="134" t="n">
        <v>0</v>
      </c>
      <c r="BS280" s="134" t="n">
        <v>0</v>
      </c>
      <c r="BT280" s="134" t="n">
        <v>-0.07</v>
      </c>
      <c r="BU280" s="134" t="n">
        <v>0</v>
      </c>
      <c r="BV280" s="134" t="n">
        <v>-0.2</v>
      </c>
      <c r="BW280" s="134" t="n">
        <v>0</v>
      </c>
      <c r="BX280" s="134" t="n">
        <v>0</v>
      </c>
      <c r="BY280" s="134" t="n">
        <v>0</v>
      </c>
      <c r="BZ280" s="134"/>
      <c r="CA280" s="134"/>
      <c r="CB280" s="134" t="n">
        <v>0.175</v>
      </c>
      <c r="CC280" s="134" t="n">
        <v>0.0125</v>
      </c>
      <c r="CD280" s="134"/>
      <c r="CE280" s="134"/>
      <c r="CF280" s="134"/>
      <c r="CG280" s="134"/>
      <c r="CH280" s="134"/>
      <c r="CI280" s="134"/>
      <c r="CJ280" s="134"/>
      <c r="CK280" s="134"/>
      <c r="CL280" s="134"/>
      <c r="CM280" s="134"/>
      <c r="CN280" s="134"/>
      <c r="CO280" s="134"/>
      <c r="CP280" s="134"/>
      <c r="CQ280" s="134"/>
      <c r="CR280" s="134"/>
      <c r="CS280" s="134"/>
      <c r="CT280" s="134" t="n">
        <v>0.41</v>
      </c>
      <c r="CU280" s="134" t="n">
        <v>0.01</v>
      </c>
      <c r="CV280" s="134" t="n">
        <v>0.05</v>
      </c>
      <c r="CW280" s="134" t="n">
        <v>0</v>
      </c>
      <c r="CX280" s="134" t="n">
        <v>0.175</v>
      </c>
      <c r="CY280" s="134" t="n">
        <v>0.0125</v>
      </c>
      <c r="CZ280" s="134" t="n">
        <v>-0.18</v>
      </c>
      <c r="DA280" s="134" t="n">
        <v>0</v>
      </c>
      <c r="DB280" s="134" t="n">
        <v>0</v>
      </c>
      <c r="DC280" s="134" t="n">
        <v>0</v>
      </c>
      <c r="DD280" s="134" t="n">
        <v>1.05</v>
      </c>
      <c r="DF280" s="134"/>
      <c r="DG280" s="134"/>
      <c r="DH280" s="134"/>
      <c r="DI280" s="134"/>
      <c r="DJ280" s="134"/>
      <c r="DK280" s="134"/>
    </row>
    <row r="281" customFormat="false" ht="12.75" hidden="false" customHeight="false" outlineLevel="0" collapsed="false">
      <c r="D281" s="133" t="n">
        <v>45170</v>
      </c>
      <c r="F281" s="171" t="n">
        <v>5.6875</v>
      </c>
      <c r="G281" s="172" t="n">
        <v>0.0608650177931485</v>
      </c>
      <c r="H281" s="171" t="n">
        <v>0.17</v>
      </c>
      <c r="I281" s="171" t="n">
        <v>0</v>
      </c>
      <c r="J281" s="171" t="n">
        <v>0.55</v>
      </c>
      <c r="K281" s="171" t="n">
        <v>0.55</v>
      </c>
      <c r="L281" s="171" t="n">
        <v>0.55</v>
      </c>
      <c r="M281" s="171" t="n">
        <v>0.55</v>
      </c>
      <c r="N281" s="171" t="n">
        <v>0.6</v>
      </c>
      <c r="O281" s="171" t="n">
        <v>0.6</v>
      </c>
      <c r="P281" s="171" t="n">
        <v>0.55</v>
      </c>
      <c r="Q281" s="171" t="n">
        <v>0.5</v>
      </c>
      <c r="R281" s="172" t="n">
        <v>0</v>
      </c>
      <c r="S281" s="172" t="n">
        <v>0.6</v>
      </c>
      <c r="T281" s="171" t="n">
        <v>0.55</v>
      </c>
      <c r="U281" s="171" t="n">
        <v>0.6</v>
      </c>
      <c r="V281" s="171" t="n">
        <v>0.15</v>
      </c>
      <c r="W281" s="171" t="n">
        <v>0.65</v>
      </c>
      <c r="X281" s="171"/>
      <c r="Y281" s="171"/>
      <c r="Z281" s="171"/>
      <c r="AA281" s="171"/>
      <c r="AB281" s="171"/>
      <c r="AC281" s="171"/>
      <c r="AD281" s="171"/>
      <c r="AE281" s="171"/>
      <c r="AF281" s="171"/>
      <c r="AG281" s="171"/>
      <c r="AH281" s="171"/>
      <c r="AI281" s="171"/>
      <c r="AJ281" s="171"/>
      <c r="AK281" s="171"/>
      <c r="AL281" s="171"/>
      <c r="AM281" s="171"/>
      <c r="AN281" s="171"/>
      <c r="AO281" s="171"/>
      <c r="AP281" s="171"/>
      <c r="AQ281" s="171"/>
      <c r="AR281" s="171"/>
      <c r="AS281" s="171"/>
      <c r="AT281" s="171"/>
      <c r="AU281" s="171"/>
      <c r="AV281" s="171"/>
      <c r="AW281" s="171"/>
      <c r="AX281" s="171"/>
      <c r="AY281" s="171"/>
      <c r="AZ281" s="172"/>
      <c r="BA281" s="172"/>
      <c r="BB281" s="172" t="n">
        <v>0</v>
      </c>
      <c r="BC281" s="171" t="n">
        <v>0</v>
      </c>
      <c r="BD281" s="171" t="n">
        <v>-0.07</v>
      </c>
      <c r="BE281" s="171" t="n">
        <v>0</v>
      </c>
      <c r="BF281" s="171" t="n">
        <v>0</v>
      </c>
      <c r="BG281" s="171" t="n">
        <v>0</v>
      </c>
      <c r="BH281" s="171" t="n">
        <v>-0.06</v>
      </c>
      <c r="BI281" s="171" t="n">
        <v>0</v>
      </c>
      <c r="BJ281" s="171" t="n">
        <v>0</v>
      </c>
      <c r="BK281" s="134" t="n">
        <v>0</v>
      </c>
      <c r="BL281" s="134" t="n">
        <v>0</v>
      </c>
      <c r="BM281" s="134" t="n">
        <v>0</v>
      </c>
      <c r="BN281" s="134" t="n">
        <v>0.05</v>
      </c>
      <c r="BO281" s="134" t="n">
        <v>0</v>
      </c>
      <c r="BP281" s="134" t="n">
        <v>0</v>
      </c>
      <c r="BQ281" s="134" t="n">
        <v>0</v>
      </c>
      <c r="BR281" s="134" t="n">
        <v>0</v>
      </c>
      <c r="BS281" s="134" t="n">
        <v>0</v>
      </c>
      <c r="BT281" s="134" t="n">
        <v>-0.07</v>
      </c>
      <c r="BU281" s="134" t="n">
        <v>0</v>
      </c>
      <c r="BV281" s="134" t="n">
        <v>-0.2</v>
      </c>
      <c r="BW281" s="134" t="n">
        <v>0</v>
      </c>
      <c r="BX281" s="134" t="n">
        <v>0</v>
      </c>
      <c r="BY281" s="134" t="n">
        <v>0</v>
      </c>
      <c r="BZ281" s="134"/>
      <c r="CA281" s="134"/>
      <c r="CB281" s="134" t="n">
        <v>0.165</v>
      </c>
      <c r="CC281" s="134" t="n">
        <v>0.0125</v>
      </c>
      <c r="CD281" s="134"/>
      <c r="CE281" s="134"/>
      <c r="CF281" s="134"/>
      <c r="CG281" s="134"/>
      <c r="CH281" s="134"/>
      <c r="CI281" s="134"/>
      <c r="CJ281" s="134"/>
      <c r="CK281" s="134"/>
      <c r="CL281" s="134"/>
      <c r="CM281" s="134"/>
      <c r="CN281" s="134"/>
      <c r="CO281" s="134"/>
      <c r="CP281" s="134"/>
      <c r="CQ281" s="134"/>
      <c r="CR281" s="134"/>
      <c r="CS281" s="134"/>
      <c r="CT281" s="134" t="n">
        <v>0.36</v>
      </c>
      <c r="CU281" s="134" t="n">
        <v>0.01</v>
      </c>
      <c r="CV281" s="134" t="n">
        <v>0.05</v>
      </c>
      <c r="CW281" s="134" t="n">
        <v>0</v>
      </c>
      <c r="CX281" s="134" t="n">
        <v>0.165</v>
      </c>
      <c r="CY281" s="134" t="n">
        <v>0.0125</v>
      </c>
      <c r="CZ281" s="134" t="n">
        <v>-0.18</v>
      </c>
      <c r="DA281" s="134" t="n">
        <v>0</v>
      </c>
      <c r="DB281" s="134" t="n">
        <v>0</v>
      </c>
      <c r="DC281" s="134" t="n">
        <v>0</v>
      </c>
      <c r="DD281" s="134" t="n">
        <v>0.75</v>
      </c>
      <c r="DF281" s="134"/>
      <c r="DG281" s="134"/>
      <c r="DH281" s="134"/>
      <c r="DI281" s="134"/>
      <c r="DJ281" s="134"/>
      <c r="DK281" s="134"/>
    </row>
    <row r="282" customFormat="false" ht="12.75" hidden="false" customHeight="false" outlineLevel="0" collapsed="false">
      <c r="D282" s="133" t="n">
        <v>45200</v>
      </c>
      <c r="F282" s="171" t="n">
        <v>5.7025</v>
      </c>
      <c r="G282" s="172" t="n">
        <v>0.0608580585335718</v>
      </c>
      <c r="H282" s="171" t="n">
        <v>0.17</v>
      </c>
      <c r="I282" s="171" t="n">
        <v>0</v>
      </c>
      <c r="J282" s="171" t="n">
        <v>0.6</v>
      </c>
      <c r="K282" s="171" t="n">
        <v>0.55</v>
      </c>
      <c r="L282" s="171" t="n">
        <v>0.6</v>
      </c>
      <c r="M282" s="171" t="n">
        <v>0.6</v>
      </c>
      <c r="N282" s="171" t="n">
        <v>0.65</v>
      </c>
      <c r="O282" s="171" t="n">
        <v>0.65</v>
      </c>
      <c r="P282" s="171" t="n">
        <v>0.6</v>
      </c>
      <c r="Q282" s="171" t="n">
        <v>0.5</v>
      </c>
      <c r="R282" s="172" t="n">
        <v>0</v>
      </c>
      <c r="S282" s="172" t="n">
        <v>0.65</v>
      </c>
      <c r="T282" s="171" t="n">
        <v>0.6</v>
      </c>
      <c r="U282" s="171" t="n">
        <v>0.65</v>
      </c>
      <c r="V282" s="171" t="n">
        <v>0.15</v>
      </c>
      <c r="W282" s="171" t="n">
        <v>0.7</v>
      </c>
      <c r="X282" s="171"/>
      <c r="Y282" s="171"/>
      <c r="Z282" s="171"/>
      <c r="AA282" s="171"/>
      <c r="AB282" s="171"/>
      <c r="AC282" s="171"/>
      <c r="AD282" s="171"/>
      <c r="AE282" s="171"/>
      <c r="AF282" s="171"/>
      <c r="AG282" s="171"/>
      <c r="AH282" s="171"/>
      <c r="AI282" s="171"/>
      <c r="AJ282" s="171"/>
      <c r="AK282" s="171"/>
      <c r="AL282" s="171"/>
      <c r="AM282" s="171"/>
      <c r="AN282" s="171"/>
      <c r="AO282" s="171"/>
      <c r="AP282" s="171"/>
      <c r="AQ282" s="171"/>
      <c r="AR282" s="171"/>
      <c r="AS282" s="171"/>
      <c r="AT282" s="171"/>
      <c r="AU282" s="171"/>
      <c r="AV282" s="171"/>
      <c r="AW282" s="171"/>
      <c r="AX282" s="171"/>
      <c r="AY282" s="171"/>
      <c r="AZ282" s="172"/>
      <c r="BA282" s="172"/>
      <c r="BB282" s="172" t="n">
        <v>0</v>
      </c>
      <c r="BC282" s="171" t="n">
        <v>0</v>
      </c>
      <c r="BD282" s="171" t="n">
        <v>-0.07</v>
      </c>
      <c r="BE282" s="171" t="n">
        <v>0</v>
      </c>
      <c r="BF282" s="171" t="n">
        <v>0</v>
      </c>
      <c r="BG282" s="171" t="n">
        <v>0</v>
      </c>
      <c r="BH282" s="171" t="n">
        <v>-0.06</v>
      </c>
      <c r="BI282" s="171" t="n">
        <v>0</v>
      </c>
      <c r="BJ282" s="171" t="n">
        <v>0</v>
      </c>
      <c r="BK282" s="134" t="n">
        <v>0</v>
      </c>
      <c r="BL282" s="134" t="n">
        <v>0</v>
      </c>
      <c r="BM282" s="134" t="n">
        <v>0</v>
      </c>
      <c r="BN282" s="134" t="n">
        <v>0.05</v>
      </c>
      <c r="BO282" s="134" t="n">
        <v>0</v>
      </c>
      <c r="BP282" s="134" t="n">
        <v>0</v>
      </c>
      <c r="BQ282" s="134" t="n">
        <v>0</v>
      </c>
      <c r="BR282" s="134" t="n">
        <v>0</v>
      </c>
      <c r="BS282" s="134" t="n">
        <v>0</v>
      </c>
      <c r="BT282" s="134" t="n">
        <v>-0.07</v>
      </c>
      <c r="BU282" s="134" t="n">
        <v>0</v>
      </c>
      <c r="BV282" s="134" t="n">
        <v>-0.2</v>
      </c>
      <c r="BW282" s="134" t="n">
        <v>0</v>
      </c>
      <c r="BX282" s="134" t="n">
        <v>0</v>
      </c>
      <c r="BY282" s="134" t="n">
        <v>0</v>
      </c>
      <c r="BZ282" s="134"/>
      <c r="CA282" s="134"/>
      <c r="CB282" s="134" t="n">
        <v>0.1725</v>
      </c>
      <c r="CC282" s="134" t="n">
        <v>0.0125</v>
      </c>
      <c r="CD282" s="134"/>
      <c r="CE282" s="134"/>
      <c r="CF282" s="134"/>
      <c r="CG282" s="134"/>
      <c r="CH282" s="134"/>
      <c r="CI282" s="134"/>
      <c r="CJ282" s="134"/>
      <c r="CK282" s="134"/>
      <c r="CL282" s="134"/>
      <c r="CM282" s="134"/>
      <c r="CN282" s="134"/>
      <c r="CO282" s="134"/>
      <c r="CP282" s="134"/>
      <c r="CQ282" s="134"/>
      <c r="CR282" s="134"/>
      <c r="CS282" s="134"/>
      <c r="CT282" s="134" t="n">
        <v>0.4</v>
      </c>
      <c r="CU282" s="134" t="n">
        <v>0.01</v>
      </c>
      <c r="CV282" s="134" t="n">
        <v>0.05</v>
      </c>
      <c r="CW282" s="134" t="n">
        <v>0</v>
      </c>
      <c r="CX282" s="134" t="n">
        <v>0.1725</v>
      </c>
      <c r="CY282" s="134" t="n">
        <v>0.0125</v>
      </c>
      <c r="CZ282" s="134" t="n">
        <v>-0.18</v>
      </c>
      <c r="DA282" s="134" t="n">
        <v>0</v>
      </c>
      <c r="DB282" s="134" t="n">
        <v>0</v>
      </c>
      <c r="DC282" s="134" t="n">
        <v>0</v>
      </c>
      <c r="DD282" s="134" t="n">
        <v>0.45</v>
      </c>
      <c r="DF282" s="134"/>
      <c r="DG282" s="134"/>
      <c r="DH282" s="134"/>
      <c r="DI282" s="134"/>
      <c r="DJ282" s="134"/>
      <c r="DK282" s="134"/>
    </row>
    <row r="283" customFormat="false" ht="12.75" hidden="false" customHeight="false" outlineLevel="0" collapsed="false">
      <c r="D283" s="133" t="n">
        <v>45231</v>
      </c>
      <c r="F283" s="171" t="n">
        <v>5.8595</v>
      </c>
      <c r="G283" s="172" t="n">
        <v>0.0608508672986932</v>
      </c>
      <c r="H283" s="171" t="n">
        <v>0.17</v>
      </c>
      <c r="I283" s="171" t="n">
        <v>0</v>
      </c>
      <c r="J283" s="171" t="n">
        <v>0.85</v>
      </c>
      <c r="K283" s="171" t="n">
        <v>0.8</v>
      </c>
      <c r="L283" s="171" t="n">
        <v>0.8</v>
      </c>
      <c r="M283" s="171" t="n">
        <v>0.9</v>
      </c>
      <c r="N283" s="171" t="n">
        <v>0.95</v>
      </c>
      <c r="O283" s="171" t="n">
        <v>0.85</v>
      </c>
      <c r="P283" s="171" t="n">
        <v>0.8</v>
      </c>
      <c r="Q283" s="171" t="n">
        <v>0.95</v>
      </c>
      <c r="R283" s="172" t="n">
        <v>0</v>
      </c>
      <c r="S283" s="172" t="n">
        <v>0.8</v>
      </c>
      <c r="T283" s="171" t="n">
        <v>0.8</v>
      </c>
      <c r="U283" s="171" t="n">
        <v>0.95</v>
      </c>
      <c r="V283" s="171" t="n">
        <v>0.15</v>
      </c>
      <c r="W283" s="171" t="n">
        <v>0.9</v>
      </c>
      <c r="X283" s="171"/>
      <c r="Y283" s="171"/>
      <c r="Z283" s="171"/>
      <c r="AA283" s="171"/>
      <c r="AB283" s="171"/>
      <c r="AC283" s="171"/>
      <c r="AD283" s="171"/>
      <c r="AE283" s="171"/>
      <c r="AF283" s="171"/>
      <c r="AG283" s="171"/>
      <c r="AH283" s="171"/>
      <c r="AI283" s="171"/>
      <c r="AJ283" s="171"/>
      <c r="AK283" s="171"/>
      <c r="AL283" s="171"/>
      <c r="AM283" s="171"/>
      <c r="AN283" s="171"/>
      <c r="AO283" s="171"/>
      <c r="AP283" s="171"/>
      <c r="AQ283" s="171"/>
      <c r="AR283" s="171"/>
      <c r="AS283" s="171"/>
      <c r="AT283" s="171"/>
      <c r="AU283" s="171"/>
      <c r="AV283" s="171"/>
      <c r="AW283" s="171"/>
      <c r="AX283" s="171"/>
      <c r="AY283" s="171"/>
      <c r="AZ283" s="172"/>
      <c r="BA283" s="172"/>
      <c r="BB283" s="172" t="n">
        <v>0</v>
      </c>
      <c r="BC283" s="171" t="n">
        <v>0</v>
      </c>
      <c r="BD283" s="171" t="n">
        <v>-0.07</v>
      </c>
      <c r="BE283" s="171" t="n">
        <v>0</v>
      </c>
      <c r="BF283" s="171" t="n">
        <v>0</v>
      </c>
      <c r="BG283" s="171" t="n">
        <v>0</v>
      </c>
      <c r="BH283" s="171" t="n">
        <v>-0.06</v>
      </c>
      <c r="BI283" s="171" t="n">
        <v>0</v>
      </c>
      <c r="BJ283" s="171" t="n">
        <v>0</v>
      </c>
      <c r="BK283" s="134" t="n">
        <v>0</v>
      </c>
      <c r="BL283" s="134" t="n">
        <v>0</v>
      </c>
      <c r="BM283" s="134" t="n">
        <v>0</v>
      </c>
      <c r="BN283" s="134" t="n">
        <v>0.05</v>
      </c>
      <c r="BO283" s="134" t="n">
        <v>0</v>
      </c>
      <c r="BP283" s="134" t="n">
        <v>0</v>
      </c>
      <c r="BQ283" s="134" t="n">
        <v>0</v>
      </c>
      <c r="BR283" s="134" t="n">
        <v>0</v>
      </c>
      <c r="BS283" s="134" t="n">
        <v>0</v>
      </c>
      <c r="BT283" s="134" t="n">
        <v>-0.07</v>
      </c>
      <c r="BU283" s="134" t="n">
        <v>0</v>
      </c>
      <c r="BV283" s="134" t="n">
        <v>-0.2</v>
      </c>
      <c r="BW283" s="134" t="n">
        <v>0</v>
      </c>
      <c r="BX283" s="134" t="n">
        <v>0</v>
      </c>
      <c r="BY283" s="134" t="n">
        <v>0</v>
      </c>
      <c r="BZ283" s="134"/>
      <c r="CA283" s="134"/>
      <c r="CB283" s="134" t="n">
        <v>0.215</v>
      </c>
      <c r="CC283" s="134" t="n">
        <v>0.02</v>
      </c>
      <c r="CD283" s="134"/>
      <c r="CE283" s="134"/>
      <c r="CF283" s="134"/>
      <c r="CG283" s="134"/>
      <c r="CH283" s="134"/>
      <c r="CI283" s="134"/>
      <c r="CJ283" s="134"/>
      <c r="CK283" s="134"/>
      <c r="CL283" s="134"/>
      <c r="CM283" s="134"/>
      <c r="CN283" s="134"/>
      <c r="CO283" s="134"/>
      <c r="CP283" s="134"/>
      <c r="CQ283" s="134"/>
      <c r="CR283" s="134"/>
      <c r="CS283" s="134"/>
      <c r="CT283" s="134" t="n">
        <v>0.7</v>
      </c>
      <c r="CU283" s="134" t="n">
        <v>0.055</v>
      </c>
      <c r="CV283" s="134" t="n">
        <v>0.05</v>
      </c>
      <c r="CW283" s="134" t="n">
        <v>0</v>
      </c>
      <c r="CX283" s="134" t="n">
        <v>0.215</v>
      </c>
      <c r="CY283" s="134" t="n">
        <v>0.02</v>
      </c>
      <c r="CZ283" s="134" t="n">
        <v>-0.18</v>
      </c>
      <c r="DA283" s="134" t="n">
        <v>0</v>
      </c>
      <c r="DB283" s="134" t="n">
        <v>0</v>
      </c>
      <c r="DC283" s="134" t="n">
        <v>0</v>
      </c>
      <c r="DD283" s="134" t="n">
        <v>0.45</v>
      </c>
    </row>
    <row r="284" customFormat="false" ht="12.75" hidden="false" customHeight="false" outlineLevel="0" collapsed="false">
      <c r="D284" s="133" t="n">
        <v>45261</v>
      </c>
      <c r="F284" s="171" t="n">
        <v>6.0195</v>
      </c>
      <c r="G284" s="172" t="n">
        <v>0.0608439080391498</v>
      </c>
      <c r="H284" s="171" t="n">
        <v>0.17</v>
      </c>
      <c r="I284" s="171" t="n">
        <v>0</v>
      </c>
      <c r="J284" s="171" t="n">
        <v>1.05</v>
      </c>
      <c r="K284" s="171" t="n">
        <v>1</v>
      </c>
      <c r="L284" s="171" t="n">
        <v>1</v>
      </c>
      <c r="M284" s="171" t="n">
        <v>1.15</v>
      </c>
      <c r="N284" s="171" t="n">
        <v>1.25</v>
      </c>
      <c r="O284" s="171" t="n">
        <v>1.05</v>
      </c>
      <c r="P284" s="171" t="n">
        <v>1</v>
      </c>
      <c r="Q284" s="171" t="n">
        <v>1.35</v>
      </c>
      <c r="R284" s="172" t="n">
        <v>0</v>
      </c>
      <c r="S284" s="172" t="n">
        <v>1.1</v>
      </c>
      <c r="T284" s="171" t="n">
        <v>1</v>
      </c>
      <c r="U284" s="171" t="n">
        <v>1.25</v>
      </c>
      <c r="V284" s="171" t="n">
        <v>0.15</v>
      </c>
      <c r="W284" s="171" t="n">
        <v>1.1</v>
      </c>
      <c r="X284" s="171"/>
      <c r="Y284" s="171"/>
      <c r="Z284" s="171"/>
      <c r="AA284" s="171"/>
      <c r="AB284" s="171"/>
      <c r="AC284" s="171"/>
      <c r="AD284" s="171"/>
      <c r="AE284" s="171"/>
      <c r="AF284" s="171"/>
      <c r="AG284" s="171"/>
      <c r="AH284" s="171"/>
      <c r="AI284" s="171"/>
      <c r="AJ284" s="171"/>
      <c r="AK284" s="171"/>
      <c r="AL284" s="171"/>
      <c r="AM284" s="171"/>
      <c r="AN284" s="171"/>
      <c r="AO284" s="171"/>
      <c r="AP284" s="171"/>
      <c r="AQ284" s="171"/>
      <c r="AR284" s="171"/>
      <c r="AS284" s="171"/>
      <c r="AT284" s="171"/>
      <c r="AU284" s="171"/>
      <c r="AV284" s="171"/>
      <c r="AW284" s="171"/>
      <c r="AX284" s="171"/>
      <c r="AY284" s="171"/>
      <c r="AZ284" s="172"/>
      <c r="BA284" s="172"/>
      <c r="BB284" s="172" t="n">
        <v>0</v>
      </c>
      <c r="BC284" s="171" t="n">
        <v>0</v>
      </c>
      <c r="BD284" s="171" t="n">
        <v>-0.07</v>
      </c>
      <c r="BE284" s="171" t="n">
        <v>0</v>
      </c>
      <c r="BF284" s="171" t="n">
        <v>0</v>
      </c>
      <c r="BG284" s="171" t="n">
        <v>0</v>
      </c>
      <c r="BH284" s="171" t="n">
        <v>-0.06</v>
      </c>
      <c r="BI284" s="171" t="n">
        <v>0</v>
      </c>
      <c r="BJ284" s="171" t="n">
        <v>0</v>
      </c>
      <c r="BK284" s="134" t="n">
        <v>0</v>
      </c>
      <c r="BL284" s="134" t="n">
        <v>0</v>
      </c>
      <c r="BM284" s="134" t="n">
        <v>0</v>
      </c>
      <c r="BN284" s="134" t="n">
        <v>0.05</v>
      </c>
      <c r="BO284" s="134" t="n">
        <v>0</v>
      </c>
      <c r="BP284" s="134" t="n">
        <v>0</v>
      </c>
      <c r="BQ284" s="134" t="n">
        <v>0</v>
      </c>
      <c r="BR284" s="134" t="n">
        <v>0</v>
      </c>
      <c r="BS284" s="134" t="n">
        <v>0</v>
      </c>
      <c r="BT284" s="134" t="n">
        <v>-0.07</v>
      </c>
      <c r="BU284" s="134" t="n">
        <v>0</v>
      </c>
      <c r="BV284" s="134" t="n">
        <v>-0.2</v>
      </c>
      <c r="BW284" s="134" t="n">
        <v>0</v>
      </c>
      <c r="BX284" s="134" t="n">
        <v>0</v>
      </c>
      <c r="BY284" s="134" t="n">
        <v>0</v>
      </c>
      <c r="BZ284" s="134"/>
      <c r="CA284" s="134"/>
      <c r="CB284" s="134" t="n">
        <v>0.235</v>
      </c>
      <c r="CC284" s="134" t="n">
        <v>0.02</v>
      </c>
      <c r="CD284" s="134"/>
      <c r="CE284" s="134"/>
      <c r="CF284" s="134"/>
      <c r="CG284" s="134"/>
      <c r="CH284" s="134"/>
      <c r="CI284" s="134"/>
      <c r="CJ284" s="134"/>
      <c r="CK284" s="134"/>
      <c r="CL284" s="134"/>
      <c r="CM284" s="134"/>
      <c r="CN284" s="134"/>
      <c r="CO284" s="134"/>
      <c r="CP284" s="134"/>
      <c r="CQ284" s="134"/>
      <c r="CR284" s="134"/>
      <c r="CS284" s="134"/>
      <c r="CT284" s="134" t="n">
        <v>0.98</v>
      </c>
      <c r="CU284" s="134" t="n">
        <v>0.25</v>
      </c>
      <c r="CV284" s="134" t="n">
        <v>0.05</v>
      </c>
      <c r="CW284" s="134" t="n">
        <v>0</v>
      </c>
      <c r="CX284" s="134" t="n">
        <v>0.235</v>
      </c>
      <c r="CY284" s="134" t="n">
        <v>0.02</v>
      </c>
      <c r="CZ284" s="134" t="n">
        <v>-0.18</v>
      </c>
      <c r="DA284" s="134" t="n">
        <v>0</v>
      </c>
      <c r="DB284" s="134" t="n">
        <v>0</v>
      </c>
      <c r="DC284" s="134" t="n">
        <v>0</v>
      </c>
      <c r="DD284" s="134" t="n">
        <v>0.4</v>
      </c>
    </row>
    <row r="285" customFormat="false" ht="12.75" hidden="false" customHeight="false" outlineLevel="0" collapsed="false">
      <c r="D285" s="133" t="n">
        <v>45292</v>
      </c>
      <c r="F285" s="171" t="n">
        <v>6.052</v>
      </c>
      <c r="G285" s="172" t="n">
        <v>0.0608367168043049</v>
      </c>
      <c r="H285" s="171" t="n">
        <v>0.17</v>
      </c>
      <c r="I285" s="171" t="n">
        <v>0</v>
      </c>
      <c r="J285" s="171" t="n">
        <v>1.05</v>
      </c>
      <c r="K285" s="171" t="n">
        <v>1</v>
      </c>
      <c r="L285" s="171" t="n">
        <v>1</v>
      </c>
      <c r="M285" s="171" t="n">
        <v>1.15</v>
      </c>
      <c r="N285" s="171" t="n">
        <v>1.45</v>
      </c>
      <c r="O285" s="171" t="n">
        <v>1.05</v>
      </c>
      <c r="P285" s="171" t="n">
        <v>1</v>
      </c>
      <c r="Q285" s="171" t="n">
        <v>1.35</v>
      </c>
      <c r="R285" s="172" t="n">
        <v>0</v>
      </c>
      <c r="S285" s="172" t="n">
        <v>1.1</v>
      </c>
      <c r="T285" s="171" t="n">
        <v>1</v>
      </c>
      <c r="U285" s="171" t="n">
        <v>1.45</v>
      </c>
      <c r="V285" s="171" t="n">
        <v>0.15</v>
      </c>
      <c r="W285" s="171" t="n">
        <v>1.1</v>
      </c>
      <c r="X285" s="171"/>
      <c r="Y285" s="171"/>
      <c r="Z285" s="171"/>
      <c r="AA285" s="171"/>
      <c r="AB285" s="171"/>
      <c r="AC285" s="171"/>
      <c r="AD285" s="171"/>
      <c r="AE285" s="171"/>
      <c r="AF285" s="171"/>
      <c r="AG285" s="171"/>
      <c r="AH285" s="171"/>
      <c r="AI285" s="171"/>
      <c r="AJ285" s="171"/>
      <c r="AK285" s="171"/>
      <c r="AL285" s="171"/>
      <c r="AM285" s="171"/>
      <c r="AN285" s="171"/>
      <c r="AO285" s="171"/>
      <c r="AP285" s="171"/>
      <c r="AQ285" s="171"/>
      <c r="AR285" s="171"/>
      <c r="AS285" s="171"/>
      <c r="AT285" s="171"/>
      <c r="AU285" s="171"/>
      <c r="AV285" s="171"/>
      <c r="AW285" s="171"/>
      <c r="AX285" s="171"/>
      <c r="AY285" s="171"/>
      <c r="AZ285" s="172"/>
      <c r="BA285" s="172"/>
      <c r="BB285" s="172" t="n">
        <v>0</v>
      </c>
      <c r="BC285" s="171" t="n">
        <v>0</v>
      </c>
      <c r="BD285" s="171" t="n">
        <v>-0.07</v>
      </c>
      <c r="BE285" s="171" t="n">
        <v>0</v>
      </c>
      <c r="BF285" s="171" t="n">
        <v>0</v>
      </c>
      <c r="BG285" s="171" t="n">
        <v>0</v>
      </c>
      <c r="BH285" s="171" t="n">
        <v>-0.06</v>
      </c>
      <c r="BI285" s="171" t="n">
        <v>0</v>
      </c>
      <c r="BJ285" s="171" t="n">
        <v>0</v>
      </c>
      <c r="BK285" s="134" t="n">
        <v>0</v>
      </c>
      <c r="BL285" s="134" t="n">
        <v>0</v>
      </c>
      <c r="BM285" s="134" t="n">
        <v>0</v>
      </c>
      <c r="BN285" s="134" t="n">
        <v>0.05</v>
      </c>
      <c r="BO285" s="134" t="n">
        <v>0</v>
      </c>
      <c r="BP285" s="134" t="n">
        <v>0</v>
      </c>
      <c r="BQ285" s="134" t="n">
        <v>0</v>
      </c>
      <c r="BR285" s="134" t="n">
        <v>0</v>
      </c>
      <c r="BS285" s="134" t="n">
        <v>0</v>
      </c>
      <c r="BT285" s="134" t="n">
        <v>-0.07</v>
      </c>
      <c r="BU285" s="134" t="n">
        <v>0</v>
      </c>
      <c r="BV285" s="134" t="n">
        <v>-0.2</v>
      </c>
      <c r="BW285" s="134" t="n">
        <v>0</v>
      </c>
      <c r="BX285" s="134" t="n">
        <v>0</v>
      </c>
      <c r="BY285" s="134" t="n">
        <v>0</v>
      </c>
      <c r="BZ285" s="134"/>
      <c r="CA285" s="134"/>
      <c r="CB285" s="134" t="n">
        <v>0.255</v>
      </c>
      <c r="CC285" s="134" t="n">
        <v>0.02</v>
      </c>
      <c r="CD285" s="134"/>
      <c r="CE285" s="134"/>
      <c r="CF285" s="134"/>
      <c r="CG285" s="134"/>
      <c r="CH285" s="134"/>
      <c r="CI285" s="134"/>
      <c r="CJ285" s="134"/>
      <c r="CK285" s="134"/>
      <c r="CL285" s="134"/>
      <c r="CM285" s="134"/>
      <c r="CN285" s="134"/>
      <c r="CO285" s="134"/>
      <c r="CP285" s="134"/>
      <c r="CQ285" s="134"/>
      <c r="CR285" s="134"/>
      <c r="CS285" s="134"/>
      <c r="CT285" s="134" t="n">
        <v>1.6</v>
      </c>
      <c r="CU285" s="134" t="n">
        <v>0.45</v>
      </c>
      <c r="CV285" s="134" t="n">
        <v>0.05</v>
      </c>
      <c r="CW285" s="134" t="n">
        <v>0</v>
      </c>
      <c r="CX285" s="134" t="n">
        <v>0.255</v>
      </c>
      <c r="CY285" s="134" t="n">
        <v>0.02</v>
      </c>
      <c r="CZ285" s="134" t="n">
        <v>-0.18</v>
      </c>
      <c r="DA285" s="134" t="n">
        <v>0</v>
      </c>
      <c r="DB285" s="134" t="n">
        <v>0</v>
      </c>
      <c r="DC285" s="134" t="n">
        <v>0</v>
      </c>
      <c r="DD285" s="134" t="n">
        <v>0</v>
      </c>
    </row>
    <row r="286" customFormat="false" ht="12.75" hidden="false" customHeight="false" outlineLevel="0" collapsed="false">
      <c r="D286" s="133" t="n">
        <v>45323</v>
      </c>
      <c r="F286" s="171" t="n">
        <v>5.968</v>
      </c>
      <c r="G286" s="172" t="n">
        <v>0.0608295255694773</v>
      </c>
      <c r="H286" s="171" t="n">
        <v>0.17</v>
      </c>
      <c r="I286" s="171" t="n">
        <v>0</v>
      </c>
      <c r="J286" s="171" t="n">
        <v>1.05</v>
      </c>
      <c r="K286" s="171" t="n">
        <v>1</v>
      </c>
      <c r="L286" s="171" t="n">
        <v>1</v>
      </c>
      <c r="M286" s="171" t="n">
        <v>1.15</v>
      </c>
      <c r="N286" s="171" t="n">
        <v>1.45</v>
      </c>
      <c r="O286" s="171" t="n">
        <v>1.05</v>
      </c>
      <c r="P286" s="171" t="n">
        <v>1</v>
      </c>
      <c r="Q286" s="171" t="n">
        <v>1.35</v>
      </c>
      <c r="R286" s="172" t="n">
        <v>0</v>
      </c>
      <c r="S286" s="172" t="n">
        <v>1.1</v>
      </c>
      <c r="T286" s="171" t="n">
        <v>1</v>
      </c>
      <c r="U286" s="171" t="n">
        <v>1.45</v>
      </c>
      <c r="V286" s="171" t="n">
        <v>0.15</v>
      </c>
      <c r="W286" s="171" t="n">
        <v>1.1</v>
      </c>
      <c r="X286" s="171"/>
      <c r="Y286" s="171"/>
      <c r="Z286" s="171"/>
      <c r="AA286" s="171"/>
      <c r="AB286" s="171"/>
      <c r="AC286" s="171"/>
      <c r="AD286" s="171"/>
      <c r="AE286" s="171"/>
      <c r="AF286" s="171"/>
      <c r="AG286" s="171"/>
      <c r="AH286" s="171"/>
      <c r="AI286" s="171"/>
      <c r="AJ286" s="171"/>
      <c r="AK286" s="171"/>
      <c r="AL286" s="171"/>
      <c r="AM286" s="171"/>
      <c r="AN286" s="171"/>
      <c r="AO286" s="171"/>
      <c r="AP286" s="171"/>
      <c r="AQ286" s="171"/>
      <c r="AR286" s="171"/>
      <c r="AS286" s="171"/>
      <c r="AT286" s="171"/>
      <c r="AU286" s="171"/>
      <c r="AV286" s="171"/>
      <c r="AW286" s="171"/>
      <c r="AX286" s="171"/>
      <c r="AY286" s="171"/>
      <c r="AZ286" s="172"/>
      <c r="BA286" s="172"/>
      <c r="BB286" s="172" t="n">
        <v>0</v>
      </c>
      <c r="BC286" s="171" t="n">
        <v>0</v>
      </c>
      <c r="BD286" s="171" t="n">
        <v>-0.07</v>
      </c>
      <c r="BE286" s="171" t="n">
        <v>0</v>
      </c>
      <c r="BF286" s="171" t="n">
        <v>0</v>
      </c>
      <c r="BG286" s="171" t="n">
        <v>0</v>
      </c>
      <c r="BH286" s="171" t="n">
        <v>-0.06</v>
      </c>
      <c r="BI286" s="171" t="n">
        <v>0</v>
      </c>
      <c r="BJ286" s="171" t="n">
        <v>0</v>
      </c>
      <c r="BK286" s="134" t="n">
        <v>0</v>
      </c>
      <c r="BL286" s="134" t="n">
        <v>0</v>
      </c>
      <c r="BM286" s="134" t="n">
        <v>0</v>
      </c>
      <c r="BN286" s="134" t="n">
        <v>0.05</v>
      </c>
      <c r="BO286" s="134" t="n">
        <v>0</v>
      </c>
      <c r="BP286" s="134" t="n">
        <v>0</v>
      </c>
      <c r="BQ286" s="134" t="n">
        <v>0</v>
      </c>
      <c r="BR286" s="134" t="n">
        <v>0</v>
      </c>
      <c r="BS286" s="134" t="n">
        <v>0</v>
      </c>
      <c r="BT286" s="134" t="n">
        <v>-0.07</v>
      </c>
      <c r="BU286" s="134" t="n">
        <v>0</v>
      </c>
      <c r="BV286" s="134" t="n">
        <v>-0.2</v>
      </c>
      <c r="BW286" s="134" t="n">
        <v>0</v>
      </c>
      <c r="BX286" s="134" t="n">
        <v>0</v>
      </c>
      <c r="BY286" s="134" t="n">
        <v>0</v>
      </c>
      <c r="BZ286" s="134"/>
      <c r="CA286" s="134"/>
      <c r="CB286" s="134" t="n">
        <v>0.255</v>
      </c>
      <c r="CC286" s="134" t="n">
        <v>0.02</v>
      </c>
      <c r="CD286" s="134"/>
      <c r="CE286" s="134"/>
      <c r="CF286" s="134"/>
      <c r="CG286" s="134"/>
      <c r="CH286" s="134"/>
      <c r="CI286" s="134"/>
      <c r="CJ286" s="134"/>
      <c r="CK286" s="134"/>
      <c r="CL286" s="134"/>
      <c r="CM286" s="134"/>
      <c r="CN286" s="134"/>
      <c r="CO286" s="134"/>
      <c r="CP286" s="134"/>
      <c r="CQ286" s="134"/>
      <c r="CR286" s="134"/>
      <c r="CS286" s="134"/>
      <c r="CT286" s="134" t="n">
        <v>1.6</v>
      </c>
      <c r="CU286" s="134" t="n">
        <v>0.45</v>
      </c>
      <c r="CV286" s="134" t="n">
        <v>0.05</v>
      </c>
      <c r="CW286" s="134" t="n">
        <v>0</v>
      </c>
      <c r="CX286" s="134" t="n">
        <v>0.255</v>
      </c>
      <c r="CY286" s="134" t="n">
        <v>0.02</v>
      </c>
      <c r="CZ286" s="134" t="n">
        <v>-0.18</v>
      </c>
      <c r="DA286" s="134" t="n">
        <v>0</v>
      </c>
      <c r="DB286" s="134" t="n">
        <v>0</v>
      </c>
      <c r="DC286" s="134" t="n">
        <v>0</v>
      </c>
      <c r="DD286" s="134" t="n">
        <v>0</v>
      </c>
    </row>
    <row r="287" customFormat="false" ht="12.75" hidden="false" customHeight="false" outlineLevel="0" collapsed="false">
      <c r="D287" s="133" t="n">
        <v>45352</v>
      </c>
      <c r="F287" s="171" t="n">
        <v>5.833</v>
      </c>
      <c r="G287" s="172" t="n">
        <v>0.0608227982852991</v>
      </c>
      <c r="H287" s="171" t="n">
        <v>0.17</v>
      </c>
      <c r="I287" s="171" t="n">
        <v>0</v>
      </c>
      <c r="J287" s="171" t="n">
        <v>0.8</v>
      </c>
      <c r="K287" s="171" t="n">
        <v>0.75</v>
      </c>
      <c r="L287" s="171" t="n">
        <v>0.75</v>
      </c>
      <c r="M287" s="171" t="n">
        <v>0.85</v>
      </c>
      <c r="N287" s="171" t="n">
        <v>1</v>
      </c>
      <c r="O287" s="171" t="n">
        <v>0.75</v>
      </c>
      <c r="P287" s="171" t="n">
        <v>0.75</v>
      </c>
      <c r="Q287" s="171" t="n">
        <v>0.95</v>
      </c>
      <c r="R287" s="172" t="n">
        <v>0</v>
      </c>
      <c r="S287" s="172" t="n">
        <v>0.75</v>
      </c>
      <c r="T287" s="171" t="n">
        <v>0.75</v>
      </c>
      <c r="U287" s="171" t="n">
        <v>1</v>
      </c>
      <c r="V287" s="171" t="n">
        <v>0.15</v>
      </c>
      <c r="W287" s="171" t="n">
        <v>0.85</v>
      </c>
      <c r="X287" s="171"/>
      <c r="Y287" s="171"/>
      <c r="Z287" s="171"/>
      <c r="AA287" s="171"/>
      <c r="AB287" s="171"/>
      <c r="AC287" s="171"/>
      <c r="AD287" s="171"/>
      <c r="AE287" s="171"/>
      <c r="AF287" s="171"/>
      <c r="AG287" s="171"/>
      <c r="AH287" s="171"/>
      <c r="AI287" s="171"/>
      <c r="AJ287" s="171"/>
      <c r="AK287" s="171"/>
      <c r="AL287" s="171"/>
      <c r="AM287" s="171"/>
      <c r="AN287" s="171"/>
      <c r="AO287" s="171"/>
      <c r="AP287" s="171"/>
      <c r="AQ287" s="171"/>
      <c r="AR287" s="171"/>
      <c r="AS287" s="171"/>
      <c r="AT287" s="171"/>
      <c r="AU287" s="171"/>
      <c r="AV287" s="171"/>
      <c r="AW287" s="171"/>
      <c r="AX287" s="171"/>
      <c r="AY287" s="171"/>
      <c r="AZ287" s="172"/>
      <c r="BA287" s="172"/>
      <c r="BB287" s="172" t="n">
        <v>0</v>
      </c>
      <c r="BC287" s="171" t="n">
        <v>0</v>
      </c>
      <c r="BD287" s="171" t="n">
        <v>-0.07</v>
      </c>
      <c r="BE287" s="171" t="n">
        <v>0</v>
      </c>
      <c r="BF287" s="171" t="n">
        <v>0</v>
      </c>
      <c r="BG287" s="171" t="n">
        <v>0</v>
      </c>
      <c r="BH287" s="171" t="n">
        <v>-0.06</v>
      </c>
      <c r="BI287" s="171" t="n">
        <v>0</v>
      </c>
      <c r="BJ287" s="171" t="n">
        <v>0</v>
      </c>
      <c r="BK287" s="134" t="n">
        <v>0</v>
      </c>
      <c r="BL287" s="134" t="n">
        <v>0</v>
      </c>
      <c r="BM287" s="134" t="n">
        <v>0</v>
      </c>
      <c r="BN287" s="134" t="n">
        <v>0.05</v>
      </c>
      <c r="BO287" s="134" t="n">
        <v>0</v>
      </c>
      <c r="BP287" s="134" t="n">
        <v>0</v>
      </c>
      <c r="BQ287" s="134" t="n">
        <v>0</v>
      </c>
      <c r="BR287" s="134" t="n">
        <v>0</v>
      </c>
      <c r="BS287" s="134" t="n">
        <v>0</v>
      </c>
      <c r="BT287" s="134" t="n">
        <v>-0.07</v>
      </c>
      <c r="BU287" s="134" t="n">
        <v>0</v>
      </c>
      <c r="BV287" s="134" t="n">
        <v>-0.2</v>
      </c>
      <c r="BW287" s="134" t="n">
        <v>0</v>
      </c>
      <c r="BX287" s="134" t="n">
        <v>0</v>
      </c>
      <c r="BY287" s="134" t="n">
        <v>0</v>
      </c>
      <c r="BZ287" s="134"/>
      <c r="CA287" s="134"/>
      <c r="CB287" s="134" t="n">
        <v>0.215</v>
      </c>
      <c r="CC287" s="134" t="n">
        <v>0.02</v>
      </c>
      <c r="CD287" s="134"/>
      <c r="CE287" s="134"/>
      <c r="CF287" s="134"/>
      <c r="CG287" s="134"/>
      <c r="CH287" s="134"/>
      <c r="CI287" s="134"/>
      <c r="CJ287" s="134"/>
      <c r="CK287" s="134"/>
      <c r="CL287" s="134"/>
      <c r="CM287" s="134"/>
      <c r="CN287" s="134"/>
      <c r="CO287" s="134"/>
      <c r="CP287" s="134"/>
      <c r="CQ287" s="134"/>
      <c r="CR287" s="134"/>
      <c r="CS287" s="134"/>
      <c r="CT287" s="134" t="n">
        <v>0.69</v>
      </c>
      <c r="CU287" s="134" t="n">
        <v>0.1</v>
      </c>
      <c r="CV287" s="134" t="n">
        <v>0.05</v>
      </c>
      <c r="CW287" s="134" t="n">
        <v>0</v>
      </c>
      <c r="CX287" s="134" t="n">
        <v>0.215</v>
      </c>
      <c r="CY287" s="134" t="n">
        <v>0.02</v>
      </c>
      <c r="CZ287" s="134" t="n">
        <v>-0.18</v>
      </c>
      <c r="DA287" s="134" t="n">
        <v>0</v>
      </c>
      <c r="DB287" s="134" t="n">
        <v>0</v>
      </c>
      <c r="DC287" s="134" t="n">
        <v>0</v>
      </c>
      <c r="DD287" s="134" t="n">
        <v>0</v>
      </c>
    </row>
    <row r="288" customFormat="false" ht="12.75" hidden="false" customHeight="false" outlineLevel="0" collapsed="false">
      <c r="D288" s="133" t="n">
        <v>45383</v>
      </c>
      <c r="F288" s="171" t="n">
        <v>5.683</v>
      </c>
      <c r="G288" s="172" t="n">
        <v>0.0608156070505048</v>
      </c>
      <c r="H288" s="171" t="n">
        <v>0.17</v>
      </c>
      <c r="I288" s="171" t="n">
        <v>0</v>
      </c>
      <c r="J288" s="171" t="n">
        <v>0.45</v>
      </c>
      <c r="K288" s="171" t="n">
        <v>0.4</v>
      </c>
      <c r="L288" s="171" t="n">
        <v>0.45</v>
      </c>
      <c r="M288" s="171" t="n">
        <v>0.45</v>
      </c>
      <c r="N288" s="171" t="n">
        <v>0.45</v>
      </c>
      <c r="O288" s="171" t="n">
        <v>0.45</v>
      </c>
      <c r="P288" s="171" t="n">
        <v>0.45</v>
      </c>
      <c r="Q288" s="171" t="n">
        <v>0.5</v>
      </c>
      <c r="R288" s="172" t="n">
        <v>0</v>
      </c>
      <c r="S288" s="172" t="n">
        <v>0.45</v>
      </c>
      <c r="T288" s="171" t="n">
        <v>0.4</v>
      </c>
      <c r="U288" s="171" t="n">
        <v>0.45</v>
      </c>
      <c r="V288" s="171" t="n">
        <v>0.15</v>
      </c>
      <c r="W288" s="171" t="n">
        <v>0.55</v>
      </c>
      <c r="X288" s="171"/>
      <c r="Y288" s="171"/>
      <c r="Z288" s="171"/>
      <c r="AA288" s="171"/>
      <c r="AB288" s="171"/>
      <c r="AC288" s="171"/>
      <c r="AD288" s="171"/>
      <c r="AE288" s="171"/>
      <c r="AF288" s="171"/>
      <c r="AG288" s="171"/>
      <c r="AH288" s="171"/>
      <c r="AI288" s="171"/>
      <c r="AJ288" s="171"/>
      <c r="AK288" s="171"/>
      <c r="AL288" s="171"/>
      <c r="AM288" s="171"/>
      <c r="AN288" s="171"/>
      <c r="AO288" s="171"/>
      <c r="AP288" s="171"/>
      <c r="AQ288" s="171"/>
      <c r="AR288" s="171"/>
      <c r="AS288" s="171"/>
      <c r="AT288" s="171"/>
      <c r="AU288" s="171"/>
      <c r="AV288" s="171"/>
      <c r="AW288" s="171"/>
      <c r="AX288" s="171"/>
      <c r="AY288" s="171"/>
      <c r="AZ288" s="172"/>
      <c r="BA288" s="172"/>
      <c r="BB288" s="172" t="n">
        <v>0</v>
      </c>
      <c r="BC288" s="171" t="n">
        <v>0</v>
      </c>
      <c r="BD288" s="171" t="n">
        <v>-0.07</v>
      </c>
      <c r="BE288" s="171" t="n">
        <v>0</v>
      </c>
      <c r="BF288" s="171" t="n">
        <v>0</v>
      </c>
      <c r="BG288" s="171" t="n">
        <v>0</v>
      </c>
      <c r="BH288" s="171" t="n">
        <v>-0.06</v>
      </c>
      <c r="BI288" s="171" t="n">
        <v>0</v>
      </c>
      <c r="BJ288" s="171" t="n">
        <v>0</v>
      </c>
      <c r="BK288" s="134" t="n">
        <v>0</v>
      </c>
      <c r="BL288" s="134" t="n">
        <v>0</v>
      </c>
      <c r="BM288" s="134" t="n">
        <v>0</v>
      </c>
      <c r="BN288" s="134" t="n">
        <v>0.05</v>
      </c>
      <c r="BO288" s="134" t="n">
        <v>0</v>
      </c>
      <c r="BP288" s="134" t="n">
        <v>0</v>
      </c>
      <c r="BQ288" s="134" t="n">
        <v>0</v>
      </c>
      <c r="BR288" s="134" t="n">
        <v>0</v>
      </c>
      <c r="BS288" s="134" t="n">
        <v>0</v>
      </c>
      <c r="BT288" s="134" t="n">
        <v>-0.07</v>
      </c>
      <c r="BU288" s="134" t="n">
        <v>0</v>
      </c>
      <c r="BV288" s="134" t="n">
        <v>-0.2</v>
      </c>
      <c r="BW288" s="134" t="n">
        <v>0</v>
      </c>
      <c r="BX288" s="134" t="n">
        <v>0</v>
      </c>
      <c r="BY288" s="134" t="n">
        <v>0</v>
      </c>
      <c r="BZ288" s="134"/>
      <c r="CA288" s="134"/>
      <c r="CB288" s="134" t="n">
        <v>0.17</v>
      </c>
      <c r="CC288" s="134" t="n">
        <v>0.0175</v>
      </c>
      <c r="CD288" s="134"/>
      <c r="CE288" s="134"/>
      <c r="CF288" s="134"/>
      <c r="CG288" s="134"/>
      <c r="CH288" s="134"/>
      <c r="CI288" s="134"/>
      <c r="CJ288" s="134"/>
      <c r="CK288" s="134"/>
      <c r="CL288" s="134"/>
      <c r="CM288" s="134"/>
      <c r="CN288" s="134"/>
      <c r="CO288" s="134"/>
      <c r="CP288" s="134"/>
      <c r="CQ288" s="134"/>
      <c r="CR288" s="134"/>
      <c r="CS288" s="134"/>
      <c r="CT288" s="134" t="n">
        <v>0.38</v>
      </c>
      <c r="CU288" s="134" t="n">
        <v>0.02</v>
      </c>
      <c r="CV288" s="134" t="n">
        <v>0.05</v>
      </c>
      <c r="CW288" s="134" t="n">
        <v>0</v>
      </c>
      <c r="CX288" s="134" t="n">
        <v>0.17</v>
      </c>
      <c r="CY288" s="134" t="n">
        <v>0.0175</v>
      </c>
      <c r="CZ288" s="134" t="n">
        <v>-0.18</v>
      </c>
      <c r="DA288" s="134" t="n">
        <v>0</v>
      </c>
      <c r="DB288" s="134" t="n">
        <v>0</v>
      </c>
      <c r="DC288" s="134" t="n">
        <v>0</v>
      </c>
      <c r="DD288" s="134" t="n">
        <v>0</v>
      </c>
    </row>
    <row r="289" customFormat="false" ht="12.75" hidden="false" customHeight="false" outlineLevel="0" collapsed="false">
      <c r="D289" s="133" t="n">
        <v>45413</v>
      </c>
      <c r="F289" s="171" t="n">
        <v>5.687</v>
      </c>
      <c r="G289" s="172" t="n">
        <v>0.0608086477910428</v>
      </c>
      <c r="H289" s="171" t="n">
        <v>0.17</v>
      </c>
      <c r="I289" s="171" t="n">
        <v>0</v>
      </c>
      <c r="J289" s="171" t="n">
        <v>0.5</v>
      </c>
      <c r="K289" s="171" t="n">
        <v>0.4</v>
      </c>
      <c r="L289" s="171" t="n">
        <v>0.4</v>
      </c>
      <c r="M289" s="171" t="n">
        <v>0.45</v>
      </c>
      <c r="N289" s="171" t="n">
        <v>0.5</v>
      </c>
      <c r="O289" s="171" t="n">
        <v>0.45</v>
      </c>
      <c r="P289" s="171" t="n">
        <v>0.4</v>
      </c>
      <c r="Q289" s="171" t="n">
        <v>0.45</v>
      </c>
      <c r="R289" s="172" t="n">
        <v>0</v>
      </c>
      <c r="S289" s="172" t="n">
        <v>0.5</v>
      </c>
      <c r="T289" s="171" t="n">
        <v>0.45</v>
      </c>
      <c r="U289" s="171" t="n">
        <v>0.5</v>
      </c>
      <c r="V289" s="171" t="n">
        <v>0.15</v>
      </c>
      <c r="W289" s="171" t="n">
        <v>0.5</v>
      </c>
      <c r="X289" s="171"/>
      <c r="Y289" s="171"/>
      <c r="Z289" s="171"/>
      <c r="AA289" s="171"/>
      <c r="AB289" s="171"/>
      <c r="AC289" s="171"/>
      <c r="AD289" s="171"/>
      <c r="AE289" s="171"/>
      <c r="AF289" s="171"/>
      <c r="AG289" s="171"/>
      <c r="AH289" s="171"/>
      <c r="AI289" s="171"/>
      <c r="AJ289" s="171"/>
      <c r="AK289" s="171"/>
      <c r="AL289" s="171"/>
      <c r="AM289" s="171"/>
      <c r="AN289" s="171"/>
      <c r="AO289" s="171"/>
      <c r="AP289" s="171"/>
      <c r="AQ289" s="171"/>
      <c r="AR289" s="171"/>
      <c r="AS289" s="171"/>
      <c r="AT289" s="171"/>
      <c r="AU289" s="171"/>
      <c r="AV289" s="171"/>
      <c r="AW289" s="171"/>
      <c r="AX289" s="171"/>
      <c r="AY289" s="171"/>
      <c r="AZ289" s="172"/>
      <c r="BA289" s="172"/>
      <c r="BB289" s="172" t="n">
        <v>0</v>
      </c>
      <c r="BC289" s="171" t="n">
        <v>0</v>
      </c>
      <c r="BD289" s="171" t="n">
        <v>-0.07</v>
      </c>
      <c r="BE289" s="171" t="n">
        <v>0</v>
      </c>
      <c r="BF289" s="171" t="n">
        <v>0</v>
      </c>
      <c r="BG289" s="171" t="n">
        <v>0</v>
      </c>
      <c r="BH289" s="171" t="n">
        <v>-0.06</v>
      </c>
      <c r="BI289" s="171" t="n">
        <v>0</v>
      </c>
      <c r="BJ289" s="171" t="n">
        <v>0</v>
      </c>
      <c r="BK289" s="134" t="n">
        <v>0</v>
      </c>
      <c r="BL289" s="134" t="n">
        <v>0</v>
      </c>
      <c r="BM289" s="134" t="n">
        <v>0</v>
      </c>
      <c r="BN289" s="134" t="n">
        <v>0.05</v>
      </c>
      <c r="BO289" s="134" t="n">
        <v>0</v>
      </c>
      <c r="BP289" s="134" t="n">
        <v>0</v>
      </c>
      <c r="BQ289" s="134" t="n">
        <v>0</v>
      </c>
      <c r="BR289" s="134" t="n">
        <v>0</v>
      </c>
      <c r="BS289" s="134" t="n">
        <v>0</v>
      </c>
      <c r="BT289" s="134" t="n">
        <v>-0.07</v>
      </c>
      <c r="BU289" s="134" t="n">
        <v>0</v>
      </c>
      <c r="BV289" s="134" t="n">
        <v>-0.2</v>
      </c>
      <c r="BW289" s="134" t="n">
        <v>0</v>
      </c>
      <c r="BX289" s="134" t="n">
        <v>0</v>
      </c>
      <c r="BY289" s="134" t="n">
        <v>0</v>
      </c>
      <c r="BZ289" s="134"/>
      <c r="CA289" s="134"/>
      <c r="CB289" s="134" t="n">
        <v>0.165</v>
      </c>
      <c r="CC289" s="134" t="n">
        <v>0.01</v>
      </c>
      <c r="CD289" s="134"/>
      <c r="CE289" s="134"/>
      <c r="CF289" s="134"/>
      <c r="CG289" s="134"/>
      <c r="CH289" s="134"/>
      <c r="CI289" s="134"/>
      <c r="CJ289" s="134"/>
      <c r="CK289" s="134"/>
      <c r="CL289" s="134"/>
      <c r="CM289" s="134"/>
      <c r="CN289" s="134"/>
      <c r="CO289" s="134"/>
      <c r="CP289" s="134"/>
      <c r="CQ289" s="134"/>
      <c r="CR289" s="134"/>
      <c r="CS289" s="134"/>
      <c r="CT289" s="134" t="n">
        <v>0.33</v>
      </c>
      <c r="CU289" s="134" t="n">
        <v>0.02</v>
      </c>
      <c r="CV289" s="134" t="n">
        <v>0.05</v>
      </c>
      <c r="CW289" s="134" t="n">
        <v>0</v>
      </c>
      <c r="CX289" s="134" t="n">
        <v>0.165</v>
      </c>
      <c r="CY289" s="134" t="n">
        <v>0.01</v>
      </c>
      <c r="CZ289" s="134" t="n">
        <v>-0.18</v>
      </c>
      <c r="DA289" s="134" t="n">
        <v>0</v>
      </c>
      <c r="DB289" s="134" t="n">
        <v>0</v>
      </c>
      <c r="DC289" s="134" t="n">
        <v>0</v>
      </c>
      <c r="DD289" s="134" t="n">
        <v>0</v>
      </c>
    </row>
    <row r="290" customFormat="false" ht="12.75" hidden="false" customHeight="false" outlineLevel="0" collapsed="false">
      <c r="D290" s="133" t="n">
        <v>45444</v>
      </c>
      <c r="F290" s="171" t="n">
        <v>5.727</v>
      </c>
      <c r="G290" s="172" t="n">
        <v>0.0608014565562822</v>
      </c>
      <c r="H290" s="171" t="n">
        <v>0.17</v>
      </c>
      <c r="I290" s="171" t="n">
        <v>0</v>
      </c>
      <c r="J290" s="171" t="n">
        <v>0.5</v>
      </c>
      <c r="K290" s="171" t="n">
        <v>0.4</v>
      </c>
      <c r="L290" s="171" t="n">
        <v>0.5</v>
      </c>
      <c r="M290" s="171" t="n">
        <v>0.45</v>
      </c>
      <c r="N290" s="171" t="n">
        <v>0.5</v>
      </c>
      <c r="O290" s="171" t="n">
        <v>0.5</v>
      </c>
      <c r="P290" s="171" t="n">
        <v>0.5</v>
      </c>
      <c r="Q290" s="171" t="n">
        <v>0.5</v>
      </c>
      <c r="R290" s="172" t="n">
        <v>0</v>
      </c>
      <c r="S290" s="172" t="n">
        <v>0.5</v>
      </c>
      <c r="T290" s="171" t="n">
        <v>0.45</v>
      </c>
      <c r="U290" s="171" t="n">
        <v>0.5</v>
      </c>
      <c r="V290" s="171" t="n">
        <v>0.15</v>
      </c>
      <c r="W290" s="171" t="n">
        <v>0.6</v>
      </c>
      <c r="X290" s="171"/>
      <c r="Y290" s="171"/>
      <c r="Z290" s="171"/>
      <c r="AA290" s="171"/>
      <c r="AB290" s="171"/>
      <c r="AC290" s="171"/>
      <c r="AD290" s="171"/>
      <c r="AE290" s="171"/>
      <c r="AF290" s="171"/>
      <c r="AG290" s="171"/>
      <c r="AH290" s="171"/>
      <c r="AI290" s="171"/>
      <c r="AJ290" s="171"/>
      <c r="AK290" s="171"/>
      <c r="AL290" s="171"/>
      <c r="AM290" s="171"/>
      <c r="AN290" s="171"/>
      <c r="AO290" s="171"/>
      <c r="AP290" s="171"/>
      <c r="AQ290" s="171"/>
      <c r="AR290" s="171"/>
      <c r="AS290" s="171"/>
      <c r="AT290" s="171"/>
      <c r="AU290" s="171"/>
      <c r="AV290" s="171"/>
      <c r="AW290" s="171"/>
      <c r="AX290" s="171"/>
      <c r="AY290" s="171"/>
      <c r="AZ290" s="172"/>
      <c r="BA290" s="172"/>
      <c r="BB290" s="172" t="n">
        <v>0</v>
      </c>
      <c r="BC290" s="171" t="n">
        <v>0</v>
      </c>
      <c r="BD290" s="171" t="n">
        <v>-0.07</v>
      </c>
      <c r="BE290" s="171" t="n">
        <v>0</v>
      </c>
      <c r="BF290" s="171" t="n">
        <v>0</v>
      </c>
      <c r="BG290" s="171" t="n">
        <v>0</v>
      </c>
      <c r="BH290" s="171" t="n">
        <v>-0.06</v>
      </c>
      <c r="BI290" s="171" t="n">
        <v>0</v>
      </c>
      <c r="BJ290" s="171" t="n">
        <v>0</v>
      </c>
      <c r="BK290" s="134" t="n">
        <v>0</v>
      </c>
      <c r="BL290" s="134" t="n">
        <v>0</v>
      </c>
      <c r="BM290" s="134" t="n">
        <v>0</v>
      </c>
      <c r="BN290" s="134" t="n">
        <v>0.05</v>
      </c>
      <c r="BO290" s="134" t="n">
        <v>0</v>
      </c>
      <c r="BP290" s="134" t="n">
        <v>0</v>
      </c>
      <c r="BQ290" s="134" t="n">
        <v>0</v>
      </c>
      <c r="BR290" s="134" t="n">
        <v>0</v>
      </c>
      <c r="BS290" s="134" t="n">
        <v>0</v>
      </c>
      <c r="BT290" s="134" t="n">
        <v>-0.07</v>
      </c>
      <c r="BU290" s="134" t="n">
        <v>0</v>
      </c>
      <c r="BV290" s="134" t="n">
        <v>-0.2</v>
      </c>
      <c r="BW290" s="134" t="n">
        <v>0</v>
      </c>
      <c r="BX290" s="134" t="n">
        <v>0</v>
      </c>
      <c r="BY290" s="134" t="n">
        <v>0</v>
      </c>
      <c r="BZ290" s="134"/>
      <c r="CA290" s="134"/>
      <c r="CB290" s="134" t="n">
        <v>0.17</v>
      </c>
      <c r="CC290" s="134" t="n">
        <v>0.0125</v>
      </c>
      <c r="CD290" s="134"/>
      <c r="CE290" s="134"/>
      <c r="CF290" s="134"/>
      <c r="CG290" s="134"/>
      <c r="CH290" s="134"/>
      <c r="CI290" s="134"/>
      <c r="CJ290" s="134"/>
      <c r="CK290" s="134"/>
      <c r="CL290" s="134"/>
      <c r="CM290" s="134"/>
      <c r="CN290" s="134"/>
      <c r="CO290" s="134"/>
      <c r="CP290" s="134"/>
      <c r="CQ290" s="134"/>
      <c r="CR290" s="134"/>
      <c r="CS290" s="134"/>
      <c r="CT290" s="134" t="n">
        <v>0.37</v>
      </c>
      <c r="CU290" s="134" t="n">
        <v>0.035</v>
      </c>
      <c r="CV290" s="134" t="n">
        <v>0.05</v>
      </c>
      <c r="CW290" s="134" t="n">
        <v>0</v>
      </c>
      <c r="CX290" s="134" t="n">
        <v>0.17</v>
      </c>
      <c r="CY290" s="134" t="n">
        <v>0.0125</v>
      </c>
      <c r="CZ290" s="134" t="n">
        <v>-0.18</v>
      </c>
      <c r="DA290" s="134" t="n">
        <v>0</v>
      </c>
      <c r="DB290" s="134" t="n">
        <v>0</v>
      </c>
      <c r="DC290" s="134" t="n">
        <v>0</v>
      </c>
      <c r="DD290" s="134" t="n">
        <v>0</v>
      </c>
    </row>
    <row r="291" customFormat="false" ht="12.75" hidden="false" customHeight="false" outlineLevel="0" collapsed="false">
      <c r="D291" s="133" t="n">
        <v>45474</v>
      </c>
      <c r="F291" s="171" t="n">
        <v>5.772</v>
      </c>
      <c r="G291" s="172" t="n">
        <v>0.0607944972968526</v>
      </c>
      <c r="H291" s="171" t="n">
        <v>0.17</v>
      </c>
      <c r="I291" s="171" t="n">
        <v>0</v>
      </c>
      <c r="J291" s="171" t="n">
        <v>0.5</v>
      </c>
      <c r="K291" s="171" t="n">
        <v>0.4</v>
      </c>
      <c r="L291" s="171" t="n">
        <v>0.5</v>
      </c>
      <c r="M291" s="171" t="n">
        <v>0.5</v>
      </c>
      <c r="N291" s="171" t="n">
        <v>0.5</v>
      </c>
      <c r="O291" s="171" t="n">
        <v>0.5</v>
      </c>
      <c r="P291" s="171" t="n">
        <v>0.5</v>
      </c>
      <c r="Q291" s="171" t="n">
        <v>0.5</v>
      </c>
      <c r="R291" s="172" t="n">
        <v>0</v>
      </c>
      <c r="S291" s="172" t="n">
        <v>0.55</v>
      </c>
      <c r="T291" s="171" t="n">
        <v>0.5</v>
      </c>
      <c r="U291" s="171" t="n">
        <v>0.5</v>
      </c>
      <c r="V291" s="171" t="n">
        <v>0.15</v>
      </c>
      <c r="W291" s="171" t="n">
        <v>0.6</v>
      </c>
      <c r="X291" s="171"/>
      <c r="Y291" s="171"/>
      <c r="Z291" s="171"/>
      <c r="AA291" s="171"/>
      <c r="AB291" s="171"/>
      <c r="AC291" s="171"/>
      <c r="AD291" s="171"/>
      <c r="AE291" s="171"/>
      <c r="AF291" s="171"/>
      <c r="AG291" s="171"/>
      <c r="AH291" s="171"/>
      <c r="AI291" s="171"/>
      <c r="AJ291" s="171"/>
      <c r="AK291" s="171"/>
      <c r="AL291" s="171"/>
      <c r="AM291" s="171"/>
      <c r="AN291" s="171"/>
      <c r="AO291" s="171"/>
      <c r="AP291" s="171"/>
      <c r="AQ291" s="171"/>
      <c r="AR291" s="171"/>
      <c r="AS291" s="171"/>
      <c r="AT291" s="171"/>
      <c r="AU291" s="171"/>
      <c r="AV291" s="171"/>
      <c r="AW291" s="171"/>
      <c r="AX291" s="171"/>
      <c r="AY291" s="171"/>
      <c r="AZ291" s="172"/>
      <c r="BA291" s="172"/>
      <c r="BB291" s="172" t="n">
        <v>0</v>
      </c>
      <c r="BC291" s="171" t="n">
        <v>0</v>
      </c>
      <c r="BD291" s="171" t="n">
        <v>-0.07</v>
      </c>
      <c r="BE291" s="171" t="n">
        <v>0</v>
      </c>
      <c r="BF291" s="171" t="n">
        <v>0</v>
      </c>
      <c r="BG291" s="171" t="n">
        <v>0</v>
      </c>
      <c r="BH291" s="171" t="n">
        <v>-0.06</v>
      </c>
      <c r="BI291" s="171" t="n">
        <v>0</v>
      </c>
      <c r="BJ291" s="171" t="n">
        <v>0</v>
      </c>
      <c r="BK291" s="134" t="n">
        <v>0</v>
      </c>
      <c r="BL291" s="134" t="n">
        <v>0</v>
      </c>
      <c r="BM291" s="134" t="n">
        <v>0</v>
      </c>
      <c r="BN291" s="134" t="n">
        <v>0.05</v>
      </c>
      <c r="BO291" s="134" t="n">
        <v>0</v>
      </c>
      <c r="BP291" s="134" t="n">
        <v>0</v>
      </c>
      <c r="BQ291" s="134" t="n">
        <v>0</v>
      </c>
      <c r="BR291" s="134" t="n">
        <v>0</v>
      </c>
      <c r="BS291" s="134" t="n">
        <v>0</v>
      </c>
      <c r="BT291" s="134" t="n">
        <v>-0.07</v>
      </c>
      <c r="BU291" s="134" t="n">
        <v>0</v>
      </c>
      <c r="BV291" s="134" t="n">
        <v>-0.2</v>
      </c>
      <c r="BW291" s="134" t="n">
        <v>0</v>
      </c>
      <c r="BX291" s="134" t="n">
        <v>0</v>
      </c>
      <c r="BY291" s="134" t="n">
        <v>0</v>
      </c>
      <c r="BZ291" s="134"/>
      <c r="CA291" s="134"/>
      <c r="CB291" s="134" t="n">
        <v>0.175</v>
      </c>
      <c r="CC291" s="134" t="n">
        <v>0.0125</v>
      </c>
      <c r="CD291" s="134"/>
      <c r="CE291" s="134"/>
      <c r="CF291" s="134"/>
      <c r="CG291" s="134"/>
      <c r="CH291" s="134"/>
      <c r="CI291" s="134"/>
      <c r="CJ291" s="134"/>
      <c r="CK291" s="134"/>
      <c r="CL291" s="134"/>
      <c r="CM291" s="134"/>
      <c r="CN291" s="134"/>
      <c r="CO291" s="134"/>
      <c r="CP291" s="134"/>
      <c r="CQ291" s="134"/>
      <c r="CR291" s="134"/>
      <c r="CS291" s="134"/>
      <c r="CT291" s="134" t="n">
        <v>0.41</v>
      </c>
      <c r="CU291" s="134" t="n">
        <v>0.035</v>
      </c>
      <c r="CV291" s="134" t="n">
        <v>0.05</v>
      </c>
      <c r="CW291" s="134" t="n">
        <v>0</v>
      </c>
      <c r="CX291" s="134" t="n">
        <v>0.175</v>
      </c>
      <c r="CY291" s="134" t="n">
        <v>0.0125</v>
      </c>
      <c r="CZ291" s="134" t="n">
        <v>-0.18</v>
      </c>
      <c r="DA291" s="134" t="n">
        <v>0</v>
      </c>
      <c r="DB291" s="134" t="n">
        <v>0</v>
      </c>
      <c r="DC291" s="134" t="n">
        <v>0</v>
      </c>
      <c r="DD291" s="134" t="n">
        <v>0</v>
      </c>
    </row>
    <row r="292" customFormat="false" ht="12.75" hidden="false" customHeight="false" outlineLevel="0" collapsed="false">
      <c r="D292" s="133" t="n">
        <v>45505</v>
      </c>
      <c r="F292" s="171" t="n">
        <v>5.811</v>
      </c>
      <c r="G292" s="172" t="n">
        <v>0.0607873060621262</v>
      </c>
      <c r="H292" s="171" t="n">
        <v>0.17</v>
      </c>
      <c r="I292" s="171" t="n">
        <v>0</v>
      </c>
      <c r="J292" s="171" t="n">
        <v>0.55</v>
      </c>
      <c r="K292" s="171" t="n">
        <v>0.5</v>
      </c>
      <c r="L292" s="171" t="n">
        <v>0.6</v>
      </c>
      <c r="M292" s="171" t="n">
        <v>0.55</v>
      </c>
      <c r="N292" s="171" t="n">
        <v>0.6</v>
      </c>
      <c r="O292" s="171" t="n">
        <v>0.55</v>
      </c>
      <c r="P292" s="171" t="n">
        <v>0.6</v>
      </c>
      <c r="Q292" s="171" t="n">
        <v>0.45</v>
      </c>
      <c r="R292" s="172" t="n">
        <v>0</v>
      </c>
      <c r="S292" s="172" t="n">
        <v>0.6</v>
      </c>
      <c r="T292" s="171" t="n">
        <v>0.55</v>
      </c>
      <c r="U292" s="171" t="n">
        <v>0.6</v>
      </c>
      <c r="V292" s="171" t="n">
        <v>0.15</v>
      </c>
      <c r="W292" s="171" t="n">
        <v>0.7</v>
      </c>
      <c r="X292" s="171"/>
      <c r="Y292" s="171"/>
      <c r="Z292" s="171"/>
      <c r="AA292" s="171"/>
      <c r="AB292" s="171"/>
      <c r="AC292" s="171"/>
      <c r="AD292" s="171"/>
      <c r="AE292" s="171"/>
      <c r="AF292" s="171"/>
      <c r="AG292" s="171"/>
      <c r="AH292" s="171"/>
      <c r="AI292" s="171"/>
      <c r="AJ292" s="171"/>
      <c r="AK292" s="171"/>
      <c r="AL292" s="171"/>
      <c r="AM292" s="171"/>
      <c r="AN292" s="171"/>
      <c r="AO292" s="171"/>
      <c r="AP292" s="171"/>
      <c r="AQ292" s="171"/>
      <c r="AR292" s="171"/>
      <c r="AS292" s="171"/>
      <c r="AT292" s="171"/>
      <c r="AU292" s="171"/>
      <c r="AV292" s="171"/>
      <c r="AW292" s="171"/>
      <c r="AX292" s="171"/>
      <c r="AY292" s="171"/>
      <c r="AZ292" s="172"/>
      <c r="BA292" s="172"/>
      <c r="BB292" s="172" t="n">
        <v>0</v>
      </c>
      <c r="BC292" s="171" t="n">
        <v>0</v>
      </c>
      <c r="BD292" s="171" t="n">
        <v>-0.07</v>
      </c>
      <c r="BE292" s="171" t="n">
        <v>0</v>
      </c>
      <c r="BF292" s="171" t="n">
        <v>0</v>
      </c>
      <c r="BG292" s="171" t="n">
        <v>0</v>
      </c>
      <c r="BH292" s="171" t="n">
        <v>-0.06</v>
      </c>
      <c r="BI292" s="171" t="n">
        <v>0</v>
      </c>
      <c r="BJ292" s="171" t="n">
        <v>0</v>
      </c>
      <c r="BK292" s="134" t="n">
        <v>0</v>
      </c>
      <c r="BL292" s="134" t="n">
        <v>0</v>
      </c>
      <c r="BM292" s="134" t="n">
        <v>0</v>
      </c>
      <c r="BN292" s="134" t="n">
        <v>0.05</v>
      </c>
      <c r="BO292" s="134" t="n">
        <v>0</v>
      </c>
      <c r="BP292" s="134" t="n">
        <v>0</v>
      </c>
      <c r="BQ292" s="134" t="n">
        <v>0</v>
      </c>
      <c r="BR292" s="134" t="n">
        <v>0</v>
      </c>
      <c r="BS292" s="134" t="n">
        <v>0</v>
      </c>
      <c r="BT292" s="134" t="n">
        <v>-0.07</v>
      </c>
      <c r="BU292" s="134" t="n">
        <v>0</v>
      </c>
      <c r="BV292" s="134" t="n">
        <v>-0.2</v>
      </c>
      <c r="BW292" s="134" t="n">
        <v>0</v>
      </c>
      <c r="BX292" s="134" t="n">
        <v>0</v>
      </c>
      <c r="BY292" s="134" t="n">
        <v>0</v>
      </c>
      <c r="BZ292" s="134"/>
      <c r="CA292" s="134"/>
      <c r="CB292" s="134" t="n">
        <v>0.175</v>
      </c>
      <c r="CC292" s="134" t="n">
        <v>0.0125</v>
      </c>
      <c r="CD292" s="134"/>
      <c r="CE292" s="134"/>
      <c r="CF292" s="134"/>
      <c r="CG292" s="134"/>
      <c r="CH292" s="134"/>
      <c r="CI292" s="134"/>
      <c r="CJ292" s="134"/>
      <c r="CK292" s="134"/>
      <c r="CL292" s="134"/>
      <c r="CM292" s="134"/>
      <c r="CN292" s="134"/>
      <c r="CO292" s="134"/>
      <c r="CP292" s="134"/>
      <c r="CQ292" s="134"/>
      <c r="CR292" s="134"/>
      <c r="CS292" s="134"/>
      <c r="CT292" s="134" t="n">
        <v>0.41</v>
      </c>
      <c r="CU292" s="134" t="n">
        <v>0.01</v>
      </c>
      <c r="CV292" s="134" t="n">
        <v>0.05</v>
      </c>
      <c r="CW292" s="134" t="n">
        <v>0</v>
      </c>
      <c r="CX292" s="134" t="n">
        <v>0.175</v>
      </c>
      <c r="CY292" s="134" t="n">
        <v>0.0125</v>
      </c>
      <c r="CZ292" s="134" t="n">
        <v>-0.18</v>
      </c>
      <c r="DA292" s="134" t="n">
        <v>0</v>
      </c>
      <c r="DB292" s="134" t="n">
        <v>0</v>
      </c>
      <c r="DC292" s="134" t="n">
        <v>0</v>
      </c>
      <c r="DD292" s="134" t="n">
        <v>0</v>
      </c>
    </row>
    <row r="293" customFormat="false" ht="12.75" hidden="false" customHeight="false" outlineLevel="0" collapsed="false">
      <c r="D293" s="133" t="n">
        <v>45536</v>
      </c>
      <c r="F293" s="171" t="n">
        <v>5.8</v>
      </c>
      <c r="G293" s="172" t="n">
        <v>0.0607801148274163</v>
      </c>
      <c r="H293" s="171" t="n">
        <v>0.17</v>
      </c>
      <c r="I293" s="171" t="n">
        <v>0</v>
      </c>
      <c r="J293" s="171" t="n">
        <v>0.55</v>
      </c>
      <c r="K293" s="171" t="n">
        <v>0.55</v>
      </c>
      <c r="L293" s="171" t="n">
        <v>0.55</v>
      </c>
      <c r="M293" s="171" t="n">
        <v>0.55</v>
      </c>
      <c r="N293" s="171" t="n">
        <v>0.6</v>
      </c>
      <c r="O293" s="171" t="n">
        <v>0.6</v>
      </c>
      <c r="P293" s="171" t="n">
        <v>0.55</v>
      </c>
      <c r="Q293" s="171" t="n">
        <v>0.5</v>
      </c>
      <c r="R293" s="172" t="n">
        <v>0</v>
      </c>
      <c r="S293" s="172" t="n">
        <v>0.6</v>
      </c>
      <c r="T293" s="171" t="n">
        <v>0.55</v>
      </c>
      <c r="U293" s="171" t="n">
        <v>0.6</v>
      </c>
      <c r="V293" s="171" t="n">
        <v>0.15</v>
      </c>
      <c r="W293" s="171" t="n">
        <v>0.65</v>
      </c>
      <c r="X293" s="171"/>
      <c r="Y293" s="171"/>
      <c r="Z293" s="171"/>
      <c r="AA293" s="171"/>
      <c r="AB293" s="171"/>
      <c r="AC293" s="171"/>
      <c r="AD293" s="171"/>
      <c r="AE293" s="171"/>
      <c r="AF293" s="171"/>
      <c r="AG293" s="171"/>
      <c r="AH293" s="171"/>
      <c r="AI293" s="171"/>
      <c r="AJ293" s="171"/>
      <c r="AK293" s="171"/>
      <c r="AL293" s="171"/>
      <c r="AM293" s="171"/>
      <c r="AN293" s="171"/>
      <c r="AO293" s="171"/>
      <c r="AP293" s="171"/>
      <c r="AQ293" s="171"/>
      <c r="AR293" s="171"/>
      <c r="AS293" s="171"/>
      <c r="AT293" s="171"/>
      <c r="AU293" s="171"/>
      <c r="AV293" s="171"/>
      <c r="AW293" s="171"/>
      <c r="AX293" s="171"/>
      <c r="AY293" s="171"/>
      <c r="AZ293" s="172"/>
      <c r="BA293" s="172"/>
      <c r="BB293" s="172" t="n">
        <v>0</v>
      </c>
      <c r="BC293" s="171" t="n">
        <v>0</v>
      </c>
      <c r="BD293" s="171" t="n">
        <v>-0.07</v>
      </c>
      <c r="BE293" s="171" t="n">
        <v>0</v>
      </c>
      <c r="BF293" s="171" t="n">
        <v>0</v>
      </c>
      <c r="BG293" s="171" t="n">
        <v>0</v>
      </c>
      <c r="BH293" s="171" t="n">
        <v>-0.06</v>
      </c>
      <c r="BI293" s="171" t="n">
        <v>0</v>
      </c>
      <c r="BJ293" s="171" t="n">
        <v>0</v>
      </c>
      <c r="BK293" s="134" t="n">
        <v>0</v>
      </c>
      <c r="BL293" s="134" t="n">
        <v>0</v>
      </c>
      <c r="BM293" s="134" t="n">
        <v>0</v>
      </c>
      <c r="BN293" s="134" t="n">
        <v>0.05</v>
      </c>
      <c r="BO293" s="134" t="n">
        <v>0</v>
      </c>
      <c r="BP293" s="134" t="n">
        <v>0</v>
      </c>
      <c r="BQ293" s="134" t="n">
        <v>0</v>
      </c>
      <c r="BR293" s="134" t="n">
        <v>0</v>
      </c>
      <c r="BS293" s="134" t="n">
        <v>0</v>
      </c>
      <c r="BT293" s="134" t="n">
        <v>-0.07</v>
      </c>
      <c r="BU293" s="134" t="n">
        <v>0</v>
      </c>
      <c r="BV293" s="134" t="n">
        <v>-0.2</v>
      </c>
      <c r="BW293" s="134" t="n">
        <v>0</v>
      </c>
      <c r="BX293" s="134" t="n">
        <v>0</v>
      </c>
      <c r="BY293" s="134" t="n">
        <v>0</v>
      </c>
      <c r="BZ293" s="134"/>
      <c r="CA293" s="134"/>
      <c r="CB293" s="134" t="n">
        <v>0.165</v>
      </c>
      <c r="CC293" s="134" t="n">
        <v>0.0125</v>
      </c>
      <c r="CD293" s="134"/>
      <c r="CE293" s="134"/>
      <c r="CF293" s="134"/>
      <c r="CG293" s="134"/>
      <c r="CH293" s="134"/>
      <c r="CI293" s="134"/>
      <c r="CJ293" s="134"/>
      <c r="CK293" s="134"/>
      <c r="CL293" s="134"/>
      <c r="CM293" s="134"/>
      <c r="CN293" s="134"/>
      <c r="CO293" s="134"/>
      <c r="CP293" s="134"/>
      <c r="CQ293" s="134"/>
      <c r="CR293" s="134"/>
      <c r="CS293" s="134"/>
      <c r="CT293" s="134" t="n">
        <v>0.36</v>
      </c>
      <c r="CU293" s="134" t="n">
        <v>0.01</v>
      </c>
      <c r="CV293" s="134" t="n">
        <v>0.05</v>
      </c>
      <c r="CW293" s="134" t="n">
        <v>0</v>
      </c>
      <c r="CX293" s="134" t="n">
        <v>0.165</v>
      </c>
      <c r="CY293" s="134" t="n">
        <v>0.0125</v>
      </c>
      <c r="CZ293" s="134" t="n">
        <v>-0.18</v>
      </c>
      <c r="DA293" s="134" t="n">
        <v>0</v>
      </c>
      <c r="DB293" s="134" t="n">
        <v>0</v>
      </c>
      <c r="DC293" s="134" t="n">
        <v>0</v>
      </c>
      <c r="DD293" s="134" t="n">
        <v>0</v>
      </c>
    </row>
    <row r="294" customFormat="false" ht="12.75" hidden="false" customHeight="false" outlineLevel="0" collapsed="false">
      <c r="D294" s="133" t="n">
        <v>45566</v>
      </c>
      <c r="F294" s="171" t="n">
        <v>5.815</v>
      </c>
      <c r="G294" s="172" t="n">
        <v>0.060773155568036</v>
      </c>
      <c r="H294" s="171" t="n">
        <v>0.17</v>
      </c>
      <c r="I294" s="171" t="n">
        <v>0</v>
      </c>
      <c r="J294" s="171" t="n">
        <v>0.6</v>
      </c>
      <c r="K294" s="171" t="n">
        <v>0.55</v>
      </c>
      <c r="L294" s="171" t="n">
        <v>0.6</v>
      </c>
      <c r="M294" s="171" t="n">
        <v>0.6</v>
      </c>
      <c r="N294" s="171" t="n">
        <v>0.65</v>
      </c>
      <c r="O294" s="171" t="n">
        <v>0.65</v>
      </c>
      <c r="P294" s="171" t="n">
        <v>0.6</v>
      </c>
      <c r="Q294" s="171" t="n">
        <v>0.5</v>
      </c>
      <c r="R294" s="172" t="n">
        <v>0</v>
      </c>
      <c r="S294" s="172" t="n">
        <v>0.65</v>
      </c>
      <c r="T294" s="171" t="n">
        <v>0.6</v>
      </c>
      <c r="U294" s="171" t="n">
        <v>0.65</v>
      </c>
      <c r="V294" s="171" t="n">
        <v>0.15</v>
      </c>
      <c r="W294" s="171" t="n">
        <v>0.7</v>
      </c>
      <c r="X294" s="171"/>
      <c r="Y294" s="171"/>
      <c r="Z294" s="171"/>
      <c r="AA294" s="171"/>
      <c r="AB294" s="171"/>
      <c r="AC294" s="171"/>
      <c r="AD294" s="171"/>
      <c r="AE294" s="171"/>
      <c r="AF294" s="171"/>
      <c r="AG294" s="171"/>
      <c r="AH294" s="171"/>
      <c r="AI294" s="171"/>
      <c r="AJ294" s="171"/>
      <c r="AK294" s="171"/>
      <c r="AL294" s="171"/>
      <c r="AM294" s="171"/>
      <c r="AN294" s="171"/>
      <c r="AO294" s="171"/>
      <c r="AP294" s="171"/>
      <c r="AQ294" s="171"/>
      <c r="AR294" s="171"/>
      <c r="AS294" s="171"/>
      <c r="AT294" s="171"/>
      <c r="AU294" s="171"/>
      <c r="AV294" s="171"/>
      <c r="AW294" s="171"/>
      <c r="AX294" s="171"/>
      <c r="AY294" s="171"/>
      <c r="AZ294" s="172"/>
      <c r="BA294" s="172"/>
      <c r="BB294" s="172" t="n">
        <v>0</v>
      </c>
      <c r="BC294" s="171" t="n">
        <v>0</v>
      </c>
      <c r="BD294" s="171" t="n">
        <v>-0.07</v>
      </c>
      <c r="BE294" s="171" t="n">
        <v>0</v>
      </c>
      <c r="BF294" s="171" t="n">
        <v>0</v>
      </c>
      <c r="BG294" s="171" t="n">
        <v>0</v>
      </c>
      <c r="BH294" s="171" t="n">
        <v>-0.06</v>
      </c>
      <c r="BI294" s="171" t="n">
        <v>0</v>
      </c>
      <c r="BJ294" s="171" t="n">
        <v>0</v>
      </c>
      <c r="BK294" s="134" t="n">
        <v>0</v>
      </c>
      <c r="BL294" s="134" t="n">
        <v>0</v>
      </c>
      <c r="BM294" s="134" t="n">
        <v>0</v>
      </c>
      <c r="BN294" s="134" t="n">
        <v>0.05</v>
      </c>
      <c r="BO294" s="134" t="n">
        <v>0</v>
      </c>
      <c r="BP294" s="134" t="n">
        <v>0</v>
      </c>
      <c r="BQ294" s="134" t="n">
        <v>0</v>
      </c>
      <c r="BR294" s="134" t="n">
        <v>0</v>
      </c>
      <c r="BS294" s="134" t="n">
        <v>0</v>
      </c>
      <c r="BT294" s="134" t="n">
        <v>-0.07</v>
      </c>
      <c r="BU294" s="134" t="n">
        <v>0</v>
      </c>
      <c r="BV294" s="134" t="n">
        <v>-0.2</v>
      </c>
      <c r="BW294" s="134" t="n">
        <v>0</v>
      </c>
      <c r="BX294" s="134" t="n">
        <v>0</v>
      </c>
      <c r="BY294" s="134" t="n">
        <v>0</v>
      </c>
      <c r="BZ294" s="134"/>
      <c r="CA294" s="134"/>
      <c r="CB294" s="134" t="n">
        <v>0.1725</v>
      </c>
      <c r="CC294" s="134" t="n">
        <v>0.0125</v>
      </c>
      <c r="CD294" s="134"/>
      <c r="CE294" s="134"/>
      <c r="CF294" s="134"/>
      <c r="CG294" s="134"/>
      <c r="CH294" s="134"/>
      <c r="CI294" s="134"/>
      <c r="CJ294" s="134"/>
      <c r="CK294" s="134"/>
      <c r="CL294" s="134"/>
      <c r="CM294" s="134"/>
      <c r="CN294" s="134"/>
      <c r="CO294" s="134"/>
      <c r="CP294" s="134"/>
      <c r="CQ294" s="134"/>
      <c r="CR294" s="134"/>
      <c r="CS294" s="134"/>
      <c r="CT294" s="134" t="n">
        <v>0.4</v>
      </c>
      <c r="CU294" s="134" t="n">
        <v>0.01</v>
      </c>
      <c r="CV294" s="134" t="n">
        <v>0.05</v>
      </c>
      <c r="CW294" s="134" t="n">
        <v>0</v>
      </c>
      <c r="CX294" s="134" t="n">
        <v>0.1725</v>
      </c>
      <c r="CY294" s="134" t="n">
        <v>0.0125</v>
      </c>
      <c r="CZ294" s="134" t="n">
        <v>-0.18</v>
      </c>
      <c r="DA294" s="134" t="n">
        <v>0</v>
      </c>
      <c r="DB294" s="134" t="n">
        <v>0</v>
      </c>
      <c r="DC294" s="134" t="n">
        <v>0</v>
      </c>
      <c r="DD294" s="134" t="n">
        <v>0</v>
      </c>
    </row>
    <row r="295" customFormat="false" ht="12.75" hidden="false" customHeight="false" outlineLevel="0" collapsed="false">
      <c r="D295" s="133" t="n">
        <v>45597</v>
      </c>
      <c r="F295" s="171" t="n">
        <v>5.972</v>
      </c>
      <c r="G295" s="172" t="n">
        <v>0.0607659643333607</v>
      </c>
      <c r="H295" s="171" t="n">
        <v>0.17</v>
      </c>
      <c r="I295" s="171" t="n">
        <v>0</v>
      </c>
      <c r="J295" s="171" t="n">
        <v>0.85</v>
      </c>
      <c r="K295" s="171" t="n">
        <v>0.8</v>
      </c>
      <c r="L295" s="171" t="n">
        <v>0.8</v>
      </c>
      <c r="M295" s="171" t="n">
        <v>0.9</v>
      </c>
      <c r="N295" s="171" t="n">
        <v>0.95</v>
      </c>
      <c r="O295" s="171" t="n">
        <v>0.85</v>
      </c>
      <c r="P295" s="171" t="n">
        <v>0.8</v>
      </c>
      <c r="Q295" s="171" t="n">
        <v>0.95</v>
      </c>
      <c r="R295" s="172" t="n">
        <v>0</v>
      </c>
      <c r="S295" s="172" t="n">
        <v>0.8</v>
      </c>
      <c r="T295" s="171" t="n">
        <v>0.8</v>
      </c>
      <c r="U295" s="171" t="n">
        <v>0.95</v>
      </c>
      <c r="V295" s="171" t="n">
        <v>0.15</v>
      </c>
      <c r="W295" s="171" t="n">
        <v>0.9</v>
      </c>
      <c r="X295" s="171"/>
      <c r="Y295" s="171"/>
      <c r="Z295" s="171"/>
      <c r="AA295" s="171"/>
      <c r="AB295" s="171"/>
      <c r="AC295" s="171"/>
      <c r="AD295" s="171"/>
      <c r="AE295" s="171"/>
      <c r="AF295" s="171"/>
      <c r="AG295" s="171"/>
      <c r="AH295" s="171"/>
      <c r="AI295" s="171"/>
      <c r="AJ295" s="171"/>
      <c r="AK295" s="171"/>
      <c r="AL295" s="171"/>
      <c r="AM295" s="171"/>
      <c r="AN295" s="171"/>
      <c r="AO295" s="171"/>
      <c r="AP295" s="171"/>
      <c r="AQ295" s="171"/>
      <c r="AR295" s="171"/>
      <c r="AS295" s="171"/>
      <c r="AT295" s="171"/>
      <c r="AU295" s="171"/>
      <c r="AV295" s="171"/>
      <c r="AW295" s="171"/>
      <c r="AX295" s="171"/>
      <c r="AY295" s="171"/>
      <c r="AZ295" s="172"/>
      <c r="BA295" s="172"/>
      <c r="BB295" s="172" t="n">
        <v>0</v>
      </c>
      <c r="BC295" s="171" t="n">
        <v>0</v>
      </c>
      <c r="BD295" s="171" t="n">
        <v>-0.07</v>
      </c>
      <c r="BE295" s="171" t="n">
        <v>0</v>
      </c>
      <c r="BF295" s="171" t="n">
        <v>0</v>
      </c>
      <c r="BG295" s="171" t="n">
        <v>0</v>
      </c>
      <c r="BH295" s="171" t="n">
        <v>-0.06</v>
      </c>
      <c r="BI295" s="171" t="n">
        <v>0</v>
      </c>
      <c r="BJ295" s="171" t="n">
        <v>0</v>
      </c>
      <c r="BK295" s="134" t="n">
        <v>0</v>
      </c>
      <c r="BL295" s="134" t="n">
        <v>0</v>
      </c>
      <c r="BM295" s="134" t="n">
        <v>0</v>
      </c>
      <c r="BN295" s="134" t="n">
        <v>0.05</v>
      </c>
      <c r="BO295" s="134" t="n">
        <v>0</v>
      </c>
      <c r="BP295" s="134" t="n">
        <v>0</v>
      </c>
      <c r="BQ295" s="134" t="n">
        <v>0</v>
      </c>
      <c r="BR295" s="134" t="n">
        <v>0</v>
      </c>
      <c r="BS295" s="134" t="n">
        <v>0</v>
      </c>
      <c r="BT295" s="134" t="n">
        <v>-0.07</v>
      </c>
      <c r="BU295" s="134" t="n">
        <v>0</v>
      </c>
      <c r="BV295" s="134" t="n">
        <v>-0.2</v>
      </c>
      <c r="BW295" s="134" t="n">
        <v>0</v>
      </c>
      <c r="BX295" s="134" t="n">
        <v>0</v>
      </c>
      <c r="BY295" s="134" t="n">
        <v>0</v>
      </c>
      <c r="BZ295" s="134"/>
      <c r="CA295" s="134"/>
      <c r="CB295" s="134" t="n">
        <v>0.215</v>
      </c>
      <c r="CC295" s="134" t="n">
        <v>0.02</v>
      </c>
      <c r="CD295" s="134"/>
      <c r="CE295" s="134"/>
      <c r="CF295" s="134"/>
      <c r="CG295" s="134"/>
      <c r="CH295" s="134"/>
      <c r="CI295" s="134"/>
      <c r="CJ295" s="134"/>
      <c r="CK295" s="134"/>
      <c r="CL295" s="134"/>
      <c r="CM295" s="134"/>
      <c r="CN295" s="134"/>
      <c r="CO295" s="134"/>
      <c r="CP295" s="134"/>
      <c r="CQ295" s="134"/>
      <c r="CR295" s="134"/>
      <c r="CS295" s="134"/>
      <c r="CT295" s="134" t="n">
        <v>0.7</v>
      </c>
      <c r="CU295" s="134" t="n">
        <v>0.055</v>
      </c>
      <c r="CV295" s="134" t="n">
        <v>0.05</v>
      </c>
      <c r="CW295" s="134" t="n">
        <v>0</v>
      </c>
      <c r="CX295" s="134" t="n">
        <v>0.215</v>
      </c>
      <c r="CY295" s="134" t="n">
        <v>0.02</v>
      </c>
      <c r="CZ295" s="134" t="n">
        <v>-0.18</v>
      </c>
      <c r="DA295" s="134" t="n">
        <v>0</v>
      </c>
      <c r="DB295" s="134" t="n">
        <v>0</v>
      </c>
      <c r="DC295" s="134" t="n">
        <v>0</v>
      </c>
      <c r="DD295" s="134" t="n">
        <v>0</v>
      </c>
    </row>
    <row r="296" customFormat="false" ht="12.75" hidden="false" customHeight="false" outlineLevel="0" collapsed="false">
      <c r="D296" s="133" t="n">
        <v>45627</v>
      </c>
      <c r="F296" s="171" t="n">
        <v>6.132</v>
      </c>
      <c r="G296" s="172" t="n">
        <v>0.0607590050740132</v>
      </c>
      <c r="H296" s="171" t="n">
        <v>0.17</v>
      </c>
      <c r="I296" s="171" t="n">
        <v>0</v>
      </c>
      <c r="J296" s="171" t="n">
        <v>1.05</v>
      </c>
      <c r="K296" s="171" t="n">
        <v>1</v>
      </c>
      <c r="L296" s="171" t="n">
        <v>1</v>
      </c>
      <c r="M296" s="171" t="n">
        <v>1.15</v>
      </c>
      <c r="N296" s="171" t="n">
        <v>1.25</v>
      </c>
      <c r="O296" s="171" t="n">
        <v>1.05</v>
      </c>
      <c r="P296" s="171" t="n">
        <v>1</v>
      </c>
      <c r="Q296" s="171" t="n">
        <v>1.35</v>
      </c>
      <c r="R296" s="172" t="n">
        <v>0</v>
      </c>
      <c r="S296" s="172" t="n">
        <v>1.1</v>
      </c>
      <c r="T296" s="171" t="n">
        <v>1</v>
      </c>
      <c r="U296" s="171" t="n">
        <v>1.25</v>
      </c>
      <c r="V296" s="171" t="n">
        <v>0.15</v>
      </c>
      <c r="W296" s="171" t="n">
        <v>1.1</v>
      </c>
      <c r="X296" s="171"/>
      <c r="Y296" s="171"/>
      <c r="Z296" s="171"/>
      <c r="AA296" s="171"/>
      <c r="AB296" s="171"/>
      <c r="AC296" s="171"/>
      <c r="AD296" s="171"/>
      <c r="AE296" s="171"/>
      <c r="AF296" s="171"/>
      <c r="AG296" s="171"/>
      <c r="AH296" s="171"/>
      <c r="AI296" s="171"/>
      <c r="AJ296" s="171"/>
      <c r="AK296" s="171"/>
      <c r="AL296" s="171"/>
      <c r="AM296" s="171"/>
      <c r="AN296" s="171"/>
      <c r="AO296" s="171"/>
      <c r="AP296" s="171"/>
      <c r="AQ296" s="171"/>
      <c r="AR296" s="171"/>
      <c r="AS296" s="171"/>
      <c r="AT296" s="171"/>
      <c r="AU296" s="171"/>
      <c r="AV296" s="171"/>
      <c r="AW296" s="171"/>
      <c r="AX296" s="171"/>
      <c r="AY296" s="171"/>
      <c r="AZ296" s="172"/>
      <c r="BA296" s="172"/>
      <c r="BB296" s="172" t="n">
        <v>0</v>
      </c>
      <c r="BC296" s="171" t="n">
        <v>0</v>
      </c>
      <c r="BD296" s="171" t="n">
        <v>-0.07</v>
      </c>
      <c r="BE296" s="171" t="n">
        <v>0</v>
      </c>
      <c r="BF296" s="171" t="n">
        <v>0</v>
      </c>
      <c r="BG296" s="171" t="n">
        <v>0</v>
      </c>
      <c r="BH296" s="171" t="n">
        <v>-0.06</v>
      </c>
      <c r="BI296" s="171" t="n">
        <v>0</v>
      </c>
      <c r="BJ296" s="171" t="n">
        <v>0</v>
      </c>
      <c r="BK296" s="134" t="n">
        <v>0</v>
      </c>
      <c r="BL296" s="134" t="n">
        <v>0</v>
      </c>
      <c r="BM296" s="134" t="n">
        <v>0</v>
      </c>
      <c r="BN296" s="134" t="n">
        <v>0.05</v>
      </c>
      <c r="BO296" s="134" t="n">
        <v>0</v>
      </c>
      <c r="BP296" s="134" t="n">
        <v>0</v>
      </c>
      <c r="BQ296" s="134" t="n">
        <v>0</v>
      </c>
      <c r="BR296" s="134" t="n">
        <v>0</v>
      </c>
      <c r="BS296" s="134" t="n">
        <v>0</v>
      </c>
      <c r="BT296" s="134" t="n">
        <v>-0.07</v>
      </c>
      <c r="BU296" s="134" t="n">
        <v>0</v>
      </c>
      <c r="BV296" s="134" t="n">
        <v>-0.2</v>
      </c>
      <c r="BW296" s="134" t="n">
        <v>0</v>
      </c>
      <c r="BX296" s="134" t="n">
        <v>0</v>
      </c>
      <c r="BY296" s="134" t="n">
        <v>0</v>
      </c>
      <c r="BZ296" s="134"/>
      <c r="CA296" s="134"/>
      <c r="CB296" s="134" t="n">
        <v>0.235</v>
      </c>
      <c r="CC296" s="134" t="n">
        <v>0.02</v>
      </c>
      <c r="CD296" s="134"/>
      <c r="CE296" s="134"/>
      <c r="CF296" s="134"/>
      <c r="CG296" s="134"/>
      <c r="CH296" s="134"/>
      <c r="CI296" s="134"/>
      <c r="CJ296" s="134"/>
      <c r="CK296" s="134"/>
      <c r="CL296" s="134"/>
      <c r="CM296" s="134"/>
      <c r="CN296" s="134"/>
      <c r="CO296" s="134"/>
      <c r="CP296" s="134"/>
      <c r="CQ296" s="134"/>
      <c r="CR296" s="134"/>
      <c r="CS296" s="134"/>
      <c r="CT296" s="134" t="n">
        <v>0.98</v>
      </c>
      <c r="CU296" s="134" t="n">
        <v>0.25</v>
      </c>
      <c r="CV296" s="134" t="n">
        <v>0.05</v>
      </c>
      <c r="CW296" s="134" t="n">
        <v>0</v>
      </c>
      <c r="CX296" s="134" t="n">
        <v>0.235</v>
      </c>
      <c r="CY296" s="134" t="n">
        <v>0.02</v>
      </c>
      <c r="CZ296" s="134" t="n">
        <v>-0.18</v>
      </c>
      <c r="DA296" s="134" t="n">
        <v>0</v>
      </c>
      <c r="DB296" s="134" t="n">
        <v>0</v>
      </c>
      <c r="DC296" s="134" t="n">
        <v>0</v>
      </c>
      <c r="DD296" s="134" t="n">
        <v>0</v>
      </c>
    </row>
    <row r="297" customFormat="false" ht="12.75" hidden="false" customHeight="false" outlineLevel="0" collapsed="false">
      <c r="D297" s="133" t="n">
        <v>45658</v>
      </c>
      <c r="F297" s="171"/>
      <c r="G297" s="172" t="n">
        <v>0.0607518138393708</v>
      </c>
      <c r="H297" s="171"/>
      <c r="I297" s="171" t="n">
        <v>0</v>
      </c>
      <c r="J297" s="171" t="n">
        <v>1.05</v>
      </c>
      <c r="K297" s="171" t="n">
        <v>1</v>
      </c>
      <c r="L297" s="171" t="n">
        <v>1</v>
      </c>
      <c r="M297" s="171" t="n">
        <v>1.15</v>
      </c>
      <c r="N297" s="171" t="n">
        <v>1.45</v>
      </c>
      <c r="O297" s="171" t="n">
        <v>1.05</v>
      </c>
      <c r="P297" s="171" t="n">
        <v>1</v>
      </c>
      <c r="Q297" s="171" t="n">
        <v>1.35</v>
      </c>
      <c r="R297" s="172" t="n">
        <v>0</v>
      </c>
      <c r="S297" s="172" t="n">
        <v>1.1</v>
      </c>
      <c r="T297" s="171" t="n">
        <v>1</v>
      </c>
      <c r="U297" s="171" t="n">
        <v>1.45</v>
      </c>
      <c r="V297" s="171" t="n">
        <v>0.15</v>
      </c>
      <c r="W297" s="171" t="n">
        <v>1.1</v>
      </c>
      <c r="X297" s="171"/>
      <c r="Y297" s="171"/>
      <c r="Z297" s="171"/>
      <c r="AA297" s="171"/>
      <c r="AB297" s="171"/>
      <c r="AC297" s="171"/>
      <c r="AD297" s="171"/>
      <c r="AE297" s="171"/>
      <c r="AF297" s="171"/>
      <c r="AG297" s="171"/>
      <c r="AH297" s="171"/>
      <c r="AI297" s="171"/>
      <c r="AJ297" s="171"/>
      <c r="AK297" s="171"/>
      <c r="AL297" s="171"/>
      <c r="AM297" s="171"/>
      <c r="AN297" s="171"/>
      <c r="AO297" s="171"/>
      <c r="AP297" s="171"/>
      <c r="AQ297" s="171"/>
      <c r="AR297" s="171"/>
      <c r="AS297" s="171"/>
      <c r="AT297" s="171"/>
      <c r="AU297" s="171"/>
      <c r="AV297" s="171"/>
      <c r="AW297" s="171"/>
      <c r="AX297" s="171"/>
      <c r="AY297" s="171"/>
      <c r="AZ297" s="172"/>
      <c r="BA297" s="172"/>
      <c r="BB297" s="172" t="n">
        <v>0</v>
      </c>
      <c r="BC297" s="171" t="n">
        <v>0</v>
      </c>
      <c r="BD297" s="171" t="n">
        <v>-0.07</v>
      </c>
      <c r="BE297" s="171" t="n">
        <v>0</v>
      </c>
      <c r="BF297" s="171" t="n">
        <v>0</v>
      </c>
      <c r="BG297" s="171" t="n">
        <v>0</v>
      </c>
      <c r="BH297" s="171" t="n">
        <v>-0.06</v>
      </c>
      <c r="BI297" s="171" t="n">
        <v>0</v>
      </c>
      <c r="BJ297" s="171" t="n">
        <v>0</v>
      </c>
      <c r="BK297" s="134" t="n">
        <v>0</v>
      </c>
      <c r="BL297" s="134" t="n">
        <v>0</v>
      </c>
      <c r="BM297" s="134" t="n">
        <v>0</v>
      </c>
      <c r="BN297" s="134" t="n">
        <v>0.05</v>
      </c>
      <c r="BO297" s="134" t="n">
        <v>0</v>
      </c>
      <c r="BP297" s="134" t="n">
        <v>0</v>
      </c>
      <c r="BQ297" s="134" t="n">
        <v>0</v>
      </c>
      <c r="BR297" s="134" t="n">
        <v>0</v>
      </c>
      <c r="BS297" s="134" t="n">
        <v>0</v>
      </c>
      <c r="BT297" s="134" t="n">
        <v>-0.07</v>
      </c>
      <c r="BU297" s="134" t="n">
        <v>0</v>
      </c>
      <c r="BV297" s="134" t="n">
        <v>-0.2</v>
      </c>
      <c r="BW297" s="134" t="n">
        <v>0</v>
      </c>
      <c r="BX297" s="134" t="n">
        <v>0</v>
      </c>
      <c r="BY297" s="134" t="n">
        <v>0</v>
      </c>
      <c r="BZ297" s="134"/>
      <c r="CA297" s="134"/>
      <c r="CB297" s="134" t="n">
        <v>0.255</v>
      </c>
      <c r="CC297" s="134" t="n">
        <v>0.02</v>
      </c>
      <c r="CD297" s="134"/>
      <c r="CE297" s="134"/>
      <c r="CF297" s="134"/>
      <c r="CG297" s="134"/>
      <c r="CH297" s="134"/>
      <c r="CI297" s="134"/>
      <c r="CJ297" s="134"/>
      <c r="CK297" s="134"/>
      <c r="CL297" s="134"/>
      <c r="CM297" s="134"/>
      <c r="CN297" s="134"/>
      <c r="CO297" s="134"/>
      <c r="CP297" s="134"/>
      <c r="CQ297" s="134"/>
      <c r="CR297" s="134"/>
      <c r="CS297" s="134"/>
      <c r="CT297" s="134" t="n">
        <v>1.6</v>
      </c>
      <c r="CU297" s="134" t="n">
        <v>0.45</v>
      </c>
      <c r="CV297" s="134" t="n">
        <v>0.05</v>
      </c>
      <c r="CW297" s="134" t="n">
        <v>0</v>
      </c>
      <c r="CX297" s="134" t="n">
        <v>0.255</v>
      </c>
      <c r="CY297" s="134" t="n">
        <v>0.02</v>
      </c>
      <c r="CZ297" s="134" t="n">
        <v>-0.18</v>
      </c>
      <c r="DA297" s="134" t="n">
        <v>0</v>
      </c>
      <c r="DB297" s="134" t="n">
        <v>0</v>
      </c>
      <c r="DC297" s="134" t="n">
        <v>0</v>
      </c>
      <c r="DD297" s="134" t="n">
        <v>0</v>
      </c>
    </row>
    <row r="298" customFormat="false" ht="12.75" hidden="false" customHeight="false" outlineLevel="0" collapsed="false">
      <c r="D298" s="133" t="n">
        <v>45689</v>
      </c>
      <c r="F298" s="171"/>
      <c r="G298" s="172" t="n">
        <v>0.0607446226047461</v>
      </c>
      <c r="H298" s="171"/>
      <c r="I298" s="171" t="n">
        <v>0</v>
      </c>
      <c r="J298" s="171" t="n">
        <v>1.05</v>
      </c>
      <c r="K298" s="171" t="n">
        <v>1</v>
      </c>
      <c r="L298" s="171" t="n">
        <v>1</v>
      </c>
      <c r="M298" s="171" t="n">
        <v>1.15</v>
      </c>
      <c r="N298" s="171" t="n">
        <v>1.45</v>
      </c>
      <c r="O298" s="171" t="n">
        <v>1.05</v>
      </c>
      <c r="P298" s="171" t="n">
        <v>1</v>
      </c>
      <c r="Q298" s="171" t="n">
        <v>1.35</v>
      </c>
      <c r="R298" s="172" t="n">
        <v>0</v>
      </c>
      <c r="S298" s="172" t="n">
        <v>1.1</v>
      </c>
      <c r="T298" s="171" t="n">
        <v>1</v>
      </c>
      <c r="U298" s="171" t="n">
        <v>1.45</v>
      </c>
      <c r="V298" s="171" t="n">
        <v>0.15</v>
      </c>
      <c r="W298" s="171" t="n">
        <v>1.1</v>
      </c>
      <c r="X298" s="171"/>
      <c r="Y298" s="171"/>
      <c r="Z298" s="171"/>
      <c r="AA298" s="171"/>
      <c r="AB298" s="171"/>
      <c r="AC298" s="171"/>
      <c r="AD298" s="171"/>
      <c r="AE298" s="171"/>
      <c r="AF298" s="171"/>
      <c r="AG298" s="171"/>
      <c r="AH298" s="171"/>
      <c r="AI298" s="171"/>
      <c r="AJ298" s="171"/>
      <c r="AK298" s="171"/>
      <c r="AL298" s="171"/>
      <c r="AM298" s="171"/>
      <c r="AN298" s="171"/>
      <c r="AO298" s="171"/>
      <c r="AP298" s="171"/>
      <c r="AQ298" s="171"/>
      <c r="AR298" s="171"/>
      <c r="AS298" s="171"/>
      <c r="AT298" s="171"/>
      <c r="AU298" s="171"/>
      <c r="AV298" s="171"/>
      <c r="AW298" s="171"/>
      <c r="AX298" s="171"/>
      <c r="AY298" s="171"/>
      <c r="AZ298" s="172"/>
      <c r="BA298" s="172"/>
      <c r="BB298" s="172" t="n">
        <v>0</v>
      </c>
      <c r="BC298" s="171" t="n">
        <v>0</v>
      </c>
      <c r="BD298" s="171" t="n">
        <v>-0.07</v>
      </c>
      <c r="BE298" s="171" t="n">
        <v>0</v>
      </c>
      <c r="BF298" s="171" t="n">
        <v>0</v>
      </c>
      <c r="BG298" s="171" t="n">
        <v>0</v>
      </c>
      <c r="BH298" s="171" t="n">
        <v>-0.06</v>
      </c>
      <c r="BI298" s="171" t="n">
        <v>0</v>
      </c>
      <c r="BJ298" s="171" t="n">
        <v>0</v>
      </c>
      <c r="BK298" s="134" t="n">
        <v>0</v>
      </c>
      <c r="BL298" s="134" t="n">
        <v>0</v>
      </c>
      <c r="BM298" s="134" t="n">
        <v>0</v>
      </c>
      <c r="BN298" s="134" t="n">
        <v>0.05</v>
      </c>
      <c r="BO298" s="134" t="n">
        <v>0</v>
      </c>
      <c r="BP298" s="134" t="n">
        <v>0</v>
      </c>
      <c r="BQ298" s="134" t="n">
        <v>0</v>
      </c>
      <c r="BR298" s="134" t="n">
        <v>0</v>
      </c>
      <c r="BS298" s="134" t="n">
        <v>0</v>
      </c>
      <c r="BT298" s="134" t="n">
        <v>-0.07</v>
      </c>
      <c r="BU298" s="134" t="n">
        <v>0</v>
      </c>
      <c r="BV298" s="134" t="n">
        <v>-0.2</v>
      </c>
      <c r="BW298" s="134" t="n">
        <v>0</v>
      </c>
      <c r="BX298" s="134" t="n">
        <v>0</v>
      </c>
      <c r="BY298" s="134" t="n">
        <v>0</v>
      </c>
      <c r="BZ298" s="134"/>
      <c r="CA298" s="134"/>
      <c r="CB298" s="134" t="n">
        <v>0.255</v>
      </c>
      <c r="CC298" s="134" t="n">
        <v>0.02</v>
      </c>
      <c r="CD298" s="134"/>
      <c r="CE298" s="134"/>
      <c r="CF298" s="134"/>
      <c r="CG298" s="134"/>
      <c r="CH298" s="134"/>
      <c r="CI298" s="134"/>
      <c r="CJ298" s="134"/>
      <c r="CK298" s="134"/>
      <c r="CL298" s="134"/>
      <c r="CM298" s="134"/>
      <c r="CN298" s="134"/>
      <c r="CO298" s="134"/>
      <c r="CP298" s="134"/>
      <c r="CQ298" s="134"/>
      <c r="CR298" s="134"/>
      <c r="CS298" s="134"/>
      <c r="CT298" s="134" t="n">
        <v>1.6</v>
      </c>
      <c r="CU298" s="134" t="n">
        <v>0.45</v>
      </c>
      <c r="CV298" s="134" t="n">
        <v>0.05</v>
      </c>
      <c r="CW298" s="134" t="n">
        <v>0</v>
      </c>
      <c r="CX298" s="134" t="n">
        <v>0.255</v>
      </c>
      <c r="CY298" s="134" t="n">
        <v>0.02</v>
      </c>
      <c r="CZ298" s="134" t="n">
        <v>-0.18</v>
      </c>
      <c r="DA298" s="134" t="n">
        <v>0</v>
      </c>
      <c r="DB298" s="134" t="n">
        <v>0</v>
      </c>
      <c r="DC298" s="134" t="n">
        <v>0</v>
      </c>
      <c r="DD298" s="134" t="n">
        <v>0</v>
      </c>
    </row>
    <row r="299" customFormat="false" ht="12.75" hidden="false" customHeight="false" outlineLevel="0" collapsed="false">
      <c r="D299" s="133" t="n">
        <v>45717</v>
      </c>
      <c r="F299" s="171"/>
      <c r="G299" s="172" t="n">
        <v>0.0607381272960672</v>
      </c>
      <c r="H299" s="171"/>
      <c r="I299" s="171" t="n">
        <v>0</v>
      </c>
      <c r="J299" s="171" t="n">
        <v>0.8</v>
      </c>
      <c r="K299" s="171" t="n">
        <v>0.75</v>
      </c>
      <c r="L299" s="171" t="n">
        <v>0.75</v>
      </c>
      <c r="M299" s="171" t="n">
        <v>0.85</v>
      </c>
      <c r="N299" s="171" t="n">
        <v>1</v>
      </c>
      <c r="O299" s="171" t="n">
        <v>0.75</v>
      </c>
      <c r="P299" s="171" t="n">
        <v>0.75</v>
      </c>
      <c r="Q299" s="171" t="n">
        <v>0.95</v>
      </c>
      <c r="R299" s="172" t="n">
        <v>0</v>
      </c>
      <c r="S299" s="172" t="n">
        <v>0.75</v>
      </c>
      <c r="T299" s="171" t="n">
        <v>0.75</v>
      </c>
      <c r="U299" s="171" t="n">
        <v>1</v>
      </c>
      <c r="V299" s="171" t="n">
        <v>0.15</v>
      </c>
      <c r="W299" s="171" t="n">
        <v>0.85</v>
      </c>
      <c r="X299" s="171"/>
      <c r="Y299" s="171"/>
      <c r="Z299" s="171"/>
      <c r="AA299" s="171"/>
      <c r="AB299" s="171"/>
      <c r="AC299" s="171"/>
      <c r="AD299" s="171"/>
      <c r="AE299" s="171"/>
      <c r="AF299" s="171"/>
      <c r="AG299" s="171"/>
      <c r="AH299" s="171"/>
      <c r="AI299" s="171"/>
      <c r="AJ299" s="171"/>
      <c r="AK299" s="171"/>
      <c r="AL299" s="171"/>
      <c r="AM299" s="171"/>
      <c r="AN299" s="171"/>
      <c r="AO299" s="171"/>
      <c r="AP299" s="171"/>
      <c r="AQ299" s="171"/>
      <c r="AR299" s="171"/>
      <c r="AS299" s="171"/>
      <c r="AT299" s="171"/>
      <c r="AU299" s="171"/>
      <c r="AV299" s="171"/>
      <c r="AW299" s="171"/>
      <c r="AX299" s="171"/>
      <c r="AY299" s="171"/>
      <c r="AZ299" s="172"/>
      <c r="BA299" s="172"/>
      <c r="BB299" s="172" t="n">
        <v>0</v>
      </c>
      <c r="BC299" s="171" t="n">
        <v>0</v>
      </c>
      <c r="BD299" s="171" t="n">
        <v>-0.07</v>
      </c>
      <c r="BE299" s="171" t="n">
        <v>0</v>
      </c>
      <c r="BF299" s="171" t="n">
        <v>0</v>
      </c>
      <c r="BG299" s="171" t="n">
        <v>0</v>
      </c>
      <c r="BH299" s="171" t="n">
        <v>-0.06</v>
      </c>
      <c r="BI299" s="171" t="n">
        <v>0</v>
      </c>
      <c r="BJ299" s="171" t="n">
        <v>0</v>
      </c>
      <c r="BK299" s="134" t="n">
        <v>0</v>
      </c>
      <c r="BL299" s="134" t="n">
        <v>0</v>
      </c>
      <c r="BM299" s="134" t="n">
        <v>0</v>
      </c>
      <c r="BN299" s="134" t="n">
        <v>0.05</v>
      </c>
      <c r="BO299" s="134" t="n">
        <v>0</v>
      </c>
      <c r="BP299" s="134" t="n">
        <v>0</v>
      </c>
      <c r="BQ299" s="134" t="n">
        <v>0</v>
      </c>
      <c r="BR299" s="134" t="n">
        <v>0</v>
      </c>
      <c r="BS299" s="134" t="n">
        <v>0</v>
      </c>
      <c r="BT299" s="134" t="n">
        <v>-0.07</v>
      </c>
      <c r="BU299" s="134" t="n">
        <v>0</v>
      </c>
      <c r="BV299" s="134" t="n">
        <v>-0.2</v>
      </c>
      <c r="BW299" s="134" t="n">
        <v>0</v>
      </c>
      <c r="BX299" s="134" t="n">
        <v>0</v>
      </c>
      <c r="BY299" s="134" t="n">
        <v>0</v>
      </c>
      <c r="BZ299" s="134"/>
      <c r="CA299" s="134"/>
      <c r="CB299" s="134" t="n">
        <v>0.215</v>
      </c>
      <c r="CC299" s="134" t="n">
        <v>0.02</v>
      </c>
      <c r="CD299" s="134"/>
      <c r="CE299" s="134"/>
      <c r="CF299" s="134"/>
      <c r="CG299" s="134"/>
      <c r="CH299" s="134"/>
      <c r="CI299" s="134"/>
      <c r="CJ299" s="134"/>
      <c r="CK299" s="134"/>
      <c r="CL299" s="134"/>
      <c r="CM299" s="134"/>
      <c r="CN299" s="134"/>
      <c r="CO299" s="134"/>
      <c r="CP299" s="134"/>
      <c r="CQ299" s="134"/>
      <c r="CR299" s="134"/>
      <c r="CS299" s="134"/>
      <c r="CT299" s="134" t="n">
        <v>0.69</v>
      </c>
      <c r="CU299" s="134" t="n">
        <v>0.1</v>
      </c>
      <c r="CV299" s="134" t="n">
        <v>0.05</v>
      </c>
      <c r="CW299" s="134" t="n">
        <v>0</v>
      </c>
      <c r="CX299" s="134" t="n">
        <v>0.215</v>
      </c>
      <c r="CY299" s="134" t="n">
        <v>0.02</v>
      </c>
      <c r="CZ299" s="134" t="n">
        <v>-0.18</v>
      </c>
      <c r="DA299" s="134" t="n">
        <v>0</v>
      </c>
      <c r="DB299" s="134" t="n">
        <v>0</v>
      </c>
      <c r="DC299" s="134" t="n">
        <v>0</v>
      </c>
      <c r="DD299" s="134" t="n">
        <v>0</v>
      </c>
    </row>
    <row r="300" customFormat="false" ht="12.75" hidden="false" customHeight="false" outlineLevel="0" collapsed="false">
      <c r="D300" s="133" t="n">
        <v>45748</v>
      </c>
      <c r="F300" s="171"/>
      <c r="G300" s="172" t="n">
        <v>0.0607309360614754</v>
      </c>
      <c r="H300" s="171"/>
      <c r="I300" s="171" t="n">
        <v>0</v>
      </c>
      <c r="J300" s="171" t="n">
        <v>0.45</v>
      </c>
      <c r="K300" s="171" t="n">
        <v>0.4</v>
      </c>
      <c r="L300" s="171" t="n">
        <v>0.45</v>
      </c>
      <c r="M300" s="171" t="n">
        <v>0.45</v>
      </c>
      <c r="N300" s="171" t="n">
        <v>0.45</v>
      </c>
      <c r="O300" s="171" t="n">
        <v>0.45</v>
      </c>
      <c r="P300" s="171" t="n">
        <v>0.45</v>
      </c>
      <c r="Q300" s="171" t="n">
        <v>0.5</v>
      </c>
      <c r="R300" s="172" t="n">
        <v>0</v>
      </c>
      <c r="S300" s="172" t="n">
        <v>0.45</v>
      </c>
      <c r="T300" s="171" t="n">
        <v>0.4</v>
      </c>
      <c r="U300" s="171" t="n">
        <v>0.45</v>
      </c>
      <c r="V300" s="171" t="n">
        <v>0.15</v>
      </c>
      <c r="W300" s="171" t="n">
        <v>0.55</v>
      </c>
      <c r="X300" s="171"/>
      <c r="Y300" s="171"/>
      <c r="Z300" s="171"/>
      <c r="AA300" s="171"/>
      <c r="AB300" s="171"/>
      <c r="AC300" s="171"/>
      <c r="AD300" s="171"/>
      <c r="AE300" s="171"/>
      <c r="AF300" s="171"/>
      <c r="AG300" s="171"/>
      <c r="AH300" s="171"/>
      <c r="AI300" s="171"/>
      <c r="AJ300" s="171"/>
      <c r="AK300" s="171"/>
      <c r="AL300" s="171"/>
      <c r="AM300" s="171"/>
      <c r="AN300" s="171"/>
      <c r="AO300" s="171"/>
      <c r="AP300" s="171"/>
      <c r="AQ300" s="171"/>
      <c r="AR300" s="171"/>
      <c r="AS300" s="171"/>
      <c r="AT300" s="171"/>
      <c r="AU300" s="171"/>
      <c r="AV300" s="171"/>
      <c r="AW300" s="171"/>
      <c r="AX300" s="171"/>
      <c r="AY300" s="171"/>
      <c r="AZ300" s="172"/>
      <c r="BA300" s="172"/>
      <c r="BB300" s="172" t="n">
        <v>0</v>
      </c>
      <c r="BC300" s="171" t="n">
        <v>0</v>
      </c>
      <c r="BD300" s="171" t="n">
        <v>-0.07</v>
      </c>
      <c r="BE300" s="171" t="n">
        <v>0</v>
      </c>
      <c r="BF300" s="171" t="n">
        <v>0</v>
      </c>
      <c r="BG300" s="171" t="n">
        <v>0</v>
      </c>
      <c r="BH300" s="171" t="n">
        <v>-0.06</v>
      </c>
      <c r="BI300" s="171" t="n">
        <v>0</v>
      </c>
      <c r="BJ300" s="171" t="n">
        <v>0</v>
      </c>
      <c r="BK300" s="134" t="n">
        <v>0</v>
      </c>
      <c r="BL300" s="134" t="n">
        <v>0</v>
      </c>
      <c r="BM300" s="134" t="n">
        <v>0</v>
      </c>
      <c r="BN300" s="134" t="n">
        <v>0.05</v>
      </c>
      <c r="BO300" s="134" t="n">
        <v>0</v>
      </c>
      <c r="BP300" s="134" t="n">
        <v>0</v>
      </c>
      <c r="BQ300" s="134" t="n">
        <v>0</v>
      </c>
      <c r="BR300" s="134" t="n">
        <v>0</v>
      </c>
      <c r="BS300" s="134" t="n">
        <v>0</v>
      </c>
      <c r="BT300" s="134" t="n">
        <v>-0.07</v>
      </c>
      <c r="BU300" s="134" t="n">
        <v>0</v>
      </c>
      <c r="BV300" s="134" t="n">
        <v>-0.2</v>
      </c>
      <c r="BW300" s="134" t="n">
        <v>0</v>
      </c>
      <c r="BX300" s="134" t="n">
        <v>0</v>
      </c>
      <c r="BY300" s="134" t="n">
        <v>0</v>
      </c>
      <c r="BZ300" s="134"/>
      <c r="CA300" s="134"/>
      <c r="CB300" s="134" t="n">
        <v>0.17</v>
      </c>
      <c r="CC300" s="134" t="n">
        <v>0.0175</v>
      </c>
      <c r="CD300" s="134"/>
      <c r="CE300" s="134"/>
      <c r="CF300" s="134"/>
      <c r="CG300" s="134"/>
      <c r="CH300" s="134"/>
      <c r="CI300" s="134"/>
      <c r="CJ300" s="134"/>
      <c r="CK300" s="134"/>
      <c r="CL300" s="134"/>
      <c r="CM300" s="134"/>
      <c r="CN300" s="134"/>
      <c r="CO300" s="134"/>
      <c r="CP300" s="134"/>
      <c r="CQ300" s="134"/>
      <c r="CR300" s="134"/>
      <c r="CS300" s="134"/>
      <c r="CT300" s="134" t="n">
        <v>0.38</v>
      </c>
      <c r="CU300" s="134" t="n">
        <v>0.02</v>
      </c>
      <c r="CV300" s="134" t="n">
        <v>0.05</v>
      </c>
      <c r="CW300" s="134" t="n">
        <v>0</v>
      </c>
      <c r="CX300" s="134" t="n">
        <v>0.17</v>
      </c>
      <c r="CY300" s="134" t="n">
        <v>0.0175</v>
      </c>
      <c r="CZ300" s="134" t="n">
        <v>-0.18</v>
      </c>
      <c r="DA300" s="134" t="n">
        <v>0</v>
      </c>
      <c r="DB300" s="134" t="n">
        <v>0</v>
      </c>
      <c r="DC300" s="134" t="n">
        <v>0</v>
      </c>
      <c r="DD300" s="134" t="n">
        <v>0</v>
      </c>
    </row>
    <row r="301" customFormat="false" ht="12.75" hidden="false" customHeight="false" outlineLevel="0" collapsed="false">
      <c r="D301" s="133" t="n">
        <v>45778</v>
      </c>
      <c r="F301" s="171"/>
      <c r="G301" s="172" t="n">
        <v>0.0607239768022088</v>
      </c>
      <c r="H301" s="171"/>
      <c r="I301" s="171" t="n">
        <v>0</v>
      </c>
      <c r="J301" s="171" t="n">
        <v>0.5</v>
      </c>
      <c r="K301" s="171" t="n">
        <v>0.4</v>
      </c>
      <c r="L301" s="171" t="n">
        <v>0.4</v>
      </c>
      <c r="M301" s="171" t="n">
        <v>0.45</v>
      </c>
      <c r="N301" s="171" t="n">
        <v>0.5</v>
      </c>
      <c r="O301" s="171" t="n">
        <v>0.45</v>
      </c>
      <c r="P301" s="171" t="n">
        <v>0.4</v>
      </c>
      <c r="Q301" s="171" t="n">
        <v>0.45</v>
      </c>
      <c r="R301" s="172" t="n">
        <v>0</v>
      </c>
      <c r="S301" s="172" t="n">
        <v>0.5</v>
      </c>
      <c r="T301" s="171" t="n">
        <v>0.45</v>
      </c>
      <c r="U301" s="171" t="n">
        <v>0.5</v>
      </c>
      <c r="V301" s="171" t="n">
        <v>0.15</v>
      </c>
      <c r="W301" s="171" t="n">
        <v>0.5</v>
      </c>
      <c r="X301" s="171"/>
      <c r="Y301" s="171"/>
      <c r="Z301" s="171"/>
      <c r="AA301" s="171"/>
      <c r="AB301" s="171"/>
      <c r="AC301" s="171"/>
      <c r="AD301" s="171"/>
      <c r="AE301" s="171"/>
      <c r="AF301" s="171"/>
      <c r="AG301" s="171"/>
      <c r="AH301" s="171"/>
      <c r="AI301" s="171"/>
      <c r="AJ301" s="171"/>
      <c r="AK301" s="171"/>
      <c r="AL301" s="171"/>
      <c r="AM301" s="171"/>
      <c r="AN301" s="171"/>
      <c r="AO301" s="171"/>
      <c r="AP301" s="171"/>
      <c r="AQ301" s="171"/>
      <c r="AR301" s="171"/>
      <c r="AS301" s="171"/>
      <c r="AT301" s="171"/>
      <c r="AU301" s="171"/>
      <c r="AV301" s="171"/>
      <c r="AW301" s="171"/>
      <c r="AX301" s="171"/>
      <c r="AY301" s="171"/>
      <c r="AZ301" s="172"/>
      <c r="BA301" s="172"/>
      <c r="BB301" s="172" t="n">
        <v>0</v>
      </c>
      <c r="BC301" s="171" t="n">
        <v>0</v>
      </c>
      <c r="BD301" s="171" t="n">
        <v>-0.07</v>
      </c>
      <c r="BE301" s="171" t="n">
        <v>0</v>
      </c>
      <c r="BF301" s="171" t="n">
        <v>0</v>
      </c>
      <c r="BG301" s="171" t="n">
        <v>0</v>
      </c>
      <c r="BH301" s="171" t="n">
        <v>-0.06</v>
      </c>
      <c r="BI301" s="171" t="n">
        <v>0</v>
      </c>
      <c r="BJ301" s="171" t="n">
        <v>0</v>
      </c>
      <c r="BK301" s="134" t="n">
        <v>0</v>
      </c>
      <c r="BL301" s="134" t="n">
        <v>0</v>
      </c>
      <c r="BM301" s="134" t="n">
        <v>0</v>
      </c>
      <c r="BN301" s="134" t="n">
        <v>0.05</v>
      </c>
      <c r="BO301" s="134" t="n">
        <v>0</v>
      </c>
      <c r="BP301" s="134" t="n">
        <v>0</v>
      </c>
      <c r="BQ301" s="134" t="n">
        <v>0</v>
      </c>
      <c r="BR301" s="134" t="n">
        <v>0</v>
      </c>
      <c r="BS301" s="134" t="n">
        <v>0</v>
      </c>
      <c r="BT301" s="134" t="n">
        <v>-0.07</v>
      </c>
      <c r="BU301" s="134" t="n">
        <v>0</v>
      </c>
      <c r="BV301" s="134" t="n">
        <v>-0.2</v>
      </c>
      <c r="BW301" s="134" t="n">
        <v>0</v>
      </c>
      <c r="BX301" s="134" t="n">
        <v>0</v>
      </c>
      <c r="BY301" s="134" t="n">
        <v>0</v>
      </c>
      <c r="BZ301" s="134"/>
      <c r="CA301" s="134"/>
      <c r="CB301" s="134" t="n">
        <v>0.165</v>
      </c>
      <c r="CC301" s="134" t="n">
        <v>0.01</v>
      </c>
      <c r="CD301" s="134"/>
      <c r="CE301" s="134"/>
      <c r="CF301" s="134"/>
      <c r="CG301" s="134"/>
      <c r="CH301" s="134"/>
      <c r="CI301" s="134"/>
      <c r="CJ301" s="134"/>
      <c r="CK301" s="134"/>
      <c r="CL301" s="134"/>
      <c r="CM301" s="134"/>
      <c r="CN301" s="134"/>
      <c r="CO301" s="134"/>
      <c r="CP301" s="134"/>
      <c r="CQ301" s="134"/>
      <c r="CR301" s="134"/>
      <c r="CS301" s="134"/>
      <c r="CT301" s="134" t="n">
        <v>0.33</v>
      </c>
      <c r="CU301" s="134" t="n">
        <v>0.02</v>
      </c>
      <c r="CV301" s="134" t="n">
        <v>0.05</v>
      </c>
      <c r="CW301" s="134" t="n">
        <v>0</v>
      </c>
      <c r="CX301" s="134" t="n">
        <v>0.165</v>
      </c>
      <c r="CY301" s="134" t="n">
        <v>0.01</v>
      </c>
      <c r="CZ301" s="134" t="n">
        <v>-0.18</v>
      </c>
      <c r="DA301" s="134" t="n">
        <v>0</v>
      </c>
      <c r="DB301" s="134" t="n">
        <v>0</v>
      </c>
      <c r="DC301" s="134" t="n">
        <v>0</v>
      </c>
      <c r="DD301" s="134" t="n">
        <v>0</v>
      </c>
    </row>
    <row r="302" customFormat="false" ht="12.75" hidden="false" customHeight="false" outlineLevel="0" collapsed="false">
      <c r="D302" s="133" t="n">
        <v>45809</v>
      </c>
      <c r="F302" s="171"/>
      <c r="G302" s="172" t="n">
        <v>0.0607167855676503</v>
      </c>
      <c r="H302" s="171"/>
      <c r="I302" s="171" t="n">
        <v>0</v>
      </c>
      <c r="J302" s="171" t="n">
        <v>0.5</v>
      </c>
      <c r="K302" s="171" t="n">
        <v>0.4</v>
      </c>
      <c r="L302" s="171" t="n">
        <v>0.5</v>
      </c>
      <c r="M302" s="171" t="n">
        <v>0.45</v>
      </c>
      <c r="N302" s="171" t="n">
        <v>0.5</v>
      </c>
      <c r="O302" s="171" t="n">
        <v>0.5</v>
      </c>
      <c r="P302" s="171" t="n">
        <v>0.5</v>
      </c>
      <c r="Q302" s="171" t="n">
        <v>0.5</v>
      </c>
      <c r="R302" s="172" t="n">
        <v>0</v>
      </c>
      <c r="S302" s="172" t="n">
        <v>0.5</v>
      </c>
      <c r="T302" s="171" t="n">
        <v>0.45</v>
      </c>
      <c r="U302" s="171" t="n">
        <v>0.5</v>
      </c>
      <c r="V302" s="171" t="n">
        <v>0.15</v>
      </c>
      <c r="W302" s="171" t="n">
        <v>0.6</v>
      </c>
      <c r="X302" s="171"/>
      <c r="Y302" s="171"/>
      <c r="Z302" s="171"/>
      <c r="AA302" s="171"/>
      <c r="AB302" s="171"/>
      <c r="AC302" s="171"/>
      <c r="AD302" s="171"/>
      <c r="AE302" s="171"/>
      <c r="AF302" s="171"/>
      <c r="AG302" s="171"/>
      <c r="AH302" s="171"/>
      <c r="AI302" s="171"/>
      <c r="AJ302" s="171"/>
      <c r="AK302" s="171"/>
      <c r="AL302" s="171"/>
      <c r="AM302" s="171"/>
      <c r="AN302" s="171"/>
      <c r="AO302" s="171"/>
      <c r="AP302" s="171"/>
      <c r="AQ302" s="171"/>
      <c r="AR302" s="171"/>
      <c r="AS302" s="171"/>
      <c r="AT302" s="171"/>
      <c r="AU302" s="171"/>
      <c r="AV302" s="171"/>
      <c r="AW302" s="171"/>
      <c r="AX302" s="171"/>
      <c r="AY302" s="171"/>
      <c r="AZ302" s="172"/>
      <c r="BA302" s="172"/>
      <c r="BB302" s="172" t="n">
        <v>0</v>
      </c>
      <c r="BC302" s="171" t="n">
        <v>0</v>
      </c>
      <c r="BD302" s="171" t="n">
        <v>-0.07</v>
      </c>
      <c r="BE302" s="171" t="n">
        <v>0</v>
      </c>
      <c r="BF302" s="171" t="n">
        <v>0</v>
      </c>
      <c r="BG302" s="171" t="n">
        <v>0</v>
      </c>
      <c r="BH302" s="171" t="n">
        <v>-0.06</v>
      </c>
      <c r="BI302" s="171" t="n">
        <v>0</v>
      </c>
      <c r="BJ302" s="171" t="n">
        <v>0</v>
      </c>
      <c r="BK302" s="134" t="n">
        <v>0</v>
      </c>
      <c r="BL302" s="134" t="n">
        <v>0</v>
      </c>
      <c r="BM302" s="134" t="n">
        <v>0</v>
      </c>
      <c r="BN302" s="134" t="n">
        <v>0.05</v>
      </c>
      <c r="BO302" s="134" t="n">
        <v>0</v>
      </c>
      <c r="BP302" s="134" t="n">
        <v>0</v>
      </c>
      <c r="BQ302" s="134" t="n">
        <v>0</v>
      </c>
      <c r="BR302" s="134" t="n">
        <v>0</v>
      </c>
      <c r="BS302" s="134" t="n">
        <v>0</v>
      </c>
      <c r="BT302" s="134" t="n">
        <v>-0.07</v>
      </c>
      <c r="BU302" s="134" t="n">
        <v>0</v>
      </c>
      <c r="BV302" s="134" t="n">
        <v>-0.2</v>
      </c>
      <c r="BW302" s="134" t="n">
        <v>0</v>
      </c>
      <c r="BX302" s="134" t="n">
        <v>0</v>
      </c>
      <c r="BY302" s="134" t="n">
        <v>0</v>
      </c>
      <c r="BZ302" s="134"/>
      <c r="CA302" s="134"/>
      <c r="CB302" s="134" t="n">
        <v>0.17</v>
      </c>
      <c r="CC302" s="134" t="n">
        <v>0.0125</v>
      </c>
      <c r="CD302" s="134"/>
      <c r="CE302" s="134"/>
      <c r="CF302" s="134"/>
      <c r="CG302" s="134"/>
      <c r="CH302" s="134"/>
      <c r="CI302" s="134"/>
      <c r="CJ302" s="134"/>
      <c r="CK302" s="134"/>
      <c r="CL302" s="134"/>
      <c r="CM302" s="134"/>
      <c r="CN302" s="134"/>
      <c r="CO302" s="134"/>
      <c r="CP302" s="134"/>
      <c r="CQ302" s="134"/>
      <c r="CR302" s="134"/>
      <c r="CS302" s="134"/>
      <c r="CT302" s="134" t="n">
        <v>0.37</v>
      </c>
      <c r="CU302" s="134" t="n">
        <v>0.035</v>
      </c>
      <c r="CV302" s="134" t="n">
        <v>0.05</v>
      </c>
      <c r="CW302" s="134" t="n">
        <v>0</v>
      </c>
      <c r="CX302" s="134" t="n">
        <v>0.17</v>
      </c>
      <c r="CY302" s="134" t="n">
        <v>0.0125</v>
      </c>
      <c r="CZ302" s="134" t="n">
        <v>-0.18</v>
      </c>
      <c r="DA302" s="134" t="n">
        <v>0</v>
      </c>
      <c r="DB302" s="134" t="n">
        <v>0</v>
      </c>
      <c r="DC302" s="134" t="n">
        <v>0</v>
      </c>
      <c r="DD302" s="134" t="n">
        <v>0</v>
      </c>
    </row>
    <row r="303" customFormat="false" ht="12.75" hidden="false" customHeight="false" outlineLevel="0" collapsed="false">
      <c r="D303" s="133" t="n">
        <v>45839</v>
      </c>
      <c r="F303" s="171"/>
      <c r="G303" s="172" t="n">
        <v>0.0607098263084165</v>
      </c>
      <c r="H303" s="171"/>
      <c r="I303" s="171" t="n">
        <v>0</v>
      </c>
      <c r="J303" s="171" t="n">
        <v>0.5</v>
      </c>
      <c r="K303" s="171" t="n">
        <v>0.4</v>
      </c>
      <c r="L303" s="171" t="n">
        <v>0.5</v>
      </c>
      <c r="M303" s="171" t="n">
        <v>0.5</v>
      </c>
      <c r="N303" s="171" t="n">
        <v>0.5</v>
      </c>
      <c r="O303" s="171" t="n">
        <v>0.5</v>
      </c>
      <c r="P303" s="171" t="n">
        <v>0.5</v>
      </c>
      <c r="Q303" s="171" t="n">
        <v>0.5</v>
      </c>
      <c r="R303" s="172" t="n">
        <v>0</v>
      </c>
      <c r="S303" s="172" t="n">
        <v>0.55</v>
      </c>
      <c r="T303" s="171" t="n">
        <v>0.5</v>
      </c>
      <c r="U303" s="171" t="n">
        <v>0.5</v>
      </c>
      <c r="V303" s="171" t="n">
        <v>0.15</v>
      </c>
      <c r="W303" s="171" t="n">
        <v>0.6</v>
      </c>
      <c r="X303" s="171"/>
      <c r="Y303" s="171"/>
      <c r="Z303" s="171"/>
      <c r="AA303" s="171"/>
      <c r="AB303" s="171"/>
      <c r="AC303" s="171"/>
      <c r="AD303" s="171"/>
      <c r="AE303" s="171"/>
      <c r="AF303" s="171"/>
      <c r="AG303" s="171"/>
      <c r="AH303" s="171"/>
      <c r="AI303" s="171"/>
      <c r="AJ303" s="171"/>
      <c r="AK303" s="171"/>
      <c r="AL303" s="171"/>
      <c r="AM303" s="171"/>
      <c r="AN303" s="171"/>
      <c r="AO303" s="171"/>
      <c r="AP303" s="171"/>
      <c r="AQ303" s="171"/>
      <c r="AR303" s="171"/>
      <c r="AS303" s="171"/>
      <c r="AT303" s="171"/>
      <c r="AU303" s="171"/>
      <c r="AV303" s="171"/>
      <c r="AW303" s="171"/>
      <c r="AX303" s="171"/>
      <c r="AY303" s="171"/>
      <c r="AZ303" s="172"/>
      <c r="BA303" s="172"/>
      <c r="BB303" s="172" t="n">
        <v>0</v>
      </c>
      <c r="BC303" s="171" t="n">
        <v>0</v>
      </c>
      <c r="BD303" s="171" t="n">
        <v>-0.07</v>
      </c>
      <c r="BE303" s="171" t="n">
        <v>0</v>
      </c>
      <c r="BF303" s="171" t="n">
        <v>0</v>
      </c>
      <c r="BG303" s="171" t="n">
        <v>0</v>
      </c>
      <c r="BH303" s="171" t="n">
        <v>-0.06</v>
      </c>
      <c r="BI303" s="171" t="n">
        <v>0</v>
      </c>
      <c r="BJ303" s="171" t="n">
        <v>0</v>
      </c>
      <c r="BK303" s="134" t="n">
        <v>0</v>
      </c>
      <c r="BL303" s="134" t="n">
        <v>0</v>
      </c>
      <c r="BM303" s="134" t="n">
        <v>0</v>
      </c>
      <c r="BN303" s="134" t="n">
        <v>0.05</v>
      </c>
      <c r="BO303" s="134" t="n">
        <v>0</v>
      </c>
      <c r="BP303" s="134" t="n">
        <v>0</v>
      </c>
      <c r="BQ303" s="134" t="n">
        <v>0</v>
      </c>
      <c r="BR303" s="134" t="n">
        <v>0</v>
      </c>
      <c r="BS303" s="134" t="n">
        <v>0</v>
      </c>
      <c r="BT303" s="134" t="n">
        <v>-0.07</v>
      </c>
      <c r="BU303" s="134" t="n">
        <v>0</v>
      </c>
      <c r="BV303" s="134" t="n">
        <v>-0.2</v>
      </c>
      <c r="BW303" s="134" t="n">
        <v>0</v>
      </c>
      <c r="BX303" s="134" t="n">
        <v>0</v>
      </c>
      <c r="BY303" s="134" t="n">
        <v>0</v>
      </c>
      <c r="BZ303" s="134"/>
      <c r="CA303" s="134"/>
      <c r="CB303" s="134" t="n">
        <v>0.175</v>
      </c>
      <c r="CC303" s="134" t="n">
        <v>0.0125</v>
      </c>
      <c r="CD303" s="134"/>
      <c r="CE303" s="134"/>
      <c r="CF303" s="134"/>
      <c r="CG303" s="134"/>
      <c r="CH303" s="134"/>
      <c r="CI303" s="134"/>
      <c r="CJ303" s="134"/>
      <c r="CK303" s="134"/>
      <c r="CL303" s="134"/>
      <c r="CM303" s="134"/>
      <c r="CN303" s="134"/>
      <c r="CO303" s="134"/>
      <c r="CP303" s="134"/>
      <c r="CQ303" s="134"/>
      <c r="CR303" s="134"/>
      <c r="CS303" s="134"/>
      <c r="CT303" s="134" t="n">
        <v>0.41</v>
      </c>
      <c r="CU303" s="134" t="n">
        <v>0.035</v>
      </c>
      <c r="CV303" s="134" t="n">
        <v>0.05</v>
      </c>
      <c r="CW303" s="134" t="n">
        <v>0</v>
      </c>
      <c r="CX303" s="134" t="n">
        <v>0.175</v>
      </c>
      <c r="CY303" s="134" t="n">
        <v>0.0125</v>
      </c>
      <c r="CZ303" s="134" t="n">
        <v>-0.18</v>
      </c>
      <c r="DA303" s="134" t="n">
        <v>0</v>
      </c>
      <c r="DB303" s="134" t="n">
        <v>0</v>
      </c>
      <c r="DC303" s="134" t="n">
        <v>0</v>
      </c>
      <c r="DD303" s="134" t="n">
        <v>0</v>
      </c>
    </row>
    <row r="304" customFormat="false" ht="12.75" hidden="false" customHeight="false" outlineLevel="0" collapsed="false">
      <c r="D304" s="133" t="n">
        <v>45870</v>
      </c>
      <c r="F304" s="171"/>
      <c r="G304" s="172" t="n">
        <v>0.0607026350738926</v>
      </c>
      <c r="H304" s="171"/>
      <c r="I304" s="171" t="n">
        <v>0</v>
      </c>
      <c r="J304" s="171" t="n">
        <v>0.55</v>
      </c>
      <c r="K304" s="171" t="n">
        <v>0.5</v>
      </c>
      <c r="L304" s="171" t="n">
        <v>0.6</v>
      </c>
      <c r="M304" s="171" t="n">
        <v>0.55</v>
      </c>
      <c r="N304" s="171" t="n">
        <v>0.6</v>
      </c>
      <c r="O304" s="171" t="n">
        <v>0.55</v>
      </c>
      <c r="P304" s="171" t="n">
        <v>0.6</v>
      </c>
      <c r="Q304" s="171" t="n">
        <v>0.45</v>
      </c>
      <c r="R304" s="172" t="n">
        <v>0</v>
      </c>
      <c r="S304" s="172" t="n">
        <v>0.6</v>
      </c>
      <c r="T304" s="171" t="n">
        <v>0.55</v>
      </c>
      <c r="U304" s="171" t="n">
        <v>0.6</v>
      </c>
      <c r="V304" s="171" t="n">
        <v>0.15</v>
      </c>
      <c r="W304" s="171" t="n">
        <v>0.7</v>
      </c>
      <c r="X304" s="171"/>
      <c r="Y304" s="171"/>
      <c r="Z304" s="171"/>
      <c r="AA304" s="171"/>
      <c r="AB304" s="171"/>
      <c r="AC304" s="171"/>
      <c r="AD304" s="171"/>
      <c r="AE304" s="171"/>
      <c r="AF304" s="171"/>
      <c r="AG304" s="171"/>
      <c r="AH304" s="171"/>
      <c r="AI304" s="171"/>
      <c r="AJ304" s="171"/>
      <c r="AK304" s="171"/>
      <c r="AL304" s="171"/>
      <c r="AM304" s="171"/>
      <c r="AN304" s="171"/>
      <c r="AO304" s="171"/>
      <c r="AP304" s="171"/>
      <c r="AQ304" s="171"/>
      <c r="AR304" s="171"/>
      <c r="AS304" s="171"/>
      <c r="AT304" s="171"/>
      <c r="AU304" s="171"/>
      <c r="AV304" s="171"/>
      <c r="AW304" s="171"/>
      <c r="AX304" s="171"/>
      <c r="AY304" s="171"/>
      <c r="AZ304" s="172"/>
      <c r="BA304" s="172"/>
      <c r="BB304" s="172" t="n">
        <v>0</v>
      </c>
      <c r="BC304" s="171" t="n">
        <v>0</v>
      </c>
      <c r="BD304" s="171" t="n">
        <v>-0.07</v>
      </c>
      <c r="BE304" s="171" t="n">
        <v>0</v>
      </c>
      <c r="BF304" s="171" t="n">
        <v>0</v>
      </c>
      <c r="BG304" s="171" t="n">
        <v>0</v>
      </c>
      <c r="BH304" s="171" t="n">
        <v>-0.06</v>
      </c>
      <c r="BI304" s="171" t="n">
        <v>0</v>
      </c>
      <c r="BJ304" s="171" t="n">
        <v>0</v>
      </c>
      <c r="BK304" s="134" t="n">
        <v>0</v>
      </c>
      <c r="BL304" s="134" t="n">
        <v>0</v>
      </c>
      <c r="BM304" s="134" t="n">
        <v>0</v>
      </c>
      <c r="BN304" s="134" t="n">
        <v>0.05</v>
      </c>
      <c r="BO304" s="134" t="n">
        <v>0</v>
      </c>
      <c r="BP304" s="134" t="n">
        <v>0</v>
      </c>
      <c r="BQ304" s="134" t="n">
        <v>0</v>
      </c>
      <c r="BR304" s="134" t="n">
        <v>0</v>
      </c>
      <c r="BS304" s="134" t="n">
        <v>0</v>
      </c>
      <c r="BT304" s="134" t="n">
        <v>-0.07</v>
      </c>
      <c r="BU304" s="134" t="n">
        <v>0</v>
      </c>
      <c r="BV304" s="134" t="n">
        <v>-0.2</v>
      </c>
      <c r="BW304" s="134" t="n">
        <v>0</v>
      </c>
      <c r="BX304" s="134" t="n">
        <v>0</v>
      </c>
      <c r="BY304" s="134" t="n">
        <v>0</v>
      </c>
      <c r="BZ304" s="134"/>
      <c r="CA304" s="134"/>
      <c r="CB304" s="134" t="n">
        <v>0.175</v>
      </c>
      <c r="CC304" s="134" t="n">
        <v>0.0125</v>
      </c>
      <c r="CD304" s="134"/>
      <c r="CE304" s="134"/>
      <c r="CF304" s="134"/>
      <c r="CG304" s="134"/>
      <c r="CH304" s="134"/>
      <c r="CI304" s="134"/>
      <c r="CJ304" s="134"/>
      <c r="CK304" s="134"/>
      <c r="CL304" s="134"/>
      <c r="CM304" s="134"/>
      <c r="CN304" s="134"/>
      <c r="CO304" s="134"/>
      <c r="CP304" s="134"/>
      <c r="CQ304" s="134"/>
      <c r="CR304" s="134"/>
      <c r="CS304" s="134"/>
      <c r="CT304" s="134" t="n">
        <v>0.41</v>
      </c>
      <c r="CU304" s="134" t="n">
        <v>0.01</v>
      </c>
      <c r="CV304" s="134" t="n">
        <v>0.05</v>
      </c>
      <c r="CW304" s="134" t="n">
        <v>0</v>
      </c>
      <c r="CX304" s="134" t="n">
        <v>0.175</v>
      </c>
      <c r="CY304" s="134" t="n">
        <v>0.0125</v>
      </c>
      <c r="CZ304" s="134" t="n">
        <v>-0.18</v>
      </c>
      <c r="DA304" s="134" t="n">
        <v>0</v>
      </c>
      <c r="DB304" s="134" t="n">
        <v>0</v>
      </c>
      <c r="DC304" s="134" t="n">
        <v>0</v>
      </c>
      <c r="DD304" s="134" t="n">
        <v>0</v>
      </c>
    </row>
    <row r="305" customFormat="false" ht="12.75" hidden="false" customHeight="false" outlineLevel="0" collapsed="false">
      <c r="D305" s="133" t="n">
        <v>45901</v>
      </c>
      <c r="F305" s="171"/>
      <c r="G305" s="172" t="n">
        <v>0.0606954438393847</v>
      </c>
      <c r="H305" s="171"/>
      <c r="I305" s="171" t="n">
        <v>0</v>
      </c>
      <c r="J305" s="171" t="n">
        <v>0.55</v>
      </c>
      <c r="K305" s="171" t="n">
        <v>0.55</v>
      </c>
      <c r="L305" s="171" t="n">
        <v>0.55</v>
      </c>
      <c r="M305" s="171" t="n">
        <v>0.55</v>
      </c>
      <c r="N305" s="171" t="n">
        <v>0.6</v>
      </c>
      <c r="O305" s="171" t="n">
        <v>0.6</v>
      </c>
      <c r="P305" s="171" t="n">
        <v>0.55</v>
      </c>
      <c r="Q305" s="171" t="n">
        <v>0.5</v>
      </c>
      <c r="R305" s="172" t="n">
        <v>0</v>
      </c>
      <c r="S305" s="172" t="n">
        <v>0.6</v>
      </c>
      <c r="T305" s="171" t="n">
        <v>0.55</v>
      </c>
      <c r="U305" s="171" t="n">
        <v>0.6</v>
      </c>
      <c r="V305" s="171" t="n">
        <v>0.15</v>
      </c>
      <c r="W305" s="171" t="n">
        <v>0.65</v>
      </c>
      <c r="X305" s="171"/>
      <c r="Y305" s="171"/>
      <c r="Z305" s="171"/>
      <c r="AA305" s="171"/>
      <c r="AB305" s="171"/>
      <c r="AC305" s="171"/>
      <c r="AD305" s="171"/>
      <c r="AE305" s="171"/>
      <c r="AF305" s="171"/>
      <c r="AG305" s="171"/>
      <c r="AH305" s="171"/>
      <c r="AI305" s="171"/>
      <c r="AJ305" s="171"/>
      <c r="AK305" s="171"/>
      <c r="AL305" s="171"/>
      <c r="AM305" s="171"/>
      <c r="AN305" s="171"/>
      <c r="AO305" s="171"/>
      <c r="AP305" s="171"/>
      <c r="AQ305" s="171"/>
      <c r="AR305" s="171"/>
      <c r="AS305" s="171"/>
      <c r="AT305" s="171"/>
      <c r="AU305" s="171"/>
      <c r="AV305" s="171"/>
      <c r="AW305" s="171"/>
      <c r="AX305" s="171"/>
      <c r="AY305" s="171"/>
      <c r="AZ305" s="172"/>
      <c r="BA305" s="172"/>
      <c r="BB305" s="172" t="n">
        <v>0</v>
      </c>
      <c r="BC305" s="171" t="n">
        <v>0</v>
      </c>
      <c r="BD305" s="171" t="n">
        <v>-0.07</v>
      </c>
      <c r="BE305" s="171" t="n">
        <v>0</v>
      </c>
      <c r="BF305" s="171" t="n">
        <v>0</v>
      </c>
      <c r="BG305" s="171" t="n">
        <v>0</v>
      </c>
      <c r="BH305" s="171" t="n">
        <v>-0.06</v>
      </c>
      <c r="BI305" s="171" t="n">
        <v>0</v>
      </c>
      <c r="BJ305" s="171" t="n">
        <v>0</v>
      </c>
      <c r="BK305" s="134" t="n">
        <v>0</v>
      </c>
      <c r="BL305" s="134" t="n">
        <v>0</v>
      </c>
      <c r="BM305" s="134" t="n">
        <v>0</v>
      </c>
      <c r="BN305" s="134" t="n">
        <v>0.05</v>
      </c>
      <c r="BO305" s="134" t="n">
        <v>0</v>
      </c>
      <c r="BP305" s="134" t="n">
        <v>0</v>
      </c>
      <c r="BQ305" s="134" t="n">
        <v>0</v>
      </c>
      <c r="BR305" s="134" t="n">
        <v>0</v>
      </c>
      <c r="BS305" s="134" t="n">
        <v>0</v>
      </c>
      <c r="BT305" s="134" t="n">
        <v>-0.07</v>
      </c>
      <c r="BU305" s="134" t="n">
        <v>0</v>
      </c>
      <c r="BV305" s="134" t="n">
        <v>-0.2</v>
      </c>
      <c r="BW305" s="134" t="n">
        <v>0</v>
      </c>
      <c r="BX305" s="134" t="n">
        <v>0</v>
      </c>
      <c r="BY305" s="134" t="n">
        <v>0</v>
      </c>
      <c r="BZ305" s="134"/>
      <c r="CA305" s="134"/>
      <c r="CB305" s="134" t="n">
        <v>0.165</v>
      </c>
      <c r="CC305" s="134" t="n">
        <v>0.0125</v>
      </c>
      <c r="CD305" s="134"/>
      <c r="CE305" s="134"/>
      <c r="CF305" s="134"/>
      <c r="CG305" s="134"/>
      <c r="CH305" s="134"/>
      <c r="CI305" s="134"/>
      <c r="CJ305" s="134"/>
      <c r="CK305" s="134"/>
      <c r="CL305" s="134"/>
      <c r="CM305" s="134"/>
      <c r="CN305" s="134"/>
      <c r="CO305" s="134"/>
      <c r="CP305" s="134"/>
      <c r="CQ305" s="134"/>
      <c r="CR305" s="134"/>
      <c r="CS305" s="134"/>
      <c r="CT305" s="134" t="n">
        <v>0.36</v>
      </c>
      <c r="CU305" s="134" t="n">
        <v>0.01</v>
      </c>
      <c r="CV305" s="134" t="n">
        <v>0.05</v>
      </c>
      <c r="CW305" s="134" t="n">
        <v>0</v>
      </c>
      <c r="CX305" s="134" t="n">
        <v>0.165</v>
      </c>
      <c r="CY305" s="134" t="n">
        <v>0.0125</v>
      </c>
      <c r="CZ305" s="134" t="n">
        <v>-0.18</v>
      </c>
      <c r="DA305" s="134" t="n">
        <v>0</v>
      </c>
      <c r="DB305" s="134" t="n">
        <v>0</v>
      </c>
      <c r="DC305" s="134" t="n">
        <v>0</v>
      </c>
      <c r="DD305" s="134" t="n">
        <v>0</v>
      </c>
    </row>
    <row r="306" customFormat="false" ht="12.75" hidden="false" customHeight="false" outlineLevel="0" collapsed="false">
      <c r="D306" s="133" t="n">
        <v>45931</v>
      </c>
      <c r="F306" s="171"/>
      <c r="G306" s="172" t="n">
        <v>0.0606884845802003</v>
      </c>
      <c r="H306" s="171"/>
      <c r="I306" s="171" t="n">
        <v>0</v>
      </c>
      <c r="J306" s="171" t="n">
        <v>0.6</v>
      </c>
      <c r="K306" s="171" t="n">
        <v>0.55</v>
      </c>
      <c r="L306" s="171" t="n">
        <v>0.6</v>
      </c>
      <c r="M306" s="171" t="n">
        <v>0.6</v>
      </c>
      <c r="N306" s="171" t="n">
        <v>0.65</v>
      </c>
      <c r="O306" s="171" t="n">
        <v>0.65</v>
      </c>
      <c r="P306" s="171" t="n">
        <v>0.6</v>
      </c>
      <c r="Q306" s="171" t="n">
        <v>0.5</v>
      </c>
      <c r="R306" s="172" t="n">
        <v>0</v>
      </c>
      <c r="S306" s="172" t="n">
        <v>0.65</v>
      </c>
      <c r="T306" s="171" t="n">
        <v>0.6</v>
      </c>
      <c r="U306" s="171" t="n">
        <v>0.65</v>
      </c>
      <c r="V306" s="171" t="n">
        <v>0.15</v>
      </c>
      <c r="W306" s="171" t="n">
        <v>0.7</v>
      </c>
      <c r="X306" s="171"/>
      <c r="Y306" s="171"/>
      <c r="Z306" s="171"/>
      <c r="AA306" s="171"/>
      <c r="AB306" s="171"/>
      <c r="AC306" s="171"/>
      <c r="AD306" s="171"/>
      <c r="AE306" s="171"/>
      <c r="AF306" s="171"/>
      <c r="AG306" s="171"/>
      <c r="AH306" s="171"/>
      <c r="AI306" s="171"/>
      <c r="AJ306" s="171"/>
      <c r="AK306" s="171"/>
      <c r="AL306" s="171"/>
      <c r="AM306" s="171"/>
      <c r="AN306" s="171"/>
      <c r="AO306" s="171"/>
      <c r="AP306" s="171"/>
      <c r="AQ306" s="171"/>
      <c r="AR306" s="171"/>
      <c r="AS306" s="171"/>
      <c r="AT306" s="171"/>
      <c r="AU306" s="171"/>
      <c r="AV306" s="171"/>
      <c r="AW306" s="171"/>
      <c r="AX306" s="171"/>
      <c r="AY306" s="171"/>
      <c r="AZ306" s="172"/>
      <c r="BA306" s="172"/>
      <c r="BB306" s="172" t="n">
        <v>0</v>
      </c>
      <c r="BC306" s="171" t="n">
        <v>0</v>
      </c>
      <c r="BD306" s="171" t="n">
        <v>-0.07</v>
      </c>
      <c r="BE306" s="171" t="n">
        <v>0</v>
      </c>
      <c r="BF306" s="171" t="n">
        <v>0</v>
      </c>
      <c r="BG306" s="171" t="n">
        <v>0</v>
      </c>
      <c r="BH306" s="171" t="n">
        <v>-0.06</v>
      </c>
      <c r="BI306" s="171" t="n">
        <v>0</v>
      </c>
      <c r="BJ306" s="171" t="n">
        <v>0</v>
      </c>
      <c r="BK306" s="134" t="n">
        <v>0</v>
      </c>
      <c r="BL306" s="134" t="n">
        <v>0</v>
      </c>
      <c r="BM306" s="134" t="n">
        <v>0</v>
      </c>
      <c r="BN306" s="134" t="n">
        <v>0.05</v>
      </c>
      <c r="BO306" s="134" t="n">
        <v>0</v>
      </c>
      <c r="BP306" s="134" t="n">
        <v>0</v>
      </c>
      <c r="BQ306" s="134" t="n">
        <v>0</v>
      </c>
      <c r="BR306" s="134" t="n">
        <v>0</v>
      </c>
      <c r="BS306" s="134" t="n">
        <v>0</v>
      </c>
      <c r="BT306" s="134" t="n">
        <v>-0.07</v>
      </c>
      <c r="BU306" s="134" t="n">
        <v>0</v>
      </c>
      <c r="BV306" s="134" t="n">
        <v>-0.2</v>
      </c>
      <c r="BW306" s="134" t="n">
        <v>0</v>
      </c>
      <c r="BX306" s="134" t="n">
        <v>0</v>
      </c>
      <c r="BY306" s="134" t="n">
        <v>0</v>
      </c>
      <c r="BZ306" s="134"/>
      <c r="CA306" s="134"/>
      <c r="CB306" s="134" t="n">
        <v>0.1725</v>
      </c>
      <c r="CC306" s="134" t="n">
        <v>0.0125</v>
      </c>
      <c r="CD306" s="134"/>
      <c r="CE306" s="134"/>
      <c r="CF306" s="134"/>
      <c r="CG306" s="134"/>
      <c r="CH306" s="134"/>
      <c r="CI306" s="134"/>
      <c r="CJ306" s="134"/>
      <c r="CK306" s="134"/>
      <c r="CL306" s="134"/>
      <c r="CM306" s="134"/>
      <c r="CN306" s="134"/>
      <c r="CO306" s="134"/>
      <c r="CP306" s="134"/>
      <c r="CQ306" s="134"/>
      <c r="CR306" s="134"/>
      <c r="CS306" s="134"/>
      <c r="CT306" s="134" t="n">
        <v>0.4</v>
      </c>
      <c r="CU306" s="134" t="n">
        <v>0.01</v>
      </c>
      <c r="CV306" s="134" t="n">
        <v>0.05</v>
      </c>
      <c r="CW306" s="134" t="n">
        <v>0</v>
      </c>
      <c r="CX306" s="134" t="n">
        <v>0.1725</v>
      </c>
      <c r="CY306" s="134" t="n">
        <v>0.0125</v>
      </c>
      <c r="CZ306" s="134" t="n">
        <v>-0.18</v>
      </c>
      <c r="DA306" s="134" t="n">
        <v>0</v>
      </c>
      <c r="DB306" s="134" t="n">
        <v>0</v>
      </c>
      <c r="DC306" s="134" t="n">
        <v>0</v>
      </c>
      <c r="DD306" s="134" t="n">
        <v>0</v>
      </c>
    </row>
    <row r="307" customFormat="false" ht="12.75" hidden="false" customHeight="false" outlineLevel="0" collapsed="false">
      <c r="D307" s="133" t="n">
        <v>45962</v>
      </c>
      <c r="F307" s="171"/>
      <c r="G307" s="172" t="n">
        <v>0.060681293345727</v>
      </c>
      <c r="H307" s="171"/>
      <c r="I307" s="171" t="n">
        <v>0</v>
      </c>
      <c r="J307" s="171" t="n">
        <v>0.85</v>
      </c>
      <c r="K307" s="171" t="n">
        <v>0.8</v>
      </c>
      <c r="L307" s="171" t="n">
        <v>0.8</v>
      </c>
      <c r="M307" s="171" t="n">
        <v>0.9</v>
      </c>
      <c r="N307" s="171" t="n">
        <v>0.95</v>
      </c>
      <c r="O307" s="171" t="n">
        <v>0.85</v>
      </c>
      <c r="P307" s="171" t="n">
        <v>0.8</v>
      </c>
      <c r="Q307" s="171" t="n">
        <v>0.95</v>
      </c>
      <c r="R307" s="172" t="n">
        <v>0</v>
      </c>
      <c r="S307" s="172" t="n">
        <v>0.8</v>
      </c>
      <c r="T307" s="171" t="n">
        <v>0.8</v>
      </c>
      <c r="U307" s="171" t="n">
        <v>0.95</v>
      </c>
      <c r="V307" s="171" t="n">
        <v>0.15</v>
      </c>
      <c r="W307" s="171" t="n">
        <v>0.9</v>
      </c>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1"/>
      <c r="AY307" s="171"/>
      <c r="AZ307" s="172"/>
      <c r="BA307" s="172"/>
      <c r="BB307" s="172" t="n">
        <v>0</v>
      </c>
      <c r="BC307" s="171" t="n">
        <v>0</v>
      </c>
      <c r="BD307" s="171" t="n">
        <v>-0.07</v>
      </c>
      <c r="BE307" s="171" t="n">
        <v>0</v>
      </c>
      <c r="BF307" s="171" t="n">
        <v>0</v>
      </c>
      <c r="BG307" s="171" t="n">
        <v>0</v>
      </c>
      <c r="BH307" s="171" t="n">
        <v>-0.06</v>
      </c>
      <c r="BI307" s="171" t="n">
        <v>0</v>
      </c>
      <c r="BJ307" s="171" t="n">
        <v>0</v>
      </c>
      <c r="BK307" s="134" t="n">
        <v>0</v>
      </c>
      <c r="BL307" s="134" t="n">
        <v>0</v>
      </c>
      <c r="BM307" s="134" t="n">
        <v>0</v>
      </c>
      <c r="BN307" s="134" t="n">
        <v>0.05</v>
      </c>
      <c r="BO307" s="134" t="n">
        <v>0</v>
      </c>
      <c r="BP307" s="134" t="n">
        <v>0</v>
      </c>
      <c r="BQ307" s="134" t="n">
        <v>0</v>
      </c>
      <c r="BR307" s="134" t="n">
        <v>0</v>
      </c>
      <c r="BS307" s="134" t="n">
        <v>0</v>
      </c>
      <c r="BT307" s="134" t="n">
        <v>-0.07</v>
      </c>
      <c r="BU307" s="134" t="n">
        <v>0</v>
      </c>
      <c r="BV307" s="134" t="n">
        <v>-0.2</v>
      </c>
      <c r="BW307" s="134" t="n">
        <v>0</v>
      </c>
      <c r="BX307" s="134" t="n">
        <v>0</v>
      </c>
      <c r="BY307" s="134" t="n">
        <v>0</v>
      </c>
      <c r="BZ307" s="134"/>
      <c r="CA307" s="134"/>
      <c r="CB307" s="134" t="n">
        <v>0.215</v>
      </c>
      <c r="CC307" s="134" t="n">
        <v>0.02</v>
      </c>
      <c r="CD307" s="134"/>
      <c r="CE307" s="134"/>
      <c r="CF307" s="134"/>
      <c r="CG307" s="134"/>
      <c r="CH307" s="134"/>
      <c r="CI307" s="134"/>
      <c r="CJ307" s="134"/>
      <c r="CK307" s="134"/>
      <c r="CL307" s="134"/>
      <c r="CM307" s="134"/>
      <c r="CN307" s="134"/>
      <c r="CO307" s="134"/>
      <c r="CP307" s="134"/>
      <c r="CQ307" s="134"/>
      <c r="CR307" s="134"/>
      <c r="CS307" s="134"/>
      <c r="CT307" s="134" t="n">
        <v>0.7</v>
      </c>
      <c r="CU307" s="134" t="n">
        <v>0.055</v>
      </c>
      <c r="CV307" s="134" t="n">
        <v>0.05</v>
      </c>
      <c r="CW307" s="134" t="n">
        <v>0</v>
      </c>
      <c r="CX307" s="134" t="n">
        <v>0.215</v>
      </c>
      <c r="CY307" s="134" t="n">
        <v>0.02</v>
      </c>
      <c r="CZ307" s="134" t="n">
        <v>-0.18</v>
      </c>
      <c r="DA307" s="134" t="n">
        <v>0</v>
      </c>
      <c r="DB307" s="134" t="n">
        <v>0</v>
      </c>
      <c r="DC307" s="134" t="n">
        <v>0</v>
      </c>
      <c r="DD307" s="134" t="n">
        <v>0</v>
      </c>
    </row>
    <row r="308" customFormat="false" ht="12.75" hidden="false" customHeight="false" outlineLevel="0" collapsed="false">
      <c r="D308" s="133" t="n">
        <v>45992</v>
      </c>
      <c r="F308" s="171"/>
      <c r="G308" s="172" t="n">
        <v>0.0606743340865754</v>
      </c>
      <c r="H308" s="171"/>
      <c r="I308" s="171" t="n">
        <v>0</v>
      </c>
      <c r="J308" s="171" t="n">
        <v>1.05</v>
      </c>
      <c r="K308" s="171" t="n">
        <v>1</v>
      </c>
      <c r="L308" s="171" t="n">
        <v>1</v>
      </c>
      <c r="M308" s="171" t="n">
        <v>1.15</v>
      </c>
      <c r="N308" s="171" t="n">
        <v>1.25</v>
      </c>
      <c r="O308" s="171" t="n">
        <v>1.05</v>
      </c>
      <c r="P308" s="171" t="n">
        <v>1</v>
      </c>
      <c r="Q308" s="171" t="n">
        <v>1.35</v>
      </c>
      <c r="R308" s="172" t="n">
        <v>0</v>
      </c>
      <c r="S308" s="172" t="n">
        <v>1.1</v>
      </c>
      <c r="T308" s="171" t="n">
        <v>1</v>
      </c>
      <c r="U308" s="171" t="n">
        <v>1.25</v>
      </c>
      <c r="V308" s="171" t="n">
        <v>0.15</v>
      </c>
      <c r="W308" s="171" t="n">
        <v>1.1</v>
      </c>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1"/>
      <c r="AY308" s="171"/>
      <c r="AZ308" s="172"/>
      <c r="BA308" s="172"/>
      <c r="BB308" s="172" t="n">
        <v>0</v>
      </c>
      <c r="BC308" s="171" t="n">
        <v>0</v>
      </c>
      <c r="BD308" s="171" t="n">
        <v>-0.07</v>
      </c>
      <c r="BE308" s="171" t="n">
        <v>0</v>
      </c>
      <c r="BF308" s="171" t="n">
        <v>0</v>
      </c>
      <c r="BG308" s="171" t="n">
        <v>0</v>
      </c>
      <c r="BH308" s="171" t="n">
        <v>-0.06</v>
      </c>
      <c r="BI308" s="171" t="n">
        <v>0</v>
      </c>
      <c r="BJ308" s="171" t="n">
        <v>0</v>
      </c>
      <c r="BK308" s="134" t="n">
        <v>0</v>
      </c>
      <c r="BL308" s="134" t="n">
        <v>0</v>
      </c>
      <c r="BM308" s="134" t="n">
        <v>0</v>
      </c>
      <c r="BN308" s="134" t="n">
        <v>0.05</v>
      </c>
      <c r="BO308" s="134" t="n">
        <v>0</v>
      </c>
      <c r="BP308" s="134" t="n">
        <v>0</v>
      </c>
      <c r="BQ308" s="134" t="n">
        <v>0</v>
      </c>
      <c r="BR308" s="134" t="n">
        <v>0</v>
      </c>
      <c r="BS308" s="134" t="n">
        <v>0</v>
      </c>
      <c r="BT308" s="134" t="n">
        <v>-0.07</v>
      </c>
      <c r="BU308" s="134" t="n">
        <v>0</v>
      </c>
      <c r="BV308" s="134" t="n">
        <v>-0.2</v>
      </c>
      <c r="BW308" s="134" t="n">
        <v>0</v>
      </c>
      <c r="BX308" s="134" t="n">
        <v>0</v>
      </c>
      <c r="BY308" s="134" t="n">
        <v>0</v>
      </c>
      <c r="BZ308" s="134"/>
      <c r="CA308" s="134"/>
      <c r="CB308" s="134" t="n">
        <v>0.235</v>
      </c>
      <c r="CC308" s="134" t="n">
        <v>0.02</v>
      </c>
      <c r="CD308" s="134"/>
      <c r="CE308" s="134"/>
      <c r="CF308" s="134"/>
      <c r="CG308" s="134"/>
      <c r="CH308" s="134"/>
      <c r="CI308" s="134"/>
      <c r="CJ308" s="134"/>
      <c r="CK308" s="134"/>
      <c r="CL308" s="134"/>
      <c r="CM308" s="134"/>
      <c r="CN308" s="134"/>
      <c r="CO308" s="134"/>
      <c r="CP308" s="134"/>
      <c r="CQ308" s="134"/>
      <c r="CR308" s="134"/>
      <c r="CS308" s="134"/>
      <c r="CT308" s="134" t="n">
        <v>0.98</v>
      </c>
      <c r="CU308" s="134" t="n">
        <v>0.25</v>
      </c>
      <c r="CV308" s="134" t="n">
        <v>0.05</v>
      </c>
      <c r="CW308" s="134" t="n">
        <v>0</v>
      </c>
      <c r="CX308" s="134" t="n">
        <v>0.235</v>
      </c>
      <c r="CY308" s="134" t="n">
        <v>0.02</v>
      </c>
      <c r="CZ308" s="134" t="n">
        <v>-0.18</v>
      </c>
      <c r="DA308" s="134" t="n">
        <v>0</v>
      </c>
      <c r="DB308" s="134" t="n">
        <v>0</v>
      </c>
      <c r="DC308" s="134" t="n">
        <v>0</v>
      </c>
      <c r="DD308" s="134" t="n">
        <v>0</v>
      </c>
    </row>
    <row r="309" customFormat="false" ht="12.75" hidden="false" customHeight="false" outlineLevel="0" collapsed="false">
      <c r="F309" s="171"/>
      <c r="G309" s="172"/>
      <c r="H309" s="171"/>
      <c r="I309" s="171"/>
      <c r="J309" s="171"/>
      <c r="K309" s="171"/>
      <c r="L309" s="171"/>
      <c r="M309" s="171"/>
      <c r="N309" s="171"/>
      <c r="O309" s="171"/>
      <c r="P309" s="171"/>
      <c r="Q309" s="171"/>
      <c r="R309" s="172"/>
      <c r="S309" s="172"/>
      <c r="T309" s="171"/>
      <c r="U309" s="171"/>
      <c r="V309" s="171"/>
      <c r="W309" s="171"/>
      <c r="X309" s="171"/>
      <c r="Y309" s="171"/>
      <c r="Z309" s="171"/>
      <c r="AA309" s="171"/>
      <c r="AB309" s="171"/>
      <c r="AC309" s="171"/>
      <c r="AD309" s="171"/>
      <c r="AE309" s="171"/>
      <c r="AF309" s="171"/>
      <c r="AG309" s="171"/>
      <c r="AH309" s="171"/>
      <c r="AI309" s="171"/>
      <c r="AJ309" s="171"/>
      <c r="AK309" s="171"/>
      <c r="AL309" s="171"/>
      <c r="AM309" s="171"/>
      <c r="AN309" s="171"/>
      <c r="AO309" s="171"/>
      <c r="AP309" s="171"/>
      <c r="AQ309" s="171"/>
      <c r="AR309" s="171"/>
      <c r="AS309" s="171"/>
      <c r="AT309" s="171"/>
      <c r="AU309" s="171"/>
      <c r="AV309" s="171"/>
      <c r="AW309" s="171"/>
      <c r="AX309" s="171"/>
      <c r="AY309" s="171"/>
      <c r="AZ309" s="172"/>
      <c r="BA309" s="172"/>
      <c r="BB309" s="172"/>
      <c r="BC309" s="171"/>
      <c r="BD309" s="171"/>
      <c r="BE309" s="171"/>
      <c r="BF309" s="171"/>
      <c r="BG309" s="171"/>
      <c r="BH309" s="171"/>
      <c r="BI309" s="171"/>
      <c r="BJ309" s="171"/>
      <c r="BK309" s="134"/>
      <c r="BL309" s="134"/>
      <c r="BM309" s="134"/>
      <c r="BN309" s="134"/>
      <c r="BO309" s="134"/>
      <c r="BP309" s="134"/>
      <c r="BQ309" s="134"/>
      <c r="BR309" s="134"/>
      <c r="BS309" s="134"/>
      <c r="BT309" s="134"/>
      <c r="BU309" s="134"/>
      <c r="BV309" s="134"/>
      <c r="BW309" s="134"/>
      <c r="BX309" s="134"/>
      <c r="BY309" s="134"/>
      <c r="BZ309" s="134"/>
      <c r="CA309" s="134"/>
      <c r="CB309" s="134"/>
      <c r="CC309" s="134"/>
      <c r="CD309" s="134"/>
      <c r="CE309" s="134"/>
      <c r="CF309" s="134"/>
      <c r="CG309" s="134"/>
      <c r="CH309" s="134"/>
      <c r="CI309" s="134"/>
      <c r="CJ309" s="134"/>
      <c r="CK309" s="134"/>
      <c r="CL309" s="134"/>
      <c r="CM309" s="134"/>
      <c r="CN309" s="134"/>
      <c r="CO309" s="134"/>
      <c r="CP309" s="134"/>
      <c r="CQ309" s="134"/>
      <c r="CR309" s="134"/>
      <c r="CS309" s="134"/>
      <c r="CT309" s="134"/>
      <c r="CU309" s="134"/>
      <c r="CV309" s="134"/>
      <c r="CW309" s="134"/>
      <c r="CX309" s="134"/>
      <c r="CY309" s="134"/>
      <c r="CZ309" s="134"/>
      <c r="DA309" s="134"/>
      <c r="DB309" s="134"/>
      <c r="DC309" s="134"/>
      <c r="DD309" s="134"/>
    </row>
    <row r="310" customFormat="false" ht="12.75" hidden="false" customHeight="false" outlineLevel="0" collapsed="false">
      <c r="F310" s="171"/>
      <c r="G310" s="172"/>
      <c r="H310" s="171"/>
      <c r="I310" s="171"/>
      <c r="J310" s="171"/>
      <c r="K310" s="171"/>
      <c r="L310" s="171"/>
      <c r="M310" s="171"/>
      <c r="N310" s="171"/>
      <c r="O310" s="171"/>
      <c r="P310" s="171"/>
      <c r="Q310" s="171"/>
      <c r="R310" s="172"/>
      <c r="S310" s="172"/>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1"/>
      <c r="AY310" s="171"/>
      <c r="AZ310" s="172"/>
      <c r="BA310" s="172"/>
      <c r="BB310" s="172"/>
      <c r="BC310" s="171"/>
      <c r="BD310" s="171"/>
      <c r="BE310" s="171"/>
      <c r="BF310" s="171"/>
      <c r="BG310" s="171"/>
      <c r="BH310" s="171"/>
      <c r="BI310" s="171"/>
      <c r="BJ310" s="171"/>
      <c r="BK310" s="134"/>
      <c r="BL310" s="134"/>
      <c r="BM310" s="134"/>
      <c r="BN310" s="134"/>
      <c r="BO310" s="134"/>
      <c r="BP310" s="134"/>
      <c r="BQ310" s="134"/>
      <c r="BR310" s="134"/>
      <c r="BS310" s="134"/>
      <c r="BT310" s="134"/>
      <c r="BU310" s="134"/>
      <c r="BV310" s="134"/>
      <c r="BW310" s="134"/>
      <c r="BX310" s="134"/>
      <c r="BY310" s="134"/>
      <c r="BZ310" s="134"/>
      <c r="CA310" s="134"/>
      <c r="CB310" s="134"/>
      <c r="CC310" s="134"/>
      <c r="CD310" s="134"/>
      <c r="CE310" s="134"/>
      <c r="CF310" s="134"/>
      <c r="CG310" s="134"/>
      <c r="CH310" s="134"/>
      <c r="CI310" s="134"/>
      <c r="CJ310" s="134"/>
      <c r="CK310" s="134"/>
      <c r="CL310" s="134"/>
      <c r="CM310" s="134"/>
      <c r="CN310" s="134"/>
      <c r="CO310" s="134"/>
      <c r="CP310" s="134"/>
      <c r="CQ310" s="134"/>
      <c r="CR310" s="134"/>
      <c r="CS310" s="134"/>
      <c r="CT310" s="134"/>
      <c r="CU310" s="134"/>
      <c r="CV310" s="134"/>
      <c r="CW310" s="134"/>
      <c r="CX310" s="134"/>
      <c r="CY310" s="134"/>
      <c r="CZ310" s="134"/>
      <c r="DA310" s="134"/>
      <c r="DB310" s="134"/>
      <c r="DC310" s="134"/>
      <c r="DD310" s="134"/>
    </row>
    <row r="311" customFormat="false" ht="12.75" hidden="false" customHeight="false" outlineLevel="0" collapsed="false">
      <c r="F311" s="171"/>
      <c r="G311" s="172"/>
      <c r="H311" s="171"/>
      <c r="I311" s="171"/>
      <c r="J311" s="171"/>
      <c r="K311" s="171"/>
      <c r="L311" s="171"/>
      <c r="M311" s="171"/>
      <c r="N311" s="171"/>
      <c r="O311" s="171"/>
      <c r="P311" s="171"/>
      <c r="Q311" s="171"/>
      <c r="R311" s="172"/>
      <c r="S311" s="172"/>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1"/>
      <c r="AY311" s="171"/>
      <c r="AZ311" s="172"/>
      <c r="BA311" s="172"/>
      <c r="BB311" s="172"/>
      <c r="BC311" s="171"/>
      <c r="BD311" s="171"/>
      <c r="BE311" s="171"/>
      <c r="BF311" s="171"/>
      <c r="BG311" s="171"/>
      <c r="BH311" s="171"/>
      <c r="BI311" s="171"/>
      <c r="BJ311" s="171"/>
      <c r="BK311" s="134"/>
      <c r="BL311" s="134"/>
      <c r="BM311" s="134"/>
      <c r="BN311" s="134"/>
      <c r="BO311" s="134"/>
      <c r="BP311" s="134"/>
      <c r="BQ311" s="134"/>
      <c r="BR311" s="134"/>
      <c r="BS311" s="134"/>
      <c r="BT311" s="134"/>
      <c r="BU311" s="134"/>
      <c r="BV311" s="134"/>
      <c r="BW311" s="134"/>
      <c r="BX311" s="134"/>
      <c r="BY311" s="134"/>
      <c r="BZ311" s="134"/>
      <c r="CA311" s="134"/>
      <c r="CB311" s="134"/>
      <c r="CC311" s="134"/>
      <c r="CD311" s="134"/>
      <c r="CE311" s="134"/>
      <c r="CF311" s="134"/>
      <c r="CG311" s="134"/>
      <c r="CH311" s="134"/>
      <c r="CI311" s="134"/>
      <c r="CJ311" s="134"/>
      <c r="CK311" s="134"/>
      <c r="CL311" s="134"/>
      <c r="CM311" s="134"/>
      <c r="CN311" s="134"/>
      <c r="CO311" s="134"/>
      <c r="CP311" s="134"/>
      <c r="CQ311" s="134"/>
      <c r="CR311" s="134"/>
      <c r="CS311" s="134"/>
      <c r="CT311" s="134"/>
      <c r="CU311" s="134"/>
      <c r="CV311" s="134"/>
      <c r="CW311" s="134"/>
      <c r="CX311" s="134"/>
      <c r="CY311" s="134"/>
      <c r="CZ311" s="134"/>
      <c r="DA311" s="134"/>
      <c r="DB311" s="134"/>
      <c r="DC311" s="134"/>
      <c r="DD311" s="134"/>
    </row>
    <row r="312" customFormat="false" ht="12.75" hidden="false" customHeight="false" outlineLevel="0" collapsed="false">
      <c r="F312" s="171"/>
      <c r="G312" s="172"/>
      <c r="H312" s="171"/>
      <c r="I312" s="171"/>
      <c r="J312" s="171"/>
      <c r="K312" s="171"/>
      <c r="L312" s="171"/>
      <c r="M312" s="171"/>
      <c r="N312" s="171"/>
      <c r="O312" s="171"/>
      <c r="P312" s="171"/>
      <c r="Q312" s="171"/>
      <c r="R312" s="172"/>
      <c r="S312" s="172"/>
      <c r="T312" s="171"/>
      <c r="U312" s="171"/>
      <c r="V312" s="171"/>
      <c r="W312" s="171"/>
      <c r="X312" s="171"/>
      <c r="Y312" s="171"/>
      <c r="Z312" s="171"/>
      <c r="AA312" s="171"/>
      <c r="AB312" s="171"/>
      <c r="AC312" s="171"/>
      <c r="AD312" s="171"/>
      <c r="AE312" s="171"/>
      <c r="AF312" s="171"/>
      <c r="AG312" s="171"/>
      <c r="AH312" s="171"/>
      <c r="AI312" s="171"/>
      <c r="AJ312" s="171"/>
      <c r="AK312" s="171"/>
      <c r="AL312" s="171"/>
      <c r="AM312" s="171"/>
      <c r="AN312" s="171"/>
      <c r="AO312" s="171"/>
      <c r="AP312" s="171"/>
      <c r="AQ312" s="171"/>
      <c r="AR312" s="171"/>
      <c r="AS312" s="171"/>
      <c r="AT312" s="171"/>
      <c r="AU312" s="171"/>
      <c r="AV312" s="171"/>
      <c r="AW312" s="171"/>
      <c r="AX312" s="171"/>
      <c r="AY312" s="171"/>
      <c r="AZ312" s="172"/>
      <c r="BA312" s="172"/>
      <c r="BB312" s="172"/>
      <c r="BC312" s="171"/>
      <c r="BD312" s="171"/>
      <c r="BE312" s="171"/>
      <c r="BF312" s="171"/>
      <c r="BG312" s="171"/>
      <c r="BH312" s="171"/>
      <c r="BI312" s="171"/>
      <c r="BJ312" s="171"/>
      <c r="BK312" s="134"/>
      <c r="BL312" s="134"/>
      <c r="BM312" s="134"/>
      <c r="BN312" s="134"/>
      <c r="BO312" s="134"/>
      <c r="BP312" s="134"/>
      <c r="BQ312" s="134"/>
      <c r="BR312" s="134"/>
      <c r="BS312" s="134"/>
      <c r="BT312" s="134"/>
      <c r="BU312" s="134"/>
      <c r="BV312" s="134"/>
      <c r="BW312" s="134"/>
      <c r="BX312" s="134"/>
      <c r="BY312" s="134"/>
      <c r="BZ312" s="134"/>
      <c r="CA312" s="134"/>
      <c r="CB312" s="134"/>
      <c r="CC312" s="134"/>
      <c r="CD312" s="134"/>
      <c r="CE312" s="134"/>
      <c r="CF312" s="134"/>
      <c r="CG312" s="134"/>
      <c r="CH312" s="134"/>
      <c r="CI312" s="134"/>
      <c r="CJ312" s="134"/>
      <c r="CK312" s="134"/>
      <c r="CL312" s="134"/>
      <c r="CM312" s="134"/>
      <c r="CN312" s="134"/>
      <c r="CO312" s="134"/>
      <c r="CP312" s="134"/>
      <c r="CQ312" s="134"/>
      <c r="CR312" s="134"/>
      <c r="CS312" s="134"/>
      <c r="CT312" s="134"/>
      <c r="CU312" s="134"/>
      <c r="CV312" s="134"/>
      <c r="CW312" s="134"/>
      <c r="CX312" s="134"/>
      <c r="CY312" s="134"/>
      <c r="CZ312" s="134"/>
      <c r="DA312" s="134"/>
      <c r="DB312" s="134"/>
      <c r="DC312" s="134"/>
      <c r="DD312" s="134"/>
    </row>
    <row r="313" customFormat="false" ht="12.75" hidden="false" customHeight="false" outlineLevel="0" collapsed="false">
      <c r="F313" s="171"/>
      <c r="G313" s="172"/>
      <c r="H313" s="171"/>
      <c r="I313" s="171"/>
      <c r="J313" s="171"/>
      <c r="K313" s="171"/>
      <c r="L313" s="171"/>
      <c r="M313" s="171"/>
      <c r="N313" s="171"/>
      <c r="O313" s="171"/>
      <c r="P313" s="171"/>
      <c r="Q313" s="171"/>
      <c r="R313" s="172"/>
      <c r="S313" s="172"/>
      <c r="T313" s="171"/>
      <c r="U313" s="171"/>
      <c r="V313" s="171"/>
      <c r="W313" s="171"/>
      <c r="X313" s="171"/>
      <c r="Y313" s="171"/>
      <c r="Z313" s="171"/>
      <c r="AA313" s="171"/>
      <c r="AB313" s="171"/>
      <c r="AC313" s="171"/>
      <c r="AD313" s="171"/>
      <c r="AE313" s="171"/>
      <c r="AF313" s="171"/>
      <c r="AG313" s="171"/>
      <c r="AH313" s="171"/>
      <c r="AI313" s="171"/>
      <c r="AJ313" s="171"/>
      <c r="AK313" s="171"/>
      <c r="AL313" s="171"/>
      <c r="AM313" s="171"/>
      <c r="AN313" s="171"/>
      <c r="AO313" s="171"/>
      <c r="AP313" s="171"/>
      <c r="AQ313" s="171"/>
      <c r="AR313" s="171"/>
      <c r="AS313" s="171"/>
      <c r="AT313" s="171"/>
      <c r="AU313" s="171"/>
      <c r="AV313" s="171"/>
      <c r="AW313" s="171"/>
      <c r="AX313" s="171"/>
      <c r="AY313" s="171"/>
      <c r="AZ313" s="172"/>
      <c r="BA313" s="172"/>
      <c r="BB313" s="172"/>
      <c r="BC313" s="171"/>
      <c r="BD313" s="171"/>
      <c r="BE313" s="171"/>
      <c r="BF313" s="171"/>
      <c r="BG313" s="171"/>
      <c r="BH313" s="171"/>
      <c r="BI313" s="171"/>
      <c r="BJ313" s="171"/>
      <c r="BK313" s="134"/>
      <c r="BL313" s="134"/>
      <c r="BM313" s="134"/>
      <c r="BN313" s="134"/>
      <c r="BO313" s="134"/>
      <c r="BP313" s="134"/>
      <c r="BQ313" s="134"/>
      <c r="BR313" s="134"/>
      <c r="BS313" s="134"/>
      <c r="BT313" s="134"/>
      <c r="BU313" s="134"/>
      <c r="BV313" s="134"/>
      <c r="BW313" s="134"/>
      <c r="BX313" s="134"/>
      <c r="BY313" s="134"/>
      <c r="BZ313" s="134"/>
      <c r="CA313" s="134"/>
      <c r="CB313" s="134"/>
      <c r="CC313" s="134"/>
      <c r="CD313" s="134"/>
      <c r="CE313" s="134"/>
      <c r="CF313" s="134"/>
      <c r="CG313" s="134"/>
      <c r="CH313" s="134"/>
      <c r="CI313" s="134"/>
      <c r="CJ313" s="134"/>
      <c r="CK313" s="134"/>
      <c r="CL313" s="134"/>
      <c r="CM313" s="134"/>
      <c r="CN313" s="134"/>
      <c r="CO313" s="134"/>
      <c r="CP313" s="134"/>
      <c r="CQ313" s="134"/>
      <c r="CR313" s="134"/>
      <c r="CS313" s="134"/>
      <c r="CT313" s="134"/>
      <c r="CU313" s="134"/>
      <c r="CV313" s="134"/>
      <c r="CW313" s="134"/>
      <c r="CX313" s="134"/>
      <c r="CY313" s="134"/>
      <c r="CZ313" s="134"/>
      <c r="DA313" s="134"/>
      <c r="DB313" s="134"/>
      <c r="DC313" s="134"/>
      <c r="DD313" s="134"/>
    </row>
    <row r="314" customFormat="false" ht="12.75" hidden="false" customHeight="false" outlineLevel="0" collapsed="false">
      <c r="F314" s="171"/>
      <c r="G314" s="172"/>
      <c r="H314" s="171"/>
      <c r="I314" s="171"/>
      <c r="J314" s="171"/>
      <c r="K314" s="171"/>
      <c r="L314" s="171"/>
      <c r="M314" s="171"/>
      <c r="N314" s="171"/>
      <c r="O314" s="171"/>
      <c r="P314" s="171"/>
      <c r="Q314" s="171"/>
      <c r="R314" s="172"/>
      <c r="S314" s="172"/>
      <c r="T314" s="171"/>
      <c r="U314" s="171"/>
      <c r="V314" s="171"/>
      <c r="W314" s="171"/>
      <c r="X314" s="171"/>
      <c r="Y314" s="171"/>
      <c r="Z314" s="171"/>
      <c r="AA314" s="171"/>
      <c r="AB314" s="171"/>
      <c r="AC314" s="171"/>
      <c r="AD314" s="171"/>
      <c r="AE314" s="171"/>
      <c r="AF314" s="171"/>
      <c r="AG314" s="171"/>
      <c r="AH314" s="171"/>
      <c r="AI314" s="171"/>
      <c r="AJ314" s="171"/>
      <c r="AK314" s="171"/>
      <c r="AL314" s="171"/>
      <c r="AM314" s="171"/>
      <c r="AN314" s="171"/>
      <c r="AO314" s="171"/>
      <c r="AP314" s="171"/>
      <c r="AQ314" s="171"/>
      <c r="AR314" s="171"/>
      <c r="AS314" s="171"/>
      <c r="AT314" s="171"/>
      <c r="AU314" s="171"/>
      <c r="AV314" s="171"/>
      <c r="AW314" s="171"/>
      <c r="AX314" s="171"/>
      <c r="AY314" s="171"/>
      <c r="AZ314" s="172"/>
      <c r="BA314" s="172"/>
      <c r="BB314" s="172"/>
      <c r="BC314" s="171"/>
      <c r="BD314" s="171"/>
      <c r="BE314" s="171"/>
      <c r="BF314" s="171"/>
      <c r="BG314" s="171"/>
      <c r="BH314" s="171"/>
      <c r="BI314" s="171"/>
      <c r="BJ314" s="171"/>
      <c r="BK314" s="134"/>
      <c r="BL314" s="134"/>
      <c r="BM314" s="134"/>
      <c r="BN314" s="134"/>
      <c r="BO314" s="134"/>
      <c r="BP314" s="134"/>
      <c r="BQ314" s="134"/>
      <c r="BR314" s="134"/>
      <c r="BS314" s="134"/>
      <c r="BT314" s="134"/>
      <c r="BU314" s="134"/>
      <c r="BV314" s="134"/>
      <c r="BW314" s="134"/>
      <c r="BX314" s="134"/>
      <c r="BY314" s="134"/>
      <c r="BZ314" s="134"/>
      <c r="CA314" s="134"/>
      <c r="CB314" s="134"/>
      <c r="CC314" s="134"/>
      <c r="CD314" s="134"/>
      <c r="CE314" s="134"/>
      <c r="CF314" s="134"/>
      <c r="CG314" s="134"/>
      <c r="CH314" s="134"/>
      <c r="CI314" s="134"/>
      <c r="CJ314" s="134"/>
      <c r="CK314" s="134"/>
      <c r="CL314" s="134"/>
      <c r="CM314" s="134"/>
      <c r="CN314" s="134"/>
      <c r="CO314" s="134"/>
      <c r="CP314" s="134"/>
      <c r="CQ314" s="134"/>
      <c r="CR314" s="134"/>
      <c r="CS314" s="134"/>
      <c r="CT314" s="134"/>
      <c r="CU314" s="134"/>
      <c r="CV314" s="134"/>
      <c r="CW314" s="134"/>
      <c r="CX314" s="134"/>
      <c r="CY314" s="134"/>
      <c r="CZ314" s="134"/>
      <c r="DA314" s="134"/>
      <c r="DB314" s="134"/>
      <c r="DC314" s="134"/>
      <c r="DD314" s="134"/>
    </row>
    <row r="315" customFormat="false" ht="12.75" hidden="false" customHeight="false" outlineLevel="0" collapsed="false">
      <c r="F315" s="171"/>
      <c r="G315" s="172"/>
      <c r="H315" s="171"/>
      <c r="I315" s="171"/>
      <c r="J315" s="171"/>
      <c r="K315" s="171"/>
      <c r="L315" s="171"/>
      <c r="M315" s="171"/>
      <c r="N315" s="171"/>
      <c r="O315" s="171"/>
      <c r="P315" s="171"/>
      <c r="Q315" s="171"/>
      <c r="R315" s="172"/>
      <c r="S315" s="172"/>
      <c r="T315" s="171"/>
      <c r="U315" s="171"/>
      <c r="V315" s="171"/>
      <c r="W315" s="171"/>
      <c r="X315" s="171"/>
      <c r="Y315" s="171"/>
      <c r="Z315" s="171"/>
      <c r="AA315" s="171"/>
      <c r="AB315" s="171"/>
      <c r="AC315" s="171"/>
      <c r="AD315" s="171"/>
      <c r="AE315" s="171"/>
      <c r="AF315" s="171"/>
      <c r="AG315" s="171"/>
      <c r="AH315" s="171"/>
      <c r="AI315" s="171"/>
      <c r="AJ315" s="171"/>
      <c r="AK315" s="171"/>
      <c r="AL315" s="171"/>
      <c r="AM315" s="171"/>
      <c r="AN315" s="171"/>
      <c r="AO315" s="171"/>
      <c r="AP315" s="171"/>
      <c r="AQ315" s="171"/>
      <c r="AR315" s="171"/>
      <c r="AS315" s="171"/>
      <c r="AT315" s="171"/>
      <c r="AU315" s="171"/>
      <c r="AV315" s="171"/>
      <c r="AW315" s="171"/>
      <c r="AX315" s="171"/>
      <c r="AY315" s="171"/>
      <c r="AZ315" s="172"/>
      <c r="BA315" s="172"/>
      <c r="BB315" s="172"/>
      <c r="BC315" s="171"/>
      <c r="BD315" s="171"/>
      <c r="BE315" s="171"/>
      <c r="BF315" s="171"/>
      <c r="BG315" s="171"/>
      <c r="BH315" s="171"/>
      <c r="BI315" s="171"/>
      <c r="BJ315" s="171"/>
      <c r="BK315" s="134"/>
      <c r="BL315" s="134"/>
      <c r="BM315" s="134"/>
      <c r="BN315" s="134"/>
      <c r="BO315" s="134"/>
      <c r="BP315" s="134"/>
      <c r="BQ315" s="134"/>
      <c r="BR315" s="134"/>
      <c r="BS315" s="134"/>
      <c r="BT315" s="134"/>
      <c r="BU315" s="134"/>
      <c r="BV315" s="134"/>
      <c r="BW315" s="134"/>
      <c r="BX315" s="134"/>
      <c r="BY315" s="134"/>
      <c r="BZ315" s="134"/>
      <c r="CA315" s="134"/>
      <c r="CB315" s="134"/>
      <c r="CC315" s="134"/>
      <c r="CD315" s="134"/>
      <c r="CE315" s="134"/>
      <c r="CF315" s="134"/>
      <c r="CG315" s="134"/>
      <c r="CH315" s="134"/>
      <c r="CI315" s="134"/>
      <c r="CJ315" s="134"/>
      <c r="CK315" s="134"/>
      <c r="CL315" s="134"/>
      <c r="CM315" s="134"/>
      <c r="CN315" s="134"/>
      <c r="CO315" s="134"/>
      <c r="CP315" s="134"/>
      <c r="CQ315" s="134"/>
      <c r="CR315" s="134"/>
      <c r="CS315" s="134"/>
      <c r="CT315" s="134"/>
      <c r="CU315" s="134"/>
      <c r="CV315" s="134"/>
      <c r="CW315" s="134"/>
      <c r="CX315" s="134"/>
      <c r="CY315" s="134"/>
      <c r="CZ315" s="134"/>
      <c r="DA315" s="134"/>
      <c r="DB315" s="134"/>
      <c r="DC315" s="134"/>
      <c r="DD315" s="134"/>
    </row>
    <row r="316" customFormat="false" ht="12.75" hidden="false" customHeight="false" outlineLevel="0" collapsed="false">
      <c r="F316" s="171"/>
      <c r="G316" s="172"/>
      <c r="H316" s="171"/>
      <c r="I316" s="171"/>
      <c r="J316" s="171"/>
      <c r="K316" s="171"/>
      <c r="L316" s="171"/>
      <c r="M316" s="171"/>
      <c r="N316" s="171"/>
      <c r="O316" s="171"/>
      <c r="P316" s="171"/>
      <c r="Q316" s="171"/>
      <c r="R316" s="172"/>
      <c r="S316" s="172"/>
      <c r="T316" s="171"/>
      <c r="U316" s="171"/>
      <c r="V316" s="171"/>
      <c r="W316" s="171"/>
      <c r="X316" s="171"/>
      <c r="Y316" s="171"/>
      <c r="Z316" s="171"/>
      <c r="AA316" s="171"/>
      <c r="AB316" s="171"/>
      <c r="AC316" s="171"/>
      <c r="AD316" s="171"/>
      <c r="AE316" s="171"/>
      <c r="AF316" s="171"/>
      <c r="AG316" s="171"/>
      <c r="AH316" s="171"/>
      <c r="AI316" s="171"/>
      <c r="AJ316" s="171"/>
      <c r="AK316" s="171"/>
      <c r="AL316" s="171"/>
      <c r="AM316" s="171"/>
      <c r="AN316" s="171"/>
      <c r="AO316" s="171"/>
      <c r="AP316" s="171"/>
      <c r="AQ316" s="171"/>
      <c r="AR316" s="171"/>
      <c r="AS316" s="171"/>
      <c r="AT316" s="171"/>
      <c r="AU316" s="171"/>
      <c r="AV316" s="171"/>
      <c r="AW316" s="171"/>
      <c r="AX316" s="171"/>
      <c r="AY316" s="171"/>
      <c r="AZ316" s="172"/>
      <c r="BA316" s="172"/>
      <c r="BB316" s="172"/>
      <c r="BC316" s="171"/>
      <c r="BD316" s="171"/>
      <c r="BE316" s="171"/>
      <c r="BF316" s="171"/>
      <c r="BG316" s="171"/>
      <c r="BH316" s="171"/>
      <c r="BI316" s="171"/>
      <c r="BJ316" s="171"/>
      <c r="BK316" s="134"/>
      <c r="BL316" s="134"/>
      <c r="BM316" s="134"/>
      <c r="BN316" s="134"/>
      <c r="BO316" s="134"/>
      <c r="BP316" s="134"/>
      <c r="BQ316" s="134"/>
      <c r="BR316" s="134"/>
      <c r="BS316" s="134"/>
      <c r="BT316" s="134"/>
      <c r="BU316" s="134"/>
      <c r="BV316" s="134"/>
      <c r="BW316" s="134"/>
      <c r="BX316" s="134"/>
      <c r="BY316" s="134"/>
      <c r="BZ316" s="134"/>
      <c r="CA316" s="134"/>
      <c r="CB316" s="134"/>
      <c r="CC316" s="134"/>
      <c r="CD316" s="134"/>
      <c r="CE316" s="134"/>
      <c r="CF316" s="134"/>
      <c r="CG316" s="134"/>
      <c r="CH316" s="134"/>
      <c r="CI316" s="134"/>
      <c r="CJ316" s="134"/>
      <c r="CK316" s="134"/>
      <c r="CL316" s="134"/>
      <c r="CM316" s="134"/>
      <c r="CN316" s="134"/>
      <c r="CO316" s="134"/>
      <c r="CP316" s="134"/>
      <c r="CQ316" s="134"/>
      <c r="CR316" s="134"/>
      <c r="CS316" s="134"/>
      <c r="CT316" s="134"/>
      <c r="CU316" s="134"/>
      <c r="CV316" s="134"/>
      <c r="CW316" s="134"/>
      <c r="CX316" s="134"/>
      <c r="CY316" s="134"/>
      <c r="CZ316" s="134"/>
      <c r="DA316" s="134"/>
      <c r="DB316" s="134"/>
      <c r="DC316" s="134"/>
      <c r="DD316" s="134"/>
    </row>
    <row r="317" customFormat="false" ht="12.75" hidden="false" customHeight="false" outlineLevel="0" collapsed="false">
      <c r="F317" s="171"/>
      <c r="G317" s="172"/>
      <c r="H317" s="171"/>
      <c r="I317" s="171"/>
      <c r="J317" s="171"/>
      <c r="K317" s="171"/>
      <c r="L317" s="171"/>
      <c r="M317" s="171"/>
      <c r="N317" s="171"/>
      <c r="O317" s="171"/>
      <c r="P317" s="171"/>
      <c r="Q317" s="171"/>
      <c r="R317" s="172"/>
      <c r="S317" s="172"/>
      <c r="T317" s="171"/>
      <c r="U317" s="171"/>
      <c r="V317" s="171"/>
      <c r="W317" s="171"/>
      <c r="X317" s="171"/>
      <c r="Y317" s="171"/>
      <c r="Z317" s="171"/>
      <c r="AA317" s="171"/>
      <c r="AB317" s="171"/>
      <c r="AC317" s="171"/>
      <c r="AD317" s="171"/>
      <c r="AE317" s="171"/>
      <c r="AF317" s="171"/>
      <c r="AG317" s="171"/>
      <c r="AH317" s="171"/>
      <c r="AI317" s="171"/>
      <c r="AJ317" s="171"/>
      <c r="AK317" s="171"/>
      <c r="AL317" s="171"/>
      <c r="AM317" s="171"/>
      <c r="AN317" s="171"/>
      <c r="AO317" s="171"/>
      <c r="AP317" s="171"/>
      <c r="AQ317" s="171"/>
      <c r="AR317" s="171"/>
      <c r="AS317" s="171"/>
      <c r="AT317" s="171"/>
      <c r="AU317" s="171"/>
      <c r="AV317" s="171"/>
      <c r="AW317" s="171"/>
      <c r="AX317" s="171"/>
      <c r="AY317" s="171"/>
      <c r="AZ317" s="172"/>
      <c r="BA317" s="172"/>
      <c r="BB317" s="172"/>
      <c r="BC317" s="171"/>
      <c r="BD317" s="171"/>
      <c r="BE317" s="171"/>
      <c r="BF317" s="171"/>
      <c r="BG317" s="171"/>
      <c r="BH317" s="171"/>
      <c r="BI317" s="171"/>
      <c r="BJ317" s="171"/>
      <c r="BK317" s="134"/>
      <c r="BL317" s="134"/>
      <c r="BM317" s="134"/>
      <c r="BN317" s="134"/>
      <c r="BO317" s="134"/>
      <c r="BP317" s="134"/>
      <c r="BQ317" s="134"/>
      <c r="BR317" s="134"/>
      <c r="BS317" s="134"/>
      <c r="BT317" s="134"/>
      <c r="BU317" s="134"/>
      <c r="BV317" s="134"/>
      <c r="BW317" s="134"/>
      <c r="BX317" s="134"/>
      <c r="BY317" s="134"/>
      <c r="BZ317" s="134"/>
      <c r="CA317" s="134"/>
      <c r="CB317" s="134"/>
      <c r="CC317" s="134"/>
      <c r="CD317" s="134"/>
      <c r="CE317" s="134"/>
      <c r="CF317" s="134"/>
      <c r="CG317" s="134"/>
      <c r="CH317" s="134"/>
      <c r="CI317" s="134"/>
      <c r="CJ317" s="134"/>
      <c r="CK317" s="134"/>
      <c r="CL317" s="134"/>
      <c r="CM317" s="134"/>
      <c r="CN317" s="134"/>
      <c r="CO317" s="134"/>
      <c r="CP317" s="134"/>
      <c r="CQ317" s="134"/>
      <c r="CR317" s="134"/>
      <c r="CS317" s="134"/>
      <c r="CT317" s="134"/>
      <c r="CU317" s="134"/>
      <c r="CV317" s="134"/>
      <c r="CW317" s="134"/>
      <c r="CX317" s="134"/>
      <c r="CY317" s="134"/>
      <c r="CZ317" s="134"/>
      <c r="DA317" s="134"/>
      <c r="DB317" s="134"/>
      <c r="DC317" s="134"/>
      <c r="DD317" s="134"/>
    </row>
    <row r="318" customFormat="false" ht="12.75" hidden="false" customHeight="false" outlineLevel="0" collapsed="false">
      <c r="F318" s="171"/>
      <c r="G318" s="172"/>
      <c r="H318" s="171"/>
      <c r="I318" s="171"/>
      <c r="J318" s="171"/>
      <c r="K318" s="171"/>
      <c r="L318" s="171"/>
      <c r="M318" s="171"/>
      <c r="N318" s="171"/>
      <c r="O318" s="171"/>
      <c r="P318" s="171"/>
      <c r="Q318" s="171"/>
      <c r="R318" s="172"/>
      <c r="S318" s="172"/>
      <c r="T318" s="171"/>
      <c r="U318" s="171"/>
      <c r="V318" s="171"/>
      <c r="W318" s="171"/>
      <c r="X318" s="171"/>
      <c r="Y318" s="171"/>
      <c r="Z318" s="171"/>
      <c r="AA318" s="171"/>
      <c r="AB318" s="171"/>
      <c r="AC318" s="171"/>
      <c r="AD318" s="171"/>
      <c r="AE318" s="171"/>
      <c r="AF318" s="171"/>
      <c r="AG318" s="171"/>
      <c r="AH318" s="171"/>
      <c r="AI318" s="171"/>
      <c r="AJ318" s="171"/>
      <c r="AK318" s="171"/>
      <c r="AL318" s="171"/>
      <c r="AM318" s="171"/>
      <c r="AN318" s="171"/>
      <c r="AO318" s="171"/>
      <c r="AP318" s="171"/>
      <c r="AQ318" s="171"/>
      <c r="AR318" s="171"/>
      <c r="AS318" s="171"/>
      <c r="AT318" s="171"/>
      <c r="AU318" s="171"/>
      <c r="AV318" s="171"/>
      <c r="AW318" s="171"/>
      <c r="AX318" s="171"/>
      <c r="AY318" s="171"/>
      <c r="AZ318" s="172"/>
      <c r="BA318" s="172"/>
      <c r="BB318" s="172"/>
      <c r="BC318" s="171"/>
      <c r="BD318" s="171"/>
      <c r="BE318" s="171"/>
      <c r="BF318" s="171"/>
      <c r="BG318" s="171"/>
      <c r="BH318" s="171"/>
      <c r="BI318" s="171"/>
      <c r="BJ318" s="171"/>
      <c r="BK318" s="134"/>
      <c r="BL318" s="134"/>
      <c r="BM318" s="134"/>
      <c r="BN318" s="134"/>
      <c r="BO318" s="134"/>
      <c r="BP318" s="134"/>
      <c r="BQ318" s="134"/>
      <c r="BR318" s="134"/>
      <c r="BS318" s="134"/>
      <c r="BT318" s="134"/>
      <c r="BU318" s="134"/>
      <c r="BV318" s="134"/>
      <c r="BW318" s="134"/>
      <c r="BX318" s="134"/>
      <c r="BY318" s="134"/>
      <c r="BZ318" s="134"/>
      <c r="CA318" s="134"/>
      <c r="CB318" s="134"/>
      <c r="CC318" s="134"/>
      <c r="CD318" s="134"/>
      <c r="CE318" s="134"/>
      <c r="CF318" s="134"/>
      <c r="CG318" s="134"/>
      <c r="CH318" s="134"/>
      <c r="CI318" s="134"/>
      <c r="CJ318" s="134"/>
      <c r="CK318" s="134"/>
      <c r="CL318" s="134"/>
      <c r="CM318" s="134"/>
      <c r="CN318" s="134"/>
      <c r="CO318" s="134"/>
      <c r="CP318" s="134"/>
      <c r="CQ318" s="134"/>
      <c r="CR318" s="134"/>
      <c r="CS318" s="134"/>
      <c r="CT318" s="134"/>
      <c r="CU318" s="134"/>
      <c r="CV318" s="134"/>
      <c r="CW318" s="134"/>
      <c r="CX318" s="134"/>
      <c r="CY318" s="134"/>
      <c r="CZ318" s="134"/>
      <c r="DA318" s="134"/>
      <c r="DB318" s="134"/>
      <c r="DC318" s="134"/>
      <c r="DD318" s="134"/>
    </row>
    <row r="319" customFormat="false" ht="12.75" hidden="false" customHeight="false" outlineLevel="0" collapsed="false">
      <c r="F319" s="171"/>
      <c r="G319" s="172"/>
      <c r="H319" s="171"/>
      <c r="I319" s="171"/>
      <c r="J319" s="171"/>
      <c r="K319" s="171"/>
      <c r="L319" s="171"/>
      <c r="M319" s="171"/>
      <c r="N319" s="171"/>
      <c r="O319" s="171"/>
      <c r="P319" s="171"/>
      <c r="Q319" s="171"/>
      <c r="R319" s="172"/>
      <c r="S319" s="172"/>
      <c r="T319" s="171"/>
      <c r="U319" s="171"/>
      <c r="V319" s="171"/>
      <c r="W319" s="171"/>
      <c r="X319" s="171"/>
      <c r="Y319" s="171"/>
      <c r="Z319" s="171"/>
      <c r="AA319" s="171"/>
      <c r="AB319" s="171"/>
      <c r="AC319" s="171"/>
      <c r="AD319" s="171"/>
      <c r="AE319" s="171"/>
      <c r="AF319" s="171"/>
      <c r="AG319" s="171"/>
      <c r="AH319" s="171"/>
      <c r="AI319" s="171"/>
      <c r="AJ319" s="171"/>
      <c r="AK319" s="171"/>
      <c r="AL319" s="171"/>
      <c r="AM319" s="171"/>
      <c r="AN319" s="171"/>
      <c r="AO319" s="171"/>
      <c r="AP319" s="171"/>
      <c r="AQ319" s="171"/>
      <c r="AR319" s="171"/>
      <c r="AS319" s="171"/>
      <c r="AT319" s="171"/>
      <c r="AU319" s="171"/>
      <c r="AV319" s="171"/>
      <c r="AW319" s="171"/>
      <c r="AX319" s="171"/>
      <c r="AY319" s="171"/>
      <c r="AZ319" s="172"/>
      <c r="BA319" s="172"/>
      <c r="BB319" s="172"/>
      <c r="BC319" s="171"/>
      <c r="BD319" s="171"/>
      <c r="BE319" s="171"/>
      <c r="BF319" s="171"/>
      <c r="BG319" s="171"/>
      <c r="BH319" s="171"/>
      <c r="BI319" s="171"/>
      <c r="BJ319" s="171"/>
      <c r="BK319" s="134"/>
      <c r="BL319" s="134"/>
      <c r="BM319" s="134"/>
      <c r="BN319" s="134"/>
      <c r="BO319" s="134"/>
      <c r="BP319" s="134"/>
      <c r="BQ319" s="134"/>
      <c r="BR319" s="134"/>
      <c r="BS319" s="134"/>
      <c r="BT319" s="134"/>
      <c r="BU319" s="134"/>
      <c r="BV319" s="134"/>
      <c r="BW319" s="134"/>
      <c r="BX319" s="134"/>
      <c r="BY319" s="134"/>
      <c r="BZ319" s="134"/>
      <c r="CA319" s="134"/>
      <c r="CB319" s="134"/>
      <c r="CC319" s="134"/>
      <c r="CD319" s="134"/>
      <c r="CE319" s="134"/>
      <c r="CF319" s="134"/>
      <c r="CG319" s="134"/>
      <c r="CH319" s="134"/>
      <c r="CI319" s="134"/>
      <c r="CJ319" s="134"/>
      <c r="CK319" s="134"/>
      <c r="CL319" s="134"/>
      <c r="CM319" s="134"/>
      <c r="CN319" s="134"/>
      <c r="CO319" s="134"/>
      <c r="CP319" s="134"/>
      <c r="CQ319" s="134"/>
      <c r="CR319" s="134"/>
      <c r="CS319" s="134"/>
      <c r="CT319" s="134"/>
      <c r="CU319" s="134"/>
      <c r="CV319" s="134"/>
      <c r="CW319" s="134"/>
      <c r="CX319" s="134"/>
      <c r="CY319" s="134"/>
      <c r="CZ319" s="134"/>
      <c r="DA319" s="134"/>
      <c r="DB319" s="134"/>
      <c r="DC319" s="134"/>
      <c r="DD319" s="134"/>
    </row>
    <row r="320" customFormat="false" ht="12.75" hidden="false" customHeight="false" outlineLevel="0" collapsed="false">
      <c r="F320" s="171"/>
      <c r="G320" s="172"/>
      <c r="H320" s="171"/>
      <c r="I320" s="171"/>
      <c r="J320" s="171"/>
      <c r="K320" s="171"/>
      <c r="L320" s="171"/>
      <c r="M320" s="171"/>
      <c r="N320" s="171"/>
      <c r="O320" s="171"/>
      <c r="P320" s="171"/>
      <c r="Q320" s="171"/>
      <c r="R320" s="172"/>
      <c r="S320" s="172"/>
      <c r="T320" s="171"/>
      <c r="U320" s="171"/>
      <c r="V320" s="171"/>
      <c r="W320" s="171"/>
      <c r="X320" s="171"/>
      <c r="Y320" s="171"/>
      <c r="Z320" s="171"/>
      <c r="AA320" s="171"/>
      <c r="AB320" s="171"/>
      <c r="AC320" s="171"/>
      <c r="AD320" s="171"/>
      <c r="AE320" s="171"/>
      <c r="AF320" s="171"/>
      <c r="AG320" s="171"/>
      <c r="AH320" s="171"/>
      <c r="AI320" s="171"/>
      <c r="AJ320" s="171"/>
      <c r="AK320" s="171"/>
      <c r="AL320" s="171"/>
      <c r="AM320" s="171"/>
      <c r="AN320" s="171"/>
      <c r="AO320" s="171"/>
      <c r="AP320" s="171"/>
      <c r="AQ320" s="171"/>
      <c r="AR320" s="171"/>
      <c r="AS320" s="171"/>
      <c r="AT320" s="171"/>
      <c r="AU320" s="171"/>
      <c r="AV320" s="171"/>
      <c r="AW320" s="171"/>
      <c r="AX320" s="171"/>
      <c r="AY320" s="171"/>
      <c r="AZ320" s="172"/>
      <c r="BA320" s="172"/>
      <c r="BB320" s="172"/>
      <c r="BC320" s="171"/>
      <c r="BD320" s="171"/>
      <c r="BE320" s="171"/>
      <c r="BF320" s="171"/>
      <c r="BG320" s="171"/>
      <c r="BH320" s="171"/>
      <c r="BI320" s="171"/>
      <c r="BJ320" s="171"/>
      <c r="BK320" s="134"/>
      <c r="BL320" s="134"/>
      <c r="BM320" s="134"/>
      <c r="BN320" s="134"/>
      <c r="BO320" s="134"/>
      <c r="BP320" s="134"/>
      <c r="BQ320" s="134"/>
      <c r="BR320" s="134"/>
      <c r="BS320" s="134"/>
      <c r="BT320" s="134"/>
      <c r="BU320" s="134"/>
      <c r="BV320" s="134"/>
      <c r="BW320" s="134"/>
      <c r="BX320" s="134"/>
      <c r="BY320" s="134"/>
      <c r="BZ320" s="134"/>
      <c r="CA320" s="134"/>
      <c r="CB320" s="134"/>
      <c r="CC320" s="134"/>
      <c r="CD320" s="134"/>
      <c r="CE320" s="134"/>
      <c r="CF320" s="134"/>
      <c r="CG320" s="134"/>
      <c r="CH320" s="134"/>
      <c r="CI320" s="134"/>
      <c r="CJ320" s="134"/>
      <c r="CK320" s="134"/>
      <c r="CL320" s="134"/>
      <c r="CM320" s="134"/>
      <c r="CN320" s="134"/>
      <c r="CO320" s="134"/>
      <c r="CP320" s="134"/>
      <c r="CQ320" s="134"/>
      <c r="CR320" s="134"/>
      <c r="CS320" s="134"/>
      <c r="CT320" s="134"/>
      <c r="CU320" s="134"/>
      <c r="CV320" s="134"/>
      <c r="CW320" s="134"/>
      <c r="CX320" s="134"/>
      <c r="CY320" s="134"/>
      <c r="CZ320" s="134"/>
      <c r="DA320" s="134"/>
      <c r="DB320" s="134"/>
      <c r="DC320" s="134"/>
    </row>
    <row r="321" customFormat="false" ht="12.75" hidden="false" customHeight="false" outlineLevel="0" collapsed="false">
      <c r="F321" s="171"/>
      <c r="G321" s="172"/>
      <c r="H321" s="171"/>
      <c r="I321" s="171"/>
      <c r="J321" s="171"/>
      <c r="K321" s="171"/>
      <c r="L321" s="171"/>
      <c r="M321" s="171"/>
      <c r="N321" s="171"/>
      <c r="O321" s="171"/>
      <c r="P321" s="171"/>
      <c r="Q321" s="171"/>
      <c r="R321" s="172"/>
      <c r="S321" s="172"/>
      <c r="T321" s="171"/>
      <c r="U321" s="171"/>
      <c r="V321" s="171"/>
      <c r="W321" s="171"/>
      <c r="X321" s="171"/>
      <c r="Y321" s="171"/>
      <c r="Z321" s="171"/>
      <c r="AA321" s="171"/>
      <c r="AB321" s="171"/>
      <c r="AC321" s="171"/>
      <c r="AD321" s="171"/>
      <c r="AE321" s="171"/>
      <c r="AF321" s="171"/>
      <c r="AG321" s="171"/>
      <c r="AH321" s="171"/>
      <c r="AI321" s="171"/>
      <c r="AJ321" s="171"/>
      <c r="AK321" s="171"/>
      <c r="AL321" s="171"/>
      <c r="AM321" s="171"/>
      <c r="AN321" s="171"/>
      <c r="AO321" s="171"/>
      <c r="AP321" s="171"/>
      <c r="AQ321" s="171"/>
      <c r="AR321" s="171"/>
      <c r="AS321" s="171"/>
      <c r="AT321" s="171"/>
      <c r="AU321" s="171"/>
      <c r="AV321" s="171"/>
      <c r="AW321" s="171"/>
      <c r="AX321" s="171"/>
      <c r="AY321" s="171"/>
      <c r="AZ321" s="172"/>
      <c r="BA321" s="172"/>
      <c r="BB321" s="172"/>
      <c r="BC321" s="171"/>
      <c r="BD321" s="171"/>
      <c r="BE321" s="171"/>
      <c r="BF321" s="171"/>
      <c r="BG321" s="171"/>
      <c r="BH321" s="171"/>
      <c r="BI321" s="171"/>
      <c r="BJ321" s="171"/>
      <c r="BK321" s="134"/>
      <c r="BL321" s="134"/>
      <c r="BM321" s="134"/>
      <c r="BN321" s="134"/>
      <c r="BO321" s="134"/>
      <c r="BP321" s="134"/>
      <c r="BQ321" s="134"/>
      <c r="BR321" s="134"/>
      <c r="BS321" s="134"/>
      <c r="BT321" s="134"/>
      <c r="BU321" s="134"/>
      <c r="BV321" s="134"/>
      <c r="BW321" s="134"/>
      <c r="BX321" s="134"/>
      <c r="BY321" s="134"/>
      <c r="BZ321" s="134"/>
      <c r="CA321" s="134"/>
      <c r="CB321" s="134"/>
      <c r="CC321" s="134"/>
      <c r="CD321" s="134"/>
      <c r="CE321" s="134"/>
      <c r="CF321" s="134"/>
      <c r="CG321" s="134"/>
      <c r="CH321" s="134"/>
      <c r="CI321" s="134"/>
      <c r="CJ321" s="134"/>
      <c r="CK321" s="134"/>
      <c r="CL321" s="134"/>
      <c r="CM321" s="134"/>
      <c r="CN321" s="134"/>
      <c r="CO321" s="134"/>
      <c r="CP321" s="134"/>
      <c r="CQ321" s="134"/>
      <c r="CR321" s="134"/>
      <c r="CS321" s="134"/>
      <c r="CT321" s="134"/>
      <c r="CU321" s="134"/>
      <c r="CV321" s="134"/>
      <c r="CW321" s="134"/>
      <c r="CX321" s="134"/>
      <c r="CY321" s="134"/>
    </row>
    <row r="322" customFormat="false" ht="12.75" hidden="false" customHeight="false" outlineLevel="0" collapsed="false">
      <c r="F322" s="171"/>
      <c r="G322" s="172"/>
      <c r="H322" s="171"/>
      <c r="I322" s="171"/>
      <c r="J322" s="171"/>
      <c r="K322" s="171"/>
      <c r="L322" s="171"/>
      <c r="M322" s="171"/>
      <c r="N322" s="171"/>
      <c r="O322" s="171"/>
      <c r="P322" s="171"/>
      <c r="Q322" s="171"/>
      <c r="R322" s="172"/>
      <c r="S322" s="172"/>
      <c r="T322" s="171"/>
      <c r="U322" s="171"/>
      <c r="V322" s="171"/>
      <c r="W322" s="171"/>
      <c r="X322" s="171"/>
      <c r="Y322" s="171"/>
      <c r="Z322" s="171"/>
      <c r="AA322" s="171"/>
      <c r="AB322" s="171"/>
      <c r="AC322" s="171"/>
      <c r="AD322" s="171"/>
      <c r="AE322" s="171"/>
      <c r="AF322" s="171"/>
      <c r="AG322" s="171"/>
      <c r="AH322" s="171"/>
      <c r="AI322" s="171"/>
      <c r="AJ322" s="171"/>
      <c r="AK322" s="171"/>
      <c r="AL322" s="171"/>
      <c r="AM322" s="171"/>
      <c r="AN322" s="171"/>
      <c r="AO322" s="171"/>
      <c r="AP322" s="171"/>
      <c r="AQ322" s="171"/>
      <c r="AR322" s="171"/>
      <c r="AS322" s="171"/>
      <c r="AT322" s="171"/>
      <c r="AU322" s="171"/>
      <c r="AV322" s="171"/>
      <c r="AW322" s="171"/>
      <c r="AX322" s="171"/>
      <c r="AY322" s="171"/>
      <c r="AZ322" s="172"/>
      <c r="BA322" s="172"/>
      <c r="BB322" s="172"/>
      <c r="BC322" s="171"/>
      <c r="BD322" s="171"/>
      <c r="BE322" s="171"/>
      <c r="BF322" s="171"/>
      <c r="BG322" s="171"/>
      <c r="BH322" s="171"/>
      <c r="BI322" s="171"/>
      <c r="BJ322" s="171"/>
      <c r="BK322" s="134"/>
      <c r="BL322" s="134"/>
      <c r="BM322" s="134"/>
      <c r="BN322" s="134"/>
      <c r="BO322" s="134"/>
      <c r="BP322" s="134"/>
      <c r="BQ322" s="134"/>
      <c r="BR322" s="134"/>
      <c r="BS322" s="134"/>
      <c r="BT322" s="134"/>
      <c r="BU322" s="134"/>
      <c r="BV322" s="134"/>
      <c r="BW322" s="134"/>
      <c r="BX322" s="134"/>
      <c r="BY322" s="134"/>
      <c r="BZ322" s="134"/>
      <c r="CA322" s="134"/>
      <c r="CB322" s="134"/>
      <c r="CC322" s="134"/>
      <c r="CD322" s="134"/>
      <c r="CE322" s="134"/>
      <c r="CF322" s="134"/>
      <c r="CG322" s="134"/>
      <c r="CH322" s="134"/>
      <c r="CI322" s="134"/>
      <c r="CJ322" s="134"/>
      <c r="CK322" s="134"/>
      <c r="CL322" s="134"/>
      <c r="CM322" s="134"/>
      <c r="CN322" s="134"/>
      <c r="CO322" s="134"/>
      <c r="CP322" s="134"/>
      <c r="CQ322" s="134"/>
      <c r="CR322" s="134"/>
      <c r="CS322" s="134"/>
      <c r="CT322" s="134"/>
      <c r="CU322" s="134"/>
      <c r="CV322" s="134"/>
      <c r="CW322" s="134"/>
      <c r="CX322" s="134"/>
      <c r="CY322" s="134"/>
    </row>
    <row r="323" customFormat="false" ht="12.75" hidden="false" customHeight="false" outlineLevel="0" collapsed="false">
      <c r="F323" s="171"/>
      <c r="G323" s="172"/>
      <c r="H323" s="171"/>
      <c r="I323" s="171"/>
      <c r="J323" s="171"/>
      <c r="K323" s="171"/>
      <c r="L323" s="171"/>
      <c r="M323" s="171"/>
      <c r="N323" s="171"/>
      <c r="O323" s="171"/>
      <c r="P323" s="171"/>
      <c r="Q323" s="171"/>
      <c r="R323" s="172"/>
      <c r="S323" s="172"/>
      <c r="T323" s="171"/>
      <c r="U323" s="171"/>
      <c r="V323" s="171"/>
      <c r="W323" s="171"/>
      <c r="X323" s="171"/>
      <c r="Y323" s="171"/>
      <c r="Z323" s="171"/>
      <c r="AA323" s="171"/>
      <c r="AB323" s="171"/>
      <c r="AC323" s="171"/>
      <c r="AD323" s="171"/>
      <c r="AE323" s="171"/>
      <c r="AF323" s="171"/>
      <c r="AG323" s="171"/>
      <c r="AH323" s="171"/>
      <c r="AI323" s="171"/>
      <c r="AJ323" s="171"/>
      <c r="AK323" s="171"/>
      <c r="AL323" s="171"/>
      <c r="AM323" s="171"/>
      <c r="AN323" s="171"/>
      <c r="AO323" s="171"/>
      <c r="AP323" s="171"/>
      <c r="AQ323" s="171"/>
      <c r="AR323" s="171"/>
      <c r="AS323" s="171"/>
      <c r="AT323" s="171"/>
      <c r="AU323" s="171"/>
      <c r="AV323" s="171"/>
      <c r="AW323" s="171"/>
      <c r="AX323" s="171"/>
      <c r="AY323" s="171"/>
      <c r="AZ323" s="172"/>
      <c r="BA323" s="172"/>
      <c r="BB323" s="172"/>
      <c r="BC323" s="171"/>
      <c r="BD323" s="171"/>
      <c r="BE323" s="171"/>
      <c r="BF323" s="171"/>
      <c r="BG323" s="171"/>
      <c r="BH323" s="171"/>
      <c r="BI323" s="171"/>
      <c r="BJ323" s="171"/>
      <c r="BK323" s="134"/>
      <c r="BL323" s="134"/>
      <c r="BM323" s="134"/>
      <c r="BN323" s="134"/>
      <c r="BO323" s="134"/>
      <c r="BP323" s="134"/>
      <c r="BQ323" s="134"/>
      <c r="BR323" s="134"/>
      <c r="BS323" s="134"/>
      <c r="BT323" s="134"/>
      <c r="BU323" s="134"/>
      <c r="BV323" s="134"/>
      <c r="BW323" s="134"/>
      <c r="BX323" s="134"/>
      <c r="BY323" s="134"/>
      <c r="BZ323" s="134"/>
      <c r="CA323" s="134"/>
      <c r="CB323" s="134"/>
      <c r="CC323" s="134"/>
      <c r="CD323" s="134"/>
      <c r="CE323" s="134"/>
      <c r="CF323" s="134"/>
      <c r="CG323" s="134"/>
      <c r="CH323" s="134"/>
      <c r="CI323" s="134"/>
      <c r="CJ323" s="134"/>
      <c r="CK323" s="134"/>
      <c r="CL323" s="134"/>
      <c r="CM323" s="134"/>
      <c r="CN323" s="134"/>
      <c r="CO323" s="134"/>
      <c r="CP323" s="134"/>
      <c r="CQ323" s="134"/>
      <c r="CR323" s="134"/>
      <c r="CS323" s="134"/>
      <c r="CT323" s="134"/>
      <c r="CU323" s="134"/>
      <c r="CV323" s="134"/>
      <c r="CW323" s="134"/>
      <c r="CX323" s="134"/>
      <c r="CY323" s="134"/>
    </row>
    <row r="324" customFormat="false" ht="12.75" hidden="false" customHeight="false" outlineLevel="0" collapsed="false">
      <c r="F324" s="171"/>
      <c r="G324" s="172"/>
      <c r="H324" s="171"/>
      <c r="I324" s="171"/>
      <c r="J324" s="171"/>
      <c r="K324" s="171"/>
      <c r="L324" s="171"/>
      <c r="M324" s="171"/>
      <c r="N324" s="171"/>
      <c r="O324" s="171"/>
      <c r="P324" s="171"/>
      <c r="Q324" s="171"/>
      <c r="R324" s="172"/>
      <c r="S324" s="172"/>
      <c r="T324" s="171"/>
      <c r="U324" s="171"/>
      <c r="V324" s="171"/>
      <c r="W324" s="171"/>
      <c r="X324" s="171"/>
      <c r="Y324" s="171"/>
      <c r="Z324" s="171"/>
      <c r="AA324" s="171"/>
      <c r="AB324" s="171"/>
      <c r="AC324" s="171"/>
      <c r="AD324" s="171"/>
      <c r="AE324" s="171"/>
      <c r="AF324" s="171"/>
      <c r="AG324" s="171"/>
      <c r="AH324" s="171"/>
      <c r="AI324" s="171"/>
      <c r="AJ324" s="171"/>
      <c r="AK324" s="171"/>
      <c r="AL324" s="171"/>
      <c r="AM324" s="171"/>
      <c r="AN324" s="171"/>
      <c r="AO324" s="171"/>
      <c r="AP324" s="171"/>
      <c r="AQ324" s="171"/>
      <c r="AR324" s="171"/>
      <c r="AS324" s="171"/>
      <c r="AT324" s="171"/>
      <c r="AU324" s="171"/>
      <c r="AV324" s="171"/>
      <c r="AW324" s="171"/>
      <c r="AX324" s="171"/>
      <c r="AY324" s="171"/>
      <c r="AZ324" s="172"/>
      <c r="BA324" s="172"/>
      <c r="BB324" s="172"/>
      <c r="BC324" s="171"/>
      <c r="BD324" s="171"/>
      <c r="BE324" s="171"/>
      <c r="BF324" s="171"/>
      <c r="BG324" s="171"/>
      <c r="BH324" s="171"/>
      <c r="BI324" s="171"/>
      <c r="BJ324" s="171"/>
      <c r="BK324" s="134"/>
      <c r="BL324" s="134"/>
      <c r="BM324" s="134"/>
      <c r="BN324" s="134"/>
      <c r="BO324" s="134"/>
      <c r="BP324" s="134"/>
      <c r="BQ324" s="134"/>
      <c r="BR324" s="134"/>
      <c r="BS324" s="134"/>
      <c r="BT324" s="134"/>
      <c r="BU324" s="134"/>
      <c r="BV324" s="134"/>
      <c r="BW324" s="134"/>
      <c r="BX324" s="134"/>
      <c r="BY324" s="134"/>
      <c r="BZ324" s="134"/>
      <c r="CA324" s="134"/>
      <c r="CB324" s="134"/>
      <c r="CC324" s="134"/>
      <c r="CD324" s="134"/>
      <c r="CE324" s="134"/>
      <c r="CF324" s="134"/>
      <c r="CG324" s="134"/>
      <c r="CH324" s="134"/>
      <c r="CI324" s="134"/>
      <c r="CJ324" s="134"/>
      <c r="CK324" s="134"/>
      <c r="CL324" s="134"/>
      <c r="CM324" s="134"/>
      <c r="CN324" s="134"/>
      <c r="CO324" s="134"/>
      <c r="CP324" s="134"/>
      <c r="CQ324" s="134"/>
      <c r="CR324" s="134"/>
      <c r="CS324" s="134"/>
      <c r="CT324" s="134"/>
      <c r="CU324" s="134"/>
      <c r="CV324" s="134"/>
      <c r="CW324" s="134"/>
      <c r="CX324" s="134"/>
      <c r="CY324" s="134"/>
    </row>
    <row r="325" customFormat="false" ht="12.75" hidden="false" customHeight="false" outlineLevel="0" collapsed="false">
      <c r="F325" s="171"/>
      <c r="G325" s="172"/>
      <c r="H325" s="171"/>
      <c r="I325" s="171"/>
      <c r="J325" s="171"/>
      <c r="K325" s="171"/>
      <c r="L325" s="171"/>
      <c r="M325" s="171"/>
      <c r="N325" s="171"/>
      <c r="O325" s="171"/>
      <c r="P325" s="171"/>
      <c r="Q325" s="171"/>
      <c r="R325" s="172"/>
      <c r="S325" s="172"/>
      <c r="T325" s="171"/>
      <c r="U325" s="171"/>
      <c r="V325" s="171"/>
      <c r="W325" s="171"/>
      <c r="X325" s="171"/>
      <c r="Y325" s="171"/>
      <c r="Z325" s="171"/>
      <c r="AA325" s="171"/>
      <c r="AB325" s="171"/>
      <c r="AC325" s="171"/>
      <c r="AD325" s="171"/>
      <c r="AE325" s="171"/>
      <c r="AF325" s="171"/>
      <c r="AG325" s="171"/>
      <c r="AH325" s="171"/>
      <c r="AI325" s="171"/>
      <c r="AJ325" s="171"/>
      <c r="AK325" s="171"/>
      <c r="AL325" s="171"/>
      <c r="AM325" s="171"/>
      <c r="AN325" s="171"/>
      <c r="AO325" s="171"/>
      <c r="AP325" s="171"/>
      <c r="AQ325" s="171"/>
      <c r="AR325" s="171"/>
      <c r="AS325" s="171"/>
      <c r="AT325" s="171"/>
      <c r="AU325" s="171"/>
      <c r="AV325" s="171"/>
      <c r="AW325" s="171"/>
      <c r="AX325" s="171"/>
      <c r="AY325" s="171"/>
      <c r="AZ325" s="172"/>
      <c r="BA325" s="172"/>
      <c r="BB325" s="172"/>
      <c r="BC325" s="171"/>
      <c r="BD325" s="171"/>
      <c r="BE325" s="171"/>
      <c r="BF325" s="171"/>
      <c r="BG325" s="171"/>
      <c r="BH325" s="171"/>
      <c r="BI325" s="171"/>
      <c r="BJ325" s="171"/>
      <c r="BK325" s="134"/>
      <c r="BL325" s="134"/>
      <c r="BM325" s="134"/>
      <c r="BN325" s="134"/>
      <c r="BO325" s="134"/>
      <c r="BP325" s="134"/>
      <c r="BQ325" s="134"/>
      <c r="BR325" s="134"/>
      <c r="BS325" s="134"/>
      <c r="BT325" s="134"/>
      <c r="BU325" s="134"/>
      <c r="BV325" s="134"/>
      <c r="BW325" s="134"/>
      <c r="BX325" s="134"/>
      <c r="BY325" s="134"/>
      <c r="BZ325" s="134"/>
      <c r="CA325" s="134"/>
      <c r="CB325" s="134"/>
      <c r="CC325" s="134"/>
      <c r="CD325" s="134"/>
      <c r="CE325" s="134"/>
      <c r="CF325" s="134"/>
      <c r="CG325" s="134"/>
      <c r="CH325" s="134"/>
      <c r="CI325" s="134"/>
      <c r="CJ325" s="134"/>
      <c r="CK325" s="134"/>
      <c r="CL325" s="134"/>
      <c r="CM325" s="134"/>
      <c r="CN325" s="134"/>
      <c r="CO325" s="134"/>
      <c r="CP325" s="134"/>
      <c r="CQ325" s="134"/>
      <c r="CR325" s="134"/>
      <c r="CS325" s="134"/>
      <c r="CT325" s="134"/>
      <c r="CU325" s="134"/>
      <c r="CV325" s="134"/>
      <c r="CW325" s="134"/>
      <c r="CX325" s="134"/>
      <c r="CY325" s="134"/>
    </row>
    <row r="326" customFormat="false" ht="12.75" hidden="false" customHeight="false" outlineLevel="0" collapsed="false">
      <c r="F326" s="171"/>
      <c r="H326" s="171"/>
      <c r="I326" s="171"/>
      <c r="O326" s="171"/>
      <c r="P326" s="171"/>
      <c r="Q326" s="171"/>
      <c r="R326" s="171"/>
      <c r="S326" s="171"/>
      <c r="T326" s="171"/>
      <c r="U326" s="171"/>
      <c r="V326" s="171"/>
      <c r="W326" s="171"/>
      <c r="X326" s="171"/>
      <c r="Y326" s="171"/>
      <c r="Z326" s="171"/>
      <c r="AA326" s="171"/>
      <c r="AB326" s="171"/>
      <c r="AC326" s="171"/>
      <c r="AD326" s="171"/>
      <c r="AE326" s="171"/>
      <c r="AF326" s="171"/>
      <c r="AG326" s="171"/>
      <c r="AH326" s="171"/>
      <c r="AI326" s="171"/>
      <c r="AJ326" s="171"/>
      <c r="AK326" s="171"/>
      <c r="AL326" s="171"/>
      <c r="AM326" s="171"/>
      <c r="AN326" s="171"/>
      <c r="AO326" s="171"/>
      <c r="AP326" s="171"/>
      <c r="AQ326" s="171"/>
      <c r="AR326" s="171"/>
      <c r="AS326" s="171"/>
      <c r="AT326" s="171"/>
      <c r="AU326" s="171"/>
      <c r="AV326" s="171"/>
      <c r="AW326" s="171"/>
      <c r="AX326" s="171"/>
      <c r="AY326" s="171"/>
      <c r="AZ326" s="134"/>
      <c r="BA326" s="134"/>
      <c r="BB326" s="134"/>
      <c r="BC326" s="171"/>
      <c r="BD326" s="171"/>
      <c r="BE326" s="171"/>
      <c r="BF326" s="171"/>
      <c r="BG326" s="171"/>
      <c r="BH326" s="171"/>
      <c r="BI326" s="171"/>
      <c r="BJ326" s="171"/>
    </row>
    <row r="327" customFormat="false" ht="12.75" hidden="false" customHeight="false" outlineLevel="0" collapsed="false">
      <c r="F327" s="171"/>
      <c r="H327" s="171"/>
      <c r="I327" s="171"/>
      <c r="O327" s="171"/>
      <c r="P327" s="171"/>
      <c r="Q327" s="171"/>
      <c r="R327" s="171"/>
      <c r="S327" s="171"/>
      <c r="T327" s="171"/>
      <c r="U327" s="171"/>
      <c r="V327" s="171"/>
      <c r="W327" s="171"/>
      <c r="X327" s="171"/>
      <c r="Y327" s="171"/>
      <c r="Z327" s="171"/>
      <c r="AA327" s="171"/>
      <c r="AB327" s="171"/>
      <c r="AC327" s="171"/>
      <c r="AD327" s="171"/>
      <c r="AE327" s="171"/>
      <c r="AF327" s="171"/>
      <c r="AG327" s="171"/>
      <c r="AH327" s="171"/>
      <c r="AI327" s="171"/>
      <c r="AJ327" s="171"/>
      <c r="AK327" s="171"/>
      <c r="AL327" s="171"/>
      <c r="AM327" s="171"/>
      <c r="AN327" s="171"/>
      <c r="AO327" s="171"/>
      <c r="AP327" s="171"/>
      <c r="AQ327" s="171"/>
      <c r="AR327" s="171"/>
      <c r="AS327" s="171"/>
      <c r="AT327" s="171"/>
      <c r="AU327" s="171"/>
      <c r="AV327" s="171"/>
      <c r="AW327" s="171"/>
      <c r="AX327" s="171"/>
      <c r="AY327" s="171"/>
      <c r="AZ327" s="134"/>
      <c r="BA327" s="134"/>
      <c r="BB327" s="134"/>
      <c r="BC327" s="171"/>
      <c r="BD327" s="171"/>
      <c r="BE327" s="171"/>
      <c r="BF327" s="171"/>
      <c r="BG327" s="171"/>
      <c r="BH327" s="171"/>
      <c r="BI327" s="171"/>
      <c r="BJ327" s="171"/>
    </row>
    <row r="328" customFormat="false" ht="12.75" hidden="false" customHeight="false" outlineLevel="0" collapsed="false">
      <c r="F328" s="171"/>
      <c r="H328" s="171"/>
      <c r="I328" s="171"/>
      <c r="O328" s="171"/>
      <c r="P328" s="171"/>
      <c r="Q328" s="171"/>
      <c r="R328" s="171"/>
      <c r="S328" s="171"/>
      <c r="T328" s="171"/>
      <c r="U328" s="171"/>
      <c r="V328" s="171"/>
      <c r="W328" s="171"/>
      <c r="X328" s="171"/>
      <c r="Y328" s="171"/>
      <c r="Z328" s="171"/>
      <c r="AA328" s="171"/>
      <c r="AB328" s="171"/>
      <c r="AC328" s="171"/>
      <c r="AD328" s="171"/>
      <c r="AE328" s="171"/>
      <c r="AF328" s="171"/>
      <c r="AG328" s="171"/>
      <c r="AH328" s="171"/>
      <c r="AI328" s="171"/>
      <c r="AJ328" s="171"/>
      <c r="AK328" s="171"/>
      <c r="AL328" s="171"/>
      <c r="AM328" s="171"/>
      <c r="AN328" s="171"/>
      <c r="AO328" s="171"/>
      <c r="AP328" s="171"/>
      <c r="AQ328" s="171"/>
      <c r="AR328" s="171"/>
      <c r="AS328" s="171"/>
      <c r="AT328" s="171"/>
      <c r="AU328" s="171"/>
      <c r="AV328" s="171"/>
      <c r="AW328" s="171"/>
      <c r="AX328" s="171"/>
      <c r="AY328" s="171"/>
      <c r="AZ328" s="134"/>
      <c r="BA328" s="134"/>
      <c r="BB328" s="134"/>
      <c r="BC328" s="171"/>
      <c r="BD328" s="171"/>
      <c r="BE328" s="171"/>
      <c r="BF328" s="171"/>
      <c r="BG328" s="171"/>
      <c r="BH328" s="171"/>
      <c r="BI328" s="171"/>
      <c r="BJ328" s="171"/>
    </row>
    <row r="329" customFormat="false" ht="12.75" hidden="false" customHeight="false" outlineLevel="0" collapsed="false">
      <c r="F329" s="171"/>
      <c r="H329" s="171"/>
      <c r="I329" s="171"/>
      <c r="O329" s="171"/>
      <c r="P329" s="171"/>
      <c r="Q329" s="171"/>
      <c r="R329" s="171"/>
      <c r="S329" s="171"/>
      <c r="T329" s="171"/>
      <c r="U329" s="171"/>
      <c r="V329" s="171"/>
      <c r="W329" s="171"/>
      <c r="X329" s="171"/>
      <c r="Y329" s="171"/>
      <c r="Z329" s="171"/>
      <c r="AA329" s="171"/>
      <c r="AB329" s="171"/>
      <c r="AC329" s="171"/>
      <c r="AD329" s="171"/>
      <c r="AE329" s="171"/>
      <c r="AF329" s="171"/>
      <c r="AG329" s="171"/>
      <c r="AH329" s="171"/>
      <c r="AI329" s="171"/>
      <c r="AJ329" s="171"/>
      <c r="AK329" s="171"/>
      <c r="AL329" s="171"/>
      <c r="AM329" s="171"/>
      <c r="AN329" s="171"/>
      <c r="AO329" s="171"/>
      <c r="AP329" s="171"/>
      <c r="AQ329" s="171"/>
      <c r="AR329" s="171"/>
      <c r="AS329" s="171"/>
      <c r="AT329" s="171"/>
      <c r="AU329" s="171"/>
      <c r="AV329" s="171"/>
      <c r="AW329" s="171"/>
      <c r="AX329" s="171"/>
      <c r="AY329" s="171"/>
      <c r="AZ329" s="134"/>
      <c r="BA329" s="134"/>
      <c r="BB329" s="134"/>
      <c r="BC329" s="171"/>
      <c r="BD329" s="171"/>
      <c r="BE329" s="171"/>
      <c r="BF329" s="171"/>
      <c r="BG329" s="171"/>
      <c r="BH329" s="171"/>
      <c r="BI329" s="171"/>
      <c r="BJ329" s="171"/>
    </row>
    <row r="330" customFormat="false" ht="12.75" hidden="false" customHeight="false" outlineLevel="0" collapsed="false">
      <c r="F330" s="171"/>
      <c r="H330" s="171"/>
      <c r="I330" s="171"/>
      <c r="O330" s="171"/>
      <c r="P330" s="171"/>
      <c r="Q330" s="171"/>
      <c r="R330" s="171"/>
      <c r="S330" s="171"/>
      <c r="T330" s="171"/>
      <c r="U330" s="171"/>
      <c r="V330" s="171"/>
      <c r="W330" s="171"/>
      <c r="X330" s="171"/>
      <c r="Y330" s="171"/>
      <c r="Z330" s="171"/>
      <c r="AA330" s="171"/>
      <c r="AB330" s="171"/>
      <c r="AC330" s="171"/>
      <c r="AD330" s="171"/>
      <c r="AE330" s="171"/>
      <c r="AF330" s="171"/>
      <c r="AG330" s="171"/>
      <c r="AH330" s="171"/>
      <c r="AI330" s="171"/>
      <c r="AJ330" s="171"/>
      <c r="AK330" s="171"/>
      <c r="AL330" s="171"/>
      <c r="AM330" s="171"/>
      <c r="AN330" s="171"/>
      <c r="AO330" s="171"/>
      <c r="AP330" s="171"/>
      <c r="AQ330" s="171"/>
      <c r="AR330" s="171"/>
      <c r="AS330" s="171"/>
      <c r="AT330" s="171"/>
      <c r="AU330" s="171"/>
      <c r="AV330" s="171"/>
      <c r="AW330" s="171"/>
      <c r="AX330" s="171"/>
      <c r="AY330" s="171"/>
      <c r="AZ330" s="134"/>
      <c r="BA330" s="134"/>
      <c r="BB330" s="134"/>
      <c r="BC330" s="171"/>
      <c r="BD330" s="171"/>
      <c r="BE330" s="171"/>
      <c r="BF330" s="171"/>
      <c r="BG330" s="171"/>
      <c r="BH330" s="171"/>
      <c r="BI330" s="171"/>
      <c r="BJ330" s="171"/>
    </row>
    <row r="331" customFormat="false" ht="12.75" hidden="false" customHeight="false" outlineLevel="0" collapsed="false">
      <c r="F331" s="171"/>
      <c r="H331" s="171"/>
      <c r="I331" s="171"/>
      <c r="O331" s="171"/>
      <c r="P331" s="171"/>
      <c r="Q331" s="171"/>
      <c r="R331" s="171"/>
      <c r="S331" s="171"/>
      <c r="T331" s="171"/>
      <c r="U331" s="171"/>
      <c r="V331" s="171"/>
      <c r="W331" s="171"/>
      <c r="X331" s="171"/>
      <c r="Y331" s="171"/>
      <c r="Z331" s="171"/>
      <c r="AA331" s="171"/>
      <c r="AB331" s="171"/>
      <c r="AC331" s="171"/>
      <c r="AD331" s="171"/>
      <c r="AE331" s="171"/>
      <c r="AF331" s="171"/>
      <c r="AG331" s="171"/>
      <c r="AH331" s="171"/>
      <c r="AI331" s="171"/>
      <c r="AJ331" s="171"/>
      <c r="AK331" s="171"/>
      <c r="AL331" s="171"/>
      <c r="AM331" s="171"/>
      <c r="AN331" s="171"/>
      <c r="AO331" s="171"/>
      <c r="AP331" s="171"/>
      <c r="AQ331" s="171"/>
      <c r="AR331" s="171"/>
      <c r="AS331" s="171"/>
      <c r="AT331" s="171"/>
      <c r="AU331" s="171"/>
      <c r="AV331" s="171"/>
      <c r="AW331" s="171"/>
      <c r="AX331" s="171"/>
      <c r="AY331" s="171"/>
      <c r="AZ331" s="134"/>
      <c r="BA331" s="134"/>
      <c r="BB331" s="134"/>
      <c r="BC331" s="171"/>
      <c r="BD331" s="171"/>
      <c r="BE331" s="171"/>
      <c r="BF331" s="171"/>
      <c r="BG331" s="171"/>
      <c r="BH331" s="171"/>
      <c r="BI331" s="171"/>
      <c r="BJ331" s="171"/>
    </row>
    <row r="332" customFormat="false" ht="12.75" hidden="false" customHeight="false" outlineLevel="0" collapsed="false">
      <c r="F332" s="171"/>
      <c r="H332" s="171"/>
      <c r="I332" s="171"/>
      <c r="O332" s="171"/>
      <c r="P332" s="171"/>
      <c r="Q332" s="171"/>
      <c r="R332" s="171"/>
      <c r="S332" s="171"/>
      <c r="T332" s="171"/>
      <c r="U332" s="171"/>
      <c r="V332" s="171"/>
      <c r="W332" s="171"/>
      <c r="X332" s="171"/>
      <c r="Y332" s="171"/>
      <c r="Z332" s="171"/>
      <c r="AA332" s="171"/>
      <c r="AB332" s="171"/>
      <c r="AC332" s="171"/>
      <c r="AD332" s="171"/>
      <c r="AE332" s="171"/>
      <c r="AF332" s="171"/>
      <c r="AG332" s="171"/>
      <c r="AH332" s="171"/>
      <c r="AI332" s="171"/>
      <c r="AJ332" s="171"/>
      <c r="AK332" s="171"/>
      <c r="AL332" s="171"/>
      <c r="AM332" s="171"/>
      <c r="AN332" s="171"/>
      <c r="AO332" s="171"/>
      <c r="AP332" s="171"/>
      <c r="AQ332" s="171"/>
      <c r="AR332" s="171"/>
      <c r="AS332" s="171"/>
      <c r="AT332" s="171"/>
      <c r="AU332" s="171"/>
      <c r="AV332" s="171"/>
      <c r="AW332" s="171"/>
      <c r="AX332" s="171"/>
      <c r="AY332" s="171"/>
      <c r="AZ332" s="134"/>
      <c r="BA332" s="134"/>
      <c r="BB332" s="134"/>
      <c r="BC332" s="171"/>
      <c r="BD332" s="171"/>
      <c r="BE332" s="171"/>
      <c r="BF332" s="171"/>
      <c r="BG332" s="171"/>
      <c r="BH332" s="171"/>
      <c r="BI332" s="171"/>
      <c r="BJ332" s="171"/>
    </row>
    <row r="333" customFormat="false" ht="12.75" hidden="false" customHeight="false" outlineLevel="0" collapsed="false">
      <c r="F333" s="171"/>
      <c r="H333" s="171"/>
      <c r="I333" s="171"/>
      <c r="O333" s="171"/>
      <c r="P333" s="171"/>
      <c r="Q333" s="171"/>
      <c r="R333" s="171"/>
      <c r="S333" s="171"/>
      <c r="T333" s="171"/>
      <c r="U333" s="171"/>
      <c r="V333" s="171"/>
      <c r="W333" s="171"/>
      <c r="X333" s="171"/>
      <c r="Y333" s="171"/>
      <c r="Z333" s="171"/>
      <c r="AA333" s="171"/>
      <c r="AB333" s="171"/>
      <c r="AC333" s="171"/>
      <c r="AD333" s="171"/>
      <c r="AE333" s="171"/>
      <c r="AF333" s="171"/>
      <c r="AG333" s="171"/>
      <c r="AH333" s="171"/>
      <c r="AI333" s="171"/>
      <c r="AJ333" s="171"/>
      <c r="AK333" s="171"/>
      <c r="AL333" s="171"/>
      <c r="AM333" s="171"/>
      <c r="AN333" s="171"/>
      <c r="AO333" s="171"/>
      <c r="AP333" s="171"/>
      <c r="AQ333" s="171"/>
      <c r="AR333" s="171"/>
      <c r="AS333" s="171"/>
      <c r="AT333" s="171"/>
      <c r="AU333" s="171"/>
      <c r="AV333" s="171"/>
      <c r="AW333" s="171"/>
      <c r="AX333" s="171"/>
      <c r="AY333" s="171"/>
      <c r="AZ333" s="134"/>
      <c r="BA333" s="134"/>
      <c r="BB333" s="134"/>
      <c r="BC333" s="171"/>
      <c r="BD333" s="171"/>
      <c r="BE333" s="171"/>
      <c r="BF333" s="171"/>
      <c r="BG333" s="171"/>
      <c r="BH333" s="171"/>
      <c r="BI333" s="171"/>
      <c r="BJ333" s="171"/>
    </row>
    <row r="334" customFormat="false" ht="12.75" hidden="false" customHeight="false" outlineLevel="0" collapsed="false">
      <c r="F334" s="171"/>
      <c r="H334" s="171"/>
      <c r="I334" s="171"/>
      <c r="O334" s="171"/>
      <c r="P334" s="171"/>
      <c r="Q334" s="171"/>
      <c r="R334" s="171"/>
      <c r="S334" s="171"/>
      <c r="T334" s="171"/>
      <c r="U334" s="171"/>
      <c r="V334" s="171"/>
      <c r="W334" s="171"/>
      <c r="X334" s="171"/>
      <c r="Y334" s="171"/>
      <c r="Z334" s="171"/>
      <c r="AA334" s="171"/>
      <c r="AB334" s="171"/>
      <c r="AC334" s="171"/>
      <c r="AD334" s="171"/>
      <c r="AE334" s="171"/>
      <c r="AF334" s="171"/>
      <c r="AG334" s="171"/>
      <c r="AH334" s="171"/>
      <c r="AI334" s="171"/>
      <c r="AJ334" s="171"/>
      <c r="AK334" s="171"/>
      <c r="AL334" s="171"/>
      <c r="AM334" s="171"/>
      <c r="AN334" s="171"/>
      <c r="AO334" s="171"/>
      <c r="AP334" s="171"/>
      <c r="AQ334" s="171"/>
      <c r="AR334" s="171"/>
      <c r="AS334" s="171"/>
      <c r="AT334" s="171"/>
      <c r="AU334" s="171"/>
      <c r="AV334" s="171"/>
      <c r="AW334" s="171"/>
      <c r="AX334" s="171"/>
      <c r="AY334" s="171"/>
      <c r="AZ334" s="134"/>
      <c r="BA334" s="134"/>
      <c r="BB334" s="134"/>
      <c r="BC334" s="171"/>
      <c r="BD334" s="171"/>
      <c r="BE334" s="171"/>
      <c r="BF334" s="171"/>
      <c r="BG334" s="171"/>
      <c r="BH334" s="171"/>
      <c r="BI334" s="171"/>
      <c r="BJ334" s="171"/>
    </row>
    <row r="335" customFormat="false" ht="12.75" hidden="false" customHeight="false" outlineLevel="0" collapsed="false">
      <c r="F335" s="171"/>
      <c r="H335" s="171"/>
      <c r="I335" s="171"/>
      <c r="O335" s="171"/>
      <c r="P335" s="171"/>
      <c r="Q335" s="171"/>
      <c r="R335" s="171"/>
      <c r="S335" s="171"/>
      <c r="T335" s="171"/>
      <c r="U335" s="171"/>
      <c r="V335" s="171"/>
      <c r="W335" s="171"/>
      <c r="X335" s="171"/>
      <c r="Y335" s="171"/>
      <c r="Z335" s="171"/>
      <c r="AA335" s="171"/>
      <c r="AB335" s="171"/>
      <c r="AC335" s="171"/>
      <c r="AD335" s="171"/>
      <c r="AE335" s="171"/>
      <c r="AF335" s="171"/>
      <c r="AG335" s="171"/>
      <c r="AH335" s="171"/>
      <c r="AI335" s="171"/>
      <c r="AJ335" s="171"/>
      <c r="AK335" s="171"/>
      <c r="AL335" s="171"/>
      <c r="AM335" s="171"/>
      <c r="AN335" s="171"/>
      <c r="AO335" s="171"/>
      <c r="AP335" s="171"/>
      <c r="AQ335" s="171"/>
      <c r="AR335" s="171"/>
      <c r="AS335" s="171"/>
      <c r="AT335" s="171"/>
      <c r="AU335" s="171"/>
      <c r="AV335" s="171"/>
      <c r="AW335" s="171"/>
      <c r="AX335" s="171"/>
      <c r="AY335" s="171"/>
      <c r="AZ335" s="134"/>
      <c r="BA335" s="134"/>
      <c r="BB335" s="134"/>
      <c r="BC335" s="171"/>
      <c r="BD335" s="171"/>
      <c r="BE335" s="171"/>
      <c r="BF335" s="171"/>
      <c r="BG335" s="171"/>
      <c r="BH335" s="171"/>
      <c r="BI335" s="171"/>
      <c r="BJ335" s="171"/>
    </row>
    <row r="336" customFormat="false" ht="12.75" hidden="false" customHeight="false" outlineLevel="0" collapsed="false">
      <c r="F336" s="171"/>
      <c r="H336" s="171"/>
      <c r="I336" s="171"/>
      <c r="O336" s="171"/>
      <c r="P336" s="171"/>
      <c r="Q336" s="171"/>
      <c r="R336" s="171"/>
      <c r="S336" s="171"/>
      <c r="T336" s="171"/>
      <c r="U336" s="171"/>
      <c r="V336" s="171"/>
      <c r="W336" s="171"/>
      <c r="X336" s="171"/>
      <c r="Y336" s="171"/>
      <c r="Z336" s="171"/>
      <c r="AA336" s="171"/>
      <c r="AB336" s="171"/>
      <c r="AC336" s="171"/>
      <c r="AD336" s="171"/>
      <c r="AE336" s="171"/>
      <c r="AF336" s="171"/>
      <c r="AG336" s="171"/>
      <c r="AH336" s="171"/>
      <c r="AI336" s="171"/>
      <c r="AJ336" s="171"/>
      <c r="AK336" s="171"/>
      <c r="AL336" s="171"/>
      <c r="AM336" s="171"/>
      <c r="AN336" s="171"/>
      <c r="AO336" s="171"/>
      <c r="AP336" s="171"/>
      <c r="AQ336" s="171"/>
      <c r="AR336" s="171"/>
      <c r="AS336" s="171"/>
      <c r="AT336" s="171"/>
      <c r="AU336" s="171"/>
      <c r="AV336" s="171"/>
      <c r="AW336" s="171"/>
      <c r="AX336" s="171"/>
      <c r="AY336" s="171"/>
      <c r="AZ336" s="134"/>
      <c r="BA336" s="134"/>
      <c r="BB336" s="134"/>
      <c r="BC336" s="171"/>
      <c r="BD336" s="171"/>
      <c r="BE336" s="171"/>
      <c r="BF336" s="171"/>
      <c r="BG336" s="171"/>
      <c r="BH336" s="171"/>
      <c r="BI336" s="171"/>
      <c r="BJ336" s="171"/>
    </row>
    <row r="337" customFormat="false" ht="12.75" hidden="false" customHeight="false" outlineLevel="0" collapsed="false">
      <c r="F337" s="171"/>
      <c r="H337" s="171"/>
      <c r="I337" s="171"/>
      <c r="O337" s="171"/>
      <c r="P337" s="171"/>
      <c r="Q337" s="171"/>
      <c r="R337" s="171"/>
      <c r="S337" s="171"/>
      <c r="T337" s="171"/>
      <c r="U337" s="171"/>
      <c r="V337" s="171"/>
      <c r="W337" s="171"/>
      <c r="X337" s="171"/>
      <c r="Y337" s="171"/>
      <c r="Z337" s="171"/>
      <c r="AA337" s="171"/>
      <c r="AB337" s="171"/>
      <c r="AC337" s="171"/>
      <c r="AD337" s="171"/>
      <c r="AE337" s="171"/>
      <c r="AF337" s="171"/>
      <c r="AG337" s="171"/>
      <c r="AH337" s="171"/>
      <c r="AI337" s="171"/>
      <c r="AJ337" s="171"/>
      <c r="AK337" s="171"/>
      <c r="AL337" s="171"/>
      <c r="AM337" s="171"/>
      <c r="AN337" s="171"/>
      <c r="AO337" s="171"/>
      <c r="AP337" s="171"/>
      <c r="AQ337" s="171"/>
      <c r="AR337" s="171"/>
      <c r="AS337" s="171"/>
      <c r="AT337" s="171"/>
      <c r="AU337" s="171"/>
      <c r="AV337" s="171"/>
      <c r="AW337" s="171"/>
      <c r="AX337" s="171"/>
      <c r="AY337" s="171"/>
      <c r="AZ337" s="134"/>
      <c r="BA337" s="134"/>
      <c r="BB337" s="134"/>
      <c r="BC337" s="171"/>
      <c r="BD337" s="171"/>
      <c r="BE337" s="171"/>
      <c r="BF337" s="171"/>
      <c r="BG337" s="171"/>
      <c r="BH337" s="171"/>
      <c r="BI337" s="171"/>
      <c r="BJ337" s="171"/>
    </row>
    <row r="338" customFormat="false" ht="12.75" hidden="false" customHeight="false" outlineLevel="0" collapsed="false">
      <c r="F338" s="171"/>
      <c r="H338" s="171"/>
      <c r="I338" s="171"/>
      <c r="O338" s="171"/>
      <c r="P338" s="171"/>
      <c r="Q338" s="171"/>
      <c r="R338" s="171"/>
      <c r="S338" s="171"/>
      <c r="T338" s="171"/>
      <c r="U338" s="171"/>
      <c r="V338" s="171"/>
      <c r="W338" s="171"/>
      <c r="X338" s="171"/>
      <c r="Y338" s="171"/>
      <c r="Z338" s="171"/>
      <c r="AA338" s="171"/>
      <c r="AB338" s="171"/>
      <c r="AC338" s="171"/>
      <c r="AD338" s="171"/>
      <c r="AE338" s="171"/>
      <c r="AF338" s="171"/>
      <c r="AG338" s="171"/>
      <c r="AH338" s="171"/>
      <c r="AI338" s="171"/>
      <c r="AJ338" s="171"/>
      <c r="AK338" s="171"/>
      <c r="AL338" s="171"/>
      <c r="AM338" s="171"/>
      <c r="AN338" s="171"/>
      <c r="AO338" s="171"/>
      <c r="AP338" s="171"/>
      <c r="AQ338" s="171"/>
      <c r="AR338" s="171"/>
      <c r="AS338" s="171"/>
      <c r="AT338" s="171"/>
      <c r="AU338" s="171"/>
      <c r="AV338" s="171"/>
      <c r="AW338" s="171"/>
      <c r="AX338" s="171"/>
      <c r="AY338" s="171"/>
      <c r="AZ338" s="134"/>
      <c r="BA338" s="134"/>
      <c r="BB338" s="134"/>
      <c r="BC338" s="171"/>
      <c r="BD338" s="171"/>
      <c r="BE338" s="171"/>
      <c r="BF338" s="171"/>
      <c r="BG338" s="171"/>
      <c r="BH338" s="171"/>
      <c r="BI338" s="171"/>
      <c r="BJ338" s="171"/>
    </row>
    <row r="339" customFormat="false" ht="12.75" hidden="false" customHeight="false" outlineLevel="0" collapsed="false">
      <c r="F339" s="171"/>
      <c r="H339" s="171"/>
      <c r="I339" s="171"/>
      <c r="O339" s="171"/>
      <c r="P339" s="171"/>
      <c r="Q339" s="171"/>
      <c r="R339" s="171"/>
      <c r="S339" s="171"/>
      <c r="T339" s="171"/>
      <c r="U339" s="171"/>
      <c r="V339" s="171"/>
      <c r="W339" s="171"/>
      <c r="X339" s="171"/>
      <c r="Y339" s="171"/>
      <c r="Z339" s="171"/>
      <c r="AA339" s="171"/>
      <c r="AB339" s="171"/>
      <c r="AC339" s="171"/>
      <c r="AD339" s="171"/>
      <c r="AE339" s="171"/>
      <c r="AF339" s="171"/>
      <c r="AG339" s="171"/>
      <c r="AH339" s="171"/>
      <c r="AI339" s="171"/>
      <c r="AJ339" s="171"/>
      <c r="AK339" s="171"/>
      <c r="AL339" s="171"/>
      <c r="AM339" s="171"/>
      <c r="AN339" s="171"/>
      <c r="AO339" s="171"/>
      <c r="AP339" s="171"/>
      <c r="AQ339" s="171"/>
      <c r="AR339" s="171"/>
      <c r="AS339" s="171"/>
      <c r="AT339" s="171"/>
      <c r="AU339" s="171"/>
      <c r="AV339" s="171"/>
      <c r="AW339" s="171"/>
      <c r="AX339" s="171"/>
      <c r="AY339" s="171"/>
      <c r="AZ339" s="134"/>
      <c r="BA339" s="134"/>
      <c r="BB339" s="134"/>
      <c r="BC339" s="171"/>
      <c r="BD339" s="171"/>
      <c r="BE339" s="171"/>
      <c r="BF339" s="171"/>
      <c r="BG339" s="171"/>
      <c r="BH339" s="171"/>
      <c r="BI339" s="171"/>
      <c r="BJ339" s="171"/>
    </row>
    <row r="340" customFormat="false" ht="12.75" hidden="false" customHeight="false" outlineLevel="0" collapsed="false">
      <c r="F340" s="171"/>
      <c r="H340" s="171"/>
      <c r="I340" s="171"/>
      <c r="O340" s="171"/>
      <c r="P340" s="171"/>
      <c r="Q340" s="171"/>
      <c r="R340" s="171"/>
      <c r="S340" s="171"/>
      <c r="T340" s="171"/>
      <c r="U340" s="171"/>
      <c r="V340" s="171"/>
      <c r="W340" s="171"/>
      <c r="X340" s="171"/>
      <c r="Y340" s="171"/>
      <c r="Z340" s="171"/>
      <c r="AA340" s="171"/>
      <c r="AB340" s="171"/>
      <c r="AC340" s="171"/>
      <c r="AD340" s="171"/>
      <c r="AE340" s="171"/>
      <c r="AF340" s="171"/>
      <c r="AG340" s="171"/>
      <c r="AH340" s="171"/>
      <c r="AI340" s="171"/>
      <c r="AJ340" s="171"/>
      <c r="AK340" s="171"/>
      <c r="AL340" s="171"/>
      <c r="AM340" s="171"/>
      <c r="AN340" s="171"/>
      <c r="AO340" s="171"/>
      <c r="AP340" s="171"/>
      <c r="AQ340" s="171"/>
      <c r="AR340" s="171"/>
      <c r="AS340" s="171"/>
      <c r="AT340" s="171"/>
      <c r="AU340" s="171"/>
      <c r="AV340" s="171"/>
      <c r="AW340" s="171"/>
      <c r="AX340" s="171"/>
      <c r="AY340" s="171"/>
      <c r="AZ340" s="134"/>
      <c r="BA340" s="134"/>
      <c r="BB340" s="134"/>
      <c r="BC340" s="171"/>
      <c r="BD340" s="171"/>
      <c r="BE340" s="171"/>
      <c r="BF340" s="171"/>
      <c r="BG340" s="171"/>
      <c r="BH340" s="171"/>
      <c r="BI340" s="171"/>
      <c r="BJ340" s="171"/>
    </row>
    <row r="341" customFormat="false" ht="12.75" hidden="false" customHeight="false" outlineLevel="0" collapsed="false">
      <c r="F341" s="171"/>
      <c r="H341" s="171"/>
      <c r="I341" s="171"/>
      <c r="O341" s="171"/>
      <c r="P341" s="171"/>
      <c r="Q341" s="171"/>
      <c r="R341" s="171"/>
      <c r="S341" s="171"/>
      <c r="T341" s="171"/>
      <c r="U341" s="171"/>
      <c r="V341" s="171"/>
      <c r="W341" s="171"/>
      <c r="X341" s="171"/>
      <c r="Y341" s="171"/>
      <c r="Z341" s="171"/>
      <c r="AA341" s="171"/>
      <c r="AB341" s="171"/>
      <c r="AC341" s="171"/>
      <c r="AD341" s="171"/>
      <c r="AE341" s="171"/>
      <c r="AF341" s="171"/>
      <c r="AG341" s="171"/>
      <c r="AH341" s="171"/>
      <c r="AI341" s="171"/>
      <c r="AJ341" s="171"/>
      <c r="AK341" s="171"/>
      <c r="AL341" s="171"/>
      <c r="AM341" s="171"/>
      <c r="AN341" s="171"/>
      <c r="AO341" s="171"/>
      <c r="AP341" s="171"/>
      <c r="AQ341" s="171"/>
      <c r="AR341" s="171"/>
      <c r="AS341" s="171"/>
      <c r="AT341" s="171"/>
      <c r="AU341" s="171"/>
      <c r="AV341" s="171"/>
      <c r="AW341" s="171"/>
      <c r="AX341" s="171"/>
      <c r="AY341" s="171"/>
      <c r="AZ341" s="134"/>
      <c r="BA341" s="134"/>
      <c r="BB341" s="134"/>
      <c r="BC341" s="171"/>
      <c r="BD341" s="171"/>
      <c r="BE341" s="171"/>
      <c r="BF341" s="171"/>
      <c r="BG341" s="171"/>
      <c r="BH341" s="171"/>
      <c r="BI341" s="171"/>
      <c r="BJ341" s="171"/>
    </row>
    <row r="342" customFormat="false" ht="12.75" hidden="false" customHeight="false" outlineLevel="0" collapsed="false">
      <c r="F342" s="171"/>
      <c r="H342" s="171"/>
      <c r="I342" s="171"/>
      <c r="O342" s="171"/>
      <c r="P342" s="171"/>
      <c r="Q342" s="171"/>
      <c r="R342" s="171"/>
      <c r="S342" s="171"/>
      <c r="T342" s="171"/>
      <c r="U342" s="171"/>
      <c r="V342" s="171"/>
      <c r="W342" s="171"/>
      <c r="X342" s="171"/>
      <c r="Y342" s="171"/>
      <c r="Z342" s="171"/>
      <c r="AA342" s="171"/>
      <c r="AB342" s="171"/>
      <c r="AC342" s="171"/>
      <c r="AD342" s="171"/>
      <c r="AE342" s="171"/>
      <c r="AF342" s="171"/>
      <c r="AG342" s="171"/>
      <c r="AH342" s="171"/>
      <c r="AI342" s="171"/>
      <c r="AJ342" s="171"/>
      <c r="AK342" s="171"/>
      <c r="AL342" s="171"/>
      <c r="AM342" s="171"/>
      <c r="AN342" s="171"/>
      <c r="AO342" s="171"/>
      <c r="AP342" s="171"/>
      <c r="AQ342" s="171"/>
      <c r="AR342" s="171"/>
      <c r="AS342" s="171"/>
      <c r="AT342" s="171"/>
      <c r="AU342" s="171"/>
      <c r="AV342" s="171"/>
      <c r="AW342" s="171"/>
      <c r="AX342" s="171"/>
      <c r="AY342" s="171"/>
      <c r="AZ342" s="134"/>
      <c r="BA342" s="134"/>
      <c r="BB342" s="134"/>
      <c r="BC342" s="171"/>
      <c r="BD342" s="171"/>
      <c r="BE342" s="171"/>
      <c r="BF342" s="171"/>
      <c r="BG342" s="171"/>
      <c r="BH342" s="171"/>
      <c r="BI342" s="171"/>
      <c r="BJ342" s="171"/>
    </row>
    <row r="343" customFormat="false" ht="12.75" hidden="false" customHeight="false" outlineLevel="0" collapsed="false">
      <c r="F343" s="171"/>
      <c r="H343" s="171"/>
      <c r="I343" s="171"/>
      <c r="O343" s="171"/>
      <c r="P343" s="171"/>
      <c r="Q343" s="171"/>
      <c r="R343" s="171"/>
      <c r="S343" s="171"/>
      <c r="T343" s="171"/>
      <c r="U343" s="171"/>
      <c r="V343" s="171"/>
      <c r="W343" s="171"/>
      <c r="X343" s="171"/>
      <c r="Y343" s="171"/>
      <c r="Z343" s="171"/>
      <c r="AA343" s="171"/>
      <c r="AB343" s="171"/>
      <c r="AC343" s="171"/>
      <c r="AD343" s="171"/>
      <c r="AE343" s="171"/>
      <c r="AF343" s="171"/>
      <c r="AG343" s="171"/>
      <c r="AH343" s="171"/>
      <c r="AI343" s="171"/>
      <c r="AJ343" s="171"/>
      <c r="AK343" s="171"/>
      <c r="AL343" s="171"/>
      <c r="AM343" s="171"/>
      <c r="AN343" s="171"/>
      <c r="AO343" s="171"/>
      <c r="AP343" s="171"/>
      <c r="AQ343" s="171"/>
      <c r="AR343" s="171"/>
      <c r="AS343" s="171"/>
      <c r="AT343" s="171"/>
      <c r="AU343" s="171"/>
      <c r="AV343" s="171"/>
      <c r="AW343" s="171"/>
      <c r="AX343" s="171"/>
      <c r="AY343" s="171"/>
      <c r="AZ343" s="134"/>
      <c r="BA343" s="134"/>
      <c r="BB343" s="134"/>
      <c r="BC343" s="171"/>
      <c r="BD343" s="171"/>
      <c r="BE343" s="171"/>
      <c r="BF343" s="171"/>
      <c r="BG343" s="171"/>
      <c r="BH343" s="171"/>
      <c r="BI343" s="171"/>
      <c r="BJ343" s="171"/>
    </row>
    <row r="344" customFormat="false" ht="12.75" hidden="false" customHeight="false" outlineLevel="0" collapsed="false">
      <c r="F344" s="171"/>
      <c r="H344" s="171"/>
      <c r="I344" s="171"/>
      <c r="O344" s="171"/>
      <c r="P344" s="171"/>
      <c r="Q344" s="171"/>
      <c r="R344" s="171"/>
      <c r="S344" s="171"/>
      <c r="T344" s="171"/>
      <c r="U344" s="171"/>
      <c r="V344" s="171"/>
      <c r="W344" s="171"/>
      <c r="X344" s="171"/>
      <c r="Y344" s="171"/>
      <c r="Z344" s="171"/>
      <c r="AA344" s="171"/>
      <c r="AB344" s="171"/>
      <c r="AC344" s="171"/>
      <c r="AD344" s="171"/>
      <c r="AE344" s="171"/>
      <c r="AF344" s="171"/>
      <c r="AG344" s="171"/>
      <c r="AH344" s="171"/>
      <c r="AI344" s="171"/>
      <c r="AJ344" s="171"/>
      <c r="AK344" s="171"/>
      <c r="AL344" s="171"/>
      <c r="AM344" s="171"/>
      <c r="AN344" s="171"/>
      <c r="AO344" s="171"/>
      <c r="AP344" s="171"/>
      <c r="AQ344" s="171"/>
      <c r="AR344" s="171"/>
      <c r="AS344" s="171"/>
      <c r="AT344" s="171"/>
      <c r="AU344" s="171"/>
      <c r="AV344" s="171"/>
      <c r="AW344" s="171"/>
      <c r="AX344" s="171"/>
      <c r="AY344" s="171"/>
      <c r="AZ344" s="134"/>
      <c r="BA344" s="134"/>
      <c r="BB344" s="134"/>
      <c r="BC344" s="171"/>
      <c r="BD344" s="171"/>
      <c r="BE344" s="171"/>
      <c r="BF344" s="171"/>
      <c r="BG344" s="171"/>
      <c r="BH344" s="171"/>
      <c r="BI344" s="171"/>
      <c r="BJ344" s="171"/>
    </row>
    <row r="345" customFormat="false" ht="12.75" hidden="false" customHeight="false" outlineLevel="0" collapsed="false">
      <c r="F345" s="171"/>
      <c r="H345" s="171"/>
      <c r="I345" s="171"/>
      <c r="O345" s="171"/>
      <c r="P345" s="171"/>
      <c r="Q345" s="171"/>
      <c r="R345" s="171"/>
      <c r="S345" s="171"/>
      <c r="T345" s="171"/>
      <c r="U345" s="171"/>
      <c r="V345" s="171"/>
      <c r="W345" s="171"/>
      <c r="X345" s="171"/>
      <c r="Y345" s="171"/>
      <c r="Z345" s="171"/>
      <c r="AA345" s="171"/>
      <c r="AB345" s="171"/>
      <c r="AC345" s="171"/>
      <c r="AD345" s="171"/>
      <c r="AE345" s="171"/>
      <c r="AF345" s="171"/>
      <c r="AG345" s="171"/>
      <c r="AH345" s="171"/>
      <c r="AI345" s="171"/>
      <c r="AJ345" s="171"/>
      <c r="AK345" s="171"/>
      <c r="AL345" s="171"/>
      <c r="AM345" s="171"/>
      <c r="AN345" s="171"/>
      <c r="AO345" s="171"/>
      <c r="AP345" s="171"/>
      <c r="AQ345" s="171"/>
      <c r="AR345" s="171"/>
      <c r="AS345" s="171"/>
      <c r="AT345" s="171"/>
      <c r="AU345" s="171"/>
      <c r="AV345" s="171"/>
      <c r="AW345" s="171"/>
      <c r="AX345" s="171"/>
      <c r="AY345" s="171"/>
      <c r="AZ345" s="134"/>
      <c r="BA345" s="134"/>
      <c r="BB345" s="134"/>
      <c r="BC345" s="171"/>
      <c r="BD345" s="171"/>
      <c r="BE345" s="171"/>
      <c r="BF345" s="171"/>
      <c r="BG345" s="171"/>
      <c r="BH345" s="171"/>
      <c r="BI345" s="171"/>
      <c r="BJ345" s="171"/>
    </row>
    <row r="346" customFormat="false" ht="12.75" hidden="false" customHeight="false" outlineLevel="0" collapsed="false">
      <c r="F346" s="171"/>
      <c r="H346" s="171"/>
      <c r="I346" s="171"/>
      <c r="O346" s="171"/>
      <c r="P346" s="171"/>
      <c r="Q346" s="171"/>
      <c r="R346" s="171"/>
      <c r="S346" s="171"/>
      <c r="T346" s="171"/>
      <c r="U346" s="171"/>
      <c r="V346" s="171"/>
      <c r="W346" s="171"/>
      <c r="X346" s="171"/>
      <c r="Y346" s="171"/>
      <c r="Z346" s="171"/>
      <c r="AA346" s="171"/>
      <c r="AB346" s="171"/>
      <c r="AC346" s="171"/>
      <c r="AD346" s="171"/>
      <c r="AE346" s="171"/>
      <c r="AF346" s="171"/>
      <c r="AG346" s="171"/>
      <c r="AH346" s="171"/>
      <c r="AI346" s="171"/>
      <c r="AJ346" s="171"/>
      <c r="AK346" s="171"/>
      <c r="AL346" s="171"/>
      <c r="AM346" s="171"/>
      <c r="AN346" s="171"/>
      <c r="AO346" s="171"/>
      <c r="AP346" s="171"/>
      <c r="AQ346" s="171"/>
      <c r="AR346" s="171"/>
      <c r="AS346" s="171"/>
      <c r="AT346" s="171"/>
      <c r="AU346" s="171"/>
      <c r="AV346" s="171"/>
      <c r="AW346" s="171"/>
      <c r="AX346" s="171"/>
      <c r="AY346" s="171"/>
      <c r="AZ346" s="134"/>
      <c r="BA346" s="134"/>
      <c r="BB346" s="134"/>
      <c r="BC346" s="171"/>
      <c r="BD346" s="171"/>
      <c r="BE346" s="171"/>
      <c r="BF346" s="171"/>
      <c r="BG346" s="171"/>
      <c r="BH346" s="171"/>
      <c r="BI346" s="171"/>
      <c r="BJ346" s="171"/>
    </row>
    <row r="347" customFormat="false" ht="12.75" hidden="false" customHeight="false" outlineLevel="0" collapsed="false">
      <c r="F347" s="171"/>
      <c r="H347" s="171"/>
      <c r="I347" s="171"/>
      <c r="O347" s="171"/>
      <c r="P347" s="171"/>
      <c r="Q347" s="171"/>
      <c r="R347" s="171"/>
      <c r="S347" s="171"/>
      <c r="T347" s="171"/>
      <c r="U347" s="171"/>
      <c r="V347" s="171"/>
      <c r="W347" s="171"/>
      <c r="X347" s="171"/>
      <c r="Y347" s="171"/>
      <c r="Z347" s="171"/>
      <c r="AA347" s="171"/>
      <c r="AB347" s="171"/>
      <c r="AC347" s="171"/>
      <c r="AD347" s="171"/>
      <c r="AE347" s="171"/>
      <c r="AF347" s="171"/>
      <c r="AG347" s="171"/>
      <c r="AH347" s="171"/>
      <c r="AI347" s="171"/>
      <c r="AJ347" s="171"/>
      <c r="AK347" s="171"/>
      <c r="AL347" s="171"/>
      <c r="AM347" s="171"/>
      <c r="AN347" s="171"/>
      <c r="AO347" s="171"/>
      <c r="AP347" s="171"/>
      <c r="AQ347" s="171"/>
      <c r="AR347" s="171"/>
      <c r="AS347" s="171"/>
      <c r="AT347" s="171"/>
      <c r="AU347" s="171"/>
      <c r="AV347" s="171"/>
      <c r="AW347" s="171"/>
      <c r="AX347" s="171"/>
      <c r="AY347" s="171"/>
      <c r="AZ347" s="134"/>
      <c r="BA347" s="134"/>
      <c r="BB347" s="134"/>
      <c r="BC347" s="171"/>
      <c r="BD347" s="171"/>
      <c r="BE347" s="171"/>
      <c r="BF347" s="171"/>
      <c r="BG347" s="171"/>
      <c r="BH347" s="171"/>
      <c r="BI347" s="171"/>
      <c r="BJ347" s="171"/>
    </row>
    <row r="348" customFormat="false" ht="12.75" hidden="false" customHeight="false" outlineLevel="0" collapsed="false">
      <c r="F348" s="171"/>
      <c r="H348" s="171"/>
      <c r="I348" s="171"/>
      <c r="O348" s="171"/>
      <c r="P348" s="171"/>
      <c r="Q348" s="171"/>
      <c r="R348" s="171"/>
      <c r="S348" s="171"/>
      <c r="T348" s="171"/>
      <c r="U348" s="171"/>
      <c r="V348" s="171"/>
      <c r="W348" s="171"/>
      <c r="X348" s="171"/>
      <c r="Y348" s="171"/>
      <c r="Z348" s="171"/>
      <c r="AA348" s="171"/>
      <c r="AB348" s="171"/>
      <c r="AC348" s="171"/>
      <c r="AD348" s="171"/>
      <c r="AE348" s="171"/>
      <c r="AF348" s="171"/>
      <c r="AG348" s="171"/>
      <c r="AH348" s="171"/>
      <c r="AI348" s="171"/>
      <c r="AJ348" s="171"/>
      <c r="AK348" s="171"/>
      <c r="AL348" s="171"/>
      <c r="AM348" s="171"/>
      <c r="AN348" s="171"/>
      <c r="AO348" s="171"/>
      <c r="AP348" s="171"/>
      <c r="AQ348" s="171"/>
      <c r="AR348" s="171"/>
      <c r="AS348" s="171"/>
      <c r="AT348" s="171"/>
      <c r="AU348" s="171"/>
      <c r="AV348" s="171"/>
      <c r="AW348" s="171"/>
      <c r="AX348" s="171"/>
      <c r="AY348" s="171"/>
      <c r="AZ348" s="134"/>
      <c r="BA348" s="134"/>
      <c r="BB348" s="134"/>
      <c r="BC348" s="171"/>
      <c r="BD348" s="171"/>
      <c r="BE348" s="171"/>
      <c r="BF348" s="171"/>
      <c r="BG348" s="171"/>
      <c r="BH348" s="171"/>
      <c r="BI348" s="171"/>
      <c r="BJ348" s="171"/>
    </row>
    <row r="349" customFormat="false" ht="12.75" hidden="false" customHeight="false" outlineLevel="0" collapsed="false">
      <c r="F349" s="171"/>
      <c r="H349" s="171"/>
      <c r="I349" s="171"/>
      <c r="O349" s="171"/>
      <c r="P349" s="171"/>
      <c r="Q349" s="171"/>
      <c r="R349" s="171"/>
      <c r="S349" s="171"/>
      <c r="T349" s="171"/>
      <c r="U349" s="171"/>
      <c r="V349" s="171"/>
      <c r="W349" s="171"/>
      <c r="X349" s="171"/>
      <c r="Y349" s="171"/>
      <c r="Z349" s="171"/>
      <c r="AA349" s="171"/>
      <c r="AB349" s="171"/>
      <c r="AC349" s="171"/>
      <c r="AD349" s="171"/>
      <c r="AE349" s="171"/>
      <c r="AF349" s="171"/>
      <c r="AG349" s="171"/>
      <c r="AH349" s="171"/>
      <c r="AI349" s="171"/>
      <c r="AJ349" s="171"/>
      <c r="AK349" s="171"/>
      <c r="AL349" s="171"/>
      <c r="AM349" s="171"/>
      <c r="AN349" s="171"/>
      <c r="AO349" s="171"/>
      <c r="AP349" s="171"/>
      <c r="AQ349" s="171"/>
      <c r="AR349" s="171"/>
      <c r="AS349" s="171"/>
      <c r="AT349" s="171"/>
      <c r="AU349" s="171"/>
      <c r="AV349" s="171"/>
      <c r="AW349" s="171"/>
      <c r="AX349" s="171"/>
      <c r="AY349" s="171"/>
      <c r="AZ349" s="134"/>
      <c r="BA349" s="134"/>
      <c r="BB349" s="134"/>
      <c r="BC349" s="171"/>
      <c r="BD349" s="171"/>
      <c r="BE349" s="171"/>
      <c r="BF349" s="171"/>
      <c r="BG349" s="171"/>
      <c r="BH349" s="171"/>
      <c r="BI349" s="171"/>
      <c r="BJ349" s="171"/>
    </row>
    <row r="350" customFormat="false" ht="12.75" hidden="false" customHeight="false" outlineLevel="0" collapsed="false">
      <c r="F350" s="171"/>
      <c r="H350" s="171"/>
      <c r="I350" s="171"/>
      <c r="O350" s="171"/>
      <c r="P350" s="171"/>
      <c r="Q350" s="171"/>
      <c r="R350" s="171"/>
      <c r="S350" s="171"/>
      <c r="T350" s="171"/>
      <c r="U350" s="171"/>
      <c r="V350" s="171"/>
      <c r="W350" s="171"/>
      <c r="X350" s="171"/>
      <c r="Y350" s="171"/>
      <c r="Z350" s="171"/>
      <c r="AA350" s="171"/>
      <c r="AB350" s="171"/>
      <c r="AC350" s="171"/>
      <c r="AD350" s="171"/>
      <c r="AE350" s="171"/>
      <c r="AF350" s="171"/>
      <c r="AG350" s="171"/>
      <c r="AH350" s="171"/>
      <c r="AI350" s="171"/>
      <c r="AJ350" s="171"/>
      <c r="AK350" s="171"/>
      <c r="AL350" s="171"/>
      <c r="AM350" s="171"/>
      <c r="AN350" s="171"/>
      <c r="AO350" s="171"/>
      <c r="AP350" s="171"/>
      <c r="AQ350" s="171"/>
      <c r="AR350" s="171"/>
      <c r="AS350" s="171"/>
      <c r="AT350" s="171"/>
      <c r="AU350" s="171"/>
      <c r="AV350" s="171"/>
      <c r="AW350" s="171"/>
      <c r="AX350" s="171"/>
      <c r="AY350" s="171"/>
      <c r="AZ350" s="134"/>
      <c r="BA350" s="134"/>
      <c r="BB350" s="134"/>
      <c r="BC350" s="171"/>
      <c r="BD350" s="171"/>
      <c r="BE350" s="171"/>
      <c r="BF350" s="171"/>
      <c r="BG350" s="171"/>
      <c r="BH350" s="171"/>
      <c r="BI350" s="171"/>
      <c r="BJ350" s="171"/>
    </row>
    <row r="351" customFormat="false" ht="12.75" hidden="false" customHeight="false" outlineLevel="0" collapsed="false">
      <c r="F351" s="171"/>
      <c r="H351" s="171"/>
      <c r="I351" s="171"/>
      <c r="O351" s="171"/>
      <c r="P351" s="171"/>
      <c r="Q351" s="171"/>
      <c r="R351" s="171"/>
      <c r="S351" s="171"/>
      <c r="T351" s="171"/>
      <c r="U351" s="171"/>
      <c r="V351" s="171"/>
      <c r="W351" s="171"/>
      <c r="X351" s="171"/>
      <c r="Y351" s="171"/>
      <c r="Z351" s="171"/>
      <c r="AA351" s="171"/>
      <c r="AB351" s="171"/>
      <c r="AC351" s="171"/>
      <c r="AD351" s="171"/>
      <c r="AE351" s="171"/>
      <c r="AF351" s="171"/>
      <c r="AG351" s="171"/>
      <c r="AH351" s="171"/>
      <c r="AI351" s="171"/>
      <c r="AJ351" s="171"/>
      <c r="AK351" s="171"/>
      <c r="AL351" s="171"/>
      <c r="AM351" s="171"/>
      <c r="AN351" s="171"/>
      <c r="AO351" s="171"/>
      <c r="AP351" s="171"/>
      <c r="AQ351" s="171"/>
      <c r="AR351" s="171"/>
      <c r="AS351" s="171"/>
      <c r="AT351" s="171"/>
      <c r="AU351" s="171"/>
      <c r="AV351" s="171"/>
      <c r="AW351" s="171"/>
      <c r="AX351" s="171"/>
      <c r="AY351" s="171"/>
      <c r="AZ351" s="134"/>
      <c r="BA351" s="134"/>
      <c r="BB351" s="134"/>
      <c r="BC351" s="171"/>
      <c r="BD351" s="171"/>
      <c r="BE351" s="171"/>
      <c r="BF351" s="171"/>
      <c r="BG351" s="171"/>
      <c r="BH351" s="171"/>
      <c r="BI351" s="171"/>
      <c r="BJ351" s="171"/>
    </row>
    <row r="352" customFormat="false" ht="12.75" hidden="false" customHeight="false" outlineLevel="0" collapsed="false">
      <c r="F352" s="171"/>
      <c r="H352" s="171"/>
      <c r="I352" s="171"/>
      <c r="O352" s="171"/>
      <c r="P352" s="171"/>
      <c r="Q352" s="171"/>
      <c r="R352" s="171"/>
      <c r="S352" s="171"/>
      <c r="T352" s="171"/>
      <c r="U352" s="171"/>
      <c r="V352" s="171"/>
      <c r="W352" s="171"/>
      <c r="X352" s="171"/>
      <c r="Y352" s="171"/>
      <c r="Z352" s="171"/>
      <c r="AA352" s="171"/>
      <c r="AB352" s="171"/>
      <c r="AC352" s="171"/>
      <c r="AD352" s="171"/>
      <c r="AE352" s="171"/>
      <c r="AF352" s="171"/>
      <c r="AG352" s="171"/>
      <c r="AH352" s="171"/>
      <c r="AI352" s="171"/>
      <c r="AJ352" s="171"/>
      <c r="AK352" s="171"/>
      <c r="AL352" s="171"/>
      <c r="AM352" s="171"/>
      <c r="AN352" s="171"/>
      <c r="AO352" s="171"/>
      <c r="AP352" s="171"/>
      <c r="AQ352" s="171"/>
      <c r="AR352" s="171"/>
      <c r="AS352" s="171"/>
      <c r="AT352" s="171"/>
      <c r="AU352" s="171"/>
      <c r="AV352" s="171"/>
      <c r="AW352" s="171"/>
      <c r="AX352" s="171"/>
      <c r="AY352" s="171"/>
      <c r="AZ352" s="134"/>
      <c r="BA352" s="134"/>
      <c r="BB352" s="134"/>
      <c r="BC352" s="171"/>
      <c r="BD352" s="171"/>
      <c r="BE352" s="171"/>
      <c r="BF352" s="171"/>
      <c r="BG352" s="171"/>
      <c r="BH352" s="171"/>
      <c r="BI352" s="171"/>
      <c r="BJ352" s="171"/>
    </row>
    <row r="353" customFormat="false" ht="12.75" hidden="false" customHeight="false" outlineLevel="0" collapsed="false">
      <c r="F353" s="171"/>
      <c r="H353" s="171"/>
      <c r="I353" s="171"/>
      <c r="O353" s="171"/>
      <c r="P353" s="171"/>
      <c r="Q353" s="171"/>
      <c r="R353" s="171"/>
      <c r="S353" s="171"/>
      <c r="T353" s="171"/>
      <c r="U353" s="171"/>
      <c r="V353" s="171"/>
      <c r="W353" s="171"/>
      <c r="X353" s="171"/>
      <c r="Y353" s="171"/>
      <c r="Z353" s="171"/>
      <c r="AA353" s="171"/>
      <c r="AB353" s="171"/>
      <c r="AC353" s="171"/>
      <c r="AD353" s="171"/>
      <c r="AE353" s="171"/>
      <c r="AF353" s="171"/>
      <c r="AG353" s="171"/>
      <c r="AH353" s="171"/>
      <c r="AI353" s="171"/>
      <c r="AJ353" s="171"/>
      <c r="AK353" s="171"/>
      <c r="AL353" s="171"/>
      <c r="AM353" s="171"/>
      <c r="AN353" s="171"/>
      <c r="AO353" s="171"/>
      <c r="AP353" s="171"/>
      <c r="AQ353" s="171"/>
      <c r="AR353" s="171"/>
      <c r="AS353" s="171"/>
      <c r="AT353" s="171"/>
      <c r="AU353" s="171"/>
      <c r="AV353" s="171"/>
      <c r="AW353" s="171"/>
      <c r="AX353" s="171"/>
      <c r="AY353" s="171"/>
      <c r="AZ353" s="134"/>
      <c r="BA353" s="134"/>
      <c r="BB353" s="134"/>
      <c r="BC353" s="171"/>
      <c r="BD353" s="171"/>
      <c r="BE353" s="171"/>
      <c r="BF353" s="171"/>
      <c r="BG353" s="171"/>
      <c r="BH353" s="171"/>
      <c r="BI353" s="171"/>
      <c r="BJ353" s="171"/>
    </row>
    <row r="354" customFormat="false" ht="12.75" hidden="false" customHeight="false" outlineLevel="0" collapsed="false">
      <c r="F354" s="171"/>
      <c r="H354" s="171"/>
      <c r="I354" s="171"/>
      <c r="O354" s="171"/>
      <c r="P354" s="171"/>
      <c r="Q354" s="171"/>
      <c r="R354" s="171"/>
      <c r="S354" s="171"/>
      <c r="T354" s="171"/>
      <c r="U354" s="171"/>
      <c r="V354" s="171"/>
      <c r="W354" s="171"/>
      <c r="X354" s="171"/>
      <c r="Y354" s="171"/>
      <c r="Z354" s="171"/>
      <c r="AA354" s="171"/>
      <c r="AB354" s="171"/>
      <c r="AC354" s="171"/>
      <c r="AD354" s="171"/>
      <c r="AE354" s="171"/>
      <c r="AF354" s="171"/>
      <c r="AG354" s="171"/>
      <c r="AH354" s="171"/>
      <c r="AI354" s="171"/>
      <c r="AJ354" s="171"/>
      <c r="AK354" s="171"/>
      <c r="AL354" s="171"/>
      <c r="AM354" s="171"/>
      <c r="AN354" s="171"/>
      <c r="AO354" s="171"/>
      <c r="AP354" s="171"/>
      <c r="AQ354" s="171"/>
      <c r="AR354" s="171"/>
      <c r="AS354" s="171"/>
      <c r="AT354" s="171"/>
      <c r="AU354" s="171"/>
      <c r="AV354" s="171"/>
      <c r="AW354" s="171"/>
      <c r="AX354" s="171"/>
      <c r="AY354" s="171"/>
      <c r="AZ354" s="134"/>
      <c r="BA354" s="134"/>
      <c r="BB354" s="134"/>
      <c r="BC354" s="171"/>
      <c r="BD354" s="171"/>
      <c r="BE354" s="171"/>
      <c r="BF354" s="171"/>
      <c r="BG354" s="171"/>
      <c r="BH354" s="171"/>
      <c r="BI354" s="171"/>
      <c r="BJ354" s="171"/>
    </row>
    <row r="355" customFormat="false" ht="12.75" hidden="false" customHeight="false" outlineLevel="0" collapsed="false">
      <c r="F355" s="171"/>
      <c r="H355" s="171"/>
      <c r="I355" s="171"/>
      <c r="O355" s="171"/>
      <c r="P355" s="171"/>
      <c r="Q355" s="171"/>
      <c r="R355" s="171"/>
      <c r="S355" s="171"/>
      <c r="T355" s="171"/>
      <c r="U355" s="171"/>
      <c r="V355" s="171"/>
      <c r="W355" s="171"/>
      <c r="X355" s="171"/>
      <c r="Y355" s="171"/>
      <c r="Z355" s="171"/>
      <c r="AA355" s="171"/>
      <c r="AB355" s="171"/>
      <c r="AC355" s="171"/>
      <c r="AD355" s="171"/>
      <c r="AE355" s="171"/>
      <c r="AF355" s="171"/>
      <c r="AG355" s="171"/>
      <c r="AH355" s="171"/>
      <c r="AI355" s="171"/>
      <c r="AJ355" s="171"/>
      <c r="AK355" s="171"/>
      <c r="AL355" s="171"/>
      <c r="AM355" s="171"/>
      <c r="AN355" s="171"/>
      <c r="AO355" s="171"/>
      <c r="AP355" s="171"/>
      <c r="AQ355" s="171"/>
      <c r="AR355" s="171"/>
      <c r="AS355" s="171"/>
      <c r="AT355" s="171"/>
      <c r="AU355" s="171"/>
      <c r="AV355" s="171"/>
      <c r="AW355" s="171"/>
      <c r="AX355" s="171"/>
      <c r="AY355" s="171"/>
      <c r="AZ355" s="134"/>
      <c r="BA355" s="134"/>
      <c r="BB355" s="134"/>
      <c r="BC355" s="171"/>
      <c r="BD355" s="171"/>
      <c r="BE355" s="171"/>
      <c r="BF355" s="171"/>
      <c r="BG355" s="171"/>
      <c r="BH355" s="171"/>
      <c r="BI355" s="171"/>
      <c r="BJ355" s="171"/>
    </row>
    <row r="356" customFormat="false" ht="12.75" hidden="false" customHeight="false" outlineLevel="0" collapsed="false">
      <c r="F356" s="171"/>
      <c r="H356" s="171"/>
      <c r="I356" s="171"/>
      <c r="O356" s="171"/>
      <c r="P356" s="171"/>
      <c r="Q356" s="171"/>
      <c r="R356" s="171"/>
      <c r="S356" s="171"/>
      <c r="T356" s="171"/>
      <c r="U356" s="171"/>
      <c r="V356" s="171"/>
      <c r="W356" s="171"/>
      <c r="X356" s="171"/>
      <c r="Y356" s="171"/>
      <c r="Z356" s="171"/>
      <c r="AA356" s="171"/>
      <c r="AB356" s="171"/>
      <c r="AC356" s="171"/>
      <c r="AD356" s="171"/>
      <c r="AE356" s="171"/>
      <c r="AF356" s="171"/>
      <c r="AG356" s="171"/>
      <c r="AH356" s="171"/>
      <c r="AI356" s="171"/>
      <c r="AJ356" s="171"/>
      <c r="AK356" s="171"/>
      <c r="AL356" s="171"/>
      <c r="AM356" s="171"/>
      <c r="AN356" s="171"/>
      <c r="AO356" s="171"/>
      <c r="AP356" s="171"/>
      <c r="AQ356" s="171"/>
      <c r="AR356" s="171"/>
      <c r="AS356" s="171"/>
      <c r="AT356" s="171"/>
      <c r="AU356" s="171"/>
      <c r="AV356" s="171"/>
      <c r="AW356" s="171"/>
      <c r="AX356" s="171"/>
      <c r="AY356" s="171"/>
      <c r="AZ356" s="134"/>
      <c r="BA356" s="134"/>
      <c r="BB356" s="134"/>
      <c r="BC356" s="171"/>
      <c r="BD356" s="171"/>
      <c r="BE356" s="171"/>
      <c r="BF356" s="171"/>
      <c r="BG356" s="171"/>
      <c r="BH356" s="171"/>
      <c r="BI356" s="171"/>
      <c r="BJ356" s="171"/>
    </row>
    <row r="357" customFormat="false" ht="12.75" hidden="false" customHeight="false" outlineLevel="0" collapsed="false">
      <c r="F357" s="171"/>
      <c r="H357" s="171"/>
      <c r="I357" s="171"/>
      <c r="O357" s="171"/>
      <c r="P357" s="171"/>
      <c r="Q357" s="171"/>
      <c r="R357" s="171"/>
      <c r="S357" s="171"/>
      <c r="T357" s="171"/>
      <c r="U357" s="171"/>
      <c r="V357" s="171"/>
      <c r="W357" s="171"/>
      <c r="X357" s="171"/>
      <c r="Y357" s="171"/>
      <c r="Z357" s="171"/>
      <c r="AA357" s="171"/>
      <c r="AB357" s="171"/>
      <c r="AC357" s="171"/>
      <c r="AD357" s="171"/>
      <c r="AE357" s="171"/>
      <c r="AF357" s="171"/>
      <c r="AG357" s="171"/>
      <c r="AH357" s="171"/>
      <c r="AI357" s="171"/>
      <c r="AJ357" s="171"/>
      <c r="AK357" s="171"/>
      <c r="AL357" s="171"/>
      <c r="AM357" s="171"/>
      <c r="AN357" s="171"/>
      <c r="AO357" s="171"/>
      <c r="AP357" s="171"/>
      <c r="AQ357" s="171"/>
      <c r="AR357" s="171"/>
      <c r="AS357" s="171"/>
      <c r="AT357" s="171"/>
      <c r="AU357" s="171"/>
      <c r="AV357" s="171"/>
      <c r="AW357" s="171"/>
      <c r="AX357" s="171"/>
      <c r="AY357" s="171"/>
      <c r="AZ357" s="134"/>
      <c r="BA357" s="134"/>
      <c r="BB357" s="134"/>
      <c r="BC357" s="171"/>
      <c r="BD357" s="171"/>
      <c r="BE357" s="171"/>
      <c r="BF357" s="171"/>
      <c r="BG357" s="171"/>
      <c r="BH357" s="171"/>
      <c r="BI357" s="171"/>
      <c r="BJ357" s="171"/>
    </row>
    <row r="358" customFormat="false" ht="12.75" hidden="false" customHeight="false" outlineLevel="0" collapsed="false">
      <c r="F358" s="171"/>
      <c r="H358" s="171"/>
      <c r="I358" s="171"/>
      <c r="O358" s="171"/>
      <c r="P358" s="171"/>
      <c r="Q358" s="171"/>
      <c r="R358" s="171"/>
      <c r="S358" s="171"/>
      <c r="T358" s="171"/>
      <c r="U358" s="171"/>
      <c r="V358" s="171"/>
      <c r="W358" s="171"/>
      <c r="X358" s="171"/>
      <c r="Y358" s="171"/>
      <c r="Z358" s="171"/>
      <c r="AA358" s="171"/>
      <c r="AB358" s="171"/>
      <c r="AC358" s="171"/>
      <c r="AD358" s="171"/>
      <c r="AE358" s="171"/>
      <c r="AF358" s="171"/>
      <c r="AG358" s="171"/>
      <c r="AH358" s="171"/>
      <c r="AI358" s="171"/>
      <c r="AJ358" s="171"/>
      <c r="AK358" s="171"/>
      <c r="AL358" s="171"/>
      <c r="AM358" s="171"/>
      <c r="AN358" s="171"/>
      <c r="AO358" s="171"/>
      <c r="AP358" s="171"/>
      <c r="AQ358" s="171"/>
      <c r="AR358" s="171"/>
      <c r="AS358" s="171"/>
      <c r="AT358" s="171"/>
      <c r="AU358" s="171"/>
      <c r="AV358" s="171"/>
      <c r="AW358" s="171"/>
      <c r="AX358" s="171"/>
      <c r="AY358" s="171"/>
      <c r="AZ358" s="134"/>
      <c r="BA358" s="134"/>
      <c r="BB358" s="134"/>
      <c r="BC358" s="171"/>
      <c r="BD358" s="171"/>
      <c r="BE358" s="171"/>
      <c r="BF358" s="171"/>
      <c r="BG358" s="171"/>
      <c r="BH358" s="171"/>
      <c r="BI358" s="171"/>
      <c r="BJ358" s="171"/>
    </row>
    <row r="359" customFormat="false" ht="12.75" hidden="false" customHeight="false" outlineLevel="0" collapsed="false">
      <c r="F359" s="171"/>
      <c r="H359" s="171"/>
      <c r="I359" s="171"/>
      <c r="O359" s="171"/>
      <c r="P359" s="171"/>
      <c r="Q359" s="171"/>
      <c r="R359" s="171"/>
      <c r="S359" s="171"/>
      <c r="T359" s="171"/>
      <c r="U359" s="171"/>
      <c r="V359" s="171"/>
      <c r="W359" s="171"/>
      <c r="X359" s="171"/>
      <c r="Y359" s="171"/>
      <c r="Z359" s="171"/>
      <c r="AA359" s="171"/>
      <c r="AB359" s="171"/>
      <c r="AC359" s="171"/>
      <c r="AD359" s="171"/>
      <c r="AE359" s="171"/>
      <c r="AF359" s="171"/>
      <c r="AG359" s="171"/>
      <c r="AH359" s="171"/>
      <c r="AI359" s="171"/>
      <c r="AJ359" s="171"/>
      <c r="AK359" s="171"/>
      <c r="AL359" s="171"/>
      <c r="AM359" s="171"/>
      <c r="AN359" s="171"/>
      <c r="AO359" s="171"/>
      <c r="AP359" s="171"/>
      <c r="AQ359" s="171"/>
      <c r="AR359" s="171"/>
      <c r="AS359" s="171"/>
      <c r="AT359" s="171"/>
      <c r="AU359" s="171"/>
      <c r="AV359" s="171"/>
      <c r="AW359" s="171"/>
      <c r="AX359" s="171"/>
      <c r="AY359" s="171"/>
      <c r="AZ359" s="134"/>
      <c r="BA359" s="134"/>
      <c r="BB359" s="134"/>
      <c r="BC359" s="171"/>
      <c r="BD359" s="171"/>
      <c r="BE359" s="171"/>
      <c r="BF359" s="171"/>
      <c r="BG359" s="171"/>
      <c r="BH359" s="171"/>
      <c r="BI359" s="171"/>
      <c r="BJ359" s="171"/>
    </row>
    <row r="360" customFormat="false" ht="12.75" hidden="false" customHeight="false" outlineLevel="0" collapsed="false">
      <c r="F360" s="171"/>
      <c r="H360" s="171"/>
      <c r="I360" s="171"/>
      <c r="O360" s="171"/>
      <c r="P360" s="171"/>
      <c r="Q360" s="171"/>
      <c r="R360" s="171"/>
      <c r="S360" s="171"/>
      <c r="T360" s="171"/>
      <c r="U360" s="171"/>
      <c r="V360" s="171"/>
      <c r="W360" s="171"/>
      <c r="X360" s="171"/>
      <c r="Y360" s="171"/>
      <c r="Z360" s="171"/>
      <c r="AA360" s="171"/>
      <c r="AB360" s="171"/>
      <c r="AC360" s="171"/>
      <c r="AD360" s="171"/>
      <c r="AE360" s="171"/>
      <c r="AF360" s="171"/>
      <c r="AG360" s="171"/>
      <c r="AH360" s="171"/>
      <c r="AI360" s="171"/>
      <c r="AJ360" s="171"/>
      <c r="AK360" s="171"/>
      <c r="AL360" s="171"/>
      <c r="AM360" s="171"/>
      <c r="AN360" s="171"/>
      <c r="AO360" s="171"/>
      <c r="AP360" s="171"/>
      <c r="AQ360" s="171"/>
      <c r="AR360" s="171"/>
      <c r="AS360" s="171"/>
      <c r="AT360" s="171"/>
      <c r="AU360" s="171"/>
      <c r="AV360" s="171"/>
      <c r="AW360" s="171"/>
      <c r="AX360" s="171"/>
      <c r="AY360" s="171"/>
      <c r="AZ360" s="134"/>
      <c r="BA360" s="134"/>
      <c r="BB360" s="134"/>
      <c r="BC360" s="171"/>
      <c r="BD360" s="171"/>
      <c r="BE360" s="171"/>
      <c r="BF360" s="171"/>
      <c r="BG360" s="171"/>
      <c r="BH360" s="171"/>
      <c r="BI360" s="171"/>
      <c r="BJ360" s="171"/>
    </row>
    <row r="361" customFormat="false" ht="12.75" hidden="false" customHeight="false" outlineLevel="0" collapsed="false">
      <c r="F361" s="171"/>
      <c r="H361" s="171"/>
      <c r="I361" s="171"/>
      <c r="O361" s="171"/>
      <c r="P361" s="171"/>
      <c r="Q361" s="171"/>
      <c r="R361" s="171"/>
      <c r="S361" s="171"/>
      <c r="T361" s="171"/>
      <c r="U361" s="171"/>
      <c r="V361" s="171"/>
      <c r="W361" s="171"/>
      <c r="X361" s="171"/>
      <c r="Y361" s="171"/>
      <c r="Z361" s="171"/>
      <c r="AA361" s="171"/>
      <c r="AB361" s="171"/>
      <c r="AC361" s="171"/>
      <c r="AD361" s="171"/>
      <c r="AE361" s="171"/>
      <c r="AF361" s="171"/>
      <c r="AG361" s="171"/>
      <c r="AH361" s="171"/>
      <c r="AI361" s="171"/>
      <c r="AJ361" s="171"/>
      <c r="AK361" s="171"/>
      <c r="AL361" s="171"/>
      <c r="AM361" s="171"/>
      <c r="AN361" s="171"/>
      <c r="AO361" s="171"/>
      <c r="AP361" s="171"/>
      <c r="AQ361" s="171"/>
      <c r="AR361" s="171"/>
      <c r="AS361" s="171"/>
      <c r="AT361" s="171"/>
      <c r="AU361" s="171"/>
      <c r="AV361" s="171"/>
      <c r="AW361" s="171"/>
      <c r="AX361" s="171"/>
      <c r="AY361" s="171"/>
      <c r="AZ361" s="134"/>
      <c r="BA361" s="134"/>
      <c r="BB361" s="134"/>
      <c r="BC361" s="171"/>
      <c r="BD361" s="171"/>
      <c r="BE361" s="171"/>
      <c r="BF361" s="171"/>
      <c r="BG361" s="171"/>
      <c r="BH361" s="171"/>
      <c r="BI361" s="171"/>
      <c r="BJ361" s="171"/>
    </row>
    <row r="362" customFormat="false" ht="12.75" hidden="false" customHeight="false" outlineLevel="0" collapsed="false">
      <c r="F362" s="171"/>
      <c r="H362" s="171"/>
      <c r="I362" s="171"/>
      <c r="O362" s="171"/>
      <c r="P362" s="171"/>
      <c r="Q362" s="171"/>
      <c r="R362" s="171"/>
      <c r="S362" s="171"/>
      <c r="T362" s="171"/>
      <c r="U362" s="171"/>
      <c r="V362" s="171"/>
      <c r="W362" s="171"/>
      <c r="X362" s="171"/>
      <c r="Y362" s="171"/>
      <c r="Z362" s="171"/>
      <c r="AA362" s="171"/>
      <c r="AB362" s="171"/>
      <c r="AC362" s="171"/>
      <c r="AD362" s="171"/>
      <c r="AE362" s="171"/>
      <c r="AF362" s="171"/>
      <c r="AG362" s="171"/>
      <c r="AH362" s="171"/>
      <c r="AI362" s="171"/>
      <c r="AJ362" s="171"/>
      <c r="AK362" s="171"/>
      <c r="AL362" s="171"/>
      <c r="AM362" s="171"/>
      <c r="AN362" s="171"/>
      <c r="AO362" s="171"/>
      <c r="AP362" s="171"/>
      <c r="AQ362" s="171"/>
      <c r="AR362" s="171"/>
      <c r="AS362" s="171"/>
      <c r="AT362" s="171"/>
      <c r="AU362" s="171"/>
      <c r="AV362" s="171"/>
      <c r="AW362" s="171"/>
      <c r="AX362" s="171"/>
      <c r="AY362" s="171"/>
      <c r="AZ362" s="134"/>
      <c r="BA362" s="134"/>
      <c r="BB362" s="134"/>
      <c r="BC362" s="171"/>
      <c r="BD362" s="171"/>
      <c r="BE362" s="171"/>
      <c r="BF362" s="171"/>
      <c r="BG362" s="171"/>
      <c r="BH362" s="171"/>
      <c r="BI362" s="171"/>
      <c r="BJ362" s="171"/>
    </row>
    <row r="363" customFormat="false" ht="12.75" hidden="false" customHeight="false" outlineLevel="0" collapsed="false">
      <c r="F363" s="171"/>
      <c r="H363" s="171"/>
      <c r="I363" s="171"/>
      <c r="O363" s="171"/>
      <c r="P363" s="171"/>
      <c r="Q363" s="171"/>
      <c r="R363" s="171"/>
      <c r="S363" s="171"/>
      <c r="T363" s="171"/>
      <c r="U363" s="171"/>
      <c r="V363" s="171"/>
      <c r="W363" s="171"/>
      <c r="X363" s="171"/>
      <c r="Y363" s="171"/>
      <c r="Z363" s="171"/>
      <c r="AA363" s="171"/>
      <c r="AB363" s="171"/>
      <c r="AC363" s="171"/>
      <c r="AD363" s="171"/>
      <c r="AE363" s="171"/>
      <c r="AF363" s="171"/>
      <c r="AG363" s="171"/>
      <c r="AH363" s="171"/>
      <c r="AI363" s="171"/>
      <c r="AJ363" s="171"/>
      <c r="AK363" s="171"/>
      <c r="AL363" s="171"/>
      <c r="AM363" s="171"/>
      <c r="AN363" s="171"/>
      <c r="AO363" s="171"/>
      <c r="AP363" s="171"/>
      <c r="AQ363" s="171"/>
      <c r="AR363" s="171"/>
      <c r="AS363" s="171"/>
      <c r="AT363" s="171"/>
      <c r="AU363" s="171"/>
      <c r="AV363" s="171"/>
      <c r="AW363" s="171"/>
      <c r="AX363" s="171"/>
      <c r="AY363" s="171"/>
      <c r="AZ363" s="134"/>
      <c r="BA363" s="134"/>
      <c r="BB363" s="134"/>
      <c r="BC363" s="171"/>
      <c r="BD363" s="171"/>
      <c r="BE363" s="171"/>
      <c r="BF363" s="171"/>
      <c r="BG363" s="171"/>
      <c r="BH363" s="171"/>
      <c r="BI363" s="171"/>
      <c r="BJ363" s="171"/>
    </row>
    <row r="364" customFormat="false" ht="12.75" hidden="false" customHeight="false" outlineLevel="0" collapsed="false">
      <c r="F364" s="171"/>
      <c r="H364" s="171"/>
      <c r="I364" s="171"/>
      <c r="O364" s="171"/>
      <c r="P364" s="171"/>
      <c r="Q364" s="171"/>
      <c r="R364" s="171"/>
      <c r="S364" s="171"/>
      <c r="T364" s="171"/>
      <c r="U364" s="171"/>
      <c r="V364" s="171"/>
      <c r="W364" s="171"/>
      <c r="X364" s="171"/>
      <c r="Y364" s="171"/>
      <c r="Z364" s="171"/>
      <c r="AA364" s="171"/>
      <c r="AB364" s="171"/>
      <c r="AC364" s="171"/>
      <c r="AD364" s="171"/>
      <c r="AE364" s="171"/>
      <c r="AF364" s="171"/>
      <c r="AG364" s="171"/>
      <c r="AH364" s="171"/>
      <c r="AI364" s="171"/>
      <c r="AJ364" s="171"/>
      <c r="AK364" s="171"/>
      <c r="AL364" s="171"/>
      <c r="AM364" s="171"/>
      <c r="AN364" s="171"/>
      <c r="AO364" s="171"/>
      <c r="AP364" s="171"/>
      <c r="AQ364" s="171"/>
      <c r="AR364" s="171"/>
      <c r="AS364" s="171"/>
      <c r="AT364" s="171"/>
      <c r="AU364" s="171"/>
      <c r="AV364" s="171"/>
      <c r="AW364" s="171"/>
      <c r="AX364" s="171"/>
      <c r="AY364" s="171"/>
      <c r="AZ364" s="134"/>
      <c r="BA364" s="134"/>
      <c r="BB364" s="134"/>
      <c r="BC364" s="171"/>
      <c r="BD364" s="171"/>
      <c r="BE364" s="171"/>
      <c r="BF364" s="171"/>
      <c r="BG364" s="171"/>
      <c r="BH364" s="171"/>
      <c r="BI364" s="171"/>
      <c r="BJ364" s="171"/>
    </row>
    <row r="365" customFormat="false" ht="12.75" hidden="false" customHeight="false" outlineLevel="0" collapsed="false">
      <c r="F365" s="171"/>
      <c r="H365" s="171"/>
      <c r="I365" s="171"/>
      <c r="O365" s="171"/>
      <c r="P365" s="171"/>
      <c r="Q365" s="171"/>
      <c r="R365" s="171"/>
      <c r="S365" s="171"/>
      <c r="T365" s="171"/>
      <c r="U365" s="171"/>
      <c r="V365" s="171"/>
      <c r="W365" s="171"/>
      <c r="X365" s="171"/>
      <c r="Y365" s="171"/>
      <c r="Z365" s="171"/>
      <c r="AA365" s="171"/>
      <c r="AB365" s="171"/>
      <c r="AC365" s="171"/>
      <c r="AD365" s="171"/>
      <c r="AE365" s="171"/>
      <c r="AF365" s="171"/>
      <c r="AG365" s="171"/>
      <c r="AH365" s="171"/>
      <c r="AI365" s="171"/>
      <c r="AJ365" s="171"/>
      <c r="AK365" s="171"/>
      <c r="AL365" s="171"/>
      <c r="AM365" s="171"/>
      <c r="AN365" s="171"/>
      <c r="AO365" s="171"/>
      <c r="AP365" s="171"/>
      <c r="AQ365" s="171"/>
      <c r="AR365" s="171"/>
      <c r="AS365" s="171"/>
      <c r="AT365" s="171"/>
      <c r="AU365" s="171"/>
      <c r="AV365" s="171"/>
      <c r="AW365" s="171"/>
      <c r="AX365" s="171"/>
      <c r="AY365" s="171"/>
      <c r="AZ365" s="134"/>
      <c r="BA365" s="134"/>
      <c r="BB365" s="134"/>
      <c r="BC365" s="171"/>
      <c r="BD365" s="171"/>
      <c r="BE365" s="171"/>
      <c r="BF365" s="171"/>
      <c r="BG365" s="171"/>
      <c r="BH365" s="171"/>
      <c r="BI365" s="171"/>
      <c r="BJ365" s="171"/>
    </row>
    <row r="366" customFormat="false" ht="12.75" hidden="false" customHeight="false" outlineLevel="0" collapsed="false">
      <c r="F366" s="171"/>
      <c r="H366" s="171"/>
      <c r="I366" s="171"/>
      <c r="O366" s="171"/>
      <c r="P366" s="171"/>
      <c r="Q366" s="171"/>
      <c r="R366" s="171"/>
      <c r="S366" s="171"/>
      <c r="T366" s="171"/>
      <c r="U366" s="171"/>
      <c r="V366" s="171"/>
      <c r="W366" s="171"/>
      <c r="X366" s="171"/>
      <c r="Y366" s="171"/>
      <c r="Z366" s="171"/>
      <c r="AA366" s="171"/>
      <c r="AB366" s="171"/>
      <c r="AC366" s="171"/>
      <c r="AD366" s="171"/>
      <c r="AE366" s="171"/>
      <c r="AF366" s="171"/>
      <c r="AG366" s="171"/>
      <c r="AH366" s="171"/>
      <c r="AI366" s="171"/>
      <c r="AJ366" s="171"/>
      <c r="AK366" s="171"/>
      <c r="AL366" s="171"/>
      <c r="AM366" s="171"/>
      <c r="AN366" s="171"/>
      <c r="AO366" s="171"/>
      <c r="AP366" s="171"/>
      <c r="AQ366" s="171"/>
      <c r="AR366" s="171"/>
      <c r="AS366" s="171"/>
      <c r="AT366" s="171"/>
      <c r="AU366" s="171"/>
      <c r="AV366" s="171"/>
      <c r="AW366" s="171"/>
      <c r="AX366" s="171"/>
      <c r="AY366" s="171"/>
      <c r="AZ366" s="134"/>
      <c r="BA366" s="134"/>
      <c r="BB366" s="134"/>
      <c r="BC366" s="171"/>
      <c r="BD366" s="171"/>
      <c r="BE366" s="171"/>
      <c r="BF366" s="171"/>
      <c r="BG366" s="171"/>
      <c r="BH366" s="171"/>
      <c r="BI366" s="171"/>
      <c r="BJ366" s="171"/>
    </row>
    <row r="367" customFormat="false" ht="12.75" hidden="false" customHeight="false" outlineLevel="0" collapsed="false">
      <c r="F367" s="171"/>
      <c r="H367" s="171"/>
      <c r="I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1"/>
      <c r="AY367" s="171"/>
      <c r="AZ367" s="134"/>
      <c r="BA367" s="134"/>
      <c r="BB367" s="134"/>
      <c r="BC367" s="171"/>
      <c r="BD367" s="171"/>
      <c r="BE367" s="171"/>
      <c r="BF367" s="171"/>
      <c r="BG367" s="171"/>
      <c r="BH367" s="171"/>
      <c r="BI367" s="171"/>
      <c r="BJ367" s="171"/>
    </row>
    <row r="368" customFormat="false" ht="12.75" hidden="false" customHeight="false" outlineLevel="0" collapsed="false">
      <c r="F368" s="171"/>
      <c r="H368" s="171"/>
      <c r="I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1"/>
      <c r="AY368" s="171"/>
      <c r="AZ368" s="134"/>
      <c r="BA368" s="134"/>
      <c r="BB368" s="134"/>
      <c r="BC368" s="171"/>
      <c r="BD368" s="171"/>
      <c r="BE368" s="171"/>
      <c r="BF368" s="171"/>
      <c r="BG368" s="171"/>
      <c r="BH368" s="171"/>
      <c r="BI368" s="171"/>
      <c r="BJ368" s="171"/>
    </row>
    <row r="369" customFormat="false" ht="12.75" hidden="false" customHeight="false" outlineLevel="0" collapsed="false">
      <c r="F369" s="171"/>
      <c r="H369" s="171"/>
      <c r="I369" s="171"/>
      <c r="O369" s="171"/>
      <c r="P369" s="171"/>
      <c r="Q369" s="171"/>
      <c r="R369" s="171"/>
      <c r="S369" s="171"/>
      <c r="T369" s="171"/>
      <c r="U369" s="171"/>
      <c r="V369" s="171"/>
      <c r="W369" s="171"/>
      <c r="X369" s="171"/>
      <c r="Y369" s="171"/>
      <c r="Z369" s="171"/>
      <c r="AA369" s="171"/>
      <c r="AB369" s="171"/>
      <c r="AC369" s="171"/>
      <c r="AD369" s="171"/>
      <c r="AE369" s="171"/>
      <c r="AF369" s="171"/>
      <c r="AG369" s="171"/>
      <c r="AH369" s="171"/>
      <c r="AI369" s="171"/>
      <c r="AJ369" s="171"/>
      <c r="AK369" s="171"/>
      <c r="AL369" s="171"/>
      <c r="AM369" s="171"/>
      <c r="AN369" s="171"/>
      <c r="AO369" s="171"/>
      <c r="AP369" s="171"/>
      <c r="AQ369" s="171"/>
      <c r="AR369" s="171"/>
      <c r="AS369" s="171"/>
      <c r="AT369" s="171"/>
      <c r="AU369" s="171"/>
      <c r="AV369" s="171"/>
      <c r="AW369" s="171"/>
      <c r="AX369" s="171"/>
      <c r="AY369" s="171"/>
      <c r="AZ369" s="134"/>
      <c r="BA369" s="134"/>
      <c r="BB369" s="134"/>
      <c r="BC369" s="171"/>
      <c r="BD369" s="171"/>
      <c r="BE369" s="171"/>
      <c r="BF369" s="171"/>
      <c r="BG369" s="171"/>
      <c r="BH369" s="171"/>
      <c r="BI369" s="171"/>
      <c r="BJ369" s="171"/>
    </row>
    <row r="370" customFormat="false" ht="12.75" hidden="false" customHeight="false" outlineLevel="0" collapsed="false">
      <c r="F370" s="171"/>
      <c r="H370" s="171"/>
      <c r="I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1"/>
      <c r="AY370" s="171"/>
      <c r="AZ370" s="134"/>
      <c r="BA370" s="134"/>
      <c r="BB370" s="134"/>
      <c r="BC370" s="171"/>
      <c r="BD370" s="171"/>
      <c r="BE370" s="171"/>
      <c r="BF370" s="171"/>
      <c r="BG370" s="171"/>
      <c r="BH370" s="171"/>
      <c r="BI370" s="171"/>
      <c r="BJ370" s="171"/>
    </row>
    <row r="371" customFormat="false" ht="12.75" hidden="false" customHeight="false" outlineLevel="0" collapsed="false">
      <c r="F371" s="171"/>
      <c r="H371" s="171"/>
      <c r="I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1"/>
      <c r="AY371" s="171"/>
      <c r="AZ371" s="134"/>
      <c r="BA371" s="134"/>
      <c r="BB371" s="134"/>
      <c r="BC371" s="171"/>
      <c r="BD371" s="171"/>
      <c r="BE371" s="171"/>
      <c r="BF371" s="171"/>
      <c r="BG371" s="171"/>
      <c r="BH371" s="171"/>
      <c r="BI371" s="171"/>
      <c r="BJ371" s="171"/>
    </row>
    <row r="372" customFormat="false" ht="12.75" hidden="false" customHeight="false" outlineLevel="0" collapsed="false">
      <c r="F372" s="171"/>
      <c r="H372" s="171"/>
      <c r="I372" s="171"/>
      <c r="O372" s="171"/>
      <c r="P372" s="171"/>
      <c r="Q372" s="171"/>
      <c r="R372" s="171"/>
      <c r="S372" s="171"/>
      <c r="T372" s="171"/>
      <c r="U372" s="171"/>
      <c r="V372" s="171"/>
      <c r="W372" s="171"/>
      <c r="X372" s="171"/>
      <c r="Y372" s="171"/>
      <c r="Z372" s="171"/>
      <c r="AA372" s="171"/>
      <c r="AB372" s="171"/>
      <c r="AC372" s="171"/>
      <c r="AD372" s="171"/>
      <c r="AE372" s="171"/>
      <c r="AF372" s="171"/>
      <c r="AG372" s="171"/>
      <c r="AH372" s="171"/>
      <c r="AI372" s="171"/>
      <c r="AJ372" s="171"/>
      <c r="AK372" s="171"/>
      <c r="AL372" s="171"/>
      <c r="AM372" s="171"/>
      <c r="AN372" s="171"/>
      <c r="AO372" s="171"/>
      <c r="AP372" s="171"/>
      <c r="AQ372" s="171"/>
      <c r="AR372" s="171"/>
      <c r="AS372" s="171"/>
      <c r="AT372" s="171"/>
      <c r="AU372" s="171"/>
      <c r="AV372" s="171"/>
      <c r="AW372" s="171"/>
      <c r="AX372" s="171"/>
      <c r="AY372" s="171"/>
      <c r="AZ372" s="134"/>
      <c r="BA372" s="134"/>
      <c r="BB372" s="134"/>
      <c r="BC372" s="171"/>
      <c r="BD372" s="171"/>
      <c r="BE372" s="171"/>
      <c r="BF372" s="171"/>
      <c r="BG372" s="171"/>
      <c r="BH372" s="171"/>
      <c r="BI372" s="171"/>
      <c r="BJ372" s="171"/>
    </row>
    <row r="373" customFormat="false" ht="12.75" hidden="false" customHeight="false" outlineLevel="0" collapsed="false">
      <c r="F373" s="171"/>
      <c r="H373" s="171"/>
      <c r="I373" s="171"/>
      <c r="O373" s="171"/>
      <c r="P373" s="171"/>
      <c r="Q373" s="171"/>
      <c r="R373" s="171"/>
      <c r="S373" s="171"/>
      <c r="T373" s="171"/>
      <c r="U373" s="171"/>
      <c r="V373" s="171"/>
      <c r="W373" s="171"/>
      <c r="X373" s="171"/>
      <c r="Y373" s="171"/>
      <c r="Z373" s="171"/>
      <c r="AA373" s="171"/>
      <c r="AB373" s="171"/>
      <c r="AC373" s="171"/>
      <c r="AD373" s="171"/>
      <c r="AE373" s="171"/>
      <c r="AF373" s="171"/>
      <c r="AG373" s="171"/>
      <c r="AH373" s="171"/>
      <c r="AI373" s="171"/>
      <c r="AJ373" s="171"/>
      <c r="AK373" s="171"/>
      <c r="AL373" s="171"/>
      <c r="AM373" s="171"/>
      <c r="AN373" s="171"/>
      <c r="AO373" s="171"/>
      <c r="AP373" s="171"/>
      <c r="AQ373" s="171"/>
      <c r="AR373" s="171"/>
      <c r="AS373" s="171"/>
      <c r="AT373" s="171"/>
      <c r="AU373" s="171"/>
      <c r="AV373" s="171"/>
      <c r="AW373" s="171"/>
      <c r="AX373" s="171"/>
      <c r="AY373" s="171"/>
      <c r="AZ373" s="134"/>
      <c r="BA373" s="134"/>
      <c r="BB373" s="134"/>
      <c r="BC373" s="171"/>
      <c r="BD373" s="171"/>
      <c r="BE373" s="171"/>
      <c r="BF373" s="171"/>
      <c r="BG373" s="171"/>
      <c r="BH373" s="171"/>
      <c r="BI373" s="171"/>
      <c r="BJ373" s="171"/>
    </row>
    <row r="374" customFormat="false" ht="12.75" hidden="false" customHeight="false" outlineLevel="0" collapsed="false">
      <c r="F374" s="171"/>
      <c r="H374" s="171"/>
      <c r="I374" s="171"/>
      <c r="O374" s="171"/>
      <c r="P374" s="171"/>
      <c r="Q374" s="171"/>
      <c r="R374" s="171"/>
      <c r="S374" s="171"/>
      <c r="T374" s="171"/>
      <c r="U374" s="171"/>
      <c r="V374" s="171"/>
      <c r="W374" s="171"/>
      <c r="X374" s="171"/>
      <c r="Y374" s="171"/>
      <c r="Z374" s="171"/>
      <c r="AA374" s="171"/>
      <c r="AB374" s="171"/>
      <c r="AC374" s="171"/>
      <c r="AD374" s="171"/>
      <c r="AE374" s="171"/>
      <c r="AF374" s="171"/>
      <c r="AG374" s="171"/>
      <c r="AH374" s="171"/>
      <c r="AI374" s="171"/>
      <c r="AJ374" s="171"/>
      <c r="AK374" s="171"/>
      <c r="AL374" s="171"/>
      <c r="AM374" s="171"/>
      <c r="AN374" s="171"/>
      <c r="AO374" s="171"/>
      <c r="AP374" s="171"/>
      <c r="AQ374" s="171"/>
      <c r="AR374" s="171"/>
      <c r="AS374" s="171"/>
      <c r="AT374" s="171"/>
      <c r="AU374" s="171"/>
      <c r="AV374" s="171"/>
      <c r="AW374" s="171"/>
      <c r="AX374" s="171"/>
      <c r="AY374" s="171"/>
      <c r="AZ374" s="134"/>
      <c r="BA374" s="134"/>
      <c r="BB374" s="134"/>
      <c r="BC374" s="171"/>
      <c r="BD374" s="171"/>
      <c r="BE374" s="171"/>
      <c r="BF374" s="171"/>
      <c r="BG374" s="171"/>
      <c r="BH374" s="171"/>
      <c r="BI374" s="171"/>
      <c r="BJ374" s="171"/>
    </row>
    <row r="375" customFormat="false" ht="12.75" hidden="false" customHeight="false" outlineLevel="0" collapsed="false">
      <c r="F375" s="171"/>
      <c r="H375" s="171"/>
      <c r="I375" s="171"/>
      <c r="O375" s="171"/>
      <c r="P375" s="171"/>
      <c r="Q375" s="171"/>
      <c r="R375" s="171"/>
      <c r="S375" s="171"/>
      <c r="T375" s="171"/>
      <c r="U375" s="171"/>
      <c r="V375" s="171"/>
      <c r="W375" s="171"/>
      <c r="X375" s="171"/>
      <c r="Y375" s="171"/>
      <c r="Z375" s="171"/>
      <c r="AA375" s="171"/>
      <c r="AB375" s="171"/>
      <c r="AC375" s="171"/>
      <c r="AD375" s="171"/>
      <c r="AE375" s="171"/>
      <c r="AF375" s="171"/>
      <c r="AG375" s="171"/>
      <c r="AH375" s="171"/>
      <c r="AI375" s="171"/>
      <c r="AJ375" s="171"/>
      <c r="AK375" s="171"/>
      <c r="AL375" s="171"/>
      <c r="AM375" s="171"/>
      <c r="AN375" s="171"/>
      <c r="AO375" s="171"/>
      <c r="AP375" s="171"/>
      <c r="AQ375" s="171"/>
      <c r="AR375" s="171"/>
      <c r="AS375" s="171"/>
      <c r="AT375" s="171"/>
      <c r="AU375" s="171"/>
      <c r="AV375" s="171"/>
      <c r="AW375" s="171"/>
      <c r="AX375" s="171"/>
      <c r="AY375" s="171"/>
      <c r="AZ375" s="134"/>
      <c r="BA375" s="134"/>
      <c r="BB375" s="134"/>
      <c r="BC375" s="171"/>
      <c r="BD375" s="171"/>
      <c r="BE375" s="171"/>
      <c r="BF375" s="171"/>
      <c r="BG375" s="171"/>
      <c r="BH375" s="171"/>
      <c r="BI375" s="171"/>
      <c r="BJ375" s="171"/>
    </row>
    <row r="376" customFormat="false" ht="12.75" hidden="false" customHeight="false" outlineLevel="0" collapsed="false">
      <c r="F376" s="171"/>
      <c r="H376" s="171"/>
      <c r="I376" s="171"/>
      <c r="O376" s="171"/>
      <c r="P376" s="171"/>
      <c r="Q376" s="171"/>
      <c r="R376" s="171"/>
      <c r="S376" s="171"/>
      <c r="T376" s="171"/>
      <c r="U376" s="171"/>
      <c r="V376" s="171"/>
      <c r="W376" s="171"/>
      <c r="X376" s="171"/>
      <c r="Y376" s="171"/>
      <c r="Z376" s="171"/>
      <c r="AA376" s="171"/>
      <c r="AB376" s="171"/>
      <c r="AC376" s="171"/>
      <c r="AD376" s="171"/>
      <c r="AE376" s="171"/>
      <c r="AF376" s="171"/>
      <c r="AG376" s="171"/>
      <c r="AH376" s="171"/>
      <c r="AI376" s="171"/>
      <c r="AJ376" s="171"/>
      <c r="AK376" s="171"/>
      <c r="AL376" s="171"/>
      <c r="AM376" s="171"/>
      <c r="AN376" s="171"/>
      <c r="AO376" s="171"/>
      <c r="AP376" s="171"/>
      <c r="AQ376" s="171"/>
      <c r="AR376" s="171"/>
      <c r="AS376" s="171"/>
      <c r="AT376" s="171"/>
      <c r="AU376" s="171"/>
      <c r="AV376" s="171"/>
      <c r="AW376" s="171"/>
      <c r="AX376" s="171"/>
      <c r="AY376" s="171"/>
      <c r="AZ376" s="134"/>
      <c r="BA376" s="134"/>
      <c r="BB376" s="134"/>
      <c r="BC376" s="171"/>
      <c r="BD376" s="171"/>
      <c r="BE376" s="171"/>
      <c r="BF376" s="171"/>
      <c r="BG376" s="171"/>
      <c r="BH376" s="171"/>
      <c r="BI376" s="171"/>
      <c r="BJ376" s="171"/>
    </row>
    <row r="377" customFormat="false" ht="12.75" hidden="false" customHeight="false" outlineLevel="0" collapsed="false">
      <c r="F377" s="171"/>
      <c r="H377" s="171"/>
      <c r="I377" s="171"/>
      <c r="AZ377" s="134"/>
      <c r="BA377" s="134"/>
      <c r="BB377" s="134"/>
    </row>
    <row r="378" customFormat="false" ht="12.75" hidden="false" customHeight="false" outlineLevel="0" collapsed="false">
      <c r="F378" s="171"/>
      <c r="H378" s="171"/>
      <c r="I378" s="171"/>
      <c r="AZ378" s="134"/>
      <c r="BA378" s="134"/>
      <c r="BB378" s="134"/>
    </row>
    <row r="379" customFormat="false" ht="12.75" hidden="false" customHeight="false" outlineLevel="0" collapsed="false">
      <c r="F379" s="171"/>
      <c r="H379" s="171"/>
      <c r="I379" s="171"/>
      <c r="AZ379" s="134"/>
      <c r="BA379" s="134"/>
      <c r="BB379" s="134"/>
    </row>
    <row r="380" customFormat="false" ht="12.75" hidden="false" customHeight="false" outlineLevel="0" collapsed="false">
      <c r="F380" s="171"/>
      <c r="H380" s="171"/>
      <c r="I380" s="171"/>
    </row>
    <row r="381" customFormat="false" ht="12.75" hidden="false" customHeight="false" outlineLevel="0" collapsed="false">
      <c r="F381" s="171"/>
      <c r="H381" s="171"/>
      <c r="I381" s="171"/>
    </row>
    <row r="382" customFormat="false" ht="12.75" hidden="false" customHeight="false" outlineLevel="0" collapsed="false">
      <c r="F382" s="171"/>
      <c r="H382" s="171"/>
      <c r="I382" s="171"/>
    </row>
    <row r="383" customFormat="false" ht="12.75" hidden="false" customHeight="false" outlineLevel="0" collapsed="false">
      <c r="F383" s="171"/>
      <c r="H383" s="171"/>
      <c r="I383" s="171"/>
    </row>
    <row r="384" customFormat="false" ht="12.75" hidden="false" customHeight="false" outlineLevel="0" collapsed="false">
      <c r="F384" s="171"/>
      <c r="H384" s="171"/>
      <c r="I384" s="171"/>
    </row>
    <row r="385" customFormat="false" ht="12.75" hidden="false" customHeight="false" outlineLevel="0" collapsed="false">
      <c r="F385" s="171"/>
      <c r="H385" s="171"/>
      <c r="I385" s="171"/>
    </row>
    <row r="386" customFormat="false" ht="12.75" hidden="false" customHeight="false" outlineLevel="0" collapsed="false">
      <c r="F386" s="171"/>
      <c r="H386" s="171"/>
      <c r="I386" s="171"/>
    </row>
    <row r="387" customFormat="false" ht="12.75" hidden="false" customHeight="false" outlineLevel="0" collapsed="false">
      <c r="F387" s="171"/>
      <c r="H387" s="171"/>
      <c r="I387" s="171"/>
    </row>
    <row r="388" customFormat="false" ht="12.75" hidden="false" customHeight="false" outlineLevel="0" collapsed="false">
      <c r="F388" s="171"/>
      <c r="H388" s="171"/>
      <c r="I388" s="171"/>
    </row>
    <row r="389" customFormat="false" ht="12.75" hidden="false" customHeight="false" outlineLevel="0" collapsed="false">
      <c r="F389" s="171"/>
      <c r="H389" s="171"/>
      <c r="I389" s="171"/>
    </row>
    <row r="390" customFormat="false" ht="12.75" hidden="false" customHeight="false" outlineLevel="0" collapsed="false">
      <c r="F390" s="171"/>
      <c r="H390" s="171"/>
      <c r="I390" s="171"/>
    </row>
    <row r="391" customFormat="false" ht="12.75" hidden="false" customHeight="false" outlineLevel="0" collapsed="false">
      <c r="F391" s="171"/>
      <c r="H391" s="171"/>
      <c r="I391" s="171"/>
    </row>
    <row r="392" customFormat="false" ht="12.75" hidden="false" customHeight="false" outlineLevel="0" collapsed="false">
      <c r="F392" s="171"/>
      <c r="H392" s="171"/>
      <c r="I392" s="171"/>
    </row>
    <row r="393" customFormat="false" ht="12.75" hidden="false" customHeight="false" outlineLevel="0" collapsed="false">
      <c r="F393" s="171"/>
      <c r="H393" s="171"/>
      <c r="I393" s="171"/>
    </row>
    <row r="394" customFormat="false" ht="12.75" hidden="false" customHeight="false" outlineLevel="0" collapsed="false">
      <c r="F394" s="171"/>
      <c r="H394" s="171"/>
      <c r="I394" s="171"/>
    </row>
    <row r="395" customFormat="false" ht="12.75" hidden="false" customHeight="false" outlineLevel="0" collapsed="false">
      <c r="F395" s="171"/>
      <c r="H395" s="171"/>
      <c r="I395" s="171"/>
    </row>
    <row r="396" customFormat="false" ht="12.75" hidden="false" customHeight="false" outlineLevel="0" collapsed="false">
      <c r="F396" s="171"/>
      <c r="H396" s="171"/>
      <c r="I396" s="171"/>
    </row>
    <row r="397" customFormat="false" ht="12.75" hidden="false" customHeight="false" outlineLevel="0" collapsed="false">
      <c r="F397" s="171"/>
      <c r="H397" s="171"/>
      <c r="I397" s="171"/>
    </row>
    <row r="398" customFormat="false" ht="12.75" hidden="false" customHeight="false" outlineLevel="0" collapsed="false">
      <c r="F398" s="171"/>
      <c r="H398" s="171"/>
      <c r="I398" s="171"/>
    </row>
    <row r="399" customFormat="false" ht="12.75" hidden="false" customHeight="false" outlineLevel="0" collapsed="false">
      <c r="F399" s="171"/>
      <c r="H399" s="171"/>
      <c r="I399" s="171"/>
    </row>
    <row r="400" customFormat="false" ht="12.75" hidden="false" customHeight="false" outlineLevel="0" collapsed="false">
      <c r="F400" s="171"/>
      <c r="H400" s="171"/>
      <c r="I400" s="171"/>
    </row>
    <row r="401" customFormat="false" ht="12.75" hidden="false" customHeight="false" outlineLevel="0" collapsed="false">
      <c r="F401" s="171"/>
      <c r="H401" s="171"/>
      <c r="I401" s="171"/>
    </row>
    <row r="402" customFormat="false" ht="12.75" hidden="false" customHeight="false" outlineLevel="0" collapsed="false">
      <c r="F402" s="171"/>
      <c r="H402" s="171"/>
      <c r="I402" s="171"/>
    </row>
    <row r="403" customFormat="false" ht="12.75" hidden="false" customHeight="false" outlineLevel="0" collapsed="false">
      <c r="F403" s="171"/>
      <c r="H403" s="171"/>
      <c r="I403" s="171"/>
    </row>
    <row r="404" customFormat="false" ht="12.75" hidden="false" customHeight="false" outlineLevel="0" collapsed="false">
      <c r="F404" s="171"/>
      <c r="H404" s="171"/>
      <c r="I404" s="171"/>
    </row>
    <row r="405" customFormat="false" ht="12.75" hidden="false" customHeight="false" outlineLevel="0" collapsed="false">
      <c r="F405" s="171"/>
      <c r="H405" s="171"/>
      <c r="I405" s="171"/>
    </row>
    <row r="406" customFormat="false" ht="12.75" hidden="false" customHeight="false" outlineLevel="0" collapsed="false">
      <c r="F406" s="171"/>
      <c r="H406" s="171"/>
      <c r="I406" s="171"/>
    </row>
    <row r="407" customFormat="false" ht="12.75" hidden="false" customHeight="false" outlineLevel="0" collapsed="false">
      <c r="F407" s="171"/>
      <c r="H407" s="171"/>
      <c r="I407" s="171"/>
    </row>
    <row r="408" customFormat="false" ht="12.75" hidden="false" customHeight="false" outlineLevel="0" collapsed="false">
      <c r="F408" s="171"/>
      <c r="H408" s="171"/>
      <c r="I408" s="171"/>
    </row>
    <row r="409" customFormat="false" ht="12.75" hidden="false" customHeight="false" outlineLevel="0" collapsed="false">
      <c r="F409" s="171"/>
      <c r="H409" s="171"/>
      <c r="I409" s="171"/>
    </row>
    <row r="410" customFormat="false" ht="12.75" hidden="false" customHeight="false" outlineLevel="0" collapsed="false">
      <c r="F410" s="171"/>
      <c r="H410" s="171"/>
      <c r="I410" s="171"/>
    </row>
    <row r="411" customFormat="false" ht="12.75" hidden="false" customHeight="false" outlineLevel="0" collapsed="false">
      <c r="F411" s="171"/>
      <c r="H411" s="171"/>
      <c r="I411" s="171"/>
    </row>
    <row r="412" customFormat="false" ht="12.75" hidden="false" customHeight="false" outlineLevel="0" collapsed="false">
      <c r="F412" s="171"/>
      <c r="H412" s="171"/>
      <c r="I412" s="171"/>
    </row>
    <row r="413" customFormat="false" ht="12.75" hidden="false" customHeight="false" outlineLevel="0" collapsed="false">
      <c r="F413" s="171"/>
      <c r="H413" s="171"/>
      <c r="I413" s="171"/>
    </row>
    <row r="414" customFormat="false" ht="12.75" hidden="false" customHeight="false" outlineLevel="0" collapsed="false">
      <c r="F414" s="171"/>
      <c r="H414" s="171"/>
      <c r="I414" s="171"/>
    </row>
    <row r="415" customFormat="false" ht="12.75" hidden="false" customHeight="false" outlineLevel="0" collapsed="false">
      <c r="F415" s="171"/>
      <c r="H415" s="171"/>
      <c r="I415" s="171"/>
    </row>
    <row r="416" customFormat="false" ht="12.75" hidden="false" customHeight="false" outlineLevel="0" collapsed="false">
      <c r="F416" s="171"/>
      <c r="H416" s="171"/>
      <c r="I416" s="171"/>
    </row>
    <row r="417" customFormat="false" ht="12.75" hidden="false" customHeight="false" outlineLevel="0" collapsed="false">
      <c r="F417" s="171"/>
      <c r="H417" s="171"/>
      <c r="I417" s="171"/>
    </row>
    <row r="418" customFormat="false" ht="12.75" hidden="false" customHeight="false" outlineLevel="0" collapsed="false">
      <c r="F418" s="171"/>
      <c r="H418" s="171"/>
      <c r="I418" s="171"/>
    </row>
    <row r="419" customFormat="false" ht="12.75" hidden="false" customHeight="false" outlineLevel="0" collapsed="false">
      <c r="F419" s="171"/>
      <c r="H419" s="171"/>
      <c r="I419" s="171"/>
    </row>
    <row r="420" customFormat="false" ht="12.75" hidden="false" customHeight="false" outlineLevel="0" collapsed="false">
      <c r="F420" s="171"/>
      <c r="H420" s="171"/>
      <c r="I420" s="171"/>
    </row>
    <row r="421" customFormat="false" ht="12.75" hidden="false" customHeight="false" outlineLevel="0" collapsed="false">
      <c r="F421" s="171"/>
      <c r="H421" s="171"/>
      <c r="I421" s="171"/>
    </row>
    <row r="422" customFormat="false" ht="12.75" hidden="false" customHeight="false" outlineLevel="0" collapsed="false">
      <c r="F422" s="171"/>
      <c r="H422" s="171"/>
      <c r="I422" s="171"/>
    </row>
    <row r="423" customFormat="false" ht="12.75" hidden="false" customHeight="false" outlineLevel="0" collapsed="false">
      <c r="F423" s="171"/>
      <c r="H423" s="171"/>
      <c r="I423" s="171"/>
    </row>
    <row r="424" customFormat="false" ht="12.75" hidden="false" customHeight="false" outlineLevel="0" collapsed="false">
      <c r="F424" s="171"/>
      <c r="H424" s="171"/>
      <c r="I424" s="171"/>
    </row>
    <row r="425" customFormat="false" ht="12.75" hidden="false" customHeight="false" outlineLevel="0" collapsed="false">
      <c r="F425" s="171"/>
      <c r="H425" s="171"/>
      <c r="I425" s="171"/>
    </row>
    <row r="426" customFormat="false" ht="12.75" hidden="false" customHeight="false" outlineLevel="0" collapsed="false">
      <c r="F426" s="171"/>
      <c r="H426" s="171"/>
      <c r="I426" s="171"/>
    </row>
    <row r="427" customFormat="false" ht="12.75" hidden="false" customHeight="false" outlineLevel="0" collapsed="false">
      <c r="F427" s="171"/>
      <c r="H427" s="171"/>
      <c r="I427" s="171"/>
    </row>
    <row r="428" customFormat="false" ht="12.75" hidden="false" customHeight="false" outlineLevel="0" collapsed="false">
      <c r="F428" s="171"/>
      <c r="H428" s="171"/>
      <c r="I428" s="171"/>
    </row>
    <row r="429" customFormat="false" ht="12.75" hidden="false" customHeight="false" outlineLevel="0" collapsed="false">
      <c r="F429" s="171"/>
      <c r="H429" s="171"/>
      <c r="I429" s="171"/>
    </row>
    <row r="430" customFormat="false" ht="12.75" hidden="false" customHeight="false" outlineLevel="0" collapsed="false">
      <c r="F430" s="171"/>
      <c r="H430" s="171"/>
      <c r="I430" s="171"/>
    </row>
    <row r="431" customFormat="false" ht="12.75" hidden="false" customHeight="false" outlineLevel="0" collapsed="false">
      <c r="F431" s="171"/>
      <c r="H431" s="171"/>
      <c r="I431" s="171"/>
    </row>
    <row r="432" customFormat="false" ht="12.75" hidden="false" customHeight="false" outlineLevel="0" collapsed="false">
      <c r="F432" s="171"/>
      <c r="H432" s="171"/>
      <c r="I432" s="171"/>
    </row>
    <row r="433" customFormat="false" ht="12.75" hidden="false" customHeight="false" outlineLevel="0" collapsed="false">
      <c r="F433" s="171"/>
      <c r="H433" s="171"/>
      <c r="I433" s="171"/>
    </row>
    <row r="434" customFormat="false" ht="12.75" hidden="false" customHeight="false" outlineLevel="0" collapsed="false">
      <c r="F434" s="171"/>
      <c r="H434" s="171"/>
      <c r="I434" s="171"/>
    </row>
    <row r="435" customFormat="false" ht="12.75" hidden="false" customHeight="false" outlineLevel="0" collapsed="false">
      <c r="F435" s="171"/>
      <c r="H435" s="171"/>
      <c r="I435" s="171"/>
    </row>
    <row r="436" customFormat="false" ht="12.75" hidden="false" customHeight="false" outlineLevel="0" collapsed="false">
      <c r="F436" s="171"/>
      <c r="H436" s="171"/>
      <c r="I436" s="171"/>
    </row>
    <row r="437" customFormat="false" ht="12.75" hidden="false" customHeight="false" outlineLevel="0" collapsed="false">
      <c r="F437" s="171"/>
      <c r="H437" s="171"/>
      <c r="I437" s="171"/>
    </row>
    <row r="438" customFormat="false" ht="12.75" hidden="false" customHeight="false" outlineLevel="0" collapsed="false">
      <c r="F438" s="171"/>
      <c r="H438" s="171"/>
      <c r="I438" s="171"/>
    </row>
    <row r="439" customFormat="false" ht="12.75" hidden="false" customHeight="false" outlineLevel="0" collapsed="false">
      <c r="F439" s="171"/>
      <c r="H439" s="171"/>
      <c r="I439" s="171"/>
    </row>
    <row r="440" customFormat="false" ht="12.75" hidden="false" customHeight="false" outlineLevel="0" collapsed="false">
      <c r="F440" s="171"/>
      <c r="H440" s="171"/>
      <c r="I440" s="171"/>
    </row>
    <row r="441" customFormat="false" ht="12.75" hidden="false" customHeight="false" outlineLevel="0" collapsed="false">
      <c r="F441" s="171"/>
      <c r="H441" s="171"/>
      <c r="I441" s="171"/>
    </row>
    <row r="442" customFormat="false" ht="12.75" hidden="false" customHeight="false" outlineLevel="0" collapsed="false">
      <c r="F442" s="171"/>
      <c r="H442" s="171"/>
      <c r="I442" s="171"/>
    </row>
    <row r="443" customFormat="false" ht="12.75" hidden="false" customHeight="false" outlineLevel="0" collapsed="false">
      <c r="F443" s="171"/>
      <c r="H443" s="171"/>
      <c r="I443" s="171"/>
    </row>
    <row r="444" customFormat="false" ht="12.75" hidden="false" customHeight="false" outlineLevel="0" collapsed="false">
      <c r="F444" s="171"/>
      <c r="H444" s="171"/>
      <c r="I444" s="171"/>
    </row>
    <row r="445" customFormat="false" ht="12.75" hidden="false" customHeight="false" outlineLevel="0" collapsed="false">
      <c r="F445" s="171"/>
      <c r="H445" s="171"/>
      <c r="I445" s="171"/>
    </row>
    <row r="446" customFormat="false" ht="12.75" hidden="false" customHeight="false" outlineLevel="0" collapsed="false">
      <c r="F446" s="171"/>
      <c r="H446" s="171"/>
      <c r="I446" s="171"/>
    </row>
    <row r="447" customFormat="false" ht="12.75" hidden="false" customHeight="false" outlineLevel="0" collapsed="false">
      <c r="F447" s="171"/>
      <c r="H447" s="171"/>
      <c r="I447" s="171"/>
    </row>
    <row r="448" customFormat="false" ht="12.75" hidden="false" customHeight="false" outlineLevel="0" collapsed="false">
      <c r="F448" s="171"/>
      <c r="H448" s="171"/>
      <c r="I448" s="171"/>
    </row>
    <row r="449" customFormat="false" ht="12.75" hidden="false" customHeight="false" outlineLevel="0" collapsed="false">
      <c r="F449" s="171"/>
      <c r="H449" s="171"/>
      <c r="I449" s="171"/>
    </row>
    <row r="450" customFormat="false" ht="12.75" hidden="false" customHeight="false" outlineLevel="0" collapsed="false">
      <c r="F450" s="171"/>
      <c r="H450" s="171"/>
      <c r="I450" s="171"/>
    </row>
    <row r="451" customFormat="false" ht="12.75" hidden="false" customHeight="false" outlineLevel="0" collapsed="false">
      <c r="F451" s="171"/>
      <c r="H451" s="171"/>
      <c r="I451" s="171"/>
    </row>
    <row r="452" customFormat="false" ht="12.75" hidden="false" customHeight="false" outlineLevel="0" collapsed="false">
      <c r="F452" s="171"/>
      <c r="H452" s="171"/>
      <c r="I452" s="171"/>
    </row>
    <row r="453" customFormat="false" ht="12.75" hidden="false" customHeight="false" outlineLevel="0" collapsed="false">
      <c r="F453" s="171"/>
      <c r="H453" s="171"/>
      <c r="I453" s="171"/>
    </row>
    <row r="454" customFormat="false" ht="12.75" hidden="false" customHeight="false" outlineLevel="0" collapsed="false">
      <c r="F454" s="171"/>
      <c r="H454" s="171"/>
      <c r="I454" s="171"/>
    </row>
    <row r="455" customFormat="false" ht="12.75" hidden="false" customHeight="false" outlineLevel="0" collapsed="false">
      <c r="F455" s="171"/>
      <c r="H455" s="171"/>
      <c r="I455" s="171"/>
    </row>
    <row r="456" customFormat="false" ht="12.75" hidden="false" customHeight="false" outlineLevel="0" collapsed="false">
      <c r="F456" s="171"/>
      <c r="H456" s="171"/>
      <c r="I456" s="171"/>
    </row>
    <row r="457" customFormat="false" ht="12.75" hidden="false" customHeight="false" outlineLevel="0" collapsed="false">
      <c r="F457" s="171"/>
      <c r="H457" s="171"/>
      <c r="I457" s="171"/>
    </row>
    <row r="458" customFormat="false" ht="12.75" hidden="false" customHeight="false" outlineLevel="0" collapsed="false">
      <c r="F458" s="171"/>
      <c r="H458" s="171"/>
      <c r="I458" s="171"/>
    </row>
    <row r="459" customFormat="false" ht="12.75" hidden="false" customHeight="false" outlineLevel="0" collapsed="false">
      <c r="F459" s="171"/>
      <c r="H459" s="171"/>
      <c r="I459" s="171"/>
    </row>
    <row r="460" customFormat="false" ht="12.75" hidden="false" customHeight="false" outlineLevel="0" collapsed="false">
      <c r="F460" s="171"/>
      <c r="H460" s="171"/>
      <c r="I460" s="171"/>
    </row>
    <row r="461" customFormat="false" ht="12.75" hidden="false" customHeight="false" outlineLevel="0" collapsed="false">
      <c r="F461" s="171"/>
      <c r="H461" s="171"/>
      <c r="I461" s="171"/>
    </row>
    <row r="462" customFormat="false" ht="12.75" hidden="false" customHeight="false" outlineLevel="0" collapsed="false">
      <c r="F462" s="171"/>
      <c r="H462" s="171"/>
      <c r="I462" s="171"/>
    </row>
    <row r="463" customFormat="false" ht="12.75" hidden="false" customHeight="false" outlineLevel="0" collapsed="false">
      <c r="F463" s="171"/>
      <c r="H463" s="171"/>
      <c r="I463" s="171"/>
    </row>
    <row r="464" customFormat="false" ht="12.75" hidden="false" customHeight="false" outlineLevel="0" collapsed="false">
      <c r="F464" s="171"/>
      <c r="H464" s="171"/>
      <c r="I464" s="171"/>
    </row>
    <row r="465" customFormat="false" ht="12.75" hidden="false" customHeight="false" outlineLevel="0" collapsed="false">
      <c r="F465" s="171"/>
      <c r="H465" s="171"/>
      <c r="I465" s="171"/>
    </row>
    <row r="466" customFormat="false" ht="12.75" hidden="false" customHeight="false" outlineLevel="0" collapsed="false">
      <c r="F466" s="171"/>
      <c r="H466" s="171"/>
      <c r="I466" s="171"/>
    </row>
    <row r="467" customFormat="false" ht="12.75" hidden="false" customHeight="false" outlineLevel="0" collapsed="false">
      <c r="F467" s="171"/>
      <c r="H467" s="171"/>
      <c r="I467" s="171"/>
    </row>
    <row r="468" customFormat="false" ht="12.75" hidden="false" customHeight="false" outlineLevel="0" collapsed="false">
      <c r="F468" s="171"/>
      <c r="H468" s="171"/>
      <c r="I468" s="171"/>
    </row>
    <row r="469" customFormat="false" ht="12.75" hidden="false" customHeight="false" outlineLevel="0" collapsed="false">
      <c r="F469" s="171"/>
      <c r="H469" s="171"/>
      <c r="I469" s="171"/>
    </row>
    <row r="470" customFormat="false" ht="12.75" hidden="false" customHeight="false" outlineLevel="0" collapsed="false">
      <c r="F470" s="171"/>
      <c r="H470" s="171"/>
      <c r="I470" s="171"/>
    </row>
    <row r="471" customFormat="false" ht="12.75" hidden="false" customHeight="false" outlineLevel="0" collapsed="false">
      <c r="F471" s="171"/>
      <c r="H471" s="171"/>
      <c r="I471" s="171"/>
    </row>
    <row r="472" customFormat="false" ht="12.75" hidden="false" customHeight="false" outlineLevel="0" collapsed="false">
      <c r="F472" s="171"/>
      <c r="H472" s="171"/>
      <c r="I472" s="171"/>
    </row>
    <row r="473" customFormat="false" ht="12.75" hidden="false" customHeight="false" outlineLevel="0" collapsed="false">
      <c r="F473" s="171"/>
      <c r="H473" s="171"/>
      <c r="I473" s="171"/>
    </row>
    <row r="474" customFormat="false" ht="12.75" hidden="false" customHeight="false" outlineLevel="0" collapsed="false">
      <c r="F474" s="171"/>
      <c r="H474" s="171"/>
      <c r="I474" s="171"/>
    </row>
    <row r="475" customFormat="false" ht="12.75" hidden="false" customHeight="false" outlineLevel="0" collapsed="false">
      <c r="F475" s="171"/>
      <c r="H475" s="171"/>
      <c r="I475" s="171"/>
    </row>
    <row r="476" customFormat="false" ht="12.75" hidden="false" customHeight="false" outlineLevel="0" collapsed="false">
      <c r="F476" s="171"/>
      <c r="H476" s="171"/>
      <c r="I476" s="171"/>
    </row>
    <row r="477" customFormat="false" ht="12.75" hidden="false" customHeight="false" outlineLevel="0" collapsed="false">
      <c r="F477" s="171"/>
      <c r="H477" s="171"/>
      <c r="I477" s="171"/>
    </row>
    <row r="478" customFormat="false" ht="12.75" hidden="false" customHeight="false" outlineLevel="0" collapsed="false">
      <c r="F478" s="171"/>
      <c r="H478" s="171"/>
      <c r="I478" s="171"/>
    </row>
    <row r="479" customFormat="false" ht="12.75" hidden="false" customHeight="false" outlineLevel="0" collapsed="false">
      <c r="F479" s="171"/>
      <c r="H479" s="171"/>
      <c r="I479" s="171"/>
    </row>
    <row r="480" customFormat="false" ht="12.75" hidden="false" customHeight="false" outlineLevel="0" collapsed="false">
      <c r="F480" s="171"/>
      <c r="H480" s="171"/>
      <c r="I480" s="171"/>
    </row>
    <row r="481" customFormat="false" ht="12.75" hidden="false" customHeight="false" outlineLevel="0" collapsed="false">
      <c r="F481" s="171"/>
      <c r="H481" s="171"/>
      <c r="I481" s="171"/>
    </row>
    <row r="482" customFormat="false" ht="12.75" hidden="false" customHeight="false" outlineLevel="0" collapsed="false">
      <c r="F482" s="171"/>
      <c r="H482" s="171"/>
      <c r="I482" s="171"/>
    </row>
    <row r="483" customFormat="false" ht="12.75" hidden="false" customHeight="false" outlineLevel="0" collapsed="false">
      <c r="F483" s="171"/>
      <c r="H483" s="171"/>
      <c r="I483" s="171"/>
    </row>
    <row r="484" customFormat="false" ht="12.75" hidden="false" customHeight="false" outlineLevel="0" collapsed="false">
      <c r="F484" s="171"/>
      <c r="H484" s="171"/>
      <c r="I484" s="171"/>
    </row>
    <row r="485" customFormat="false" ht="12.75" hidden="false" customHeight="false" outlineLevel="0" collapsed="false">
      <c r="F485" s="171"/>
      <c r="H485" s="171"/>
      <c r="I485" s="171"/>
    </row>
    <row r="486" customFormat="false" ht="12.75" hidden="false" customHeight="false" outlineLevel="0" collapsed="false">
      <c r="F486" s="171"/>
      <c r="H486" s="171"/>
      <c r="I486" s="171"/>
    </row>
    <row r="487" customFormat="false" ht="12.75" hidden="false" customHeight="false" outlineLevel="0" collapsed="false">
      <c r="F487" s="171"/>
      <c r="H487" s="171"/>
      <c r="I487" s="171"/>
    </row>
    <row r="488" customFormat="false" ht="12.75" hidden="false" customHeight="false" outlineLevel="0" collapsed="false">
      <c r="F488" s="171"/>
      <c r="H488" s="171"/>
      <c r="I488" s="171"/>
    </row>
    <row r="489" customFormat="false" ht="12.75" hidden="false" customHeight="false" outlineLevel="0" collapsed="false">
      <c r="F489" s="171"/>
      <c r="H489" s="171"/>
      <c r="I489" s="171"/>
    </row>
    <row r="490" customFormat="false" ht="12.75" hidden="false" customHeight="false" outlineLevel="0" collapsed="false">
      <c r="F490" s="171"/>
      <c r="H490" s="171"/>
      <c r="I490" s="171"/>
    </row>
    <row r="491" customFormat="false" ht="12.75" hidden="false" customHeight="false" outlineLevel="0" collapsed="false">
      <c r="F491" s="171"/>
      <c r="H491" s="171"/>
      <c r="I491" s="171"/>
    </row>
    <row r="492" customFormat="false" ht="12.75" hidden="false" customHeight="false" outlineLevel="0" collapsed="false">
      <c r="F492" s="171"/>
      <c r="H492" s="171"/>
      <c r="I492" s="171"/>
    </row>
    <row r="493" customFormat="false" ht="12.75" hidden="false" customHeight="false" outlineLevel="0" collapsed="false">
      <c r="F493" s="171"/>
      <c r="H493" s="171"/>
      <c r="I493" s="171"/>
    </row>
    <row r="494" customFormat="false" ht="12.75" hidden="false" customHeight="false" outlineLevel="0" collapsed="false">
      <c r="F494" s="171"/>
      <c r="H494" s="171"/>
      <c r="I494" s="171"/>
    </row>
    <row r="495" customFormat="false" ht="12.75" hidden="false" customHeight="false" outlineLevel="0" collapsed="false">
      <c r="F495" s="171"/>
      <c r="H495" s="171"/>
      <c r="I495" s="171"/>
    </row>
    <row r="496" customFormat="false" ht="12.75" hidden="false" customHeight="false" outlineLevel="0" collapsed="false">
      <c r="F496" s="171"/>
      <c r="H496" s="171"/>
      <c r="I496" s="171"/>
    </row>
    <row r="497" customFormat="false" ht="12.75" hidden="false" customHeight="false" outlineLevel="0" collapsed="false">
      <c r="F497" s="171"/>
      <c r="H497" s="171"/>
      <c r="I497" s="171"/>
    </row>
    <row r="498" customFormat="false" ht="12.75" hidden="false" customHeight="false" outlineLevel="0" collapsed="false">
      <c r="F498" s="171"/>
      <c r="H498" s="171"/>
      <c r="I498" s="171"/>
    </row>
    <row r="499" customFormat="false" ht="12.75" hidden="false" customHeight="false" outlineLevel="0" collapsed="false">
      <c r="F499" s="171"/>
      <c r="H499" s="171"/>
      <c r="I499" s="171"/>
    </row>
    <row r="500" customFormat="false" ht="12.75" hidden="false" customHeight="false" outlineLevel="0" collapsed="false">
      <c r="F500" s="171"/>
      <c r="H500" s="171"/>
      <c r="I500" s="171"/>
    </row>
    <row r="501" customFormat="false" ht="12.75" hidden="false" customHeight="false" outlineLevel="0" collapsed="false">
      <c r="F501" s="171"/>
      <c r="H501" s="171"/>
      <c r="I501" s="171"/>
    </row>
    <row r="502" customFormat="false" ht="12.75" hidden="false" customHeight="false" outlineLevel="0" collapsed="false">
      <c r="F502" s="171"/>
      <c r="H502" s="171"/>
      <c r="I502" s="171"/>
    </row>
    <row r="503" customFormat="false" ht="12.75" hidden="false" customHeight="false" outlineLevel="0" collapsed="false">
      <c r="F503" s="171"/>
      <c r="H503" s="171"/>
      <c r="I503" s="171"/>
    </row>
    <row r="504" customFormat="false" ht="12.75" hidden="false" customHeight="false" outlineLevel="0" collapsed="false">
      <c r="F504" s="171"/>
      <c r="H504" s="171"/>
      <c r="I504" s="171"/>
    </row>
    <row r="505" customFormat="false" ht="12.75" hidden="false" customHeight="false" outlineLevel="0" collapsed="false">
      <c r="F505" s="171"/>
      <c r="H505" s="171"/>
      <c r="I505" s="171"/>
    </row>
    <row r="506" customFormat="false" ht="12.75" hidden="false" customHeight="false" outlineLevel="0" collapsed="false">
      <c r="F506" s="171"/>
      <c r="H506" s="171"/>
      <c r="I506" s="171"/>
    </row>
    <row r="507" customFormat="false" ht="12.75" hidden="false" customHeight="false" outlineLevel="0" collapsed="false">
      <c r="F507" s="171"/>
      <c r="H507" s="171"/>
      <c r="I507" s="171"/>
    </row>
    <row r="508" customFormat="false" ht="12.75" hidden="false" customHeight="false" outlineLevel="0" collapsed="false">
      <c r="F508" s="171"/>
      <c r="H508" s="171"/>
      <c r="I508" s="171"/>
    </row>
    <row r="509" customFormat="false" ht="12.75" hidden="false" customHeight="false" outlineLevel="0" collapsed="false">
      <c r="F509" s="171"/>
      <c r="H509" s="171"/>
      <c r="I509" s="171"/>
    </row>
    <row r="510" customFormat="false" ht="12.75" hidden="false" customHeight="false" outlineLevel="0" collapsed="false">
      <c r="F510" s="171"/>
      <c r="H510" s="171"/>
      <c r="I510" s="171"/>
    </row>
    <row r="511" customFormat="false" ht="12.75" hidden="false" customHeight="false" outlineLevel="0" collapsed="false">
      <c r="F511" s="171"/>
      <c r="H511" s="171"/>
      <c r="I511" s="171"/>
    </row>
    <row r="512" customFormat="false" ht="12.75" hidden="false" customHeight="false" outlineLevel="0" collapsed="false">
      <c r="F512" s="171"/>
      <c r="H512" s="171"/>
      <c r="I512" s="171"/>
    </row>
    <row r="513" customFormat="false" ht="12.75" hidden="false" customHeight="false" outlineLevel="0" collapsed="false">
      <c r="F513" s="171"/>
      <c r="H513" s="171"/>
      <c r="I513" s="171"/>
    </row>
    <row r="514" customFormat="false" ht="12.75" hidden="false" customHeight="false" outlineLevel="0" collapsed="false">
      <c r="F514" s="171"/>
      <c r="H514" s="171"/>
      <c r="I514" s="171"/>
    </row>
    <row r="515" customFormat="false" ht="12.75" hidden="false" customHeight="false" outlineLevel="0" collapsed="false">
      <c r="F515" s="171"/>
      <c r="H515" s="171"/>
      <c r="I515" s="171"/>
    </row>
    <row r="516" customFormat="false" ht="12.75" hidden="false" customHeight="false" outlineLevel="0" collapsed="false">
      <c r="F516" s="171"/>
      <c r="H516" s="171"/>
      <c r="I516" s="171"/>
    </row>
    <row r="517" customFormat="false" ht="12.75" hidden="false" customHeight="false" outlineLevel="0" collapsed="false">
      <c r="F517" s="171"/>
      <c r="H517" s="171"/>
      <c r="I517" s="171"/>
    </row>
    <row r="518" customFormat="false" ht="12.75" hidden="false" customHeight="false" outlineLevel="0" collapsed="false">
      <c r="F518" s="171"/>
      <c r="H518" s="171"/>
      <c r="I518" s="171"/>
    </row>
    <row r="519" customFormat="false" ht="12.75" hidden="false" customHeight="false" outlineLevel="0" collapsed="false">
      <c r="F519" s="171"/>
      <c r="H519" s="171"/>
      <c r="I519" s="171"/>
    </row>
    <row r="520" customFormat="false" ht="12.75" hidden="false" customHeight="false" outlineLevel="0" collapsed="false">
      <c r="F520" s="171"/>
      <c r="H520" s="171"/>
      <c r="I520" s="171"/>
    </row>
    <row r="521" customFormat="false" ht="12.75" hidden="false" customHeight="false" outlineLevel="0" collapsed="false">
      <c r="F521" s="171"/>
      <c r="H521" s="171"/>
      <c r="I521" s="171"/>
    </row>
    <row r="522" customFormat="false" ht="12.75" hidden="false" customHeight="false" outlineLevel="0" collapsed="false">
      <c r="F522" s="171"/>
      <c r="H522" s="171"/>
      <c r="I522" s="171"/>
    </row>
    <row r="523" customFormat="false" ht="12.75" hidden="false" customHeight="false" outlineLevel="0" collapsed="false">
      <c r="F523" s="171"/>
      <c r="H523" s="171"/>
      <c r="I523" s="171"/>
    </row>
    <row r="524" customFormat="false" ht="12.75" hidden="false" customHeight="false" outlineLevel="0" collapsed="false">
      <c r="F524" s="171"/>
      <c r="H524" s="171"/>
      <c r="I524" s="171"/>
    </row>
    <row r="525" customFormat="false" ht="12.75" hidden="false" customHeight="false" outlineLevel="0" collapsed="false">
      <c r="F525" s="171"/>
      <c r="H525" s="171"/>
      <c r="I525" s="171"/>
    </row>
    <row r="526" customFormat="false" ht="12.75" hidden="false" customHeight="false" outlineLevel="0" collapsed="false">
      <c r="F526" s="171"/>
      <c r="H526" s="171"/>
      <c r="I526" s="171"/>
    </row>
    <row r="527" customFormat="false" ht="12.75" hidden="false" customHeight="false" outlineLevel="0" collapsed="false">
      <c r="F527" s="171"/>
      <c r="H527" s="171"/>
      <c r="I527" s="171"/>
    </row>
    <row r="528" customFormat="false" ht="12.75" hidden="false" customHeight="false" outlineLevel="0" collapsed="false">
      <c r="F528" s="171"/>
      <c r="H528" s="171"/>
      <c r="I528" s="171"/>
    </row>
    <row r="529" customFormat="false" ht="12.75" hidden="false" customHeight="false" outlineLevel="0" collapsed="false">
      <c r="F529" s="171"/>
      <c r="H529" s="171"/>
      <c r="I529" s="171"/>
    </row>
    <row r="530" customFormat="false" ht="12.75" hidden="false" customHeight="false" outlineLevel="0" collapsed="false">
      <c r="F530" s="171"/>
      <c r="H530" s="171"/>
      <c r="I530" s="171"/>
    </row>
    <row r="531" customFormat="false" ht="12.75" hidden="false" customHeight="false" outlineLevel="0" collapsed="false">
      <c r="F531" s="171"/>
      <c r="H531" s="171"/>
      <c r="I531" s="171"/>
    </row>
    <row r="532" customFormat="false" ht="12.75" hidden="false" customHeight="false" outlineLevel="0" collapsed="false">
      <c r="F532" s="171"/>
      <c r="H532" s="171"/>
      <c r="I532" s="171"/>
    </row>
    <row r="533" customFormat="false" ht="12.75" hidden="false" customHeight="false" outlineLevel="0" collapsed="false">
      <c r="F533" s="171"/>
      <c r="H533" s="171"/>
      <c r="I533" s="171"/>
    </row>
    <row r="534" customFormat="false" ht="12.75" hidden="false" customHeight="false" outlineLevel="0" collapsed="false">
      <c r="F534" s="171"/>
      <c r="H534" s="171"/>
      <c r="I534" s="171"/>
    </row>
    <row r="535" customFormat="false" ht="12.75" hidden="false" customHeight="false" outlineLevel="0" collapsed="false">
      <c r="F535" s="171"/>
      <c r="H535" s="171"/>
      <c r="I535" s="171"/>
    </row>
    <row r="536" customFormat="false" ht="12.75" hidden="false" customHeight="false" outlineLevel="0" collapsed="false">
      <c r="F536" s="171"/>
      <c r="H536" s="171"/>
      <c r="I536" s="171"/>
    </row>
    <row r="537" customFormat="false" ht="12.75" hidden="false" customHeight="false" outlineLevel="0" collapsed="false">
      <c r="F537" s="171"/>
      <c r="H537" s="171"/>
      <c r="I537" s="171"/>
    </row>
    <row r="538" customFormat="false" ht="12.75" hidden="false" customHeight="false" outlineLevel="0" collapsed="false">
      <c r="F538" s="171"/>
      <c r="H538" s="171"/>
      <c r="I538" s="171"/>
    </row>
    <row r="539" customFormat="false" ht="12.75" hidden="false" customHeight="false" outlineLevel="0" collapsed="false">
      <c r="F539" s="171"/>
      <c r="H539" s="171"/>
      <c r="I539" s="171"/>
    </row>
    <row r="540" customFormat="false" ht="12.75" hidden="false" customHeight="false" outlineLevel="0" collapsed="false">
      <c r="F540" s="171"/>
      <c r="H540" s="171"/>
      <c r="I540" s="171"/>
    </row>
    <row r="541" customFormat="false" ht="12.75" hidden="false" customHeight="false" outlineLevel="0" collapsed="false">
      <c r="F541" s="171"/>
      <c r="H541" s="171"/>
      <c r="I541" s="171"/>
    </row>
    <row r="542" customFormat="false" ht="12.75" hidden="false" customHeight="false" outlineLevel="0" collapsed="false">
      <c r="F542" s="171"/>
      <c r="H542" s="171"/>
      <c r="I542" s="171"/>
    </row>
    <row r="543" customFormat="false" ht="12.75" hidden="false" customHeight="false" outlineLevel="0" collapsed="false">
      <c r="F543" s="171"/>
      <c r="H543" s="171"/>
      <c r="I543" s="171"/>
    </row>
    <row r="544" customFormat="false" ht="12.75" hidden="false" customHeight="false" outlineLevel="0" collapsed="false">
      <c r="F544" s="171"/>
      <c r="H544" s="171"/>
      <c r="I544" s="171"/>
    </row>
    <row r="545" customFormat="false" ht="12.75" hidden="false" customHeight="false" outlineLevel="0" collapsed="false">
      <c r="F545" s="171"/>
      <c r="H545" s="171"/>
      <c r="I545" s="171"/>
    </row>
    <row r="546" customFormat="false" ht="12.75" hidden="false" customHeight="false" outlineLevel="0" collapsed="false">
      <c r="F546" s="171"/>
      <c r="H546" s="171"/>
      <c r="I546" s="171"/>
    </row>
    <row r="547" customFormat="false" ht="12.75" hidden="false" customHeight="false" outlineLevel="0" collapsed="false">
      <c r="F547" s="171"/>
      <c r="H547" s="171"/>
      <c r="I547" s="171"/>
    </row>
    <row r="548" customFormat="false" ht="12.75" hidden="false" customHeight="false" outlineLevel="0" collapsed="false">
      <c r="F548" s="171"/>
      <c r="H548" s="171"/>
      <c r="I548" s="171"/>
    </row>
    <row r="549" customFormat="false" ht="12.75" hidden="false" customHeight="false" outlineLevel="0" collapsed="false">
      <c r="F549" s="171"/>
      <c r="H549" s="171"/>
      <c r="I549" s="171"/>
    </row>
    <row r="550" customFormat="false" ht="12.75" hidden="false" customHeight="false" outlineLevel="0" collapsed="false">
      <c r="F550" s="171"/>
      <c r="H550" s="171"/>
      <c r="I550" s="171"/>
    </row>
    <row r="551" customFormat="false" ht="12.75" hidden="false" customHeight="false" outlineLevel="0" collapsed="false">
      <c r="F551" s="171"/>
      <c r="H551" s="171"/>
      <c r="I551" s="171"/>
    </row>
    <row r="552" customFormat="false" ht="12.75" hidden="false" customHeight="false" outlineLevel="0" collapsed="false">
      <c r="F552" s="171"/>
      <c r="H552" s="171"/>
      <c r="I552" s="171"/>
    </row>
    <row r="553" customFormat="false" ht="12.75" hidden="false" customHeight="false" outlineLevel="0" collapsed="false">
      <c r="F553" s="171"/>
      <c r="H553" s="171"/>
      <c r="I553" s="171"/>
    </row>
    <row r="554" customFormat="false" ht="12.75" hidden="false" customHeight="false" outlineLevel="0" collapsed="false">
      <c r="F554" s="171"/>
      <c r="H554" s="171"/>
      <c r="I554" s="171"/>
    </row>
    <row r="555" customFormat="false" ht="12.75" hidden="false" customHeight="false" outlineLevel="0" collapsed="false">
      <c r="F555" s="171"/>
      <c r="H555" s="171"/>
      <c r="I555" s="171"/>
    </row>
    <row r="556" customFormat="false" ht="12.75" hidden="false" customHeight="false" outlineLevel="0" collapsed="false">
      <c r="F556" s="171"/>
      <c r="H556" s="171"/>
      <c r="I556" s="171"/>
    </row>
    <row r="557" customFormat="false" ht="12.75" hidden="false" customHeight="false" outlineLevel="0" collapsed="false">
      <c r="F557" s="171"/>
      <c r="H557" s="171"/>
      <c r="I557" s="171"/>
    </row>
    <row r="558" customFormat="false" ht="12.75" hidden="false" customHeight="false" outlineLevel="0" collapsed="false">
      <c r="F558" s="171"/>
      <c r="H558" s="171"/>
      <c r="I558" s="171"/>
    </row>
    <row r="559" customFormat="false" ht="12.75" hidden="false" customHeight="false" outlineLevel="0" collapsed="false">
      <c r="F559" s="171"/>
      <c r="H559" s="171"/>
      <c r="I559" s="171"/>
    </row>
    <row r="560" customFormat="false" ht="12.75" hidden="false" customHeight="false" outlineLevel="0" collapsed="false">
      <c r="F560" s="171"/>
      <c r="H560" s="171"/>
      <c r="I560" s="171"/>
    </row>
    <row r="561" customFormat="false" ht="12.75" hidden="false" customHeight="false" outlineLevel="0" collapsed="false">
      <c r="F561" s="171"/>
      <c r="H561" s="171"/>
      <c r="I561" s="171"/>
    </row>
    <row r="562" customFormat="false" ht="12.75" hidden="false" customHeight="false" outlineLevel="0" collapsed="false">
      <c r="F562" s="171"/>
      <c r="H562" s="171"/>
      <c r="I562" s="171"/>
    </row>
    <row r="563" customFormat="false" ht="12.75" hidden="false" customHeight="false" outlineLevel="0" collapsed="false">
      <c r="F563" s="171"/>
      <c r="H563" s="171"/>
      <c r="I563" s="171"/>
    </row>
    <row r="564" customFormat="false" ht="12.75" hidden="false" customHeight="false" outlineLevel="0" collapsed="false">
      <c r="F564" s="171"/>
      <c r="H564" s="171"/>
      <c r="I564" s="171"/>
    </row>
    <row r="565" customFormat="false" ht="12.75" hidden="false" customHeight="false" outlineLevel="0" collapsed="false">
      <c r="F565" s="171"/>
      <c r="H565" s="171"/>
      <c r="I565" s="171"/>
    </row>
    <row r="566" customFormat="false" ht="12.75" hidden="false" customHeight="false" outlineLevel="0" collapsed="false">
      <c r="F566" s="171"/>
      <c r="H566" s="171"/>
      <c r="I566" s="171"/>
    </row>
    <row r="567" customFormat="false" ht="12.75" hidden="false" customHeight="false" outlineLevel="0" collapsed="false">
      <c r="F567" s="171"/>
      <c r="H567" s="171"/>
      <c r="I567" s="171"/>
    </row>
    <row r="568" customFormat="false" ht="12.75" hidden="false" customHeight="false" outlineLevel="0" collapsed="false">
      <c r="F568" s="171"/>
      <c r="H568" s="171"/>
      <c r="I568" s="171"/>
    </row>
    <row r="569" customFormat="false" ht="12.75" hidden="false" customHeight="false" outlineLevel="0" collapsed="false">
      <c r="F569" s="171"/>
      <c r="H569" s="171"/>
      <c r="I569" s="171"/>
    </row>
    <row r="570" customFormat="false" ht="12.75" hidden="false" customHeight="false" outlineLevel="0" collapsed="false">
      <c r="F570" s="171"/>
      <c r="H570" s="171"/>
      <c r="I570" s="171"/>
    </row>
    <row r="571" customFormat="false" ht="12.75" hidden="false" customHeight="false" outlineLevel="0" collapsed="false">
      <c r="F571" s="171"/>
      <c r="H571" s="171"/>
      <c r="I571" s="171"/>
    </row>
    <row r="572" customFormat="false" ht="12.75" hidden="false" customHeight="false" outlineLevel="0" collapsed="false">
      <c r="F572" s="171"/>
      <c r="H572" s="171"/>
      <c r="I572" s="171"/>
    </row>
    <row r="573" customFormat="false" ht="12.75" hidden="false" customHeight="false" outlineLevel="0" collapsed="false">
      <c r="F573" s="171"/>
      <c r="H573" s="171"/>
      <c r="I573" s="171"/>
    </row>
    <row r="574" customFormat="false" ht="12.75" hidden="false" customHeight="false" outlineLevel="0" collapsed="false">
      <c r="F574" s="171"/>
      <c r="H574" s="171"/>
      <c r="I574" s="171"/>
    </row>
    <row r="575" customFormat="false" ht="12.75" hidden="false" customHeight="false" outlineLevel="0" collapsed="false">
      <c r="F575" s="171"/>
      <c r="H575" s="171"/>
      <c r="I575" s="171"/>
    </row>
    <row r="576" customFormat="false" ht="12.75" hidden="false" customHeight="false" outlineLevel="0" collapsed="false">
      <c r="F576" s="171"/>
      <c r="H576" s="171"/>
      <c r="I576" s="171"/>
    </row>
    <row r="577" customFormat="false" ht="12.75" hidden="false" customHeight="false" outlineLevel="0" collapsed="false">
      <c r="F577" s="171"/>
      <c r="H577" s="171"/>
      <c r="I577" s="171"/>
    </row>
    <row r="578" customFormat="false" ht="12.75" hidden="false" customHeight="false" outlineLevel="0" collapsed="false">
      <c r="F578" s="171"/>
      <c r="H578" s="171"/>
      <c r="I578" s="171"/>
    </row>
    <row r="579" customFormat="false" ht="12.75" hidden="false" customHeight="false" outlineLevel="0" collapsed="false">
      <c r="F579" s="171"/>
      <c r="H579" s="171"/>
      <c r="I579" s="171"/>
    </row>
    <row r="580" customFormat="false" ht="12.75" hidden="false" customHeight="false" outlineLevel="0" collapsed="false">
      <c r="F580" s="171"/>
      <c r="H580" s="171"/>
      <c r="I580" s="171"/>
    </row>
    <row r="581" customFormat="false" ht="12.75" hidden="false" customHeight="false" outlineLevel="0" collapsed="false">
      <c r="F581" s="171"/>
      <c r="H581" s="171"/>
      <c r="I581" s="171"/>
    </row>
    <row r="582" customFormat="false" ht="12.75" hidden="false" customHeight="false" outlineLevel="0" collapsed="false">
      <c r="F582" s="171"/>
      <c r="H582" s="171"/>
      <c r="I582" s="171"/>
    </row>
    <row r="583" customFormat="false" ht="12.75" hidden="false" customHeight="false" outlineLevel="0" collapsed="false">
      <c r="F583" s="171"/>
      <c r="H583" s="171"/>
      <c r="I583" s="171"/>
    </row>
    <row r="584" customFormat="false" ht="12.75" hidden="false" customHeight="false" outlineLevel="0" collapsed="false">
      <c r="F584" s="171"/>
      <c r="H584" s="171"/>
      <c r="I584" s="171"/>
    </row>
    <row r="585" customFormat="false" ht="12.75" hidden="false" customHeight="false" outlineLevel="0" collapsed="false">
      <c r="F585" s="171"/>
      <c r="H585" s="171"/>
      <c r="I585" s="171"/>
    </row>
    <row r="586" customFormat="false" ht="12.75" hidden="false" customHeight="false" outlineLevel="0" collapsed="false">
      <c r="F586" s="171"/>
      <c r="H586" s="171"/>
      <c r="I586" s="171"/>
    </row>
    <row r="587" customFormat="false" ht="12.75" hidden="false" customHeight="false" outlineLevel="0" collapsed="false">
      <c r="H587" s="171"/>
      <c r="I587" s="171"/>
    </row>
    <row r="588" customFormat="false" ht="12.75" hidden="false" customHeight="false" outlineLevel="0" collapsed="false">
      <c r="H588" s="171"/>
      <c r="I588" s="171"/>
    </row>
    <row r="589" customFormat="false" ht="12.75" hidden="false" customHeight="false" outlineLevel="0" collapsed="false">
      <c r="H589" s="171"/>
      <c r="I589" s="171"/>
    </row>
    <row r="590" customFormat="false" ht="12.75" hidden="false" customHeight="false" outlineLevel="0" collapsed="false">
      <c r="H590" s="171"/>
      <c r="I590" s="171"/>
    </row>
    <row r="591" customFormat="false" ht="12.75" hidden="false" customHeight="false" outlineLevel="0" collapsed="false">
      <c r="H591" s="171"/>
      <c r="I591" s="171"/>
    </row>
    <row r="592" customFormat="false" ht="12.75" hidden="false" customHeight="false" outlineLevel="0" collapsed="false">
      <c r="H592" s="171"/>
      <c r="I592" s="171"/>
    </row>
    <row r="593" customFormat="false" ht="12.75" hidden="false" customHeight="false" outlineLevel="0" collapsed="false">
      <c r="H593" s="171"/>
      <c r="I593" s="171"/>
    </row>
    <row r="594" customFormat="false" ht="12.75" hidden="false" customHeight="false" outlineLevel="0" collapsed="false">
      <c r="H594" s="171"/>
      <c r="I594" s="171"/>
    </row>
    <row r="595" customFormat="false" ht="12.75" hidden="false" customHeight="false" outlineLevel="0" collapsed="false">
      <c r="H595" s="171"/>
      <c r="I595" s="171"/>
    </row>
    <row r="596" customFormat="false" ht="12.75" hidden="false" customHeight="false" outlineLevel="0" collapsed="false">
      <c r="H596" s="171"/>
      <c r="I596" s="171"/>
    </row>
    <row r="597" customFormat="false" ht="12.75" hidden="false" customHeight="false" outlineLevel="0" collapsed="false">
      <c r="H597" s="171"/>
      <c r="I597" s="171"/>
    </row>
    <row r="598" customFormat="false" ht="12.75" hidden="false" customHeight="false" outlineLevel="0" collapsed="false">
      <c r="H598" s="171"/>
      <c r="I598" s="171"/>
    </row>
    <row r="599" customFormat="false" ht="12.75" hidden="false" customHeight="false" outlineLevel="0" collapsed="false">
      <c r="H599" s="171"/>
      <c r="I599" s="171"/>
    </row>
    <row r="600" customFormat="false" ht="12.75" hidden="false" customHeight="false" outlineLevel="0" collapsed="false">
      <c r="H600" s="171"/>
      <c r="I600" s="171"/>
    </row>
    <row r="601" customFormat="false" ht="12.75" hidden="false" customHeight="false" outlineLevel="0" collapsed="false">
      <c r="H601" s="171"/>
      <c r="I601" s="171"/>
    </row>
    <row r="602" customFormat="false" ht="12.75" hidden="false" customHeight="false" outlineLevel="0" collapsed="false">
      <c r="H602" s="171"/>
      <c r="I602" s="171"/>
    </row>
    <row r="603" customFormat="false" ht="12.75" hidden="false" customHeight="false" outlineLevel="0" collapsed="false">
      <c r="H603" s="171"/>
      <c r="I603" s="171"/>
    </row>
    <row r="604" customFormat="false" ht="12.75" hidden="false" customHeight="false" outlineLevel="0" collapsed="false">
      <c r="H604" s="171"/>
      <c r="I604" s="171"/>
    </row>
    <row r="605" customFormat="false" ht="12.75" hidden="false" customHeight="false" outlineLevel="0" collapsed="false">
      <c r="H605" s="171"/>
      <c r="I605" s="171"/>
    </row>
    <row r="606" customFormat="false" ht="12.75" hidden="false" customHeight="false" outlineLevel="0" collapsed="false">
      <c r="H606" s="171"/>
      <c r="I606" s="171"/>
    </row>
    <row r="607" customFormat="false" ht="12.75" hidden="false" customHeight="false" outlineLevel="0" collapsed="false">
      <c r="H607" s="171"/>
      <c r="I607" s="171"/>
    </row>
    <row r="608" customFormat="false" ht="12.75" hidden="false" customHeight="false" outlineLevel="0" collapsed="false">
      <c r="H608" s="171"/>
      <c r="I608" s="171"/>
    </row>
    <row r="609" customFormat="false" ht="12.75" hidden="false" customHeight="false" outlineLevel="0" collapsed="false">
      <c r="H609" s="171"/>
      <c r="I609" s="171"/>
    </row>
    <row r="610" customFormat="false" ht="12.75" hidden="false" customHeight="false" outlineLevel="0" collapsed="false">
      <c r="H610" s="171"/>
      <c r="I610" s="171"/>
    </row>
    <row r="611" customFormat="false" ht="12.75" hidden="false" customHeight="false" outlineLevel="0" collapsed="false">
      <c r="H611" s="171"/>
      <c r="I611" s="171"/>
    </row>
    <row r="612" customFormat="false" ht="12.75" hidden="false" customHeight="false" outlineLevel="0" collapsed="false">
      <c r="H612" s="171"/>
      <c r="I612" s="171"/>
    </row>
    <row r="613" customFormat="false" ht="12.75" hidden="false" customHeight="false" outlineLevel="0" collapsed="false">
      <c r="H613" s="171"/>
      <c r="I613" s="171"/>
    </row>
    <row r="614" customFormat="false" ht="12.75" hidden="false" customHeight="false" outlineLevel="0" collapsed="false">
      <c r="H614" s="171"/>
      <c r="I614" s="171"/>
    </row>
    <row r="615" customFormat="false" ht="12.75" hidden="false" customHeight="false" outlineLevel="0" collapsed="false">
      <c r="H615" s="171"/>
      <c r="I615" s="171"/>
    </row>
    <row r="616" customFormat="false" ht="12.75" hidden="false" customHeight="false" outlineLevel="0" collapsed="false">
      <c r="H616" s="171"/>
      <c r="I616" s="171"/>
    </row>
    <row r="617" customFormat="false" ht="12.75" hidden="false" customHeight="false" outlineLevel="0" collapsed="false">
      <c r="H617" s="171"/>
      <c r="I617" s="171"/>
    </row>
    <row r="618" customFormat="false" ht="12.75" hidden="false" customHeight="false" outlineLevel="0" collapsed="false">
      <c r="H618" s="171"/>
      <c r="I618" s="171"/>
    </row>
    <row r="619" customFormat="false" ht="12.75" hidden="false" customHeight="false" outlineLevel="0" collapsed="false">
      <c r="H619" s="171"/>
      <c r="I619" s="171"/>
    </row>
    <row r="620" customFormat="false" ht="12.75" hidden="false" customHeight="false" outlineLevel="0" collapsed="false">
      <c r="H620" s="171"/>
      <c r="I620" s="171"/>
    </row>
    <row r="621" customFormat="false" ht="12.75" hidden="false" customHeight="false" outlineLevel="0" collapsed="false">
      <c r="H621" s="171"/>
      <c r="I621" s="171"/>
    </row>
    <row r="622" customFormat="false" ht="12.75" hidden="false" customHeight="false" outlineLevel="0" collapsed="false">
      <c r="H622" s="171"/>
      <c r="I622" s="171"/>
    </row>
    <row r="623" customFormat="false" ht="12.75" hidden="false" customHeight="false" outlineLevel="0" collapsed="false">
      <c r="H623" s="171"/>
      <c r="I623" s="171"/>
    </row>
    <row r="624" customFormat="false" ht="12.75" hidden="false" customHeight="false" outlineLevel="0" collapsed="false">
      <c r="H624" s="171"/>
      <c r="I624" s="171"/>
    </row>
    <row r="625" customFormat="false" ht="12.75" hidden="false" customHeight="false" outlineLevel="0" collapsed="false">
      <c r="H625" s="171"/>
      <c r="I625" s="171"/>
    </row>
    <row r="626" customFormat="false" ht="12.75" hidden="false" customHeight="false" outlineLevel="0" collapsed="false">
      <c r="H626" s="171"/>
      <c r="I626" s="171"/>
    </row>
    <row r="627" customFormat="false" ht="12.75" hidden="false" customHeight="false" outlineLevel="0" collapsed="false">
      <c r="H627" s="171"/>
      <c r="I627" s="171"/>
    </row>
    <row r="628" customFormat="false" ht="12.75" hidden="false" customHeight="false" outlineLevel="0" collapsed="false">
      <c r="H628" s="171"/>
      <c r="I628" s="171"/>
    </row>
    <row r="629" customFormat="false" ht="12.75" hidden="false" customHeight="false" outlineLevel="0" collapsed="false">
      <c r="H629" s="171"/>
      <c r="I629" s="171"/>
    </row>
    <row r="630" customFormat="false" ht="12.75" hidden="false" customHeight="false" outlineLevel="0" collapsed="false">
      <c r="H630" s="171"/>
      <c r="I630" s="171"/>
    </row>
    <row r="631" customFormat="false" ht="12.75" hidden="false" customHeight="false" outlineLevel="0" collapsed="false">
      <c r="H631" s="171"/>
      <c r="I631" s="171"/>
    </row>
    <row r="632" customFormat="false" ht="12.75" hidden="false" customHeight="false" outlineLevel="0" collapsed="false">
      <c r="H632" s="171"/>
      <c r="I632" s="171"/>
    </row>
    <row r="633" customFormat="false" ht="12.75" hidden="false" customHeight="false" outlineLevel="0" collapsed="false">
      <c r="H633" s="171"/>
      <c r="I633" s="171"/>
    </row>
    <row r="634" customFormat="false" ht="12.75" hidden="false" customHeight="false" outlineLevel="0" collapsed="false">
      <c r="H634" s="171"/>
      <c r="I634" s="171"/>
    </row>
    <row r="635" customFormat="false" ht="12.75" hidden="false" customHeight="false" outlineLevel="0" collapsed="false">
      <c r="H635" s="171"/>
      <c r="I635" s="171"/>
    </row>
    <row r="636" customFormat="false" ht="12.75" hidden="false" customHeight="false" outlineLevel="0" collapsed="false">
      <c r="H636" s="171"/>
      <c r="I636" s="171"/>
    </row>
    <row r="637" customFormat="false" ht="12.75" hidden="false" customHeight="false" outlineLevel="0" collapsed="false">
      <c r="H637" s="171"/>
      <c r="I637" s="171"/>
    </row>
    <row r="638" customFormat="false" ht="12.75" hidden="false" customHeight="false" outlineLevel="0" collapsed="false">
      <c r="H638" s="171"/>
      <c r="I638" s="171"/>
    </row>
    <row r="639" customFormat="false" ht="12.75" hidden="false" customHeight="false" outlineLevel="0" collapsed="false">
      <c r="H639" s="171"/>
      <c r="I639" s="171"/>
    </row>
    <row r="640" customFormat="false" ht="12.75" hidden="false" customHeight="false" outlineLevel="0" collapsed="false">
      <c r="H640" s="171"/>
      <c r="I640" s="171"/>
    </row>
    <row r="641" customFormat="false" ht="12.75" hidden="false" customHeight="false" outlineLevel="0" collapsed="false">
      <c r="H641" s="171"/>
      <c r="I641" s="171"/>
    </row>
    <row r="642" customFormat="false" ht="12.75" hidden="false" customHeight="false" outlineLevel="0" collapsed="false">
      <c r="H642" s="171"/>
      <c r="I642" s="171"/>
    </row>
    <row r="643" customFormat="false" ht="12.75" hidden="false" customHeight="false" outlineLevel="0" collapsed="false">
      <c r="H643" s="171"/>
      <c r="I643" s="171"/>
    </row>
    <row r="644" customFormat="false" ht="12.75" hidden="false" customHeight="false" outlineLevel="0" collapsed="false">
      <c r="H644" s="171"/>
      <c r="I644" s="171"/>
    </row>
    <row r="645" customFormat="false" ht="12.75" hidden="false" customHeight="false" outlineLevel="0" collapsed="false">
      <c r="H645" s="171"/>
      <c r="I645" s="171"/>
    </row>
    <row r="646" customFormat="false" ht="12.75" hidden="false" customHeight="false" outlineLevel="0" collapsed="false">
      <c r="H646" s="171"/>
      <c r="I646" s="171"/>
    </row>
    <row r="647" customFormat="false" ht="12.75" hidden="false" customHeight="false" outlineLevel="0" collapsed="false">
      <c r="H647" s="171"/>
      <c r="I647" s="171"/>
    </row>
    <row r="648" customFormat="false" ht="12.75" hidden="false" customHeight="false" outlineLevel="0" collapsed="false">
      <c r="H648" s="171"/>
      <c r="I648" s="171"/>
    </row>
    <row r="649" customFormat="false" ht="12.75" hidden="false" customHeight="false" outlineLevel="0" collapsed="false">
      <c r="H649" s="171"/>
      <c r="I649" s="171"/>
    </row>
    <row r="650" customFormat="false" ht="12.75" hidden="false" customHeight="false" outlineLevel="0" collapsed="false">
      <c r="H650" s="171"/>
      <c r="I650" s="171"/>
    </row>
    <row r="651" customFormat="false" ht="12.75" hidden="false" customHeight="false" outlineLevel="0" collapsed="false">
      <c r="H651" s="171"/>
      <c r="I651" s="171"/>
    </row>
    <row r="652" customFormat="false" ht="12.75" hidden="false" customHeight="false" outlineLevel="0" collapsed="false">
      <c r="H652" s="171"/>
      <c r="I652" s="171"/>
    </row>
    <row r="653" customFormat="false" ht="12.75" hidden="false" customHeight="false" outlineLevel="0" collapsed="false">
      <c r="H653" s="171"/>
      <c r="I653" s="171"/>
    </row>
    <row r="654" customFormat="false" ht="12.75" hidden="false" customHeight="false" outlineLevel="0" collapsed="false">
      <c r="H654" s="171"/>
      <c r="I654" s="171"/>
    </row>
  </sheetData>
  <conditionalFormatting sqref="A18:IV18">
    <cfRule type="cellIs" priority="2" operator="equal" aboveAverage="0" equalAverage="0" bottom="0" percent="0" rank="0" text="" dxfId="0">
      <formula>"VERIFY"</formula>
    </cfRule>
  </conditionalFormatting>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F443"/>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1" ySplit="2" topLeftCell="AY3" activePane="bottomRight" state="frozen"/>
      <selection pane="topLeft" activeCell="A1" activeCellId="0" sqref="A1"/>
      <selection pane="topRight" activeCell="AY1" activeCellId="0" sqref="AY1"/>
      <selection pane="bottomLeft" activeCell="A3" activeCellId="0" sqref="A3"/>
      <selection pane="bottomRight" activeCell="BK2" activeCellId="0" sqref="BK2"/>
    </sheetView>
  </sheetViews>
  <sheetFormatPr defaultColWidth="9.13671875" defaultRowHeight="12.75" customHeight="true" zeroHeight="false" outlineLevelRow="0" outlineLevelCol="0"/>
  <cols>
    <col collapsed="false" customWidth="true" hidden="false" outlineLevel="0" max="1" min="1" style="173" width="12.42"/>
    <col collapsed="false" customWidth="true" hidden="false" outlineLevel="0" max="2" min="2" style="173" width="14.85"/>
    <col collapsed="false" customWidth="true" hidden="false" outlineLevel="0" max="3" min="3" style="173" width="15.85"/>
    <col collapsed="false" customWidth="true" hidden="false" outlineLevel="0" max="4" min="4" style="173" width="13.28"/>
    <col collapsed="false" customWidth="true" hidden="false" outlineLevel="0" max="5" min="5" style="173" width="13.99"/>
    <col collapsed="false" customWidth="true" hidden="false" outlineLevel="0" max="6" min="6" style="173" width="13.28"/>
    <col collapsed="false" customWidth="true" hidden="false" outlineLevel="0" max="7" min="7" style="173" width="11.56"/>
    <col collapsed="false" customWidth="true" hidden="false" outlineLevel="0" max="8" min="8" style="173" width="15.41"/>
    <col collapsed="false" customWidth="true" hidden="false" outlineLevel="0" max="9" min="9" style="173" width="10.85"/>
    <col collapsed="false" customWidth="true" hidden="false" outlineLevel="0" max="10" min="10" style="173" width="17.42"/>
    <col collapsed="false" customWidth="true" hidden="false" outlineLevel="0" max="11" min="11" style="173" width="10.99"/>
    <col collapsed="false" customWidth="true" hidden="false" outlineLevel="0" max="16" min="12" style="173" width="15.85"/>
    <col collapsed="false" customWidth="true" hidden="false" outlineLevel="0" max="17" min="17" style="173" width="15.41"/>
    <col collapsed="false" customWidth="true" hidden="false" outlineLevel="0" max="18" min="18" style="173" width="10.99"/>
    <col collapsed="false" customWidth="true" hidden="false" outlineLevel="0" max="19" min="19" style="173" width="14.28"/>
    <col collapsed="false" customWidth="true" hidden="false" outlineLevel="0" max="37" min="20" style="173" width="10.99"/>
    <col collapsed="false" customWidth="true" hidden="false" outlineLevel="0" max="38" min="38" style="173" width="17.42"/>
    <col collapsed="false" customWidth="true" hidden="false" outlineLevel="0" max="39" min="39" style="174" width="14.28"/>
    <col collapsed="false" customWidth="true" hidden="false" outlineLevel="0" max="40" min="40" style="173" width="15.85"/>
    <col collapsed="false" customWidth="true" hidden="false" outlineLevel="0" max="42" min="41" style="173" width="10.99"/>
    <col collapsed="false" customWidth="true" hidden="false" outlineLevel="0" max="43" min="43" style="173" width="16.56"/>
    <col collapsed="false" customWidth="true" hidden="false" outlineLevel="0" max="44" min="44" style="173" width="14.28"/>
    <col collapsed="false" customWidth="true" hidden="false" outlineLevel="0" max="45" min="45" style="173" width="17.14"/>
    <col collapsed="false" customWidth="true" hidden="false" outlineLevel="0" max="51" min="46" style="173" width="10.99"/>
    <col collapsed="false" customWidth="true" hidden="false" outlineLevel="0" max="52" min="52" style="174" width="14.41"/>
    <col collapsed="false" customWidth="true" hidden="false" outlineLevel="0" max="53" min="53" style="174" width="13.7"/>
    <col collapsed="false" customWidth="true" hidden="false" outlineLevel="0" max="68" min="54" style="173" width="10.99"/>
    <col collapsed="false" customWidth="false" hidden="false" outlineLevel="0" max="69" min="69" style="173" width="9.14"/>
    <col collapsed="false" customWidth="true" hidden="false" outlineLevel="0" max="76" min="70" style="173" width="10.99"/>
    <col collapsed="false" customWidth="true" hidden="false" outlineLevel="0" max="78" min="77" style="173" width="11.99"/>
    <col collapsed="false" customWidth="true" hidden="false" outlineLevel="0" max="79" min="79" style="173" width="9.56"/>
    <col collapsed="false" customWidth="true" hidden="false" outlineLevel="0" max="80" min="80" style="173" width="15.99"/>
    <col collapsed="false" customWidth="true" hidden="false" outlineLevel="0" max="93" min="81" style="173" width="9.56"/>
    <col collapsed="false" customWidth="false" hidden="false" outlineLevel="0" max="99" min="94" style="173" width="9.14"/>
    <col collapsed="false" customWidth="true" hidden="false" outlineLevel="0" max="100" min="100" style="173" width="14.28"/>
    <col collapsed="false" customWidth="false" hidden="false" outlineLevel="0" max="102" min="101" style="173" width="9.14"/>
    <col collapsed="false" customWidth="true" hidden="false" outlineLevel="0" max="103" min="103" style="173" width="12.56"/>
    <col collapsed="false" customWidth="true" hidden="false" outlineLevel="0" max="104" min="104" style="173" width="14.85"/>
    <col collapsed="false" customWidth="true" hidden="false" outlineLevel="0" max="105" min="105" style="173" width="16.42"/>
    <col collapsed="false" customWidth="false" hidden="false" outlineLevel="0" max="117" min="106" style="173" width="9.14"/>
    <col collapsed="false" customWidth="true" hidden="false" outlineLevel="0" max="118" min="118" style="173" width="9.41"/>
    <col collapsed="false" customWidth="false" hidden="false" outlineLevel="0" max="121" min="119" style="173" width="9.14"/>
    <col collapsed="false" customWidth="true" hidden="false" outlineLevel="0" max="122" min="122" style="173" width="13.14"/>
    <col collapsed="false" customWidth="false" hidden="false" outlineLevel="0" max="123" min="123" style="173" width="9.14"/>
    <col collapsed="false" customWidth="true" hidden="false" outlineLevel="0" max="124" min="124" style="173" width="13.56"/>
    <col collapsed="false" customWidth="false" hidden="false" outlineLevel="0" max="127" min="125" style="173" width="9.14"/>
    <col collapsed="false" customWidth="true" hidden="false" outlineLevel="0" max="128" min="128" style="173" width="15.85"/>
    <col collapsed="false" customWidth="false" hidden="false" outlineLevel="0" max="257" min="129" style="173" width="9.14"/>
  </cols>
  <sheetData>
    <row r="1" customFormat="false" ht="12.75" hidden="false" customHeight="false" outlineLevel="0" collapsed="false">
      <c r="A1" s="175"/>
      <c r="B1" s="176" t="s">
        <v>184</v>
      </c>
      <c r="C1" s="176" t="s">
        <v>160</v>
      </c>
      <c r="D1" s="177" t="s">
        <v>158</v>
      </c>
      <c r="E1" s="178" t="s">
        <v>167</v>
      </c>
      <c r="F1" s="177" t="s">
        <v>166</v>
      </c>
      <c r="G1" s="177" t="s">
        <v>173</v>
      </c>
      <c r="H1" s="177" t="s">
        <v>298</v>
      </c>
      <c r="I1" s="177" t="s">
        <v>178</v>
      </c>
      <c r="J1" s="177" t="s">
        <v>179</v>
      </c>
      <c r="K1" s="176" t="s">
        <v>173</v>
      </c>
      <c r="L1" s="176" t="s">
        <v>190</v>
      </c>
      <c r="M1" s="176" t="s">
        <v>192</v>
      </c>
      <c r="N1" s="176" t="s">
        <v>299</v>
      </c>
      <c r="O1" s="176" t="s">
        <v>299</v>
      </c>
      <c r="P1" s="176" t="s">
        <v>300</v>
      </c>
      <c r="Q1" s="176" t="s">
        <v>190</v>
      </c>
      <c r="R1" s="176" t="s">
        <v>301</v>
      </c>
      <c r="S1" s="176" t="s">
        <v>191</v>
      </c>
      <c r="T1" s="176" t="s">
        <v>302</v>
      </c>
      <c r="U1" s="176" t="s">
        <v>303</v>
      </c>
      <c r="V1" s="176" t="s">
        <v>304</v>
      </c>
      <c r="W1" s="176" t="s">
        <v>305</v>
      </c>
      <c r="X1" s="176" t="s">
        <v>302</v>
      </c>
      <c r="Y1" s="176" t="s">
        <v>303</v>
      </c>
      <c r="Z1" s="176" t="s">
        <v>304</v>
      </c>
      <c r="AA1" s="176" t="s">
        <v>305</v>
      </c>
      <c r="AB1" s="176" t="s">
        <v>300</v>
      </c>
      <c r="AC1" s="176" t="s">
        <v>306</v>
      </c>
      <c r="AD1" s="176" t="s">
        <v>300</v>
      </c>
      <c r="AE1" s="176" t="s">
        <v>306</v>
      </c>
      <c r="AF1" s="176" t="s">
        <v>307</v>
      </c>
      <c r="AG1" s="179" t="s">
        <v>308</v>
      </c>
      <c r="AH1" s="179" t="s">
        <v>309</v>
      </c>
      <c r="AI1" s="179" t="s">
        <v>310</v>
      </c>
      <c r="AJ1" s="179" t="s">
        <v>311</v>
      </c>
      <c r="AK1" s="179" t="s">
        <v>180</v>
      </c>
      <c r="AL1" s="179" t="s">
        <v>174</v>
      </c>
      <c r="AM1" s="174" t="s">
        <v>201</v>
      </c>
      <c r="AN1" s="179" t="s">
        <v>186</v>
      </c>
      <c r="AO1" s="179" t="s">
        <v>312</v>
      </c>
      <c r="AP1" s="179" t="s">
        <v>170</v>
      </c>
      <c r="AQ1" s="179" t="s">
        <v>203</v>
      </c>
      <c r="AR1" s="179" t="s">
        <v>171</v>
      </c>
      <c r="AS1" s="179" t="s">
        <v>170</v>
      </c>
      <c r="AT1" s="179" t="s">
        <v>313</v>
      </c>
      <c r="AU1" s="179" t="s">
        <v>309</v>
      </c>
      <c r="AV1" s="179" t="s">
        <v>314</v>
      </c>
      <c r="AW1" s="175" t="s">
        <v>169</v>
      </c>
      <c r="AX1" s="175" t="s">
        <v>166</v>
      </c>
      <c r="AY1" s="175" t="s">
        <v>159</v>
      </c>
      <c r="AZ1" s="174" t="s">
        <v>171</v>
      </c>
      <c r="BA1" s="174" t="s">
        <v>203</v>
      </c>
      <c r="BB1" s="175" t="s">
        <v>315</v>
      </c>
      <c r="BC1" s="175" t="s">
        <v>316</v>
      </c>
      <c r="BD1" s="175" t="s">
        <v>317</v>
      </c>
      <c r="BE1" s="175" t="s">
        <v>317</v>
      </c>
      <c r="BF1" s="175" t="s">
        <v>318</v>
      </c>
      <c r="BG1" s="175" t="s">
        <v>300</v>
      </c>
      <c r="BH1" s="175" t="s">
        <v>300</v>
      </c>
      <c r="BI1" s="176" t="s">
        <v>319</v>
      </c>
      <c r="BJ1" s="176" t="s">
        <v>320</v>
      </c>
      <c r="BK1" s="176" t="s">
        <v>87</v>
      </c>
      <c r="BL1" s="177" t="s">
        <v>321</v>
      </c>
      <c r="BM1" s="176" t="s">
        <v>320</v>
      </c>
      <c r="BN1" s="173" t="s">
        <v>322</v>
      </c>
      <c r="BO1" s="173" t="s">
        <v>323</v>
      </c>
      <c r="BP1" s="173" t="s">
        <v>323</v>
      </c>
      <c r="BQ1" s="179" t="s">
        <v>180</v>
      </c>
      <c r="BR1" s="173" t="s">
        <v>184</v>
      </c>
      <c r="BS1" s="173" t="s">
        <v>160</v>
      </c>
      <c r="BT1" s="173" t="s">
        <v>158</v>
      </c>
      <c r="BU1" s="173" t="s">
        <v>167</v>
      </c>
      <c r="BV1" s="173" t="s">
        <v>166</v>
      </c>
      <c r="BW1" s="173" t="s">
        <v>173</v>
      </c>
      <c r="BX1" s="173" t="s">
        <v>298</v>
      </c>
      <c r="BY1" s="173" t="s">
        <v>178</v>
      </c>
      <c r="BZ1" s="173" t="s">
        <v>179</v>
      </c>
      <c r="CA1" s="173" t="s">
        <v>173</v>
      </c>
      <c r="CB1" s="173" t="s">
        <v>190</v>
      </c>
      <c r="CC1" s="173" t="s">
        <v>192</v>
      </c>
      <c r="CD1" s="173" t="s">
        <v>299</v>
      </c>
      <c r="CE1" s="173" t="s">
        <v>299</v>
      </c>
      <c r="CF1" s="173" t="s">
        <v>300</v>
      </c>
      <c r="CH1" s="173" t="s">
        <v>309</v>
      </c>
      <c r="CP1" s="173" t="s">
        <v>184</v>
      </c>
      <c r="CQ1" s="173" t="s">
        <v>160</v>
      </c>
      <c r="CR1" s="173" t="s">
        <v>158</v>
      </c>
      <c r="CS1" s="173" t="s">
        <v>167</v>
      </c>
      <c r="CT1" s="173" t="s">
        <v>166</v>
      </c>
      <c r="CU1" s="173" t="s">
        <v>173</v>
      </c>
      <c r="CV1" s="173" t="s">
        <v>298</v>
      </c>
      <c r="CW1" s="173" t="s">
        <v>178</v>
      </c>
      <c r="CX1" s="173" t="s">
        <v>179</v>
      </c>
      <c r="CY1" s="173" t="s">
        <v>173</v>
      </c>
      <c r="CZ1" s="173" t="s">
        <v>190</v>
      </c>
      <c r="DA1" s="173" t="s">
        <v>192</v>
      </c>
      <c r="DB1" s="173" t="s">
        <v>299</v>
      </c>
      <c r="DC1" s="173" t="s">
        <v>299</v>
      </c>
      <c r="DD1" s="173" t="s">
        <v>300</v>
      </c>
      <c r="DE1" s="173" t="s">
        <v>309</v>
      </c>
      <c r="DF1" s="173" t="s">
        <v>186</v>
      </c>
      <c r="DG1" s="173" t="s">
        <v>312</v>
      </c>
      <c r="DH1" s="173" t="s">
        <v>170</v>
      </c>
      <c r="DI1" s="173" t="s">
        <v>313</v>
      </c>
      <c r="DN1" s="173" t="s">
        <v>184</v>
      </c>
      <c r="DO1" s="173" t="s">
        <v>160</v>
      </c>
      <c r="DP1" s="173" t="s">
        <v>158</v>
      </c>
      <c r="DQ1" s="173" t="s">
        <v>167</v>
      </c>
      <c r="DR1" s="173" t="s">
        <v>166</v>
      </c>
      <c r="DS1" s="173" t="s">
        <v>173</v>
      </c>
      <c r="DT1" s="173" t="s">
        <v>298</v>
      </c>
      <c r="DU1" s="173" t="s">
        <v>178</v>
      </c>
      <c r="DV1" s="173" t="s">
        <v>179</v>
      </c>
      <c r="DW1" s="173" t="s">
        <v>173</v>
      </c>
      <c r="DX1" s="173" t="s">
        <v>190</v>
      </c>
      <c r="DY1" s="173" t="s">
        <v>192</v>
      </c>
      <c r="DZ1" s="173" t="s">
        <v>299</v>
      </c>
      <c r="EA1" s="173" t="s">
        <v>299</v>
      </c>
      <c r="EB1" s="173" t="s">
        <v>300</v>
      </c>
      <c r="ED1" s="173" t="s">
        <v>309</v>
      </c>
      <c r="EF1" s="179" t="s">
        <v>180</v>
      </c>
    </row>
    <row r="2" customFormat="false" ht="12.75" hidden="false" customHeight="false" outlineLevel="0" collapsed="false">
      <c r="A2" s="175"/>
      <c r="B2" s="177" t="s">
        <v>185</v>
      </c>
      <c r="C2" s="176" t="s">
        <v>193</v>
      </c>
      <c r="D2" s="177" t="s">
        <v>159</v>
      </c>
      <c r="E2" s="178" t="s">
        <v>159</v>
      </c>
      <c r="F2" s="177" t="s">
        <v>168</v>
      </c>
      <c r="G2" s="177" t="s">
        <v>176</v>
      </c>
      <c r="H2" s="177" t="s">
        <v>173</v>
      </c>
      <c r="I2" s="177" t="s">
        <v>181</v>
      </c>
      <c r="J2" s="177" t="s">
        <v>177</v>
      </c>
      <c r="K2" s="177" t="s">
        <v>178</v>
      </c>
      <c r="L2" s="177" t="s">
        <v>193</v>
      </c>
      <c r="M2" s="177" t="s">
        <v>193</v>
      </c>
      <c r="N2" s="177" t="s">
        <v>324</v>
      </c>
      <c r="O2" s="177" t="s">
        <v>325</v>
      </c>
      <c r="P2" s="176" t="s">
        <v>326</v>
      </c>
      <c r="Q2" s="177" t="s">
        <v>192</v>
      </c>
      <c r="R2" s="177" t="s">
        <v>327</v>
      </c>
      <c r="S2" s="177" t="s">
        <v>193</v>
      </c>
      <c r="T2" s="177" t="s">
        <v>324</v>
      </c>
      <c r="U2" s="177" t="s">
        <v>324</v>
      </c>
      <c r="V2" s="177" t="s">
        <v>324</v>
      </c>
      <c r="W2" s="177" t="s">
        <v>324</v>
      </c>
      <c r="X2" s="176" t="s">
        <v>325</v>
      </c>
      <c r="Y2" s="176" t="s">
        <v>325</v>
      </c>
      <c r="Z2" s="176" t="s">
        <v>325</v>
      </c>
      <c r="AA2" s="176" t="s">
        <v>325</v>
      </c>
      <c r="AB2" s="176" t="s">
        <v>328</v>
      </c>
      <c r="AC2" s="176" t="s">
        <v>328</v>
      </c>
      <c r="AD2" s="176" t="s">
        <v>329</v>
      </c>
      <c r="AE2" s="176" t="s">
        <v>329</v>
      </c>
      <c r="AF2" s="176" t="s">
        <v>330</v>
      </c>
      <c r="AG2" s="179" t="s">
        <v>331</v>
      </c>
      <c r="AH2" s="180" t="s">
        <v>332</v>
      </c>
      <c r="AI2" s="179" t="s">
        <v>333</v>
      </c>
      <c r="AJ2" s="179" t="s">
        <v>192</v>
      </c>
      <c r="AK2" s="179" t="s">
        <v>180</v>
      </c>
      <c r="AL2" s="179" t="s">
        <v>178</v>
      </c>
      <c r="AM2" s="174" t="s">
        <v>313</v>
      </c>
      <c r="AN2" s="179" t="s">
        <v>184</v>
      </c>
      <c r="AO2" s="179" t="s">
        <v>185</v>
      </c>
      <c r="AP2" s="179" t="s">
        <v>203</v>
      </c>
      <c r="AQ2" s="179" t="s">
        <v>313</v>
      </c>
      <c r="AR2" s="179" t="s">
        <v>313</v>
      </c>
      <c r="AS2" s="179" t="s">
        <v>186</v>
      </c>
      <c r="AT2" s="175" t="s">
        <v>204</v>
      </c>
      <c r="AU2" s="180" t="s">
        <v>313</v>
      </c>
      <c r="AV2" s="180" t="s">
        <v>159</v>
      </c>
      <c r="AW2" s="180" t="s">
        <v>159</v>
      </c>
      <c r="AX2" s="175" t="s">
        <v>159</v>
      </c>
      <c r="AY2" s="177" t="s">
        <v>185</v>
      </c>
      <c r="AZ2" s="174" t="s">
        <v>172</v>
      </c>
      <c r="BA2" s="174" t="s">
        <v>172</v>
      </c>
      <c r="BB2" s="175" t="s">
        <v>334</v>
      </c>
      <c r="BC2" s="175" t="s">
        <v>335</v>
      </c>
      <c r="BD2" s="175" t="s">
        <v>336</v>
      </c>
      <c r="BE2" s="175" t="s">
        <v>337</v>
      </c>
      <c r="BF2" s="175" t="s">
        <v>321</v>
      </c>
      <c r="BG2" s="175" t="s">
        <v>329</v>
      </c>
      <c r="BH2" s="175" t="s">
        <v>306</v>
      </c>
      <c r="BI2" s="177" t="s">
        <v>338</v>
      </c>
      <c r="BJ2" s="176" t="s">
        <v>88</v>
      </c>
      <c r="BK2" s="176" t="s">
        <v>88</v>
      </c>
      <c r="BL2" s="176" t="s">
        <v>320</v>
      </c>
      <c r="BM2" s="176" t="s">
        <v>319</v>
      </c>
      <c r="BN2" s="173" t="s">
        <v>323</v>
      </c>
      <c r="BO2" s="173" t="s">
        <v>317</v>
      </c>
      <c r="BP2" s="173" t="s">
        <v>339</v>
      </c>
      <c r="BQ2" s="177" t="s">
        <v>178</v>
      </c>
      <c r="BR2" s="173" t="s">
        <v>185</v>
      </c>
      <c r="BS2" s="173" t="s">
        <v>193</v>
      </c>
      <c r="BT2" s="173" t="s">
        <v>159</v>
      </c>
      <c r="BU2" s="173" t="s">
        <v>159</v>
      </c>
      <c r="BV2" s="173" t="s">
        <v>168</v>
      </c>
      <c r="BW2" s="173" t="s">
        <v>176</v>
      </c>
      <c r="BX2" s="173" t="s">
        <v>173</v>
      </c>
      <c r="BY2" s="173" t="s">
        <v>181</v>
      </c>
      <c r="BZ2" s="173" t="s">
        <v>177</v>
      </c>
      <c r="CA2" s="173" t="s">
        <v>178</v>
      </c>
      <c r="CB2" s="173" t="s">
        <v>193</v>
      </c>
      <c r="CC2" s="173" t="s">
        <v>193</v>
      </c>
      <c r="CD2" s="173" t="s">
        <v>324</v>
      </c>
      <c r="CE2" s="173" t="s">
        <v>325</v>
      </c>
      <c r="CF2" s="173" t="s">
        <v>326</v>
      </c>
      <c r="CH2" s="173" t="s">
        <v>332</v>
      </c>
      <c r="CP2" s="173" t="s">
        <v>185</v>
      </c>
      <c r="CQ2" s="173" t="s">
        <v>193</v>
      </c>
      <c r="CR2" s="173" t="s">
        <v>159</v>
      </c>
      <c r="CS2" s="173" t="s">
        <v>159</v>
      </c>
      <c r="CT2" s="173" t="s">
        <v>168</v>
      </c>
      <c r="CU2" s="173" t="s">
        <v>176</v>
      </c>
      <c r="CV2" s="173" t="s">
        <v>173</v>
      </c>
      <c r="CW2" s="173" t="s">
        <v>181</v>
      </c>
      <c r="CX2" s="173" t="s">
        <v>177</v>
      </c>
      <c r="CY2" s="173" t="s">
        <v>178</v>
      </c>
      <c r="CZ2" s="173" t="s">
        <v>193</v>
      </c>
      <c r="DA2" s="173" t="s">
        <v>193</v>
      </c>
      <c r="DB2" s="173" t="s">
        <v>324</v>
      </c>
      <c r="DC2" s="173" t="s">
        <v>325</v>
      </c>
      <c r="DD2" s="173" t="s">
        <v>326</v>
      </c>
      <c r="DE2" s="173" t="s">
        <v>332</v>
      </c>
      <c r="DF2" s="173" t="s">
        <v>340</v>
      </c>
      <c r="DG2" s="173" t="s">
        <v>185</v>
      </c>
      <c r="DH2" s="173" t="s">
        <v>203</v>
      </c>
      <c r="DI2" s="173" t="s">
        <v>204</v>
      </c>
      <c r="DN2" s="173" t="s">
        <v>185</v>
      </c>
      <c r="DO2" s="173" t="s">
        <v>193</v>
      </c>
      <c r="DP2" s="173" t="s">
        <v>159</v>
      </c>
      <c r="DQ2" s="173" t="s">
        <v>159</v>
      </c>
      <c r="DR2" s="173" t="s">
        <v>168</v>
      </c>
      <c r="DS2" s="173" t="s">
        <v>176</v>
      </c>
      <c r="DT2" s="173" t="s">
        <v>173</v>
      </c>
      <c r="DU2" s="173" t="s">
        <v>181</v>
      </c>
      <c r="DV2" s="173" t="s">
        <v>177</v>
      </c>
      <c r="DW2" s="173" t="s">
        <v>178</v>
      </c>
      <c r="DX2" s="173" t="s">
        <v>193</v>
      </c>
      <c r="DY2" s="173" t="s">
        <v>193</v>
      </c>
      <c r="DZ2" s="173" t="s">
        <v>324</v>
      </c>
      <c r="EA2" s="173" t="s">
        <v>325</v>
      </c>
      <c r="EB2" s="173" t="s">
        <v>326</v>
      </c>
      <c r="ED2" s="173" t="s">
        <v>332</v>
      </c>
      <c r="EF2" s="177" t="s">
        <v>178</v>
      </c>
    </row>
    <row r="3" customFormat="false" ht="12.75" hidden="false" customHeight="false" outlineLevel="0" collapsed="false">
      <c r="A3" s="3" t="n">
        <v>36465</v>
      </c>
      <c r="B3" s="173" t="n">
        <v>0.945</v>
      </c>
      <c r="C3" s="173" t="n">
        <v>0.89</v>
      </c>
      <c r="D3" s="173" t="n">
        <v>0.89</v>
      </c>
      <c r="E3" s="173" t="n">
        <v>0.89</v>
      </c>
      <c r="F3" s="173" t="n">
        <v>0.977</v>
      </c>
      <c r="G3" s="173" t="n">
        <v>0.48</v>
      </c>
      <c r="H3" s="173" t="n">
        <v>0.45</v>
      </c>
      <c r="I3" s="173" t="n">
        <v>0.895</v>
      </c>
      <c r="J3" s="173" t="n">
        <v>0.485</v>
      </c>
      <c r="K3" s="173" t="n">
        <v>0.475</v>
      </c>
      <c r="L3" s="173" t="n">
        <v>0.79</v>
      </c>
      <c r="M3" s="173" t="n">
        <v>0.8225</v>
      </c>
      <c r="N3" s="173" t="n">
        <v>0.85</v>
      </c>
      <c r="O3" s="173" t="n">
        <v>0.9025</v>
      </c>
      <c r="P3" s="173" t="n">
        <v>0.85</v>
      </c>
      <c r="Q3" s="173" t="n">
        <v>0.79</v>
      </c>
      <c r="R3" s="173" t="n">
        <v>0.79</v>
      </c>
      <c r="S3" s="173" t="n">
        <v>0.79</v>
      </c>
      <c r="T3" s="173" t="n">
        <v>0.85</v>
      </c>
      <c r="U3" s="173" t="n">
        <v>0.85</v>
      </c>
      <c r="V3" s="173" t="n">
        <v>0.85</v>
      </c>
      <c r="W3" s="173" t="n">
        <v>0.85</v>
      </c>
      <c r="X3" s="173" t="n">
        <v>0.9025</v>
      </c>
      <c r="Y3" s="173" t="n">
        <v>0.9025</v>
      </c>
      <c r="Z3" s="173" t="n">
        <v>0.9025</v>
      </c>
      <c r="AA3" s="173" t="n">
        <v>0.9025</v>
      </c>
      <c r="AB3" s="173" t="n">
        <v>0.85</v>
      </c>
      <c r="AC3" s="173" t="n">
        <v>0.85</v>
      </c>
      <c r="AD3" s="173" t="n">
        <v>0.9025</v>
      </c>
      <c r="AE3" s="173" t="n">
        <v>0.9025</v>
      </c>
      <c r="AF3" s="173" t="n">
        <v>0.85</v>
      </c>
      <c r="AG3" s="173" t="n">
        <v>0.99</v>
      </c>
      <c r="AH3" s="173" t="n">
        <v>0.89</v>
      </c>
      <c r="AI3" s="173" t="n">
        <v>0.89</v>
      </c>
      <c r="AJ3" s="173" t="n">
        <v>0.85</v>
      </c>
      <c r="AK3" s="173" t="n">
        <v>1</v>
      </c>
      <c r="AL3" s="173" t="n">
        <v>0.475</v>
      </c>
      <c r="AM3" s="174" t="n">
        <v>1</v>
      </c>
      <c r="AN3" s="173" t="n">
        <v>1</v>
      </c>
      <c r="AO3" s="173" t="n">
        <v>1</v>
      </c>
      <c r="AP3" s="173" t="n">
        <v>1</v>
      </c>
      <c r="AQ3" s="173" t="n">
        <v>1</v>
      </c>
      <c r="AR3" s="173" t="n">
        <v>0.89</v>
      </c>
      <c r="AS3" s="173" t="n">
        <v>0.977</v>
      </c>
      <c r="AT3" s="173" t="n">
        <v>1</v>
      </c>
      <c r="AU3" s="173" t="n">
        <v>0.89</v>
      </c>
      <c r="AV3" s="173" t="n">
        <v>0.89</v>
      </c>
      <c r="AW3" s="173" t="n">
        <v>0.89</v>
      </c>
      <c r="AX3" s="173" t="n">
        <v>0.89</v>
      </c>
      <c r="AY3" s="173" t="n">
        <v>0.89</v>
      </c>
      <c r="AZ3" s="174" t="n">
        <v>0.89</v>
      </c>
      <c r="BA3" s="174" t="n">
        <v>0.89</v>
      </c>
      <c r="BB3" s="181" t="n">
        <v>1</v>
      </c>
      <c r="BC3" s="173" t="n">
        <v>1</v>
      </c>
      <c r="BD3" s="173" t="n">
        <v>1</v>
      </c>
      <c r="BE3" s="173" t="n">
        <v>1</v>
      </c>
      <c r="BF3" s="173" t="n">
        <v>0.999</v>
      </c>
      <c r="BG3" s="173" t="n">
        <v>1</v>
      </c>
      <c r="BH3" s="173" t="n">
        <v>1</v>
      </c>
      <c r="BI3" s="173" t="n">
        <v>0.995</v>
      </c>
      <c r="BJ3" s="173" t="n">
        <v>0.999</v>
      </c>
      <c r="BK3" s="173" t="n">
        <v>0.999</v>
      </c>
      <c r="BL3" s="173" t="n">
        <v>0.9985</v>
      </c>
      <c r="BM3" s="173" t="n">
        <v>0.9985</v>
      </c>
      <c r="BN3" s="173" t="n">
        <v>0.972</v>
      </c>
      <c r="BO3" s="173" t="n">
        <v>0.9999</v>
      </c>
      <c r="BP3" s="173" t="n">
        <v>0.9999</v>
      </c>
      <c r="BQ3" s="173" t="n">
        <v>1</v>
      </c>
      <c r="BR3" s="173" t="n">
        <v>1</v>
      </c>
      <c r="BS3" s="173" t="n">
        <v>1</v>
      </c>
      <c r="BT3" s="173" t="n">
        <v>1</v>
      </c>
      <c r="BU3" s="173" t="n">
        <v>1</v>
      </c>
      <c r="BV3" s="173" t="n">
        <v>1</v>
      </c>
      <c r="BW3" s="173" t="n">
        <v>1</v>
      </c>
      <c r="BX3" s="173" t="n">
        <v>1</v>
      </c>
      <c r="BY3" s="173" t="n">
        <v>1</v>
      </c>
      <c r="BZ3" s="173" t="n">
        <v>1</v>
      </c>
      <c r="CA3" s="173" t="n">
        <v>1</v>
      </c>
      <c r="CB3" s="173" t="n">
        <v>1</v>
      </c>
      <c r="CC3" s="173" t="n">
        <v>1</v>
      </c>
      <c r="CD3" s="173" t="n">
        <v>1</v>
      </c>
      <c r="CE3" s="173" t="n">
        <v>1</v>
      </c>
      <c r="CF3" s="173" t="n">
        <v>1</v>
      </c>
      <c r="CH3" s="173" t="n">
        <v>1</v>
      </c>
      <c r="CP3" s="173" t="n">
        <v>0.945</v>
      </c>
      <c r="CQ3" s="173" t="n">
        <v>0.89</v>
      </c>
      <c r="CR3" s="173" t="n">
        <v>0.89</v>
      </c>
      <c r="CS3" s="173" t="n">
        <v>0.92</v>
      </c>
      <c r="CT3" s="173" t="n">
        <v>0.999</v>
      </c>
      <c r="CU3" s="173" t="n">
        <v>0.48</v>
      </c>
      <c r="CV3" s="173" t="n">
        <v>0.45</v>
      </c>
      <c r="CW3" s="173" t="n">
        <v>0.895</v>
      </c>
      <c r="CX3" s="173" t="n">
        <v>0.485</v>
      </c>
      <c r="CY3" s="173" t="n">
        <v>0.475</v>
      </c>
      <c r="CZ3" s="173" t="n">
        <v>0.79</v>
      </c>
      <c r="DA3" s="173" t="n">
        <v>0.8225</v>
      </c>
      <c r="DB3" s="173" t="n">
        <v>0.85</v>
      </c>
      <c r="DC3" s="173" t="n">
        <v>0.9025</v>
      </c>
      <c r="DD3" s="173" t="n">
        <v>0.82</v>
      </c>
      <c r="DE3" s="173" t="n">
        <v>0.89</v>
      </c>
      <c r="DF3" s="173" t="n">
        <v>1</v>
      </c>
      <c r="DG3" s="173" t="n">
        <v>1</v>
      </c>
      <c r="DH3" s="173" t="n">
        <v>1</v>
      </c>
      <c r="DN3" s="182"/>
      <c r="DO3" s="182"/>
      <c r="DP3" s="182"/>
      <c r="DQ3" s="182"/>
      <c r="DR3" s="182"/>
      <c r="DS3" s="182"/>
      <c r="DT3" s="182"/>
      <c r="DU3" s="182"/>
      <c r="DV3" s="182"/>
      <c r="DW3" s="182"/>
      <c r="DX3" s="182"/>
      <c r="DY3" s="182"/>
      <c r="DZ3" s="182"/>
      <c r="EA3" s="182"/>
      <c r="EB3" s="182"/>
      <c r="ED3" s="182"/>
      <c r="EF3" s="173" t="n">
        <v>1</v>
      </c>
    </row>
    <row r="4" customFormat="false" ht="12.75" hidden="false" customHeight="false" outlineLevel="0" collapsed="false">
      <c r="A4" s="3" t="n">
        <v>36495</v>
      </c>
      <c r="B4" s="173" t="n">
        <v>0.935</v>
      </c>
      <c r="C4" s="173" t="n">
        <v>0.87</v>
      </c>
      <c r="D4" s="173" t="n">
        <v>0.87</v>
      </c>
      <c r="E4" s="173" t="n">
        <v>0.87</v>
      </c>
      <c r="F4" s="173" t="n">
        <v>0.977</v>
      </c>
      <c r="G4" s="173" t="n">
        <v>0.51</v>
      </c>
      <c r="H4" s="173" t="n">
        <v>0.47</v>
      </c>
      <c r="I4" s="173" t="n">
        <v>0.865</v>
      </c>
      <c r="J4" s="173" t="n">
        <v>0.49</v>
      </c>
      <c r="K4" s="173" t="n">
        <v>0.475</v>
      </c>
      <c r="L4" s="173" t="n">
        <v>0.59</v>
      </c>
      <c r="M4" s="173" t="n">
        <v>0.6225</v>
      </c>
      <c r="N4" s="173" t="n">
        <v>0.69</v>
      </c>
      <c r="O4" s="173" t="n">
        <v>0.8925</v>
      </c>
      <c r="P4" s="173" t="n">
        <v>0.69</v>
      </c>
      <c r="Q4" s="173" t="n">
        <v>0.59</v>
      </c>
      <c r="R4" s="173" t="n">
        <v>0.59</v>
      </c>
      <c r="S4" s="173" t="n">
        <v>0.59</v>
      </c>
      <c r="T4" s="173" t="n">
        <v>0.69</v>
      </c>
      <c r="U4" s="173" t="n">
        <v>0.69</v>
      </c>
      <c r="V4" s="173" t="n">
        <v>0.69</v>
      </c>
      <c r="W4" s="173" t="n">
        <v>0.69</v>
      </c>
      <c r="X4" s="173" t="n">
        <v>0.8925</v>
      </c>
      <c r="Y4" s="173" t="n">
        <v>0.8925</v>
      </c>
      <c r="Z4" s="173" t="n">
        <v>0.8925</v>
      </c>
      <c r="AA4" s="173" t="n">
        <v>0.8925</v>
      </c>
      <c r="AB4" s="173" t="n">
        <v>0.69</v>
      </c>
      <c r="AC4" s="173" t="n">
        <v>0.69</v>
      </c>
      <c r="AD4" s="173" t="n">
        <v>0.8925</v>
      </c>
      <c r="AE4" s="173" t="n">
        <v>0.8925</v>
      </c>
      <c r="AF4" s="173" t="n">
        <v>0.69</v>
      </c>
      <c r="AG4" s="173" t="n">
        <v>0.98</v>
      </c>
      <c r="AH4" s="173" t="n">
        <v>0.89</v>
      </c>
      <c r="AI4" s="173" t="n">
        <v>0.89</v>
      </c>
      <c r="AJ4" s="173" t="n">
        <v>0.69</v>
      </c>
      <c r="AK4" s="173" t="n">
        <v>1</v>
      </c>
      <c r="AL4" s="173" t="n">
        <v>0.475</v>
      </c>
      <c r="AM4" s="174" t="n">
        <v>1</v>
      </c>
      <c r="AN4" s="173" t="n">
        <v>1</v>
      </c>
      <c r="AO4" s="173" t="n">
        <v>1</v>
      </c>
      <c r="AP4" s="173" t="n">
        <v>1</v>
      </c>
      <c r="AQ4" s="173" t="n">
        <v>1</v>
      </c>
      <c r="AR4" s="173" t="n">
        <v>0.89</v>
      </c>
      <c r="AS4" s="173" t="n">
        <v>0.977</v>
      </c>
      <c r="AT4" s="173" t="n">
        <v>1</v>
      </c>
      <c r="AU4" s="173" t="n">
        <v>0.89</v>
      </c>
      <c r="AV4" s="173" t="n">
        <v>0.87</v>
      </c>
      <c r="AW4" s="173" t="n">
        <v>0.87</v>
      </c>
      <c r="AX4" s="173" t="n">
        <v>0.87</v>
      </c>
      <c r="AY4" s="173" t="n">
        <v>0.89</v>
      </c>
      <c r="AZ4" s="174" t="n">
        <v>0.89</v>
      </c>
      <c r="BA4" s="174" t="n">
        <v>0.87</v>
      </c>
      <c r="BB4" s="181" t="n">
        <v>1</v>
      </c>
      <c r="BC4" s="173" t="n">
        <v>1</v>
      </c>
      <c r="BD4" s="173" t="n">
        <v>1</v>
      </c>
      <c r="BE4" s="173" t="n">
        <v>1</v>
      </c>
      <c r="BF4" s="173" t="n">
        <v>0.9999</v>
      </c>
      <c r="BG4" s="173" t="n">
        <v>1</v>
      </c>
      <c r="BH4" s="173" t="n">
        <v>1</v>
      </c>
      <c r="BI4" s="173" t="n">
        <v>0.995</v>
      </c>
      <c r="BJ4" s="173" t="n">
        <v>0.999</v>
      </c>
      <c r="BK4" s="173" t="n">
        <v>0.999</v>
      </c>
      <c r="BL4" s="173" t="n">
        <v>0.9985</v>
      </c>
      <c r="BM4" s="173" t="n">
        <v>0.9985</v>
      </c>
      <c r="BN4" s="173" t="n">
        <v>0.972</v>
      </c>
      <c r="BO4" s="173" t="n">
        <v>0.9999</v>
      </c>
      <c r="BP4" s="173" t="n">
        <v>0.9999</v>
      </c>
      <c r="BQ4" s="173" t="n">
        <v>1</v>
      </c>
      <c r="BR4" s="173" t="n">
        <v>1</v>
      </c>
      <c r="BS4" s="173" t="n">
        <v>1</v>
      </c>
      <c r="BT4" s="173" t="n">
        <v>1</v>
      </c>
      <c r="BU4" s="173" t="n">
        <v>1</v>
      </c>
      <c r="BV4" s="173" t="n">
        <v>1</v>
      </c>
      <c r="BW4" s="173" t="n">
        <v>1</v>
      </c>
      <c r="BX4" s="173" t="n">
        <v>1</v>
      </c>
      <c r="BY4" s="173" t="n">
        <v>1</v>
      </c>
      <c r="BZ4" s="173" t="n">
        <v>1</v>
      </c>
      <c r="CA4" s="173" t="n">
        <v>1</v>
      </c>
      <c r="CB4" s="173" t="n">
        <v>1</v>
      </c>
      <c r="CC4" s="173" t="n">
        <v>1</v>
      </c>
      <c r="CD4" s="173" t="n">
        <v>1</v>
      </c>
      <c r="CE4" s="173" t="n">
        <v>1</v>
      </c>
      <c r="CF4" s="173" t="n">
        <v>1</v>
      </c>
      <c r="CG4" s="182"/>
      <c r="CH4" s="173" t="n">
        <v>1</v>
      </c>
      <c r="CI4" s="182"/>
      <c r="CJ4" s="182"/>
      <c r="CK4" s="182"/>
      <c r="CL4" s="182"/>
      <c r="CM4" s="182"/>
      <c r="CN4" s="182"/>
      <c r="CO4" s="182"/>
      <c r="CP4" s="173" t="n">
        <v>0.935</v>
      </c>
      <c r="CQ4" s="173" t="n">
        <v>0.87</v>
      </c>
      <c r="CR4" s="173" t="n">
        <v>0.87</v>
      </c>
      <c r="CS4" s="173" t="n">
        <v>0.91</v>
      </c>
      <c r="CT4" s="173" t="n">
        <v>0.999</v>
      </c>
      <c r="CU4" s="173" t="n">
        <v>0.51</v>
      </c>
      <c r="CV4" s="173" t="n">
        <v>0.47</v>
      </c>
      <c r="CW4" s="173" t="n">
        <v>0.865</v>
      </c>
      <c r="CX4" s="173" t="n">
        <v>0.49</v>
      </c>
      <c r="CY4" s="173" t="n">
        <v>0.475</v>
      </c>
      <c r="CZ4" s="173" t="n">
        <v>0.59</v>
      </c>
      <c r="DA4" s="173" t="n">
        <v>0.6225</v>
      </c>
      <c r="DB4" s="173" t="n">
        <v>0.69</v>
      </c>
      <c r="DC4" s="173" t="n">
        <v>0.8925</v>
      </c>
      <c r="DD4" s="173" t="n">
        <v>0.715</v>
      </c>
      <c r="DE4" s="173" t="n">
        <v>0.89</v>
      </c>
      <c r="DF4" s="173" t="n">
        <v>1</v>
      </c>
      <c r="DG4" s="173" t="n">
        <v>1</v>
      </c>
      <c r="DH4" s="173" t="n">
        <v>1</v>
      </c>
      <c r="DN4" s="182"/>
      <c r="DO4" s="182"/>
      <c r="DP4" s="182"/>
      <c r="DQ4" s="182"/>
      <c r="DR4" s="182"/>
      <c r="DS4" s="182"/>
      <c r="DT4" s="182"/>
      <c r="DU4" s="182"/>
      <c r="DV4" s="182"/>
      <c r="DW4" s="182"/>
      <c r="DX4" s="182"/>
      <c r="DY4" s="182"/>
      <c r="DZ4" s="182"/>
      <c r="EA4" s="182"/>
      <c r="EB4" s="182"/>
      <c r="ED4" s="182"/>
      <c r="EF4" s="173" t="n">
        <v>1</v>
      </c>
    </row>
    <row r="5" customFormat="false" ht="12.75" hidden="false" customHeight="false" outlineLevel="0" collapsed="false">
      <c r="A5" s="3" t="n">
        <v>36526</v>
      </c>
      <c r="B5" s="173" t="n">
        <v>0.895</v>
      </c>
      <c r="C5" s="173" t="n">
        <v>0.86</v>
      </c>
      <c r="D5" s="173" t="n">
        <v>0.87</v>
      </c>
      <c r="E5" s="173" t="n">
        <v>0.87</v>
      </c>
      <c r="F5" s="173" t="n">
        <v>0.977</v>
      </c>
      <c r="G5" s="173" t="n">
        <v>0.58</v>
      </c>
      <c r="H5" s="173" t="n">
        <v>0.44</v>
      </c>
      <c r="I5" s="173" t="n">
        <v>0.795</v>
      </c>
      <c r="J5" s="173" t="n">
        <v>0.49</v>
      </c>
      <c r="K5" s="173" t="n">
        <v>0.505</v>
      </c>
      <c r="L5" s="173" t="n">
        <v>0.605</v>
      </c>
      <c r="M5" s="173" t="n">
        <v>0.6375</v>
      </c>
      <c r="N5" s="173" t="n">
        <v>0.69</v>
      </c>
      <c r="O5" s="173" t="n">
        <v>0.88</v>
      </c>
      <c r="P5" s="173" t="n">
        <v>0.69</v>
      </c>
      <c r="Q5" s="173" t="n">
        <v>0.605</v>
      </c>
      <c r="R5" s="173" t="n">
        <v>0.605</v>
      </c>
      <c r="S5" s="173" t="n">
        <v>0.605</v>
      </c>
      <c r="T5" s="173" t="n">
        <v>0.69</v>
      </c>
      <c r="U5" s="173" t="n">
        <v>0.69</v>
      </c>
      <c r="V5" s="173" t="n">
        <v>0.69</v>
      </c>
      <c r="W5" s="173" t="n">
        <v>0.69</v>
      </c>
      <c r="X5" s="173" t="n">
        <v>0.88</v>
      </c>
      <c r="Y5" s="173" t="n">
        <v>0.88</v>
      </c>
      <c r="Z5" s="173" t="n">
        <v>0.88</v>
      </c>
      <c r="AA5" s="173" t="n">
        <v>0.88</v>
      </c>
      <c r="AB5" s="173" t="n">
        <v>0.69</v>
      </c>
      <c r="AC5" s="173" t="n">
        <v>0.69</v>
      </c>
      <c r="AD5" s="173" t="n">
        <v>0.88</v>
      </c>
      <c r="AE5" s="173" t="n">
        <v>0.88</v>
      </c>
      <c r="AF5" s="173" t="n">
        <v>0.69</v>
      </c>
      <c r="AG5" s="173" t="n">
        <v>0.98</v>
      </c>
      <c r="AH5" s="173" t="n">
        <v>0.89</v>
      </c>
      <c r="AI5" s="173" t="n">
        <v>0.89</v>
      </c>
      <c r="AJ5" s="173" t="n">
        <v>0.69</v>
      </c>
      <c r="AK5" s="173" t="n">
        <v>1</v>
      </c>
      <c r="AL5" s="173" t="n">
        <v>0.505</v>
      </c>
      <c r="AM5" s="174" t="n">
        <v>0.87</v>
      </c>
      <c r="AN5" s="173" t="n">
        <v>0.985</v>
      </c>
      <c r="AO5" s="173" t="n">
        <v>0.96</v>
      </c>
      <c r="AP5" s="173" t="n">
        <v>0.99</v>
      </c>
      <c r="AQ5" s="173" t="n">
        <v>0.87</v>
      </c>
      <c r="AR5" s="173" t="n">
        <v>0.89</v>
      </c>
      <c r="AS5" s="173" t="n">
        <v>0.977</v>
      </c>
      <c r="AT5" s="173" t="n">
        <v>0.925</v>
      </c>
      <c r="AU5" s="173" t="n">
        <v>0.89</v>
      </c>
      <c r="AV5" s="173" t="n">
        <v>0.87</v>
      </c>
      <c r="AW5" s="173" t="n">
        <v>0.87</v>
      </c>
      <c r="AX5" s="173" t="n">
        <v>0.87</v>
      </c>
      <c r="AY5" s="173" t="n">
        <v>0.89</v>
      </c>
      <c r="AZ5" s="174" t="n">
        <v>0.89</v>
      </c>
      <c r="BA5" s="174" t="n">
        <v>0.87</v>
      </c>
      <c r="BB5" s="181" t="n">
        <v>1</v>
      </c>
      <c r="BC5" s="173" t="n">
        <v>1</v>
      </c>
      <c r="BD5" s="173" t="n">
        <v>1</v>
      </c>
      <c r="BE5" s="173" t="n">
        <v>1</v>
      </c>
      <c r="BF5" s="173" t="n">
        <v>0.9999</v>
      </c>
      <c r="BG5" s="173" t="n">
        <v>1</v>
      </c>
      <c r="BH5" s="173" t="n">
        <v>1</v>
      </c>
      <c r="BI5" s="173" t="n">
        <v>0.995</v>
      </c>
      <c r="BJ5" s="173" t="n">
        <v>0.999</v>
      </c>
      <c r="BK5" s="173" t="n">
        <v>0.999</v>
      </c>
      <c r="BL5" s="173" t="n">
        <v>0.9985</v>
      </c>
      <c r="BM5" s="173" t="n">
        <v>0.9985</v>
      </c>
      <c r="BN5" s="173" t="n">
        <v>0.972</v>
      </c>
      <c r="BO5" s="173" t="n">
        <v>0.9999</v>
      </c>
      <c r="BP5" s="173" t="n">
        <v>0.9999</v>
      </c>
      <c r="BQ5" s="173" t="n">
        <v>1</v>
      </c>
      <c r="BR5" s="173" t="n">
        <v>1</v>
      </c>
      <c r="BS5" s="173" t="n">
        <v>1</v>
      </c>
      <c r="BT5" s="173" t="n">
        <v>1</v>
      </c>
      <c r="BU5" s="173" t="n">
        <v>1</v>
      </c>
      <c r="BV5" s="173" t="n">
        <v>1</v>
      </c>
      <c r="BW5" s="173" t="n">
        <v>1</v>
      </c>
      <c r="BX5" s="173" t="n">
        <v>1</v>
      </c>
      <c r="BY5" s="173" t="n">
        <v>1</v>
      </c>
      <c r="BZ5" s="173" t="n">
        <v>1</v>
      </c>
      <c r="CA5" s="173" t="n">
        <v>1</v>
      </c>
      <c r="CB5" s="173" t="n">
        <v>1</v>
      </c>
      <c r="CC5" s="173" t="n">
        <v>1</v>
      </c>
      <c r="CD5" s="173" t="n">
        <v>1</v>
      </c>
      <c r="CE5" s="173" t="n">
        <v>1</v>
      </c>
      <c r="CF5" s="173" t="n">
        <v>1</v>
      </c>
      <c r="CG5" s="182"/>
      <c r="CH5" s="173" t="n">
        <v>1</v>
      </c>
      <c r="CI5" s="182"/>
      <c r="CJ5" s="182"/>
      <c r="CK5" s="182"/>
      <c r="CL5" s="182"/>
      <c r="CM5" s="182"/>
      <c r="CN5" s="182"/>
      <c r="CO5" s="182"/>
      <c r="CP5" s="173" t="n">
        <v>0.895</v>
      </c>
      <c r="CQ5" s="173" t="n">
        <v>0.86</v>
      </c>
      <c r="CR5" s="173" t="n">
        <v>0.87</v>
      </c>
      <c r="CS5" s="173" t="n">
        <v>0.92</v>
      </c>
      <c r="CT5" s="173" t="n">
        <v>0.999</v>
      </c>
      <c r="CU5" s="173" t="n">
        <v>0.58</v>
      </c>
      <c r="CV5" s="173" t="n">
        <v>0.44</v>
      </c>
      <c r="CW5" s="173" t="n">
        <v>0.795</v>
      </c>
      <c r="CX5" s="173" t="n">
        <v>0.49</v>
      </c>
      <c r="CY5" s="173" t="n">
        <v>0.505</v>
      </c>
      <c r="CZ5" s="173" t="n">
        <v>0.605</v>
      </c>
      <c r="DA5" s="173" t="n">
        <v>0.6375</v>
      </c>
      <c r="DB5" s="173" t="n">
        <v>0.69</v>
      </c>
      <c r="DC5" s="173" t="n">
        <v>0.88</v>
      </c>
      <c r="DD5" s="173" t="n">
        <v>0.64</v>
      </c>
      <c r="DE5" s="173" t="n">
        <v>0.89</v>
      </c>
      <c r="DF5" s="173" t="n">
        <v>0.985</v>
      </c>
      <c r="DG5" s="173" t="n">
        <v>0.96</v>
      </c>
      <c r="DH5" s="173" t="n">
        <v>0.99</v>
      </c>
      <c r="DI5" s="173" t="n">
        <v>0.925</v>
      </c>
      <c r="DN5" s="182"/>
      <c r="DO5" s="182"/>
      <c r="DP5" s="182"/>
      <c r="DQ5" s="182"/>
      <c r="DR5" s="182"/>
      <c r="DS5" s="182"/>
      <c r="DT5" s="182"/>
      <c r="DU5" s="182"/>
      <c r="DV5" s="182"/>
      <c r="DW5" s="182"/>
      <c r="DX5" s="182"/>
      <c r="DY5" s="182"/>
      <c r="DZ5" s="182"/>
      <c r="EA5" s="182"/>
      <c r="EB5" s="182"/>
      <c r="ED5" s="182"/>
      <c r="EF5" s="173" t="n">
        <v>1</v>
      </c>
    </row>
    <row r="6" customFormat="false" ht="12.75" hidden="false" customHeight="false" outlineLevel="0" collapsed="false">
      <c r="A6" s="3" t="n">
        <v>36557</v>
      </c>
      <c r="B6" s="173" t="n">
        <v>0.865</v>
      </c>
      <c r="C6" s="173" t="n">
        <v>0.86</v>
      </c>
      <c r="D6" s="173" t="n">
        <v>0.89</v>
      </c>
      <c r="E6" s="173" t="n">
        <v>0.89</v>
      </c>
      <c r="F6" s="173" t="n">
        <v>0.977</v>
      </c>
      <c r="G6" s="173" t="n">
        <v>0.58</v>
      </c>
      <c r="H6" s="173" t="n">
        <v>0.44</v>
      </c>
      <c r="I6" s="173" t="n">
        <v>0.835</v>
      </c>
      <c r="J6" s="173" t="n">
        <v>0.595</v>
      </c>
      <c r="K6" s="173" t="n">
        <v>0.505</v>
      </c>
      <c r="L6" s="173" t="n">
        <v>0.635</v>
      </c>
      <c r="M6" s="173" t="n">
        <v>0.6675</v>
      </c>
      <c r="N6" s="173" t="n">
        <v>0.71</v>
      </c>
      <c r="O6" s="173" t="n">
        <v>0.8775</v>
      </c>
      <c r="P6" s="173" t="n">
        <v>0.71</v>
      </c>
      <c r="Q6" s="173" t="n">
        <v>0.635</v>
      </c>
      <c r="R6" s="173" t="n">
        <v>0.635</v>
      </c>
      <c r="S6" s="173" t="n">
        <v>0.635</v>
      </c>
      <c r="T6" s="173" t="n">
        <v>0.71</v>
      </c>
      <c r="U6" s="173" t="n">
        <v>0.71</v>
      </c>
      <c r="V6" s="173" t="n">
        <v>0.71</v>
      </c>
      <c r="W6" s="173" t="n">
        <v>0.71</v>
      </c>
      <c r="X6" s="173" t="n">
        <v>0.8775</v>
      </c>
      <c r="Y6" s="173" t="n">
        <v>0.8775</v>
      </c>
      <c r="Z6" s="173" t="n">
        <v>0.8775</v>
      </c>
      <c r="AA6" s="173" t="n">
        <v>0.8775</v>
      </c>
      <c r="AB6" s="173" t="n">
        <v>0.71</v>
      </c>
      <c r="AC6" s="173" t="n">
        <v>0.71</v>
      </c>
      <c r="AD6" s="173" t="n">
        <v>0.8775</v>
      </c>
      <c r="AE6" s="173" t="n">
        <v>0.8775</v>
      </c>
      <c r="AF6" s="173" t="n">
        <v>0.71</v>
      </c>
      <c r="AG6" s="173" t="n">
        <v>0.98</v>
      </c>
      <c r="AH6" s="173" t="n">
        <v>0.9612</v>
      </c>
      <c r="AI6" s="173" t="n">
        <v>0.9612</v>
      </c>
      <c r="AJ6" s="173" t="n">
        <v>0.71</v>
      </c>
      <c r="AK6" s="173" t="n">
        <v>1</v>
      </c>
      <c r="AL6" s="173" t="n">
        <v>0.505</v>
      </c>
      <c r="AM6" s="174" t="n">
        <v>0.89</v>
      </c>
      <c r="AN6" s="173" t="n">
        <v>0.985</v>
      </c>
      <c r="AO6" s="173" t="n">
        <v>0.97</v>
      </c>
      <c r="AP6" s="173" t="n">
        <v>0.99</v>
      </c>
      <c r="AQ6" s="173" t="n">
        <v>0.89</v>
      </c>
      <c r="AR6" s="173" t="n">
        <v>0.9612</v>
      </c>
      <c r="AS6" s="173" t="n">
        <v>0.977</v>
      </c>
      <c r="AT6" s="173" t="n">
        <v>0.93</v>
      </c>
      <c r="AU6" s="173" t="n">
        <v>0.9612</v>
      </c>
      <c r="AV6" s="173" t="n">
        <v>0.89</v>
      </c>
      <c r="AW6" s="173" t="n">
        <v>0.89</v>
      </c>
      <c r="AX6" s="173" t="n">
        <v>0.89</v>
      </c>
      <c r="AY6" s="173" t="n">
        <v>0.9612</v>
      </c>
      <c r="AZ6" s="174" t="n">
        <v>0.9612</v>
      </c>
      <c r="BA6" s="174" t="n">
        <v>0.89</v>
      </c>
      <c r="BB6" s="181" t="n">
        <v>1</v>
      </c>
      <c r="BC6" s="173" t="n">
        <v>1</v>
      </c>
      <c r="BD6" s="173" t="n">
        <v>1</v>
      </c>
      <c r="BE6" s="173" t="n">
        <v>1</v>
      </c>
      <c r="BF6" s="173" t="n">
        <v>0.9999</v>
      </c>
      <c r="BG6" s="173" t="n">
        <v>1</v>
      </c>
      <c r="BH6" s="173" t="n">
        <v>1</v>
      </c>
      <c r="BI6" s="173" t="n">
        <v>0.995</v>
      </c>
      <c r="BJ6" s="173" t="n">
        <v>0.999</v>
      </c>
      <c r="BK6" s="173" t="n">
        <v>0.999</v>
      </c>
      <c r="BL6" s="173" t="n">
        <v>0.9985</v>
      </c>
      <c r="BM6" s="173" t="n">
        <v>0.9985</v>
      </c>
      <c r="BN6" s="173" t="n">
        <v>0.972</v>
      </c>
      <c r="BO6" s="173" t="n">
        <v>0.9999</v>
      </c>
      <c r="BP6" s="173" t="n">
        <v>0.9999</v>
      </c>
      <c r="BQ6" s="173" t="n">
        <v>1</v>
      </c>
      <c r="BR6" s="173" t="n">
        <v>1</v>
      </c>
      <c r="BS6" s="173" t="n">
        <v>1</v>
      </c>
      <c r="BT6" s="173" t="n">
        <v>1</v>
      </c>
      <c r="BU6" s="173" t="n">
        <v>1</v>
      </c>
      <c r="BV6" s="173" t="n">
        <v>1</v>
      </c>
      <c r="BW6" s="173" t="n">
        <v>1</v>
      </c>
      <c r="BX6" s="173" t="n">
        <v>1</v>
      </c>
      <c r="BY6" s="173" t="n">
        <v>1</v>
      </c>
      <c r="BZ6" s="173" t="n">
        <v>1</v>
      </c>
      <c r="CA6" s="173" t="n">
        <v>1</v>
      </c>
      <c r="CB6" s="173" t="n">
        <v>1</v>
      </c>
      <c r="CC6" s="173" t="n">
        <v>1</v>
      </c>
      <c r="CD6" s="173" t="n">
        <v>1</v>
      </c>
      <c r="CE6" s="173" t="n">
        <v>1</v>
      </c>
      <c r="CF6" s="173" t="n">
        <v>1</v>
      </c>
      <c r="CG6" s="182"/>
      <c r="CH6" s="173" t="n">
        <v>1.08</v>
      </c>
      <c r="CI6" s="182"/>
      <c r="CJ6" s="182"/>
      <c r="CK6" s="182"/>
      <c r="CL6" s="182"/>
      <c r="CM6" s="182"/>
      <c r="CN6" s="182"/>
      <c r="CO6" s="182"/>
      <c r="CP6" s="173" t="n">
        <v>0.865</v>
      </c>
      <c r="CQ6" s="173" t="n">
        <v>0.86</v>
      </c>
      <c r="CR6" s="173" t="n">
        <v>0.89</v>
      </c>
      <c r="CS6" s="173" t="n">
        <v>0.935</v>
      </c>
      <c r="CT6" s="173" t="n">
        <v>0.99895</v>
      </c>
      <c r="CU6" s="173" t="n">
        <v>0.58</v>
      </c>
      <c r="CV6" s="173" t="n">
        <v>0.44</v>
      </c>
      <c r="CW6" s="173" t="n">
        <v>0.835</v>
      </c>
      <c r="CX6" s="173" t="n">
        <v>0.595</v>
      </c>
      <c r="CY6" s="173" t="n">
        <v>0.505</v>
      </c>
      <c r="CZ6" s="173" t="n">
        <v>0.635</v>
      </c>
      <c r="DA6" s="173" t="n">
        <v>0.6675</v>
      </c>
      <c r="DB6" s="173" t="n">
        <v>0.71</v>
      </c>
      <c r="DC6" s="173" t="n">
        <v>0.8775</v>
      </c>
      <c r="DD6" s="173" t="n">
        <v>0.67</v>
      </c>
      <c r="DE6" s="173" t="n">
        <v>0.89</v>
      </c>
      <c r="DF6" s="173" t="n">
        <v>0.985</v>
      </c>
      <c r="DG6" s="173" t="n">
        <v>0.97</v>
      </c>
      <c r="DH6" s="173" t="n">
        <v>0.99</v>
      </c>
      <c r="DI6" s="173" t="n">
        <v>0.93</v>
      </c>
      <c r="DN6" s="182"/>
      <c r="DO6" s="182"/>
      <c r="DP6" s="182"/>
      <c r="DQ6" s="182"/>
      <c r="DR6" s="182"/>
      <c r="DS6" s="182"/>
      <c r="DT6" s="182"/>
      <c r="DU6" s="182"/>
      <c r="DV6" s="182"/>
      <c r="DW6" s="182"/>
      <c r="DX6" s="182"/>
      <c r="DY6" s="182"/>
      <c r="DZ6" s="182"/>
      <c r="EA6" s="182"/>
      <c r="EB6" s="182"/>
      <c r="ED6" s="182" t="n">
        <v>0.08</v>
      </c>
      <c r="EF6" s="173" t="n">
        <v>1</v>
      </c>
    </row>
    <row r="7" customFormat="false" ht="12.75" hidden="false" customHeight="false" outlineLevel="0" collapsed="false">
      <c r="A7" s="3" t="n">
        <v>36586</v>
      </c>
      <c r="B7" s="173" t="n">
        <v>0.91863</v>
      </c>
      <c r="C7" s="173" t="n">
        <v>0.9167</v>
      </c>
      <c r="D7" s="173" t="n">
        <v>0.981435</v>
      </c>
      <c r="E7" s="173" t="n">
        <v>0.981435</v>
      </c>
      <c r="F7" s="173" t="n">
        <v>0.977</v>
      </c>
      <c r="G7" s="173" t="n">
        <v>0.9875</v>
      </c>
      <c r="H7" s="173" t="n">
        <v>0.968</v>
      </c>
      <c r="I7" s="173" t="n">
        <v>0.865</v>
      </c>
      <c r="J7" s="173" t="n">
        <v>0.9849375</v>
      </c>
      <c r="K7" s="173" t="n">
        <v>0.985</v>
      </c>
      <c r="L7" s="173" t="n">
        <v>0.9875</v>
      </c>
      <c r="M7" s="173" t="n">
        <v>0.9875</v>
      </c>
      <c r="N7" s="173" t="n">
        <v>0.98</v>
      </c>
      <c r="O7" s="173" t="n">
        <v>0.936</v>
      </c>
      <c r="P7" s="173" t="n">
        <v>0.98</v>
      </c>
      <c r="Q7" s="173" t="n">
        <v>0.9875</v>
      </c>
      <c r="R7" s="173" t="n">
        <v>0.9875</v>
      </c>
      <c r="S7" s="173" t="n">
        <v>0.9875</v>
      </c>
      <c r="T7" s="173" t="n">
        <v>0.98</v>
      </c>
      <c r="U7" s="173" t="n">
        <v>0.98</v>
      </c>
      <c r="V7" s="173" t="n">
        <v>0.98</v>
      </c>
      <c r="W7" s="173" t="n">
        <v>0.98</v>
      </c>
      <c r="X7" s="173" t="n">
        <v>0.936</v>
      </c>
      <c r="Y7" s="173" t="n">
        <v>0.936</v>
      </c>
      <c r="Z7" s="173" t="n">
        <v>0.936</v>
      </c>
      <c r="AA7" s="173" t="n">
        <v>0.936</v>
      </c>
      <c r="AB7" s="173" t="n">
        <v>0.98</v>
      </c>
      <c r="AC7" s="173" t="n">
        <v>0.98</v>
      </c>
      <c r="AD7" s="173" t="n">
        <v>0.936</v>
      </c>
      <c r="AE7" s="173" t="n">
        <v>0.936</v>
      </c>
      <c r="AF7" s="173" t="n">
        <v>0.98</v>
      </c>
      <c r="AG7" s="173" t="n">
        <v>0.99</v>
      </c>
      <c r="AH7" s="173" t="n">
        <v>0.962535</v>
      </c>
      <c r="AI7" s="173" t="n">
        <v>0.962535</v>
      </c>
      <c r="AJ7" s="173" t="n">
        <v>0.98</v>
      </c>
      <c r="AK7" s="173" t="n">
        <v>1</v>
      </c>
      <c r="AL7" s="173" t="n">
        <v>0.985</v>
      </c>
      <c r="AM7" s="174" t="n">
        <v>0.981435</v>
      </c>
      <c r="AN7" s="173" t="n">
        <v>0.985</v>
      </c>
      <c r="AO7" s="173" t="n">
        <v>0.97</v>
      </c>
      <c r="AP7" s="173" t="n">
        <v>0.99</v>
      </c>
      <c r="AQ7" s="173" t="n">
        <v>0.981435</v>
      </c>
      <c r="AR7" s="173" t="n">
        <v>0.962535</v>
      </c>
      <c r="AS7" s="173" t="n">
        <v>0.977</v>
      </c>
      <c r="AT7" s="173" t="n">
        <v>0.945</v>
      </c>
      <c r="AU7" s="173" t="n">
        <v>0.962535</v>
      </c>
      <c r="AV7" s="173" t="n">
        <v>0.981435</v>
      </c>
      <c r="AW7" s="173" t="n">
        <v>0.981435</v>
      </c>
      <c r="AX7" s="173" t="n">
        <v>0.981435</v>
      </c>
      <c r="AY7" s="173" t="n">
        <v>0.962535</v>
      </c>
      <c r="AZ7" s="174" t="n">
        <v>0.962535</v>
      </c>
      <c r="BA7" s="174" t="n">
        <v>0.981435</v>
      </c>
      <c r="BB7" s="181" t="n">
        <v>1</v>
      </c>
      <c r="BC7" s="173" t="n">
        <v>1</v>
      </c>
      <c r="BD7" s="173" t="n">
        <v>1</v>
      </c>
      <c r="BE7" s="173" t="n">
        <v>1</v>
      </c>
      <c r="BF7" s="173" t="n">
        <v>0.9999</v>
      </c>
      <c r="BG7" s="173" t="n">
        <v>1</v>
      </c>
      <c r="BH7" s="173" t="n">
        <v>1</v>
      </c>
      <c r="BI7" s="173" t="n">
        <v>0.995</v>
      </c>
      <c r="BJ7" s="173" t="n">
        <v>0.999</v>
      </c>
      <c r="BK7" s="173" t="n">
        <v>0.999</v>
      </c>
      <c r="BL7" s="173" t="n">
        <v>0.9985</v>
      </c>
      <c r="BM7" s="173" t="n">
        <v>0.9985</v>
      </c>
      <c r="BN7" s="173" t="n">
        <v>0.972</v>
      </c>
      <c r="BO7" s="173" t="n">
        <v>0.9999</v>
      </c>
      <c r="BP7" s="173" t="n">
        <v>0.9999</v>
      </c>
      <c r="BQ7" s="173" t="n">
        <v>1</v>
      </c>
      <c r="BR7" s="173" t="n">
        <v>1.062</v>
      </c>
      <c r="BS7" s="173" t="n">
        <v>1.03</v>
      </c>
      <c r="BT7" s="173" t="n">
        <v>1.0785</v>
      </c>
      <c r="BU7" s="173" t="n">
        <v>1.005</v>
      </c>
      <c r="BV7" s="173" t="n">
        <v>1</v>
      </c>
      <c r="BW7" s="173" t="n">
        <v>1.85</v>
      </c>
      <c r="BX7" s="173" t="n">
        <v>2.2</v>
      </c>
      <c r="BY7" s="173" t="n">
        <v>1</v>
      </c>
      <c r="BZ7" s="173" t="n">
        <v>1.2875</v>
      </c>
      <c r="CA7" s="173" t="n">
        <v>1.98</v>
      </c>
      <c r="CB7" s="173" t="n">
        <v>1.46</v>
      </c>
      <c r="CC7" s="173" t="n">
        <v>1.46</v>
      </c>
      <c r="CD7" s="173" t="n">
        <v>1.225</v>
      </c>
      <c r="CE7" s="173" t="n">
        <v>1.04</v>
      </c>
      <c r="CF7" s="173" t="n">
        <v>1.38</v>
      </c>
      <c r="CG7" s="182"/>
      <c r="CH7" s="173" t="n">
        <v>1.0815</v>
      </c>
      <c r="CI7" s="182"/>
      <c r="CJ7" s="182"/>
      <c r="CK7" s="182"/>
      <c r="CL7" s="182"/>
      <c r="CM7" s="182"/>
      <c r="CN7" s="182"/>
      <c r="CO7" s="182"/>
      <c r="CP7" s="173" t="n">
        <v>0.865</v>
      </c>
      <c r="CQ7" s="173" t="n">
        <v>0.89</v>
      </c>
      <c r="CR7" s="173" t="n">
        <v>0.91</v>
      </c>
      <c r="CS7" s="173" t="n">
        <v>0.935</v>
      </c>
      <c r="CT7" s="173" t="n">
        <v>0.99895</v>
      </c>
      <c r="CU7" s="173" t="n">
        <v>0.54</v>
      </c>
      <c r="CV7" s="173" t="n">
        <v>0.44</v>
      </c>
      <c r="CW7" s="173" t="n">
        <v>0.865</v>
      </c>
      <c r="CX7" s="173" t="n">
        <v>0.765</v>
      </c>
      <c r="CY7" s="173" t="n">
        <v>0.515</v>
      </c>
      <c r="CZ7" s="173" t="n">
        <v>0.785</v>
      </c>
      <c r="DA7" s="173" t="n">
        <v>0.8175</v>
      </c>
      <c r="DB7" s="173" t="n">
        <v>0.8</v>
      </c>
      <c r="DC7" s="173" t="n">
        <v>0.9</v>
      </c>
      <c r="DD7" s="173" t="n">
        <v>0.83</v>
      </c>
      <c r="DE7" s="173" t="n">
        <v>0.89</v>
      </c>
      <c r="DF7" s="173" t="n">
        <v>0.985</v>
      </c>
      <c r="DG7" s="173" t="n">
        <v>0.97</v>
      </c>
      <c r="DH7" s="173" t="n">
        <v>0.99</v>
      </c>
      <c r="DI7" s="173" t="n">
        <v>0.945</v>
      </c>
      <c r="DN7" s="182" t="n">
        <v>0.062</v>
      </c>
      <c r="DO7" s="182" t="n">
        <v>0.03</v>
      </c>
      <c r="DP7" s="182" t="n">
        <v>0.0785</v>
      </c>
      <c r="DQ7" s="182" t="n">
        <v>0.005</v>
      </c>
      <c r="DR7" s="182" t="n">
        <v>0</v>
      </c>
      <c r="DS7" s="182" t="n">
        <v>0.85</v>
      </c>
      <c r="DT7" s="182" t="n">
        <v>1.2</v>
      </c>
      <c r="DU7" s="182" t="n">
        <v>0</v>
      </c>
      <c r="DV7" s="182" t="n">
        <v>0.2875</v>
      </c>
      <c r="DW7" s="182" t="n">
        <v>0.98</v>
      </c>
      <c r="DX7" s="182" t="n">
        <v>0.46</v>
      </c>
      <c r="DY7" s="182" t="n">
        <v>0.46</v>
      </c>
      <c r="DZ7" s="182" t="n">
        <v>0.225</v>
      </c>
      <c r="EA7" s="182" t="n">
        <v>0.04</v>
      </c>
      <c r="EB7" s="182" t="n">
        <v>0.38</v>
      </c>
      <c r="ED7" s="182" t="n">
        <v>0.0015</v>
      </c>
      <c r="EF7" s="173" t="n">
        <v>1</v>
      </c>
    </row>
    <row r="8" customFormat="false" ht="12.75" hidden="false" customHeight="false" outlineLevel="0" collapsed="false">
      <c r="A8" s="3" t="n">
        <v>36617</v>
      </c>
      <c r="B8" s="173" t="n">
        <v>0.9509375</v>
      </c>
      <c r="C8" s="173" t="n">
        <v>0.954</v>
      </c>
      <c r="D8" s="173" t="n">
        <v>0.98189</v>
      </c>
      <c r="E8" s="173" t="n">
        <v>0.98189</v>
      </c>
      <c r="F8" s="173" t="n">
        <v>0.977</v>
      </c>
      <c r="G8" s="173" t="n">
        <v>0.88992</v>
      </c>
      <c r="H8" s="173" t="n">
        <v>0.9040377</v>
      </c>
      <c r="I8" s="173" t="n">
        <v>0.92661875</v>
      </c>
      <c r="J8" s="173" t="n">
        <v>0.972138</v>
      </c>
      <c r="K8" s="173" t="n">
        <v>0.985</v>
      </c>
      <c r="L8" s="173" t="n">
        <v>0.9875</v>
      </c>
      <c r="M8" s="173" t="n">
        <v>0.9875</v>
      </c>
      <c r="N8" s="173" t="n">
        <v>0.98</v>
      </c>
      <c r="O8" s="173" t="n">
        <v>0.9404745</v>
      </c>
      <c r="P8" s="173" t="n">
        <v>0.98</v>
      </c>
      <c r="Q8" s="173" t="n">
        <v>0.9875</v>
      </c>
      <c r="R8" s="173" t="n">
        <v>0.9875</v>
      </c>
      <c r="S8" s="173" t="n">
        <v>0.9875</v>
      </c>
      <c r="T8" s="173" t="n">
        <v>0.98</v>
      </c>
      <c r="U8" s="173" t="n">
        <v>0.98</v>
      </c>
      <c r="V8" s="173" t="n">
        <v>0.98</v>
      </c>
      <c r="W8" s="173" t="n">
        <v>0.98</v>
      </c>
      <c r="X8" s="173" t="n">
        <v>0.9404745</v>
      </c>
      <c r="Y8" s="173" t="n">
        <v>0.9404745</v>
      </c>
      <c r="Z8" s="173" t="n">
        <v>0.9404745</v>
      </c>
      <c r="AA8" s="173" t="n">
        <v>0.9404745</v>
      </c>
      <c r="AB8" s="173" t="n">
        <v>0.98</v>
      </c>
      <c r="AC8" s="173" t="n">
        <v>0.98</v>
      </c>
      <c r="AD8" s="173" t="n">
        <v>0.9404745</v>
      </c>
      <c r="AE8" s="173" t="n">
        <v>0.9404745</v>
      </c>
      <c r="AF8" s="173" t="n">
        <v>0.98</v>
      </c>
      <c r="AG8" s="173" t="n">
        <v>0.99</v>
      </c>
      <c r="AH8" s="173" t="n">
        <v>0.963781</v>
      </c>
      <c r="AI8" s="173" t="n">
        <v>0.963781</v>
      </c>
      <c r="AJ8" s="173" t="n">
        <v>0.98</v>
      </c>
      <c r="AK8" s="173" t="n">
        <v>1</v>
      </c>
      <c r="AL8" s="173" t="n">
        <v>0.985</v>
      </c>
      <c r="AM8" s="174" t="n">
        <v>0.98189</v>
      </c>
      <c r="AN8" s="173" t="n">
        <v>0.985</v>
      </c>
      <c r="AO8" s="173" t="n">
        <v>0.99</v>
      </c>
      <c r="AP8" s="173" t="n">
        <v>0.99</v>
      </c>
      <c r="AQ8" s="173" t="n">
        <v>0.98189</v>
      </c>
      <c r="AR8" s="173" t="n">
        <v>0.963781</v>
      </c>
      <c r="AS8" s="173" t="n">
        <v>0.977</v>
      </c>
      <c r="AT8" s="173" t="n">
        <v>0.97</v>
      </c>
      <c r="AU8" s="173" t="n">
        <v>0.963781</v>
      </c>
      <c r="AV8" s="173" t="n">
        <v>0.98189</v>
      </c>
      <c r="AW8" s="173" t="n">
        <v>0.98189</v>
      </c>
      <c r="AX8" s="173" t="n">
        <v>0.98189</v>
      </c>
      <c r="AY8" s="173" t="n">
        <v>0.963781</v>
      </c>
      <c r="AZ8" s="174" t="n">
        <v>0.963781</v>
      </c>
      <c r="BA8" s="174" t="n">
        <v>0.98189</v>
      </c>
      <c r="BB8" s="181" t="n">
        <v>1</v>
      </c>
      <c r="BC8" s="173" t="n">
        <v>1</v>
      </c>
      <c r="BD8" s="173" t="n">
        <v>1</v>
      </c>
      <c r="BE8" s="173" t="n">
        <v>1</v>
      </c>
      <c r="BF8" s="173" t="n">
        <v>0.9999</v>
      </c>
      <c r="BG8" s="173" t="n">
        <v>1</v>
      </c>
      <c r="BH8" s="173" t="n">
        <v>1</v>
      </c>
      <c r="BI8" s="173" t="n">
        <v>0.995</v>
      </c>
      <c r="BJ8" s="173" t="n">
        <v>0.999</v>
      </c>
      <c r="BK8" s="173" t="n">
        <v>0.999</v>
      </c>
      <c r="BL8" s="173" t="n">
        <v>0.9985</v>
      </c>
      <c r="BM8" s="173" t="n">
        <v>0.9985</v>
      </c>
      <c r="BN8" s="173" t="n">
        <v>0.972</v>
      </c>
      <c r="BO8" s="173" t="n">
        <v>0.9999</v>
      </c>
      <c r="BP8" s="173" t="n">
        <v>0.9999</v>
      </c>
      <c r="BQ8" s="173" t="n">
        <v>1</v>
      </c>
      <c r="BR8" s="173" t="n">
        <v>1.0625</v>
      </c>
      <c r="BS8" s="173" t="n">
        <v>1.06</v>
      </c>
      <c r="BT8" s="173" t="n">
        <v>1.079</v>
      </c>
      <c r="BU8" s="173" t="n">
        <v>1.0051</v>
      </c>
      <c r="BV8" s="173" t="n">
        <v>1</v>
      </c>
      <c r="BW8" s="173" t="n">
        <v>1.854</v>
      </c>
      <c r="BX8" s="173" t="n">
        <v>2.20497</v>
      </c>
      <c r="BY8" s="173" t="n">
        <v>1.00175</v>
      </c>
      <c r="BZ8" s="173" t="n">
        <v>1.2876</v>
      </c>
      <c r="CA8" s="173" t="n">
        <v>1.9815</v>
      </c>
      <c r="CB8" s="173" t="n">
        <v>1.4615</v>
      </c>
      <c r="CC8" s="173" t="n">
        <v>1.4615</v>
      </c>
      <c r="CD8" s="173" t="n">
        <v>1.2265</v>
      </c>
      <c r="CE8" s="173" t="n">
        <v>1.0415</v>
      </c>
      <c r="CF8" s="173" t="n">
        <v>1.3815</v>
      </c>
      <c r="CG8" s="182"/>
      <c r="CH8" s="173" t="n">
        <v>1.0829</v>
      </c>
      <c r="CI8" s="182"/>
      <c r="CJ8" s="182"/>
      <c r="CK8" s="182"/>
      <c r="CL8" s="182"/>
      <c r="CM8" s="182"/>
      <c r="CN8" s="182"/>
      <c r="CO8" s="182"/>
      <c r="CP8" s="173" t="n">
        <v>0.895</v>
      </c>
      <c r="CQ8" s="173" t="n">
        <v>0.9</v>
      </c>
      <c r="CR8" s="173" t="n">
        <v>0.91</v>
      </c>
      <c r="CS8" s="173" t="n">
        <v>0.96</v>
      </c>
      <c r="CT8" s="173" t="n">
        <v>0.99895</v>
      </c>
      <c r="CU8" s="173" t="n">
        <v>0.48</v>
      </c>
      <c r="CV8" s="173" t="n">
        <v>0.41</v>
      </c>
      <c r="CW8" s="173" t="n">
        <v>0.925</v>
      </c>
      <c r="CX8" s="173" t="n">
        <v>0.755</v>
      </c>
      <c r="CY8" s="173" t="n">
        <v>0.575</v>
      </c>
      <c r="CZ8" s="173" t="n">
        <v>0.895</v>
      </c>
      <c r="DA8" s="173" t="n">
        <v>0.9275</v>
      </c>
      <c r="DB8" s="173" t="n">
        <v>0.85</v>
      </c>
      <c r="DC8" s="173" t="n">
        <v>0.903</v>
      </c>
      <c r="DD8" s="173" t="n">
        <v>0.92</v>
      </c>
      <c r="DE8" s="173" t="n">
        <v>0.89</v>
      </c>
      <c r="DF8" s="173" t="n">
        <v>0.985</v>
      </c>
      <c r="DG8" s="173" t="n">
        <v>0.99</v>
      </c>
      <c r="DH8" s="173" t="n">
        <v>0.99</v>
      </c>
      <c r="DI8" s="173" t="n">
        <v>0.97</v>
      </c>
      <c r="DN8" s="182" t="n">
        <v>0.0005</v>
      </c>
      <c r="DO8" s="182" t="n">
        <v>0.03</v>
      </c>
      <c r="DP8" s="182" t="n">
        <v>0.0005</v>
      </c>
      <c r="DQ8" s="182" t="n">
        <v>0.0001</v>
      </c>
      <c r="DR8" s="182" t="n">
        <v>0</v>
      </c>
      <c r="DS8" s="182" t="n">
        <v>0.004</v>
      </c>
      <c r="DT8" s="182" t="n">
        <v>0.00497</v>
      </c>
      <c r="DU8" s="182" t="n">
        <v>0.00175</v>
      </c>
      <c r="DV8" s="182" t="n">
        <v>0.0001</v>
      </c>
      <c r="DW8" s="182" t="n">
        <v>0.0015</v>
      </c>
      <c r="DX8" s="182" t="n">
        <v>0.0015</v>
      </c>
      <c r="DY8" s="182" t="n">
        <v>0.0015</v>
      </c>
      <c r="DZ8" s="182" t="n">
        <v>0.0015</v>
      </c>
      <c r="EA8" s="182" t="n">
        <v>0.0015</v>
      </c>
      <c r="EB8" s="182" t="n">
        <v>0.0015</v>
      </c>
      <c r="ED8" s="182" t="n">
        <v>0.0014</v>
      </c>
      <c r="EF8" s="173" t="n">
        <v>1</v>
      </c>
    </row>
    <row r="9" customFormat="false" ht="12.75" hidden="false" customHeight="false" outlineLevel="0" collapsed="false">
      <c r="A9" s="3" t="n">
        <v>36647</v>
      </c>
      <c r="B9" s="173" t="n">
        <v>0.988</v>
      </c>
      <c r="C9" s="173" t="n">
        <v>0.9828</v>
      </c>
      <c r="D9" s="173" t="n">
        <v>0.97155</v>
      </c>
      <c r="E9" s="173" t="n">
        <v>0.97155</v>
      </c>
      <c r="F9" s="173" t="n">
        <v>0.977</v>
      </c>
      <c r="G9" s="173" t="n">
        <v>0.631686</v>
      </c>
      <c r="H9" s="173" t="n">
        <v>0.9059852</v>
      </c>
      <c r="I9" s="173" t="n">
        <v>0.9282375</v>
      </c>
      <c r="J9" s="173" t="n">
        <v>0.8434435</v>
      </c>
      <c r="K9" s="173" t="n">
        <v>0.985</v>
      </c>
      <c r="L9" s="173" t="n">
        <v>0.9875</v>
      </c>
      <c r="M9" s="173" t="n">
        <v>0.9875</v>
      </c>
      <c r="N9" s="173" t="n">
        <v>0.98</v>
      </c>
      <c r="O9" s="173" t="n">
        <v>0.93861</v>
      </c>
      <c r="P9" s="173" t="n">
        <v>0.98</v>
      </c>
      <c r="Q9" s="173" t="n">
        <v>0.9875</v>
      </c>
      <c r="R9" s="173" t="n">
        <v>0.9875</v>
      </c>
      <c r="S9" s="173" t="n">
        <v>0.9875</v>
      </c>
      <c r="T9" s="173" t="n">
        <v>0.98</v>
      </c>
      <c r="U9" s="173" t="n">
        <v>0.98</v>
      </c>
      <c r="V9" s="173" t="n">
        <v>0.98</v>
      </c>
      <c r="W9" s="173" t="n">
        <v>0.98</v>
      </c>
      <c r="X9" s="173" t="n">
        <v>0.93861</v>
      </c>
      <c r="Y9" s="173" t="n">
        <v>0.93861</v>
      </c>
      <c r="Z9" s="173" t="n">
        <v>0.93861</v>
      </c>
      <c r="AA9" s="173" t="n">
        <v>0.93861</v>
      </c>
      <c r="AB9" s="173" t="n">
        <v>0.98</v>
      </c>
      <c r="AC9" s="173" t="n">
        <v>0.98</v>
      </c>
      <c r="AD9" s="173" t="n">
        <v>0.93861</v>
      </c>
      <c r="AE9" s="173" t="n">
        <v>0.93861</v>
      </c>
      <c r="AF9" s="173" t="n">
        <v>0.98</v>
      </c>
      <c r="AG9" s="173" t="n">
        <v>0.99</v>
      </c>
      <c r="AH9" s="173" t="n">
        <v>0.96494245</v>
      </c>
      <c r="AI9" s="173" t="n">
        <v>0.96494245</v>
      </c>
      <c r="AJ9" s="173" t="n">
        <v>0.98</v>
      </c>
      <c r="AK9" s="173" t="n">
        <v>1</v>
      </c>
      <c r="AL9" s="173" t="n">
        <v>0.985</v>
      </c>
      <c r="AM9" s="174" t="n">
        <v>0.97155</v>
      </c>
      <c r="AN9" s="173" t="n">
        <v>0.985</v>
      </c>
      <c r="AO9" s="173" t="n">
        <v>0.99</v>
      </c>
      <c r="AP9" s="173" t="n">
        <v>0.99</v>
      </c>
      <c r="AQ9" s="173" t="n">
        <v>0.97155</v>
      </c>
      <c r="AR9" s="173" t="n">
        <v>0.96494245</v>
      </c>
      <c r="AS9" s="173" t="n">
        <v>0.977</v>
      </c>
      <c r="AT9" s="173" t="n">
        <v>0.97</v>
      </c>
      <c r="AU9" s="173" t="n">
        <v>0.96494245</v>
      </c>
      <c r="AV9" s="173" t="n">
        <v>0.97155</v>
      </c>
      <c r="AW9" s="173" t="n">
        <v>0.97155</v>
      </c>
      <c r="AX9" s="173" t="n">
        <v>0.97155</v>
      </c>
      <c r="AY9" s="173" t="n">
        <v>0.96494245</v>
      </c>
      <c r="AZ9" s="174" t="n">
        <v>0.96494245</v>
      </c>
      <c r="BA9" s="174" t="n">
        <v>0.97155</v>
      </c>
      <c r="BB9" s="181" t="n">
        <v>1</v>
      </c>
      <c r="BC9" s="173" t="n">
        <v>1</v>
      </c>
      <c r="BD9" s="173" t="n">
        <v>1</v>
      </c>
      <c r="BE9" s="173" t="n">
        <v>1</v>
      </c>
      <c r="BF9" s="173" t="n">
        <v>0.9999</v>
      </c>
      <c r="BG9" s="173" t="n">
        <v>1</v>
      </c>
      <c r="BH9" s="173" t="n">
        <v>1</v>
      </c>
      <c r="BI9" s="173" t="n">
        <v>0.995</v>
      </c>
      <c r="BJ9" s="173" t="n">
        <v>0.999</v>
      </c>
      <c r="BK9" s="173" t="n">
        <v>0.999</v>
      </c>
      <c r="BL9" s="173" t="n">
        <v>0.9985</v>
      </c>
      <c r="BM9" s="173" t="n">
        <v>0.9985</v>
      </c>
      <c r="BN9" s="173" t="n">
        <v>0.972</v>
      </c>
      <c r="BO9" s="173" t="n">
        <v>0.9999</v>
      </c>
      <c r="BP9" s="173" t="n">
        <v>0.9999</v>
      </c>
      <c r="BQ9" s="173" t="n">
        <v>1</v>
      </c>
      <c r="BR9" s="173" t="n">
        <v>1.06299</v>
      </c>
      <c r="BS9" s="173" t="n">
        <v>1.08</v>
      </c>
      <c r="BT9" s="173" t="n">
        <v>1.0795</v>
      </c>
      <c r="BU9" s="173" t="n">
        <v>1.0052</v>
      </c>
      <c r="BV9" s="173" t="n">
        <v>1</v>
      </c>
      <c r="BW9" s="173" t="n">
        <v>1.8579</v>
      </c>
      <c r="BX9" s="173" t="n">
        <v>2.20972</v>
      </c>
      <c r="BY9" s="173" t="n">
        <v>1.0035</v>
      </c>
      <c r="BZ9" s="173" t="n">
        <v>1.2877</v>
      </c>
      <c r="CA9" s="173" t="n">
        <v>1.983</v>
      </c>
      <c r="CB9" s="173" t="n">
        <v>1.4629</v>
      </c>
      <c r="CC9" s="173" t="n">
        <v>1.4629</v>
      </c>
      <c r="CD9" s="173" t="n">
        <v>1.2279</v>
      </c>
      <c r="CE9" s="173" t="n">
        <v>1.0429</v>
      </c>
      <c r="CF9" s="173" t="n">
        <v>1.3829</v>
      </c>
      <c r="CG9" s="182"/>
      <c r="CH9" s="173" t="n">
        <v>1.084205</v>
      </c>
      <c r="CI9" s="182"/>
      <c r="CJ9" s="182"/>
      <c r="CK9" s="182"/>
      <c r="CL9" s="182"/>
      <c r="CM9" s="182"/>
      <c r="CN9" s="182"/>
      <c r="CO9" s="182"/>
      <c r="CP9" s="173" t="n">
        <v>0.965</v>
      </c>
      <c r="CQ9" s="173" t="n">
        <v>0.91</v>
      </c>
      <c r="CR9" s="173" t="n">
        <v>0.9</v>
      </c>
      <c r="CS9" s="173" t="n">
        <v>0.97</v>
      </c>
      <c r="CT9" s="173" t="n">
        <v>0.99895</v>
      </c>
      <c r="CU9" s="173" t="n">
        <v>0.34</v>
      </c>
      <c r="CV9" s="173" t="n">
        <v>0.41</v>
      </c>
      <c r="CW9" s="173" t="n">
        <v>0.925</v>
      </c>
      <c r="CX9" s="173" t="n">
        <v>0.655</v>
      </c>
      <c r="CY9" s="173" t="n">
        <v>0.625</v>
      </c>
      <c r="CZ9" s="173" t="n">
        <v>0.9175</v>
      </c>
      <c r="DA9" s="173" t="n">
        <v>0.95</v>
      </c>
      <c r="DB9" s="173" t="n">
        <v>0.88</v>
      </c>
      <c r="DC9" s="173" t="n">
        <v>0.9</v>
      </c>
      <c r="DD9" s="173" t="n">
        <v>0.935</v>
      </c>
      <c r="DE9" s="173" t="n">
        <v>0.89</v>
      </c>
      <c r="DF9" s="173" t="n">
        <v>0.985</v>
      </c>
      <c r="DG9" s="173" t="n">
        <v>0.99</v>
      </c>
      <c r="DH9" s="173" t="n">
        <v>0.99</v>
      </c>
      <c r="DI9" s="173" t="n">
        <v>0.97</v>
      </c>
      <c r="DN9" s="182" t="n">
        <v>0.00049</v>
      </c>
      <c r="DO9" s="182" t="n">
        <v>0.02</v>
      </c>
      <c r="DP9" s="182" t="n">
        <v>0.0005</v>
      </c>
      <c r="DQ9" s="182" t="n">
        <v>0.0001</v>
      </c>
      <c r="DR9" s="182" t="n">
        <v>0</v>
      </c>
      <c r="DS9" s="182" t="n">
        <v>0.0039</v>
      </c>
      <c r="DT9" s="182" t="n">
        <v>0.00475</v>
      </c>
      <c r="DU9" s="182" t="n">
        <v>0.00175</v>
      </c>
      <c r="DV9" s="182" t="n">
        <v>0.0001</v>
      </c>
      <c r="DW9" s="182" t="n">
        <v>0.0015</v>
      </c>
      <c r="DX9" s="182" t="n">
        <v>0.0014</v>
      </c>
      <c r="DY9" s="182" t="n">
        <v>0.0014</v>
      </c>
      <c r="DZ9" s="182" t="n">
        <v>0.0014</v>
      </c>
      <c r="EA9" s="182" t="n">
        <v>0.0014</v>
      </c>
      <c r="EB9" s="182" t="n">
        <v>0.0014</v>
      </c>
      <c r="ED9" s="182" t="n">
        <v>0.001305</v>
      </c>
      <c r="EF9" s="173" t="n">
        <v>1</v>
      </c>
    </row>
    <row r="10" customFormat="false" ht="12.75" hidden="false" customHeight="false" outlineLevel="0" collapsed="false">
      <c r="A10" s="3" t="n">
        <v>36678</v>
      </c>
      <c r="B10" s="173" t="n">
        <v>0.988</v>
      </c>
      <c r="C10" s="173" t="n">
        <v>0.988</v>
      </c>
      <c r="D10" s="173" t="n">
        <v>0.972</v>
      </c>
      <c r="E10" s="173" t="n">
        <v>0.972</v>
      </c>
      <c r="F10" s="173" t="n">
        <v>0.977</v>
      </c>
      <c r="G10" s="173" t="n">
        <v>0.632978</v>
      </c>
      <c r="H10" s="173" t="n">
        <v>0.9875</v>
      </c>
      <c r="I10" s="173" t="n">
        <v>0.92985625</v>
      </c>
      <c r="J10" s="173" t="n">
        <v>0.727607</v>
      </c>
      <c r="K10" s="173" t="n">
        <v>0.985</v>
      </c>
      <c r="L10" s="173" t="n">
        <v>0.9875</v>
      </c>
      <c r="M10" s="173" t="n">
        <v>0.9875</v>
      </c>
      <c r="N10" s="173" t="n">
        <v>0.98</v>
      </c>
      <c r="O10" s="173" t="n">
        <v>0.942395013</v>
      </c>
      <c r="P10" s="173" t="n">
        <v>0.98</v>
      </c>
      <c r="Q10" s="173" t="n">
        <v>0.9875</v>
      </c>
      <c r="R10" s="173" t="n">
        <v>0.9875</v>
      </c>
      <c r="S10" s="173" t="n">
        <v>0.9875</v>
      </c>
      <c r="T10" s="173" t="n">
        <v>0.98</v>
      </c>
      <c r="U10" s="173" t="n">
        <v>0.98</v>
      </c>
      <c r="V10" s="173" t="n">
        <v>0.98</v>
      </c>
      <c r="W10" s="173" t="n">
        <v>0.98</v>
      </c>
      <c r="X10" s="173" t="n">
        <v>0.942395013</v>
      </c>
      <c r="Y10" s="173" t="n">
        <v>0.942395013</v>
      </c>
      <c r="Z10" s="173" t="n">
        <v>0.942395013</v>
      </c>
      <c r="AA10" s="173" t="n">
        <v>0.942395013</v>
      </c>
      <c r="AB10" s="173" t="n">
        <v>0.98</v>
      </c>
      <c r="AC10" s="173" t="n">
        <v>0.98</v>
      </c>
      <c r="AD10" s="173" t="n">
        <v>0.942395013</v>
      </c>
      <c r="AE10" s="173" t="n">
        <v>0.942395013</v>
      </c>
      <c r="AF10" s="173" t="n">
        <v>0.98</v>
      </c>
      <c r="AG10" s="173" t="n">
        <v>0.99</v>
      </c>
      <c r="AH10" s="173" t="n">
        <v>0.96601045</v>
      </c>
      <c r="AI10" s="173" t="n">
        <v>0.96601045</v>
      </c>
      <c r="AJ10" s="173" t="n">
        <v>0.98</v>
      </c>
      <c r="AK10" s="173" t="n">
        <v>1</v>
      </c>
      <c r="AL10" s="173" t="n">
        <v>0.985</v>
      </c>
      <c r="AM10" s="174" t="n">
        <v>0.972</v>
      </c>
      <c r="AN10" s="173" t="n">
        <v>0.985</v>
      </c>
      <c r="AO10" s="173" t="n">
        <v>0.99</v>
      </c>
      <c r="AP10" s="173" t="n">
        <v>0.99</v>
      </c>
      <c r="AQ10" s="173" t="n">
        <v>0.972</v>
      </c>
      <c r="AR10" s="173" t="n">
        <v>0.96601045</v>
      </c>
      <c r="AS10" s="173" t="n">
        <v>0.977</v>
      </c>
      <c r="AT10" s="173" t="n">
        <v>0.97</v>
      </c>
      <c r="AU10" s="173" t="n">
        <v>0.96601045</v>
      </c>
      <c r="AV10" s="173" t="n">
        <v>0.972</v>
      </c>
      <c r="AW10" s="173" t="n">
        <v>0.972</v>
      </c>
      <c r="AX10" s="173" t="n">
        <v>0.972</v>
      </c>
      <c r="AY10" s="173" t="n">
        <v>0.96601045</v>
      </c>
      <c r="AZ10" s="174" t="n">
        <v>0.96601045</v>
      </c>
      <c r="BA10" s="174" t="n">
        <v>0.972</v>
      </c>
      <c r="BB10" s="181" t="n">
        <v>1</v>
      </c>
      <c r="BC10" s="173" t="n">
        <v>1</v>
      </c>
      <c r="BD10" s="173" t="n">
        <v>1</v>
      </c>
      <c r="BE10" s="173" t="n">
        <v>1</v>
      </c>
      <c r="BF10" s="173" t="n">
        <v>0.9999</v>
      </c>
      <c r="BG10" s="173" t="n">
        <v>1</v>
      </c>
      <c r="BH10" s="173" t="n">
        <v>1</v>
      </c>
      <c r="BI10" s="173" t="n">
        <v>0.995</v>
      </c>
      <c r="BJ10" s="173" t="n">
        <v>0.999</v>
      </c>
      <c r="BK10" s="173" t="n">
        <v>0.999</v>
      </c>
      <c r="BL10" s="173" t="n">
        <v>0.9985</v>
      </c>
      <c r="BM10" s="173" t="n">
        <v>0.9985</v>
      </c>
      <c r="BN10" s="173" t="n">
        <v>0.972</v>
      </c>
      <c r="BO10" s="173" t="n">
        <v>0.9999</v>
      </c>
      <c r="BP10" s="173" t="n">
        <v>0.9999</v>
      </c>
      <c r="BQ10" s="173" t="n">
        <v>1</v>
      </c>
      <c r="BR10" s="173" t="n">
        <v>1.0634701</v>
      </c>
      <c r="BS10" s="173" t="n">
        <v>1.09</v>
      </c>
      <c r="BT10" s="173" t="n">
        <v>1.08</v>
      </c>
      <c r="BU10" s="173" t="n">
        <v>1.0053</v>
      </c>
      <c r="BV10" s="173" t="n">
        <v>1</v>
      </c>
      <c r="BW10" s="173" t="n">
        <v>1.8617</v>
      </c>
      <c r="BX10" s="173" t="n">
        <v>2.21412</v>
      </c>
      <c r="BY10" s="173" t="n">
        <v>1.00525</v>
      </c>
      <c r="BZ10" s="173" t="n">
        <v>1.2878</v>
      </c>
      <c r="CA10" s="173" t="n">
        <v>1.9845</v>
      </c>
      <c r="CB10" s="173" t="n">
        <v>1.464205</v>
      </c>
      <c r="CC10" s="173" t="n">
        <v>1.464205</v>
      </c>
      <c r="CD10" s="173" t="n">
        <v>1.229205</v>
      </c>
      <c r="CE10" s="173" t="n">
        <v>1.044205</v>
      </c>
      <c r="CF10" s="173" t="n">
        <v>1.384205</v>
      </c>
      <c r="CG10" s="182"/>
      <c r="CH10" s="173" t="n">
        <v>1.085405</v>
      </c>
      <c r="CI10" s="182"/>
      <c r="CJ10" s="182"/>
      <c r="CK10" s="182"/>
      <c r="CL10" s="182"/>
      <c r="CM10" s="182"/>
      <c r="CN10" s="182"/>
      <c r="CO10" s="182"/>
      <c r="CP10" s="173" t="n">
        <v>0.965</v>
      </c>
      <c r="CQ10" s="173" t="n">
        <v>0.91</v>
      </c>
      <c r="CR10" s="173" t="n">
        <v>0.9</v>
      </c>
      <c r="CS10" s="173" t="n">
        <v>0.98</v>
      </c>
      <c r="CT10" s="173" t="n">
        <v>0.99895</v>
      </c>
      <c r="CU10" s="173" t="n">
        <v>0.34</v>
      </c>
      <c r="CV10" s="173" t="n">
        <v>0.46</v>
      </c>
      <c r="CW10" s="173" t="n">
        <v>0.925</v>
      </c>
      <c r="CX10" s="173" t="n">
        <v>0.565</v>
      </c>
      <c r="CY10" s="173" t="n">
        <v>0.725</v>
      </c>
      <c r="CZ10" s="173" t="n">
        <v>0.8825</v>
      </c>
      <c r="DA10" s="173" t="n">
        <v>0.915</v>
      </c>
      <c r="DB10" s="173" t="n">
        <v>0.88</v>
      </c>
      <c r="DC10" s="173" t="n">
        <v>0.9025</v>
      </c>
      <c r="DD10" s="173" t="n">
        <v>0.915</v>
      </c>
      <c r="DE10" s="173" t="n">
        <v>0.89</v>
      </c>
      <c r="DF10" s="173" t="n">
        <v>0.985</v>
      </c>
      <c r="DG10" s="173" t="n">
        <v>0.99</v>
      </c>
      <c r="DH10" s="173" t="n">
        <v>0.99</v>
      </c>
      <c r="DI10" s="173" t="n">
        <v>0.97</v>
      </c>
      <c r="DN10" s="182" t="n">
        <v>0.0004801</v>
      </c>
      <c r="DO10" s="182" t="n">
        <v>0.01</v>
      </c>
      <c r="DP10" s="182" t="n">
        <v>0.0005</v>
      </c>
      <c r="DQ10" s="182" t="n">
        <v>0.0001</v>
      </c>
      <c r="DR10" s="182" t="n">
        <v>0</v>
      </c>
      <c r="DS10" s="182" t="n">
        <v>0.0038</v>
      </c>
      <c r="DT10" s="182" t="n">
        <v>0.0044</v>
      </c>
      <c r="DU10" s="182" t="n">
        <v>0.00175</v>
      </c>
      <c r="DV10" s="182" t="n">
        <v>0.0001</v>
      </c>
      <c r="DW10" s="182" t="n">
        <v>0.0015</v>
      </c>
      <c r="DX10" s="182" t="n">
        <v>0.001305</v>
      </c>
      <c r="DY10" s="182" t="n">
        <v>0.001305</v>
      </c>
      <c r="DZ10" s="182" t="n">
        <v>0.001305</v>
      </c>
      <c r="EA10" s="182" t="n">
        <v>0.001305</v>
      </c>
      <c r="EB10" s="182" t="n">
        <v>0.001305</v>
      </c>
      <c r="ED10" s="182" t="n">
        <v>0.0012</v>
      </c>
      <c r="EF10" s="173" t="n">
        <v>1</v>
      </c>
    </row>
    <row r="11" customFormat="false" ht="12.75" hidden="false" customHeight="false" outlineLevel="0" collapsed="false">
      <c r="A11" s="3" t="n">
        <v>36708</v>
      </c>
      <c r="B11" s="173" t="n">
        <v>0.988</v>
      </c>
      <c r="C11" s="173" t="n">
        <v>0.988</v>
      </c>
      <c r="D11" s="173" t="n">
        <v>0.97245</v>
      </c>
      <c r="E11" s="173" t="n">
        <v>0.97245</v>
      </c>
      <c r="F11" s="173" t="n">
        <v>0.977</v>
      </c>
      <c r="G11" s="173" t="n">
        <v>0.764814</v>
      </c>
      <c r="H11" s="173" t="n">
        <v>0.9875</v>
      </c>
      <c r="I11" s="173" t="n">
        <v>0.931475</v>
      </c>
      <c r="J11" s="173" t="n">
        <v>0.7534215</v>
      </c>
      <c r="K11" s="173" t="n">
        <v>0.985</v>
      </c>
      <c r="L11" s="173" t="n">
        <v>0.9875</v>
      </c>
      <c r="M11" s="173" t="n">
        <v>0.9875</v>
      </c>
      <c r="N11" s="173" t="n">
        <v>0.98</v>
      </c>
      <c r="O11" s="173" t="n">
        <v>0.948705038</v>
      </c>
      <c r="P11" s="173" t="n">
        <v>0.98</v>
      </c>
      <c r="Q11" s="173" t="n">
        <v>0.9875</v>
      </c>
      <c r="R11" s="173" t="n">
        <v>0.9875</v>
      </c>
      <c r="S11" s="173" t="n">
        <v>0.9875</v>
      </c>
      <c r="T11" s="173" t="n">
        <v>0.98</v>
      </c>
      <c r="U11" s="173" t="n">
        <v>0.98</v>
      </c>
      <c r="V11" s="173" t="n">
        <v>0.98</v>
      </c>
      <c r="W11" s="173" t="n">
        <v>0.98</v>
      </c>
      <c r="X11" s="173" t="n">
        <v>0.948705038</v>
      </c>
      <c r="Y11" s="173" t="n">
        <v>0.948705038</v>
      </c>
      <c r="Z11" s="173" t="n">
        <v>0.948705038</v>
      </c>
      <c r="AA11" s="173" t="n">
        <v>0.948705038</v>
      </c>
      <c r="AB11" s="173" t="n">
        <v>0.98</v>
      </c>
      <c r="AC11" s="173" t="n">
        <v>0.98</v>
      </c>
      <c r="AD11" s="173" t="n">
        <v>0.948705038</v>
      </c>
      <c r="AE11" s="173" t="n">
        <v>0.948705038</v>
      </c>
      <c r="AF11" s="173" t="n">
        <v>0.98</v>
      </c>
      <c r="AG11" s="173" t="n">
        <v>0.99</v>
      </c>
      <c r="AH11" s="173" t="n">
        <v>0.96698945</v>
      </c>
      <c r="AI11" s="173" t="n">
        <v>0.96698945</v>
      </c>
      <c r="AJ11" s="173" t="n">
        <v>0.98</v>
      </c>
      <c r="AK11" s="173" t="n">
        <v>1</v>
      </c>
      <c r="AL11" s="173" t="n">
        <v>0.985</v>
      </c>
      <c r="AM11" s="174" t="n">
        <v>0.97245</v>
      </c>
      <c r="AN11" s="173" t="n">
        <v>0.985</v>
      </c>
      <c r="AO11" s="173" t="n">
        <v>0.99</v>
      </c>
      <c r="AP11" s="173" t="n">
        <v>0.99</v>
      </c>
      <c r="AQ11" s="173" t="n">
        <v>0.97245</v>
      </c>
      <c r="AR11" s="173" t="n">
        <v>0.96698945</v>
      </c>
      <c r="AS11" s="173" t="n">
        <v>0.977</v>
      </c>
      <c r="AT11" s="173" t="n">
        <v>0.97</v>
      </c>
      <c r="AU11" s="173" t="n">
        <v>0.96698945</v>
      </c>
      <c r="AV11" s="173" t="n">
        <v>0.97245</v>
      </c>
      <c r="AW11" s="173" t="n">
        <v>0.97245</v>
      </c>
      <c r="AX11" s="173" t="n">
        <v>0.97245</v>
      </c>
      <c r="AY11" s="173" t="n">
        <v>0.96698945</v>
      </c>
      <c r="AZ11" s="174" t="n">
        <v>0.96698945</v>
      </c>
      <c r="BA11" s="174" t="n">
        <v>0.97245</v>
      </c>
      <c r="BB11" s="181" t="n">
        <v>1</v>
      </c>
      <c r="BC11" s="173" t="n">
        <v>1</v>
      </c>
      <c r="BD11" s="173" t="n">
        <v>1</v>
      </c>
      <c r="BE11" s="173" t="n">
        <v>1</v>
      </c>
      <c r="BF11" s="173" t="n">
        <v>0.9999</v>
      </c>
      <c r="BG11" s="173" t="n">
        <v>1</v>
      </c>
      <c r="BH11" s="173" t="n">
        <v>1</v>
      </c>
      <c r="BI11" s="173" t="n">
        <v>0.995</v>
      </c>
      <c r="BJ11" s="173" t="n">
        <v>0.999</v>
      </c>
      <c r="BK11" s="173" t="n">
        <v>0.999</v>
      </c>
      <c r="BL11" s="173" t="n">
        <v>0.9985</v>
      </c>
      <c r="BM11" s="173" t="n">
        <v>0.9985</v>
      </c>
      <c r="BN11" s="173" t="n">
        <v>0.972</v>
      </c>
      <c r="BO11" s="173" t="n">
        <v>0.9999</v>
      </c>
      <c r="BP11" s="173" t="n">
        <v>0.9999</v>
      </c>
      <c r="BQ11" s="173" t="n">
        <v>1</v>
      </c>
      <c r="BR11" s="173" t="n">
        <v>1.0639401</v>
      </c>
      <c r="BS11" s="173" t="n">
        <v>1.0902</v>
      </c>
      <c r="BT11" s="173" t="n">
        <v>1.0805</v>
      </c>
      <c r="BU11" s="173" t="n">
        <v>1.0054</v>
      </c>
      <c r="BV11" s="173" t="n">
        <v>1</v>
      </c>
      <c r="BW11" s="173" t="n">
        <v>1.8654</v>
      </c>
      <c r="BX11" s="173" t="n">
        <v>2.21832</v>
      </c>
      <c r="BY11" s="173" t="n">
        <v>1.007</v>
      </c>
      <c r="BZ11" s="173" t="n">
        <v>1.2879</v>
      </c>
      <c r="CA11" s="173" t="n">
        <v>1.986</v>
      </c>
      <c r="CB11" s="173" t="n">
        <v>1.465405</v>
      </c>
      <c r="CC11" s="173" t="n">
        <v>1.465405</v>
      </c>
      <c r="CD11" s="173" t="n">
        <v>1.230405</v>
      </c>
      <c r="CE11" s="173" t="n">
        <v>1.045405</v>
      </c>
      <c r="CF11" s="173" t="n">
        <v>1.385405</v>
      </c>
      <c r="CG11" s="182"/>
      <c r="CH11" s="173" t="n">
        <v>1.086505</v>
      </c>
      <c r="CI11" s="182"/>
      <c r="CJ11" s="182"/>
      <c r="CK11" s="182"/>
      <c r="CL11" s="182"/>
      <c r="CM11" s="182"/>
      <c r="CN11" s="182"/>
      <c r="CO11" s="182"/>
      <c r="CP11" s="173" t="n">
        <v>0.975</v>
      </c>
      <c r="CQ11" s="173" t="n">
        <v>0.91</v>
      </c>
      <c r="CR11" s="173" t="n">
        <v>0.9</v>
      </c>
      <c r="CS11" s="173" t="n">
        <v>0.97</v>
      </c>
      <c r="CT11" s="173" t="n">
        <v>0.99895</v>
      </c>
      <c r="CU11" s="173" t="n">
        <v>0.41</v>
      </c>
      <c r="CV11" s="173" t="n">
        <v>0.46</v>
      </c>
      <c r="CW11" s="173" t="n">
        <v>0.925</v>
      </c>
      <c r="CX11" s="173" t="n">
        <v>0.585</v>
      </c>
      <c r="CY11" s="173" t="n">
        <v>0.725</v>
      </c>
      <c r="CZ11" s="173" t="n">
        <v>0.8775</v>
      </c>
      <c r="DA11" s="173" t="n">
        <v>0.91</v>
      </c>
      <c r="DB11" s="173" t="n">
        <v>0.89</v>
      </c>
      <c r="DC11" s="173" t="n">
        <v>0.9075</v>
      </c>
      <c r="DD11" s="173" t="n">
        <v>0.915</v>
      </c>
      <c r="DE11" s="173" t="n">
        <v>0.89</v>
      </c>
      <c r="DF11" s="173" t="n">
        <v>0.985</v>
      </c>
      <c r="DG11" s="173" t="n">
        <v>0.99</v>
      </c>
      <c r="DH11" s="173" t="n">
        <v>0.99</v>
      </c>
      <c r="DI11" s="173" t="n">
        <v>0.97</v>
      </c>
      <c r="DN11" s="182" t="n">
        <v>0.00047</v>
      </c>
      <c r="DO11" s="182" t="n">
        <v>0.0002</v>
      </c>
      <c r="DP11" s="182" t="n">
        <v>0.0005</v>
      </c>
      <c r="DQ11" s="182" t="n">
        <v>0.0001</v>
      </c>
      <c r="DR11" s="182" t="n">
        <v>0</v>
      </c>
      <c r="DS11" s="182" t="n">
        <v>0.0037</v>
      </c>
      <c r="DT11" s="182" t="n">
        <v>0.0042</v>
      </c>
      <c r="DU11" s="182" t="n">
        <v>0.00175</v>
      </c>
      <c r="DV11" s="182" t="n">
        <v>0.0001</v>
      </c>
      <c r="DW11" s="182" t="n">
        <v>0.0015</v>
      </c>
      <c r="DX11" s="182" t="n">
        <v>0.0012</v>
      </c>
      <c r="DY11" s="182" t="n">
        <v>0.0012</v>
      </c>
      <c r="DZ11" s="182" t="n">
        <v>0.0012</v>
      </c>
      <c r="EA11" s="182" t="n">
        <v>0.0012</v>
      </c>
      <c r="EB11" s="182" t="n">
        <v>0.0012</v>
      </c>
      <c r="ED11" s="182" t="n">
        <v>0.0011</v>
      </c>
      <c r="EF11" s="173" t="n">
        <v>1</v>
      </c>
    </row>
    <row r="12" customFormat="false" ht="12.75" hidden="false" customHeight="false" outlineLevel="0" collapsed="false">
      <c r="A12" s="3" t="n">
        <v>36739</v>
      </c>
      <c r="B12" s="173" t="n">
        <v>0.988</v>
      </c>
      <c r="C12" s="173" t="n">
        <v>0.988</v>
      </c>
      <c r="D12" s="173" t="n">
        <v>0.9729</v>
      </c>
      <c r="E12" s="173" t="n">
        <v>0.9729</v>
      </c>
      <c r="F12" s="173" t="n">
        <v>0.977</v>
      </c>
      <c r="G12" s="173" t="n">
        <v>0.80367</v>
      </c>
      <c r="H12" s="173" t="n">
        <v>0.9875</v>
      </c>
      <c r="I12" s="173" t="n">
        <v>0.92300625</v>
      </c>
      <c r="J12" s="173" t="n">
        <v>0.8694</v>
      </c>
      <c r="K12" s="173" t="n">
        <v>0.985</v>
      </c>
      <c r="L12" s="173" t="n">
        <v>0.9875</v>
      </c>
      <c r="M12" s="173" t="n">
        <v>0.9875</v>
      </c>
      <c r="N12" s="173" t="n">
        <v>0.98</v>
      </c>
      <c r="O12" s="173" t="n">
        <v>0.970633388</v>
      </c>
      <c r="P12" s="173" t="n">
        <v>0.98</v>
      </c>
      <c r="Q12" s="173" t="n">
        <v>0.9875</v>
      </c>
      <c r="R12" s="173" t="n">
        <v>0.9875</v>
      </c>
      <c r="S12" s="173" t="n">
        <v>0.9875</v>
      </c>
      <c r="T12" s="173" t="n">
        <v>0.98</v>
      </c>
      <c r="U12" s="173" t="n">
        <v>0.98</v>
      </c>
      <c r="V12" s="173" t="n">
        <v>0.98</v>
      </c>
      <c r="W12" s="173" t="n">
        <v>0.98</v>
      </c>
      <c r="X12" s="173" t="n">
        <v>0.970633388</v>
      </c>
      <c r="Y12" s="173" t="n">
        <v>0.970633388</v>
      </c>
      <c r="Z12" s="173" t="n">
        <v>0.970633388</v>
      </c>
      <c r="AA12" s="173" t="n">
        <v>0.970633388</v>
      </c>
      <c r="AB12" s="173" t="n">
        <v>0.98</v>
      </c>
      <c r="AC12" s="173" t="n">
        <v>0.98</v>
      </c>
      <c r="AD12" s="173" t="n">
        <v>0.970633388</v>
      </c>
      <c r="AE12" s="173" t="n">
        <v>0.970633388</v>
      </c>
      <c r="AF12" s="173" t="n">
        <v>0.98</v>
      </c>
      <c r="AG12" s="173" t="n">
        <v>0.99</v>
      </c>
      <c r="AH12" s="173" t="n">
        <v>0.96787945</v>
      </c>
      <c r="AI12" s="173" t="n">
        <v>0.96787945</v>
      </c>
      <c r="AJ12" s="173" t="n">
        <v>0.98</v>
      </c>
      <c r="AK12" s="173" t="n">
        <v>1</v>
      </c>
      <c r="AL12" s="173" t="n">
        <v>0.985</v>
      </c>
      <c r="AM12" s="174" t="n">
        <v>0.9729</v>
      </c>
      <c r="AN12" s="173" t="n">
        <v>0.985</v>
      </c>
      <c r="AO12" s="173" t="n">
        <v>0.99</v>
      </c>
      <c r="AP12" s="173" t="n">
        <v>0.99</v>
      </c>
      <c r="AQ12" s="173" t="n">
        <v>0.9729</v>
      </c>
      <c r="AR12" s="173" t="n">
        <v>0.96787945</v>
      </c>
      <c r="AS12" s="173" t="n">
        <v>0.977</v>
      </c>
      <c r="AT12" s="173" t="n">
        <v>0.97</v>
      </c>
      <c r="AU12" s="173" t="n">
        <v>0.96787945</v>
      </c>
      <c r="AV12" s="173" t="n">
        <v>0.9729</v>
      </c>
      <c r="AW12" s="173" t="n">
        <v>0.9729</v>
      </c>
      <c r="AX12" s="173" t="n">
        <v>0.9729</v>
      </c>
      <c r="AY12" s="173" t="n">
        <v>0.96787945</v>
      </c>
      <c r="AZ12" s="174" t="n">
        <v>0.96787945</v>
      </c>
      <c r="BA12" s="174" t="n">
        <v>0.9729</v>
      </c>
      <c r="BB12" s="181" t="n">
        <v>1</v>
      </c>
      <c r="BC12" s="173" t="n">
        <v>1</v>
      </c>
      <c r="BD12" s="173" t="n">
        <v>1</v>
      </c>
      <c r="BE12" s="173" t="n">
        <v>1</v>
      </c>
      <c r="BF12" s="173" t="n">
        <v>0.9999</v>
      </c>
      <c r="BG12" s="173" t="n">
        <v>1</v>
      </c>
      <c r="BH12" s="173" t="n">
        <v>1</v>
      </c>
      <c r="BI12" s="173" t="n">
        <v>0.995</v>
      </c>
      <c r="BJ12" s="173" t="n">
        <v>0.999</v>
      </c>
      <c r="BK12" s="173" t="n">
        <v>0.999</v>
      </c>
      <c r="BL12" s="173" t="n">
        <v>0.9985</v>
      </c>
      <c r="BM12" s="173" t="n">
        <v>0.9985</v>
      </c>
      <c r="BN12" s="173" t="n">
        <v>0.972</v>
      </c>
      <c r="BO12" s="173" t="n">
        <v>0.9999</v>
      </c>
      <c r="BP12" s="173" t="n">
        <v>0.9999</v>
      </c>
      <c r="BQ12" s="173" t="n">
        <v>1</v>
      </c>
      <c r="BR12" s="173" t="n">
        <v>1.0644001</v>
      </c>
      <c r="BS12" s="173" t="n">
        <v>1.0904</v>
      </c>
      <c r="BT12" s="173" t="n">
        <v>1.081</v>
      </c>
      <c r="BU12" s="173" t="n">
        <v>1.0055</v>
      </c>
      <c r="BV12" s="173" t="n">
        <v>1</v>
      </c>
      <c r="BW12" s="173" t="n">
        <v>1.869</v>
      </c>
      <c r="BX12" s="173" t="n">
        <v>2.222086667</v>
      </c>
      <c r="BY12" s="173" t="n">
        <v>1.00875</v>
      </c>
      <c r="BZ12" s="173" t="n">
        <v>1.288</v>
      </c>
      <c r="CA12" s="173" t="n">
        <v>1.9875</v>
      </c>
      <c r="CB12" s="173" t="n">
        <v>1.466505</v>
      </c>
      <c r="CC12" s="173" t="n">
        <v>1.466505</v>
      </c>
      <c r="CD12" s="173" t="n">
        <v>1.231505</v>
      </c>
      <c r="CE12" s="173" t="n">
        <v>1.046505</v>
      </c>
      <c r="CF12" s="173" t="n">
        <v>1.386505</v>
      </c>
      <c r="CG12" s="182"/>
      <c r="CH12" s="173" t="n">
        <v>1.087505</v>
      </c>
      <c r="CI12" s="182"/>
      <c r="CJ12" s="182"/>
      <c r="CK12" s="182"/>
      <c r="CL12" s="182"/>
      <c r="CM12" s="182"/>
      <c r="CN12" s="182"/>
      <c r="CO12" s="182"/>
      <c r="CP12" s="173" t="n">
        <v>0.975</v>
      </c>
      <c r="CQ12" s="173" t="n">
        <v>0.91</v>
      </c>
      <c r="CR12" s="173" t="n">
        <v>0.9</v>
      </c>
      <c r="CS12" s="173" t="n">
        <v>0.97</v>
      </c>
      <c r="CT12" s="173" t="n">
        <v>0.99895</v>
      </c>
      <c r="CU12" s="173" t="n">
        <v>0.43</v>
      </c>
      <c r="CV12" s="173" t="n">
        <v>0.51</v>
      </c>
      <c r="CW12" s="173" t="n">
        <v>0.915</v>
      </c>
      <c r="CX12" s="173" t="n">
        <v>0.675</v>
      </c>
      <c r="CY12" s="173" t="n">
        <v>0.725</v>
      </c>
      <c r="CZ12" s="173" t="n">
        <v>0.89</v>
      </c>
      <c r="DA12" s="173" t="n">
        <v>0.9225</v>
      </c>
      <c r="DB12" s="173" t="n">
        <v>0.915</v>
      </c>
      <c r="DC12" s="173" t="n">
        <v>0.9275</v>
      </c>
      <c r="DD12" s="173" t="n">
        <v>0.915</v>
      </c>
      <c r="DE12" s="173" t="n">
        <v>0.89</v>
      </c>
      <c r="DF12" s="173" t="n">
        <v>0.985</v>
      </c>
      <c r="DG12" s="173" t="n">
        <v>0.99</v>
      </c>
      <c r="DH12" s="173" t="n">
        <v>0.99</v>
      </c>
      <c r="DI12" s="173" t="n">
        <v>0.97</v>
      </c>
      <c r="DN12" s="182" t="n">
        <v>0.00046</v>
      </c>
      <c r="DO12" s="182" t="n">
        <v>0.0002</v>
      </c>
      <c r="DP12" s="182" t="n">
        <v>0.0005</v>
      </c>
      <c r="DQ12" s="182" t="n">
        <v>0.0001</v>
      </c>
      <c r="DR12" s="182" t="n">
        <v>0</v>
      </c>
      <c r="DS12" s="182" t="n">
        <v>0.0036</v>
      </c>
      <c r="DT12" s="182" t="n">
        <v>0.003766667</v>
      </c>
      <c r="DU12" s="182" t="n">
        <v>0.00175</v>
      </c>
      <c r="DV12" s="182" t="n">
        <v>0.0001</v>
      </c>
      <c r="DW12" s="182" t="n">
        <v>0.0015</v>
      </c>
      <c r="DX12" s="182" t="n">
        <v>0.0011</v>
      </c>
      <c r="DY12" s="182" t="n">
        <v>0.0011</v>
      </c>
      <c r="DZ12" s="182" t="n">
        <v>0.0011</v>
      </c>
      <c r="EA12" s="182" t="n">
        <v>0.0011</v>
      </c>
      <c r="EB12" s="182" t="n">
        <v>0.0011</v>
      </c>
      <c r="ED12" s="182" t="n">
        <v>0.001</v>
      </c>
      <c r="EF12" s="173" t="n">
        <v>1</v>
      </c>
    </row>
    <row r="13" customFormat="false" ht="12.75" hidden="false" customHeight="false" outlineLevel="0" collapsed="false">
      <c r="A13" s="3" t="n">
        <v>36770</v>
      </c>
      <c r="B13" s="173" t="n">
        <v>0.988</v>
      </c>
      <c r="C13" s="173" t="n">
        <v>0.988</v>
      </c>
      <c r="D13" s="173" t="n">
        <v>0.97326</v>
      </c>
      <c r="E13" s="173" t="n">
        <v>0.97326</v>
      </c>
      <c r="F13" s="173" t="n">
        <v>0.977</v>
      </c>
      <c r="G13" s="173" t="n">
        <v>0.861396</v>
      </c>
      <c r="H13" s="173" t="n">
        <v>0.9875</v>
      </c>
      <c r="I13" s="173" t="n">
        <v>0.9246075</v>
      </c>
      <c r="J13" s="173" t="n">
        <v>0.6891335</v>
      </c>
      <c r="K13" s="173" t="n">
        <v>0.985</v>
      </c>
      <c r="L13" s="173" t="n">
        <v>0.9875</v>
      </c>
      <c r="M13" s="173" t="n">
        <v>0.9875</v>
      </c>
      <c r="N13" s="173" t="n">
        <v>0.98</v>
      </c>
      <c r="O13" s="173" t="n">
        <v>0.9637046</v>
      </c>
      <c r="P13" s="173" t="n">
        <v>0.98</v>
      </c>
      <c r="Q13" s="173" t="n">
        <v>0.9875</v>
      </c>
      <c r="R13" s="173" t="n">
        <v>0.9875</v>
      </c>
      <c r="S13" s="173" t="n">
        <v>0.9875</v>
      </c>
      <c r="T13" s="173" t="n">
        <v>0.98</v>
      </c>
      <c r="U13" s="173" t="n">
        <v>0.98</v>
      </c>
      <c r="V13" s="173" t="n">
        <v>0.98</v>
      </c>
      <c r="W13" s="173" t="n">
        <v>0.98</v>
      </c>
      <c r="X13" s="173" t="n">
        <v>0.9637046</v>
      </c>
      <c r="Y13" s="173" t="n">
        <v>0.9637046</v>
      </c>
      <c r="Z13" s="173" t="n">
        <v>0.9637046</v>
      </c>
      <c r="AA13" s="173" t="n">
        <v>0.9637046</v>
      </c>
      <c r="AB13" s="173" t="n">
        <v>0.98</v>
      </c>
      <c r="AC13" s="173" t="n">
        <v>0.98</v>
      </c>
      <c r="AD13" s="173" t="n">
        <v>0.9637046</v>
      </c>
      <c r="AE13" s="173" t="n">
        <v>0.9637046</v>
      </c>
      <c r="AF13" s="173" t="n">
        <v>0.98</v>
      </c>
      <c r="AG13" s="173" t="n">
        <v>0.99</v>
      </c>
      <c r="AH13" s="173" t="n">
        <v>0.96868045</v>
      </c>
      <c r="AI13" s="173" t="n">
        <v>0.96868045</v>
      </c>
      <c r="AJ13" s="173" t="n">
        <v>0.98</v>
      </c>
      <c r="AK13" s="173" t="n">
        <v>1</v>
      </c>
      <c r="AL13" s="173" t="n">
        <v>0.985</v>
      </c>
      <c r="AM13" s="174" t="n">
        <v>0.97326</v>
      </c>
      <c r="AN13" s="173" t="n">
        <v>0.985</v>
      </c>
      <c r="AO13" s="173" t="n">
        <v>0.99</v>
      </c>
      <c r="AP13" s="173" t="n">
        <v>0.99</v>
      </c>
      <c r="AQ13" s="173" t="n">
        <v>0.97326</v>
      </c>
      <c r="AR13" s="173" t="n">
        <v>0.96868045</v>
      </c>
      <c r="AS13" s="173" t="n">
        <v>0.977</v>
      </c>
      <c r="AT13" s="173" t="n">
        <v>0.97</v>
      </c>
      <c r="AU13" s="173" t="n">
        <v>0.96868045</v>
      </c>
      <c r="AV13" s="173" t="n">
        <v>0.97326</v>
      </c>
      <c r="AW13" s="173" t="n">
        <v>0.97326</v>
      </c>
      <c r="AX13" s="173" t="n">
        <v>0.97326</v>
      </c>
      <c r="AY13" s="173" t="n">
        <v>0.96868045</v>
      </c>
      <c r="AZ13" s="174" t="n">
        <v>0.96868045</v>
      </c>
      <c r="BA13" s="174" t="n">
        <v>0.97326</v>
      </c>
      <c r="BB13" s="181" t="n">
        <v>1</v>
      </c>
      <c r="BC13" s="173" t="n">
        <v>1</v>
      </c>
      <c r="BD13" s="173" t="n">
        <v>1</v>
      </c>
      <c r="BE13" s="173" t="n">
        <v>1</v>
      </c>
      <c r="BF13" s="173" t="n">
        <v>0.9999</v>
      </c>
      <c r="BG13" s="173" t="n">
        <v>1</v>
      </c>
      <c r="BH13" s="173" t="n">
        <v>1</v>
      </c>
      <c r="BI13" s="173" t="n">
        <v>0.995</v>
      </c>
      <c r="BJ13" s="173" t="n">
        <v>0.999</v>
      </c>
      <c r="BK13" s="173" t="n">
        <v>0.999</v>
      </c>
      <c r="BL13" s="173" t="n">
        <v>0.9985</v>
      </c>
      <c r="BM13" s="173" t="n">
        <v>0.9985</v>
      </c>
      <c r="BN13" s="173" t="n">
        <v>0.972</v>
      </c>
      <c r="BO13" s="173" t="n">
        <v>0.9999</v>
      </c>
      <c r="BP13" s="173" t="n">
        <v>0.9999</v>
      </c>
      <c r="BQ13" s="173" t="n">
        <v>1</v>
      </c>
      <c r="BR13" s="173" t="n">
        <v>1.0648501</v>
      </c>
      <c r="BS13" s="173" t="n">
        <v>1.0906</v>
      </c>
      <c r="BT13" s="173" t="n">
        <v>1.0814</v>
      </c>
      <c r="BU13" s="173" t="n">
        <v>1.0056</v>
      </c>
      <c r="BV13" s="173" t="n">
        <v>1</v>
      </c>
      <c r="BW13" s="173" t="n">
        <v>1.8726</v>
      </c>
      <c r="BX13" s="173" t="n">
        <v>2.225453333</v>
      </c>
      <c r="BY13" s="173" t="n">
        <v>1.0105</v>
      </c>
      <c r="BZ13" s="173" t="n">
        <v>1.2881</v>
      </c>
      <c r="CA13" s="173" t="n">
        <v>1.989</v>
      </c>
      <c r="CB13" s="173" t="n">
        <v>1.467505</v>
      </c>
      <c r="CC13" s="173" t="n">
        <v>1.467505</v>
      </c>
      <c r="CD13" s="173" t="n">
        <v>1.232505</v>
      </c>
      <c r="CE13" s="173" t="n">
        <v>1.047505</v>
      </c>
      <c r="CF13" s="173" t="n">
        <v>1.387505</v>
      </c>
      <c r="CG13" s="182"/>
      <c r="CH13" s="173" t="n">
        <v>1.088405</v>
      </c>
      <c r="CI13" s="182"/>
      <c r="CJ13" s="182"/>
      <c r="CK13" s="182"/>
      <c r="CL13" s="182"/>
      <c r="CM13" s="182"/>
      <c r="CN13" s="182"/>
      <c r="CO13" s="182"/>
      <c r="CP13" s="173" t="n">
        <v>0.975</v>
      </c>
      <c r="CQ13" s="173" t="n">
        <v>0.91</v>
      </c>
      <c r="CR13" s="173" t="n">
        <v>0.9</v>
      </c>
      <c r="CS13" s="173" t="n">
        <v>0.95</v>
      </c>
      <c r="CT13" s="173" t="n">
        <v>0.99895</v>
      </c>
      <c r="CU13" s="173" t="n">
        <v>0.46</v>
      </c>
      <c r="CV13" s="173" t="n">
        <v>0.54</v>
      </c>
      <c r="CW13" s="173" t="n">
        <v>0.915</v>
      </c>
      <c r="CX13" s="173" t="n">
        <v>0.535</v>
      </c>
      <c r="CY13" s="173" t="n">
        <v>0.575</v>
      </c>
      <c r="CZ13" s="173" t="n">
        <v>0.945</v>
      </c>
      <c r="DA13" s="173" t="n">
        <v>0.9775</v>
      </c>
      <c r="DB13" s="173" t="n">
        <v>0.945</v>
      </c>
      <c r="DC13" s="173" t="n">
        <v>0.92</v>
      </c>
      <c r="DD13" s="173" t="n">
        <v>0.915</v>
      </c>
      <c r="DE13" s="173" t="n">
        <v>0.89</v>
      </c>
      <c r="DF13" s="173" t="n">
        <v>0.985</v>
      </c>
      <c r="DG13" s="173" t="n">
        <v>0.99</v>
      </c>
      <c r="DH13" s="173" t="n">
        <v>0.99</v>
      </c>
      <c r="DI13" s="173" t="n">
        <v>0.97</v>
      </c>
      <c r="DN13" s="182" t="n">
        <v>0.00045</v>
      </c>
      <c r="DO13" s="182" t="n">
        <v>0.0002</v>
      </c>
      <c r="DP13" s="182" t="n">
        <v>0.0004</v>
      </c>
      <c r="DQ13" s="182" t="n">
        <v>0.0001</v>
      </c>
      <c r="DR13" s="182" t="n">
        <v>0</v>
      </c>
      <c r="DS13" s="182" t="n">
        <v>0.0036</v>
      </c>
      <c r="DT13" s="182" t="n">
        <v>0.003366667</v>
      </c>
      <c r="DU13" s="182" t="n">
        <v>0.00175</v>
      </c>
      <c r="DV13" s="182" t="n">
        <v>0.0001</v>
      </c>
      <c r="DW13" s="182" t="n">
        <v>0.0015</v>
      </c>
      <c r="DX13" s="182" t="n">
        <v>0.001</v>
      </c>
      <c r="DY13" s="182" t="n">
        <v>0.001</v>
      </c>
      <c r="DZ13" s="182" t="n">
        <v>0.001</v>
      </c>
      <c r="EA13" s="182" t="n">
        <v>0.001</v>
      </c>
      <c r="EB13" s="182" t="n">
        <v>0.001</v>
      </c>
      <c r="ED13" s="182" t="n">
        <v>0.0009</v>
      </c>
      <c r="EF13" s="173" t="n">
        <v>1</v>
      </c>
    </row>
    <row r="14" customFormat="false" ht="12.75" hidden="false" customHeight="false" outlineLevel="0" collapsed="false">
      <c r="A14" s="3" t="n">
        <v>36800</v>
      </c>
      <c r="B14" s="173" t="n">
        <v>0.988</v>
      </c>
      <c r="C14" s="173" t="n">
        <v>0.98172</v>
      </c>
      <c r="D14" s="173" t="n">
        <v>0.995</v>
      </c>
      <c r="E14" s="173" t="n">
        <v>0.973575</v>
      </c>
      <c r="F14" s="173" t="n">
        <v>0.977</v>
      </c>
      <c r="G14" s="173" t="n">
        <v>0.863052</v>
      </c>
      <c r="H14" s="173" t="n">
        <v>0.9805048</v>
      </c>
      <c r="I14" s="173" t="n">
        <v>0.92620875</v>
      </c>
      <c r="J14" s="173" t="n">
        <v>0.676305</v>
      </c>
      <c r="K14" s="173" t="n">
        <v>0.985</v>
      </c>
      <c r="L14" s="173" t="n">
        <v>0.9875</v>
      </c>
      <c r="M14" s="173" t="n">
        <v>0.9875</v>
      </c>
      <c r="N14" s="173" t="n">
        <v>0.98</v>
      </c>
      <c r="O14" s="173" t="n">
        <v>0.946185513</v>
      </c>
      <c r="P14" s="173" t="n">
        <v>0.98</v>
      </c>
      <c r="Q14" s="173" t="n">
        <v>0.9875</v>
      </c>
      <c r="R14" s="173" t="n">
        <v>0.9875</v>
      </c>
      <c r="S14" s="173" t="n">
        <v>0.9875</v>
      </c>
      <c r="T14" s="173" t="n">
        <v>0.98</v>
      </c>
      <c r="U14" s="173" t="n">
        <v>0.98</v>
      </c>
      <c r="V14" s="173" t="n">
        <v>0.98</v>
      </c>
      <c r="W14" s="173" t="n">
        <v>0.98</v>
      </c>
      <c r="X14" s="173" t="n">
        <v>0.946185513</v>
      </c>
      <c r="Y14" s="173" t="n">
        <v>0.946185513</v>
      </c>
      <c r="Z14" s="173" t="n">
        <v>0.946185513</v>
      </c>
      <c r="AA14" s="173" t="n">
        <v>0.946185513</v>
      </c>
      <c r="AB14" s="173" t="n">
        <v>0.98</v>
      </c>
      <c r="AC14" s="173" t="n">
        <v>0.98</v>
      </c>
      <c r="AD14" s="173" t="n">
        <v>0.946185513</v>
      </c>
      <c r="AE14" s="173" t="n">
        <v>0.946185513</v>
      </c>
      <c r="AF14" s="173" t="n">
        <v>0.98</v>
      </c>
      <c r="AG14" s="173" t="n">
        <v>0.99</v>
      </c>
      <c r="AH14" s="173" t="n">
        <v>0.96939245</v>
      </c>
      <c r="AI14" s="173" t="n">
        <v>0.96939245</v>
      </c>
      <c r="AJ14" s="173" t="n">
        <v>0.98</v>
      </c>
      <c r="AK14" s="173" t="n">
        <v>1</v>
      </c>
      <c r="AL14" s="173" t="n">
        <v>0.985</v>
      </c>
      <c r="AM14" s="174" t="n">
        <v>0.973575</v>
      </c>
      <c r="AN14" s="173" t="n">
        <v>0.985</v>
      </c>
      <c r="AO14" s="173" t="n">
        <v>0.98</v>
      </c>
      <c r="AP14" s="173" t="n">
        <v>0.99</v>
      </c>
      <c r="AQ14" s="173" t="n">
        <v>0.973575</v>
      </c>
      <c r="AR14" s="173" t="n">
        <v>0.96939245</v>
      </c>
      <c r="AS14" s="173" t="n">
        <v>0.977</v>
      </c>
      <c r="AT14" s="173" t="n">
        <v>0.97</v>
      </c>
      <c r="AU14" s="173" t="n">
        <v>0.96939245</v>
      </c>
      <c r="AV14" s="173" t="n">
        <v>0.973575</v>
      </c>
      <c r="AW14" s="173" t="n">
        <v>0.973575</v>
      </c>
      <c r="AX14" s="173" t="n">
        <v>0.973575</v>
      </c>
      <c r="AY14" s="173" t="n">
        <v>0.96939245</v>
      </c>
      <c r="AZ14" s="174" t="n">
        <v>0.96939245</v>
      </c>
      <c r="BA14" s="174" t="n">
        <v>0.973575</v>
      </c>
      <c r="BB14" s="181" t="n">
        <v>1</v>
      </c>
      <c r="BC14" s="173" t="n">
        <v>1</v>
      </c>
      <c r="BD14" s="173" t="n">
        <v>1</v>
      </c>
      <c r="BE14" s="173" t="n">
        <v>1</v>
      </c>
      <c r="BF14" s="173" t="n">
        <v>0.9999</v>
      </c>
      <c r="BG14" s="173" t="n">
        <v>1</v>
      </c>
      <c r="BH14" s="173" t="n">
        <v>1</v>
      </c>
      <c r="BI14" s="173" t="n">
        <v>0.995</v>
      </c>
      <c r="BJ14" s="173" t="n">
        <v>0.999</v>
      </c>
      <c r="BK14" s="173" t="n">
        <v>0.999</v>
      </c>
      <c r="BL14" s="173" t="n">
        <v>0.9985</v>
      </c>
      <c r="BM14" s="173" t="n">
        <v>0.9985</v>
      </c>
      <c r="BN14" s="173" t="n">
        <v>0.972</v>
      </c>
      <c r="BO14" s="173" t="n">
        <v>0.9999</v>
      </c>
      <c r="BP14" s="173" t="n">
        <v>0.9999</v>
      </c>
      <c r="BQ14" s="173" t="n">
        <v>1</v>
      </c>
      <c r="BR14" s="173" t="n">
        <v>1.0652901</v>
      </c>
      <c r="BS14" s="173" t="n">
        <v>1.0908</v>
      </c>
      <c r="BT14" s="173" t="n">
        <v>1.08175</v>
      </c>
      <c r="BU14" s="173" t="n">
        <v>1.0057</v>
      </c>
      <c r="BV14" s="173" t="n">
        <v>1</v>
      </c>
      <c r="BW14" s="173" t="n">
        <v>1.8762</v>
      </c>
      <c r="BX14" s="173" t="n">
        <v>2.22842</v>
      </c>
      <c r="BY14" s="173" t="n">
        <v>1.01225</v>
      </c>
      <c r="BZ14" s="173" t="n">
        <v>1.2882</v>
      </c>
      <c r="CA14" s="173" t="n">
        <v>1.9905</v>
      </c>
      <c r="CB14" s="173" t="n">
        <v>1.468405</v>
      </c>
      <c r="CC14" s="173" t="n">
        <v>1.468405</v>
      </c>
      <c r="CD14" s="173" t="n">
        <v>1.233405</v>
      </c>
      <c r="CE14" s="173" t="n">
        <v>1.048405</v>
      </c>
      <c r="CF14" s="173" t="n">
        <v>1.388405</v>
      </c>
      <c r="CG14" s="182"/>
      <c r="CH14" s="173" t="n">
        <v>1.089205</v>
      </c>
      <c r="CI14" s="182"/>
      <c r="CJ14" s="182"/>
      <c r="CK14" s="182"/>
      <c r="CL14" s="182"/>
      <c r="CM14" s="182"/>
      <c r="CN14" s="182"/>
      <c r="CO14" s="182"/>
      <c r="CP14" s="173" t="n">
        <v>0.955</v>
      </c>
      <c r="CQ14" s="173" t="n">
        <v>0.9</v>
      </c>
      <c r="CR14" s="173" t="n">
        <v>0.9</v>
      </c>
      <c r="CS14" s="173" t="n">
        <v>0.94</v>
      </c>
      <c r="CT14" s="173" t="n">
        <v>0.99895</v>
      </c>
      <c r="CU14" s="173" t="n">
        <v>0.46</v>
      </c>
      <c r="CV14" s="173" t="n">
        <v>0.44</v>
      </c>
      <c r="CW14" s="173" t="n">
        <v>0.915</v>
      </c>
      <c r="CX14" s="173" t="n">
        <v>0.525</v>
      </c>
      <c r="CY14" s="173" t="n">
        <v>0.505</v>
      </c>
      <c r="CZ14" s="173" t="n">
        <v>0.805</v>
      </c>
      <c r="DA14" s="173" t="n">
        <v>0.8375</v>
      </c>
      <c r="DB14" s="173" t="n">
        <v>0.875</v>
      </c>
      <c r="DC14" s="173" t="n">
        <v>0.9025</v>
      </c>
      <c r="DD14" s="173" t="n">
        <v>0.82</v>
      </c>
      <c r="DE14" s="173" t="n">
        <v>0.89</v>
      </c>
      <c r="DF14" s="173" t="n">
        <v>0.985</v>
      </c>
      <c r="DG14" s="173" t="n">
        <v>0.98</v>
      </c>
      <c r="DH14" s="173" t="n">
        <v>0.99</v>
      </c>
      <c r="DI14" s="173" t="n">
        <v>0.97</v>
      </c>
      <c r="DN14" s="182" t="n">
        <v>0.00044</v>
      </c>
      <c r="DO14" s="182" t="n">
        <v>0.0002</v>
      </c>
      <c r="DP14" s="182" t="n">
        <v>0.00035</v>
      </c>
      <c r="DQ14" s="182" t="n">
        <v>0.0001</v>
      </c>
      <c r="DR14" s="182" t="n">
        <v>0</v>
      </c>
      <c r="DS14" s="182" t="n">
        <v>0.0036</v>
      </c>
      <c r="DT14" s="182" t="n">
        <v>0.002966667</v>
      </c>
      <c r="DU14" s="182" t="n">
        <v>0.00175</v>
      </c>
      <c r="DV14" s="182" t="n">
        <v>0.0001</v>
      </c>
      <c r="DW14" s="182" t="n">
        <v>0.0015</v>
      </c>
      <c r="DX14" s="182" t="n">
        <v>0.0009</v>
      </c>
      <c r="DY14" s="182" t="n">
        <v>0.0009</v>
      </c>
      <c r="DZ14" s="182" t="n">
        <v>0.0009</v>
      </c>
      <c r="EA14" s="182" t="n">
        <v>0.0009</v>
      </c>
      <c r="EB14" s="182" t="n">
        <v>0.0009</v>
      </c>
      <c r="ED14" s="182" t="n">
        <v>0.0008</v>
      </c>
      <c r="EF14" s="173" t="n">
        <v>1</v>
      </c>
    </row>
    <row r="15" customFormat="false" ht="12.75" hidden="false" customHeight="false" outlineLevel="0" collapsed="false">
      <c r="A15" s="3" t="n">
        <v>36831</v>
      </c>
      <c r="B15" s="173" t="n">
        <v>0.995</v>
      </c>
      <c r="C15" s="173" t="n">
        <v>0.9819</v>
      </c>
      <c r="D15" s="173" t="n">
        <v>0.999</v>
      </c>
      <c r="E15" s="173" t="n">
        <v>0.994</v>
      </c>
      <c r="F15" s="173" t="n">
        <v>0.998</v>
      </c>
      <c r="G15" s="173" t="n">
        <v>0.902304</v>
      </c>
      <c r="H15" s="173" t="n">
        <v>0.9875</v>
      </c>
      <c r="I15" s="173" t="n">
        <v>0.90753</v>
      </c>
      <c r="J15" s="173" t="n">
        <v>0.6248255</v>
      </c>
      <c r="K15" s="173" t="n">
        <v>0.96612</v>
      </c>
      <c r="L15" s="173" t="n">
        <v>0.9875</v>
      </c>
      <c r="M15" s="173" t="n">
        <v>0.9875</v>
      </c>
      <c r="N15" s="173" t="n">
        <v>0.98</v>
      </c>
      <c r="O15" s="173" t="n">
        <v>0.946907513</v>
      </c>
      <c r="P15" s="173" t="n">
        <v>0.98</v>
      </c>
      <c r="Q15" s="173" t="n">
        <v>0.9875</v>
      </c>
      <c r="R15" s="173" t="n">
        <v>0.9875</v>
      </c>
      <c r="S15" s="173" t="n">
        <v>0.9875</v>
      </c>
      <c r="T15" s="173" t="n">
        <v>0.98</v>
      </c>
      <c r="U15" s="173" t="n">
        <v>0.98</v>
      </c>
      <c r="V15" s="173" t="n">
        <v>0.98</v>
      </c>
      <c r="W15" s="173" t="n">
        <v>0.98</v>
      </c>
      <c r="X15" s="173" t="n">
        <v>0.946907513</v>
      </c>
      <c r="Y15" s="173" t="n">
        <v>0.946907513</v>
      </c>
      <c r="Z15" s="173" t="n">
        <v>0.946907513</v>
      </c>
      <c r="AA15" s="173" t="n">
        <v>0.946907513</v>
      </c>
      <c r="AB15" s="173" t="n">
        <v>0.98</v>
      </c>
      <c r="AC15" s="173" t="n">
        <v>0.98</v>
      </c>
      <c r="AD15" s="173" t="n">
        <v>0.946907513</v>
      </c>
      <c r="AE15" s="173" t="n">
        <v>0.946907513</v>
      </c>
      <c r="AF15" s="173" t="n">
        <v>0.98</v>
      </c>
      <c r="AG15" s="173" t="n">
        <v>0.99</v>
      </c>
      <c r="AH15" s="173" t="n">
        <v>0.97001545</v>
      </c>
      <c r="AI15" s="173" t="n">
        <v>0.97001545</v>
      </c>
      <c r="AJ15" s="173" t="n">
        <v>0.98</v>
      </c>
      <c r="AK15" s="173" t="n">
        <v>1</v>
      </c>
      <c r="AL15" s="173" t="n">
        <v>0.96612</v>
      </c>
      <c r="AM15" s="174" t="n">
        <v>0.9630245</v>
      </c>
      <c r="AN15" s="173" t="n">
        <v>0.995</v>
      </c>
      <c r="AO15" s="173" t="n">
        <v>0.97</v>
      </c>
      <c r="AP15" s="173" t="n">
        <v>0.99</v>
      </c>
      <c r="AQ15" s="173" t="n">
        <v>0.9630245</v>
      </c>
      <c r="AR15" s="173" t="n">
        <v>0.97001545</v>
      </c>
      <c r="AS15" s="173" t="n">
        <v>0.977</v>
      </c>
      <c r="AT15" s="173" t="n">
        <v>0.97</v>
      </c>
      <c r="AU15" s="173" t="n">
        <v>0.97001545</v>
      </c>
      <c r="AV15" s="173" t="n">
        <v>0.9630245</v>
      </c>
      <c r="AW15" s="173" t="n">
        <v>0.9630245</v>
      </c>
      <c r="AX15" s="173" t="n">
        <v>0.9630245</v>
      </c>
      <c r="AY15" s="173" t="n">
        <v>0.97001545</v>
      </c>
      <c r="AZ15" s="174" t="n">
        <v>0.999</v>
      </c>
      <c r="BA15" s="174" t="n">
        <v>0.99</v>
      </c>
      <c r="BB15" s="181" t="n">
        <v>1</v>
      </c>
      <c r="BC15" s="173" t="n">
        <v>1</v>
      </c>
      <c r="BD15" s="173" t="n">
        <v>1</v>
      </c>
      <c r="BE15" s="173" t="n">
        <v>1</v>
      </c>
      <c r="BF15" s="173" t="n">
        <v>0.9999</v>
      </c>
      <c r="BG15" s="173" t="n">
        <v>1</v>
      </c>
      <c r="BH15" s="173" t="n">
        <v>1</v>
      </c>
      <c r="BI15" s="173" t="n">
        <v>0.995</v>
      </c>
      <c r="BJ15" s="173" t="n">
        <v>0.999</v>
      </c>
      <c r="BK15" s="173" t="n">
        <v>0.999</v>
      </c>
      <c r="BL15" s="173" t="n">
        <v>0.9985</v>
      </c>
      <c r="BM15" s="173" t="n">
        <v>0.9985</v>
      </c>
      <c r="BN15" s="173" t="n">
        <v>0.972</v>
      </c>
      <c r="BO15" s="173" t="n">
        <v>0.9999</v>
      </c>
      <c r="BP15" s="173" t="n">
        <v>0.9999</v>
      </c>
      <c r="BQ15" s="173" t="n">
        <v>1</v>
      </c>
      <c r="BR15" s="173" t="n">
        <v>1.0657207</v>
      </c>
      <c r="BS15" s="173" t="n">
        <v>1.091</v>
      </c>
      <c r="BT15" s="173" t="n">
        <v>1.08205</v>
      </c>
      <c r="BU15" s="173" t="n">
        <v>1.0058</v>
      </c>
      <c r="BV15" s="173" t="n">
        <v>1</v>
      </c>
      <c r="BW15" s="173" t="n">
        <v>1.8798</v>
      </c>
      <c r="BX15" s="173" t="n">
        <v>2.230986667</v>
      </c>
      <c r="BY15" s="173" t="n">
        <v>1.014</v>
      </c>
      <c r="BZ15" s="173" t="n">
        <v>1.2883</v>
      </c>
      <c r="CA15" s="173" t="n">
        <v>1.992</v>
      </c>
      <c r="CB15" s="173" t="n">
        <v>1.469205</v>
      </c>
      <c r="CC15" s="173" t="n">
        <v>1.469205</v>
      </c>
      <c r="CD15" s="173" t="n">
        <v>1.234205</v>
      </c>
      <c r="CE15" s="173" t="n">
        <v>1.049205</v>
      </c>
      <c r="CF15" s="173" t="n">
        <v>1.389205</v>
      </c>
      <c r="CG15" s="182"/>
      <c r="CH15" s="173" t="n">
        <v>1.089905</v>
      </c>
      <c r="CI15" s="182"/>
      <c r="CJ15" s="182"/>
      <c r="CK15" s="182"/>
      <c r="CL15" s="182"/>
      <c r="CM15" s="182"/>
      <c r="CN15" s="182"/>
      <c r="CO15" s="182"/>
      <c r="CP15" s="173" t="n">
        <v>0.955</v>
      </c>
      <c r="CQ15" s="173" t="n">
        <v>0.9</v>
      </c>
      <c r="CR15" s="173" t="n">
        <v>0.89</v>
      </c>
      <c r="CS15" s="173" t="n">
        <v>0.94</v>
      </c>
      <c r="CT15" s="173" t="n">
        <v>0.999</v>
      </c>
      <c r="CU15" s="173" t="n">
        <v>0.48</v>
      </c>
      <c r="CV15" s="173" t="n">
        <v>0.45</v>
      </c>
      <c r="CW15" s="173" t="n">
        <v>0.895</v>
      </c>
      <c r="CX15" s="173" t="n">
        <v>0.485</v>
      </c>
      <c r="CY15" s="173" t="n">
        <v>0.485</v>
      </c>
      <c r="CZ15" s="173" t="n">
        <v>0.795</v>
      </c>
      <c r="DA15" s="173" t="n">
        <v>0.8275</v>
      </c>
      <c r="DB15" s="173" t="n">
        <v>0.85</v>
      </c>
      <c r="DC15" s="173" t="n">
        <v>0.9025</v>
      </c>
      <c r="DD15" s="173" t="n">
        <v>0.82</v>
      </c>
      <c r="DE15" s="173" t="n">
        <v>0.89</v>
      </c>
      <c r="DF15" s="173" t="n">
        <v>0.985</v>
      </c>
      <c r="DG15" s="173" t="n">
        <v>0.97</v>
      </c>
      <c r="DH15" s="173" t="n">
        <v>0.99</v>
      </c>
      <c r="DI15" s="173" t="n">
        <v>0.97</v>
      </c>
      <c r="DN15" s="182" t="n">
        <v>0.0004306</v>
      </c>
      <c r="DO15" s="182" t="n">
        <v>0.0002</v>
      </c>
      <c r="DP15" s="182" t="n">
        <v>0.0003</v>
      </c>
      <c r="DQ15" s="182" t="n">
        <v>0.0001</v>
      </c>
      <c r="DR15" s="182" t="n">
        <v>0</v>
      </c>
      <c r="DS15" s="182" t="n">
        <v>0.0036</v>
      </c>
      <c r="DT15" s="182" t="n">
        <v>0.002566667</v>
      </c>
      <c r="DU15" s="182" t="n">
        <v>0.00175</v>
      </c>
      <c r="DV15" s="182" t="n">
        <v>0.0001</v>
      </c>
      <c r="DW15" s="182" t="n">
        <v>0.0015</v>
      </c>
      <c r="DX15" s="182" t="n">
        <v>0.0008</v>
      </c>
      <c r="DY15" s="182" t="n">
        <v>0.0008</v>
      </c>
      <c r="DZ15" s="182" t="n">
        <v>0.0008</v>
      </c>
      <c r="EA15" s="182" t="n">
        <v>0.0008</v>
      </c>
      <c r="EB15" s="182" t="n">
        <v>0.0008</v>
      </c>
      <c r="ED15" s="182" t="n">
        <v>0.0007</v>
      </c>
      <c r="EF15" s="173" t="n">
        <v>1</v>
      </c>
    </row>
    <row r="16" customFormat="false" ht="12.75" hidden="false" customHeight="false" outlineLevel="0" collapsed="false">
      <c r="A16" s="3" t="n">
        <v>36861</v>
      </c>
      <c r="B16" s="173" t="n">
        <v>0.995</v>
      </c>
      <c r="C16" s="173" t="n">
        <v>0.971168</v>
      </c>
      <c r="D16" s="173" t="n">
        <v>0.999</v>
      </c>
      <c r="E16" s="173" t="n">
        <v>0.994</v>
      </c>
      <c r="F16" s="173" t="n">
        <v>0.998</v>
      </c>
      <c r="G16" s="173" t="n">
        <v>0.960534</v>
      </c>
      <c r="H16" s="173" t="n">
        <v>0.9875</v>
      </c>
      <c r="I16" s="173" t="n">
        <v>0.87862375</v>
      </c>
      <c r="J16" s="173" t="n">
        <v>0.631316</v>
      </c>
      <c r="K16" s="173" t="n">
        <v>0.9668475</v>
      </c>
      <c r="L16" s="173" t="n">
        <v>0.86724395</v>
      </c>
      <c r="M16" s="173" t="n">
        <v>0.915015863</v>
      </c>
      <c r="N16" s="173" t="n">
        <v>0.85208445</v>
      </c>
      <c r="O16" s="173" t="n">
        <v>0.937040213</v>
      </c>
      <c r="P16" s="173" t="n">
        <v>0.85208445</v>
      </c>
      <c r="Q16" s="173" t="n">
        <v>0.86724395</v>
      </c>
      <c r="R16" s="173" t="n">
        <v>0.86724395</v>
      </c>
      <c r="S16" s="173" t="n">
        <v>0.86724395</v>
      </c>
      <c r="T16" s="173" t="n">
        <v>0.85208445</v>
      </c>
      <c r="U16" s="173" t="n">
        <v>0.85208445</v>
      </c>
      <c r="V16" s="173" t="n">
        <v>0.85208445</v>
      </c>
      <c r="W16" s="173" t="n">
        <v>0.85208445</v>
      </c>
      <c r="X16" s="173" t="n">
        <v>0.937040213</v>
      </c>
      <c r="Y16" s="173" t="n">
        <v>0.937040213</v>
      </c>
      <c r="Z16" s="173" t="n">
        <v>0.937040213</v>
      </c>
      <c r="AA16" s="173" t="n">
        <v>0.937040213</v>
      </c>
      <c r="AB16" s="173" t="n">
        <v>0.85208445</v>
      </c>
      <c r="AC16" s="173" t="n">
        <v>0.85208445</v>
      </c>
      <c r="AD16" s="173" t="n">
        <v>0.937040213</v>
      </c>
      <c r="AE16" s="173" t="n">
        <v>0.937040213</v>
      </c>
      <c r="AF16" s="173" t="n">
        <v>0.85208445</v>
      </c>
      <c r="AG16" s="173" t="n">
        <v>0.98</v>
      </c>
      <c r="AH16" s="173" t="n">
        <v>0.97054945</v>
      </c>
      <c r="AI16" s="173" t="n">
        <v>0.97054945</v>
      </c>
      <c r="AJ16" s="173" t="n">
        <v>0.85208445</v>
      </c>
      <c r="AK16" s="173" t="n">
        <v>1</v>
      </c>
      <c r="AL16" s="173" t="n">
        <v>0.9668475</v>
      </c>
      <c r="AM16" s="174" t="n">
        <v>0.9415575</v>
      </c>
      <c r="AN16" s="173" t="n">
        <v>0.9958</v>
      </c>
      <c r="AO16" s="173" t="n">
        <v>0.97</v>
      </c>
      <c r="AP16" s="173" t="n">
        <v>0.99</v>
      </c>
      <c r="AQ16" s="173" t="n">
        <v>0.9415575</v>
      </c>
      <c r="AR16" s="173" t="n">
        <v>0.97054945</v>
      </c>
      <c r="AS16" s="173" t="n">
        <v>0.977</v>
      </c>
      <c r="AT16" s="173" t="n">
        <v>0.97</v>
      </c>
      <c r="AU16" s="173" t="n">
        <v>0.97054945</v>
      </c>
      <c r="AV16" s="173" t="n">
        <v>0.9415575</v>
      </c>
      <c r="AW16" s="173" t="n">
        <v>0.9415575</v>
      </c>
      <c r="AX16" s="173" t="n">
        <v>0.9415575</v>
      </c>
      <c r="AY16" s="173" t="n">
        <v>0.97054945</v>
      </c>
      <c r="AZ16" s="174" t="n">
        <v>0.999</v>
      </c>
      <c r="BA16" s="174" t="n">
        <v>0.99</v>
      </c>
      <c r="BB16" s="181" t="n">
        <v>1</v>
      </c>
      <c r="BC16" s="173" t="n">
        <v>1</v>
      </c>
      <c r="BD16" s="173" t="n">
        <v>1</v>
      </c>
      <c r="BE16" s="173" t="n">
        <v>1</v>
      </c>
      <c r="BF16" s="173" t="n">
        <v>0.9999</v>
      </c>
      <c r="BG16" s="173" t="n">
        <v>1</v>
      </c>
      <c r="BH16" s="173" t="n">
        <v>1</v>
      </c>
      <c r="BI16" s="173" t="n">
        <v>0.995</v>
      </c>
      <c r="BJ16" s="173" t="n">
        <v>0.999</v>
      </c>
      <c r="BK16" s="173" t="n">
        <v>0.999</v>
      </c>
      <c r="BL16" s="173" t="n">
        <v>0.9985</v>
      </c>
      <c r="BM16" s="173" t="n">
        <v>0.9985</v>
      </c>
      <c r="BN16" s="173" t="n">
        <v>0.972</v>
      </c>
      <c r="BO16" s="173" t="n">
        <v>0.9999</v>
      </c>
      <c r="BP16" s="173" t="n">
        <v>0.9999</v>
      </c>
      <c r="BQ16" s="173" t="n">
        <v>1</v>
      </c>
      <c r="BR16" s="173" t="n">
        <v>1.0661414</v>
      </c>
      <c r="BS16" s="173" t="n">
        <v>1.0912</v>
      </c>
      <c r="BT16" s="173" t="n">
        <v>1.08225</v>
      </c>
      <c r="BU16" s="173" t="n">
        <v>1.0059</v>
      </c>
      <c r="BV16" s="173" t="n">
        <v>1</v>
      </c>
      <c r="BW16" s="173" t="n">
        <v>1.8834</v>
      </c>
      <c r="BX16" s="173" t="n">
        <v>2.233153333</v>
      </c>
      <c r="BY16" s="173" t="n">
        <v>1.01575</v>
      </c>
      <c r="BZ16" s="173" t="n">
        <v>1.2884</v>
      </c>
      <c r="CA16" s="173" t="n">
        <v>1.9935</v>
      </c>
      <c r="CB16" s="173" t="n">
        <v>1.469905</v>
      </c>
      <c r="CC16" s="173" t="n">
        <v>1.469905</v>
      </c>
      <c r="CD16" s="173" t="n">
        <v>1.234905</v>
      </c>
      <c r="CE16" s="173" t="n">
        <v>1.049905</v>
      </c>
      <c r="CF16" s="173" t="n">
        <v>1.389905</v>
      </c>
      <c r="CG16" s="182"/>
      <c r="CH16" s="173" t="n">
        <v>1.090505</v>
      </c>
      <c r="CI16" s="182"/>
      <c r="CJ16" s="182"/>
      <c r="CK16" s="182"/>
      <c r="CL16" s="182"/>
      <c r="CM16" s="182"/>
      <c r="CN16" s="182"/>
      <c r="CO16" s="182"/>
      <c r="CP16" s="173" t="n">
        <v>0.935</v>
      </c>
      <c r="CQ16" s="173" t="n">
        <v>0.89</v>
      </c>
      <c r="CR16" s="173" t="n">
        <v>0.87</v>
      </c>
      <c r="CS16" s="173" t="n">
        <v>0.92</v>
      </c>
      <c r="CT16" s="173" t="n">
        <v>0.999</v>
      </c>
      <c r="CU16" s="173" t="n">
        <v>0.51</v>
      </c>
      <c r="CV16" s="173" t="n">
        <v>0.47</v>
      </c>
      <c r="CW16" s="173" t="n">
        <v>0.865</v>
      </c>
      <c r="CX16" s="173" t="n">
        <v>0.49</v>
      </c>
      <c r="CY16" s="173" t="n">
        <v>0.485</v>
      </c>
      <c r="CZ16" s="173" t="n">
        <v>0.59</v>
      </c>
      <c r="DA16" s="173" t="n">
        <v>0.6225</v>
      </c>
      <c r="DB16" s="173" t="n">
        <v>0.69</v>
      </c>
      <c r="DC16" s="173" t="n">
        <v>0.8925</v>
      </c>
      <c r="DD16" s="173" t="n">
        <v>0.715</v>
      </c>
      <c r="DE16" s="173" t="n">
        <v>0.89</v>
      </c>
      <c r="DF16" s="173" t="n">
        <v>0.985</v>
      </c>
      <c r="DG16" s="173" t="n">
        <v>0.97</v>
      </c>
      <c r="DH16" s="173" t="n">
        <v>0.99</v>
      </c>
      <c r="DI16" s="173" t="n">
        <v>0.97</v>
      </c>
      <c r="DN16" s="182" t="n">
        <v>0.0004207</v>
      </c>
      <c r="DO16" s="182" t="n">
        <v>0.0002</v>
      </c>
      <c r="DP16" s="182" t="n">
        <v>0.0002</v>
      </c>
      <c r="DQ16" s="182" t="n">
        <v>0.0001</v>
      </c>
      <c r="DR16" s="182" t="n">
        <v>0</v>
      </c>
      <c r="DS16" s="182" t="n">
        <v>0.0036</v>
      </c>
      <c r="DT16" s="182" t="n">
        <v>0.002166667</v>
      </c>
      <c r="DU16" s="182" t="n">
        <v>0.00175</v>
      </c>
      <c r="DV16" s="182" t="n">
        <v>0.0001</v>
      </c>
      <c r="DW16" s="182" t="n">
        <v>0.0015</v>
      </c>
      <c r="DX16" s="182" t="n">
        <v>0.0007</v>
      </c>
      <c r="DY16" s="182" t="n">
        <v>0.0007</v>
      </c>
      <c r="DZ16" s="182" t="n">
        <v>0.0007</v>
      </c>
      <c r="EA16" s="182" t="n">
        <v>0.0007</v>
      </c>
      <c r="EB16" s="182" t="n">
        <v>0.0007</v>
      </c>
      <c r="ED16" s="182" t="n">
        <v>0.0006</v>
      </c>
      <c r="EF16" s="173" t="n">
        <v>1</v>
      </c>
    </row>
    <row r="17" customFormat="false" ht="12.75" hidden="false" customHeight="false" outlineLevel="0" collapsed="false">
      <c r="A17" s="3" t="n">
        <v>36892</v>
      </c>
      <c r="B17" s="173" t="n">
        <v>0.995</v>
      </c>
      <c r="C17" s="173" t="n">
        <v>0.938604</v>
      </c>
      <c r="D17" s="173" t="n">
        <v>0.99</v>
      </c>
      <c r="E17" s="173" t="n">
        <v>0.994</v>
      </c>
      <c r="F17" s="173" t="n">
        <v>0.997</v>
      </c>
      <c r="G17" s="173" t="n">
        <v>0.9875</v>
      </c>
      <c r="H17" s="173" t="n">
        <v>0.9875</v>
      </c>
      <c r="I17" s="173" t="n">
        <v>0.81904725</v>
      </c>
      <c r="J17" s="173" t="n">
        <v>0.64425</v>
      </c>
      <c r="K17" s="173" t="n">
        <v>0.985</v>
      </c>
      <c r="L17" s="173" t="n">
        <v>0.889655525</v>
      </c>
      <c r="M17" s="173" t="n">
        <v>0.937446938</v>
      </c>
      <c r="N17" s="173" t="n">
        <v>0.85249845</v>
      </c>
      <c r="O17" s="173" t="n">
        <v>0.9244444</v>
      </c>
      <c r="P17" s="173" t="n">
        <v>0.85249845</v>
      </c>
      <c r="Q17" s="173" t="n">
        <v>0.889655525</v>
      </c>
      <c r="R17" s="173" t="n">
        <v>0.889655525</v>
      </c>
      <c r="S17" s="173" t="n">
        <v>0.889655525</v>
      </c>
      <c r="T17" s="173" t="n">
        <v>0.85249845</v>
      </c>
      <c r="U17" s="173" t="n">
        <v>0.85249845</v>
      </c>
      <c r="V17" s="173" t="n">
        <v>0.85249845</v>
      </c>
      <c r="W17" s="173" t="n">
        <v>0.85249845</v>
      </c>
      <c r="X17" s="173" t="n">
        <v>0.9244444</v>
      </c>
      <c r="Y17" s="173" t="n">
        <v>0.9244444</v>
      </c>
      <c r="Z17" s="173" t="n">
        <v>0.9244444</v>
      </c>
      <c r="AA17" s="173" t="n">
        <v>0.9244444</v>
      </c>
      <c r="AB17" s="173" t="n">
        <v>0.85249845</v>
      </c>
      <c r="AC17" s="173" t="n">
        <v>0.85249845</v>
      </c>
      <c r="AD17" s="173" t="n">
        <v>0.9244444</v>
      </c>
      <c r="AE17" s="173" t="n">
        <v>0.9244444</v>
      </c>
      <c r="AF17" s="173" t="n">
        <v>0.85249845</v>
      </c>
      <c r="AG17" s="173" t="n">
        <v>0.98</v>
      </c>
      <c r="AH17" s="173" t="n">
        <v>0.97099445</v>
      </c>
      <c r="AI17" s="173" t="n">
        <v>0.97099445</v>
      </c>
      <c r="AJ17" s="173" t="n">
        <v>0.85249845</v>
      </c>
      <c r="AK17" s="173" t="n">
        <v>1</v>
      </c>
      <c r="AL17" s="173" t="n">
        <v>0.985</v>
      </c>
      <c r="AM17" s="174" t="n">
        <v>0.9416445</v>
      </c>
      <c r="AN17" s="173" t="n">
        <v>0.9958</v>
      </c>
      <c r="AO17" s="173" t="n">
        <v>0.96</v>
      </c>
      <c r="AP17" s="173" t="n">
        <v>0.99</v>
      </c>
      <c r="AQ17" s="173" t="n">
        <v>0.9416445</v>
      </c>
      <c r="AR17" s="173" t="n">
        <v>0.97099445</v>
      </c>
      <c r="AS17" s="173" t="n">
        <v>0.977</v>
      </c>
      <c r="AT17" s="173" t="n">
        <v>0.97</v>
      </c>
      <c r="AU17" s="173" t="n">
        <v>0.97099445</v>
      </c>
      <c r="AV17" s="173" t="n">
        <v>0.9416445</v>
      </c>
      <c r="AW17" s="173" t="n">
        <v>0.9416445</v>
      </c>
      <c r="AX17" s="173" t="n">
        <v>0.9416445</v>
      </c>
      <c r="AY17" s="173" t="n">
        <v>0.97099445</v>
      </c>
      <c r="AZ17" s="174" t="n">
        <v>0.998</v>
      </c>
      <c r="BA17" s="174" t="n">
        <v>0.99</v>
      </c>
      <c r="BB17" s="181" t="n">
        <v>1</v>
      </c>
      <c r="BC17" s="173" t="n">
        <v>1</v>
      </c>
      <c r="BD17" s="173" t="n">
        <v>1</v>
      </c>
      <c r="BE17" s="173" t="n">
        <v>1</v>
      </c>
      <c r="BF17" s="173" t="n">
        <v>0.9999</v>
      </c>
      <c r="BG17" s="173" t="n">
        <v>1</v>
      </c>
      <c r="BH17" s="173" t="n">
        <v>1</v>
      </c>
      <c r="BI17" s="173" t="n">
        <v>0.99</v>
      </c>
      <c r="BJ17" s="173" t="n">
        <v>0.999</v>
      </c>
      <c r="BK17" s="173" t="n">
        <v>0.999</v>
      </c>
      <c r="BL17" s="173" t="n">
        <v>0.9985</v>
      </c>
      <c r="BM17" s="173" t="n">
        <v>0.9985</v>
      </c>
      <c r="BN17" s="173" t="n">
        <v>0.972</v>
      </c>
      <c r="BO17" s="173" t="n">
        <v>0.9999</v>
      </c>
      <c r="BP17" s="173" t="n">
        <v>0.9999</v>
      </c>
      <c r="BQ17" s="173" t="n">
        <v>1</v>
      </c>
      <c r="BR17" s="173" t="n">
        <v>1.0665522</v>
      </c>
      <c r="BS17" s="173" t="n">
        <v>1.0914</v>
      </c>
      <c r="BT17" s="173" t="n">
        <v>1.08235</v>
      </c>
      <c r="BU17" s="173" t="n">
        <v>1.006</v>
      </c>
      <c r="BV17" s="173" t="n">
        <v>1</v>
      </c>
      <c r="BW17" s="173" t="n">
        <v>1.887</v>
      </c>
      <c r="BX17" s="173" t="n">
        <v>2.23492</v>
      </c>
      <c r="BY17" s="173" t="n">
        <v>1.01745</v>
      </c>
      <c r="BZ17" s="173" t="n">
        <v>1.2885</v>
      </c>
      <c r="CA17" s="173" t="n">
        <v>1.995</v>
      </c>
      <c r="CB17" s="173" t="n">
        <v>1.470505</v>
      </c>
      <c r="CC17" s="173" t="n">
        <v>1.470505</v>
      </c>
      <c r="CD17" s="173" t="n">
        <v>1.235505</v>
      </c>
      <c r="CE17" s="173" t="n">
        <v>1.050505</v>
      </c>
      <c r="CF17" s="173" t="n">
        <v>1.390505</v>
      </c>
      <c r="CG17" s="182"/>
      <c r="CH17" s="173" t="n">
        <v>1.091005</v>
      </c>
      <c r="CI17" s="182"/>
      <c r="CJ17" s="182"/>
      <c r="CK17" s="182"/>
      <c r="CL17" s="182"/>
      <c r="CM17" s="182"/>
      <c r="CN17" s="182"/>
      <c r="CO17" s="182"/>
      <c r="CP17" s="173" t="n">
        <v>0.895</v>
      </c>
      <c r="CQ17" s="173" t="n">
        <v>0.86</v>
      </c>
      <c r="CR17" s="173" t="n">
        <v>0.87</v>
      </c>
      <c r="CS17" s="173" t="n">
        <v>0.92</v>
      </c>
      <c r="CT17" s="173" t="n">
        <v>0.999</v>
      </c>
      <c r="CU17" s="173" t="n">
        <v>0.58</v>
      </c>
      <c r="CV17" s="173" t="n">
        <v>0.45</v>
      </c>
      <c r="CW17" s="173" t="n">
        <v>0.805</v>
      </c>
      <c r="CX17" s="173" t="n">
        <v>0.5</v>
      </c>
      <c r="CY17" s="173" t="n">
        <v>0.505</v>
      </c>
      <c r="CZ17" s="173" t="n">
        <v>0.605</v>
      </c>
      <c r="DA17" s="173" t="n">
        <v>0.6375</v>
      </c>
      <c r="DB17" s="173" t="n">
        <v>0.69</v>
      </c>
      <c r="DC17" s="173" t="n">
        <v>0.88</v>
      </c>
      <c r="DD17" s="173" t="n">
        <v>0.64</v>
      </c>
      <c r="DE17" s="173" t="n">
        <v>0.89</v>
      </c>
      <c r="DF17" s="173" t="n">
        <v>0.985</v>
      </c>
      <c r="DG17" s="173" t="n">
        <v>0.96</v>
      </c>
      <c r="DH17" s="173" t="n">
        <v>0.99</v>
      </c>
      <c r="DI17" s="173" t="n">
        <v>0.97</v>
      </c>
      <c r="DN17" s="182" t="n">
        <v>0.0004108</v>
      </c>
      <c r="DO17" s="182" t="n">
        <v>0.0002</v>
      </c>
      <c r="DP17" s="182" t="n">
        <v>0.0001</v>
      </c>
      <c r="DQ17" s="182" t="n">
        <v>0.0001</v>
      </c>
      <c r="DR17" s="182" t="n">
        <v>0</v>
      </c>
      <c r="DS17" s="182" t="n">
        <v>0.0036</v>
      </c>
      <c r="DT17" s="182" t="n">
        <v>0.001766667</v>
      </c>
      <c r="DU17" s="182" t="n">
        <v>0.0017</v>
      </c>
      <c r="DV17" s="182" t="n">
        <v>0.0001</v>
      </c>
      <c r="DW17" s="182" t="n">
        <v>0.0015</v>
      </c>
      <c r="DX17" s="182" t="n">
        <v>0.0006</v>
      </c>
      <c r="DY17" s="182" t="n">
        <v>0.0006</v>
      </c>
      <c r="DZ17" s="182" t="n">
        <v>0.0006</v>
      </c>
      <c r="EA17" s="182" t="n">
        <v>0.0006</v>
      </c>
      <c r="EB17" s="182" t="n">
        <v>0.0006</v>
      </c>
      <c r="ED17" s="182" t="n">
        <v>0.0005</v>
      </c>
      <c r="EF17" s="173" t="n">
        <v>1</v>
      </c>
    </row>
    <row r="18" customFormat="false" ht="12.75" hidden="false" customHeight="false" outlineLevel="0" collapsed="false">
      <c r="A18" s="3" t="n">
        <v>36923</v>
      </c>
      <c r="B18" s="173" t="n">
        <v>0.99</v>
      </c>
      <c r="C18" s="173" t="n">
        <v>0.938776</v>
      </c>
      <c r="D18" s="173" t="n">
        <v>0.99</v>
      </c>
      <c r="E18" s="173" t="n">
        <v>0.994</v>
      </c>
      <c r="F18" s="173" t="n">
        <v>0.996</v>
      </c>
      <c r="G18" s="173" t="n">
        <v>0.9875</v>
      </c>
      <c r="H18" s="173" t="n">
        <v>0.9875</v>
      </c>
      <c r="I18" s="173" t="n">
        <v>0.8611395</v>
      </c>
      <c r="J18" s="173" t="n">
        <v>0.7795425</v>
      </c>
      <c r="K18" s="173" t="n">
        <v>0.985</v>
      </c>
      <c r="L18" s="173" t="n">
        <v>0.934088175</v>
      </c>
      <c r="M18" s="173" t="n">
        <v>0.981895838</v>
      </c>
      <c r="N18" s="173" t="n">
        <v>0.87756355</v>
      </c>
      <c r="O18" s="173" t="n">
        <v>0.922256888</v>
      </c>
      <c r="P18" s="173" t="n">
        <v>0.87756355</v>
      </c>
      <c r="Q18" s="173" t="n">
        <v>0.934088175</v>
      </c>
      <c r="R18" s="173" t="n">
        <v>0.934088175</v>
      </c>
      <c r="S18" s="173" t="n">
        <v>0.934088175</v>
      </c>
      <c r="T18" s="173" t="n">
        <v>0.87756355</v>
      </c>
      <c r="U18" s="173" t="n">
        <v>0.87756355</v>
      </c>
      <c r="V18" s="173" t="n">
        <v>0.87756355</v>
      </c>
      <c r="W18" s="173" t="n">
        <v>0.87756355</v>
      </c>
      <c r="X18" s="173" t="n">
        <v>0.922256888</v>
      </c>
      <c r="Y18" s="173" t="n">
        <v>0.922256888</v>
      </c>
      <c r="Z18" s="173" t="n">
        <v>0.922256888</v>
      </c>
      <c r="AA18" s="173" t="n">
        <v>0.922256888</v>
      </c>
      <c r="AB18" s="173" t="n">
        <v>0.87756355</v>
      </c>
      <c r="AC18" s="173" t="n">
        <v>0.87756355</v>
      </c>
      <c r="AD18" s="173" t="n">
        <v>0.922256888</v>
      </c>
      <c r="AE18" s="173" t="n">
        <v>0.922256888</v>
      </c>
      <c r="AF18" s="173" t="n">
        <v>0.87756355</v>
      </c>
      <c r="AG18" s="173" t="n">
        <v>0.98</v>
      </c>
      <c r="AH18" s="173" t="n">
        <v>0.97135935</v>
      </c>
      <c r="AI18" s="173" t="n">
        <v>0.97135935</v>
      </c>
      <c r="AJ18" s="173" t="n">
        <v>0.87756355</v>
      </c>
      <c r="AK18" s="173" t="n">
        <v>1</v>
      </c>
      <c r="AL18" s="173" t="n">
        <v>0.985</v>
      </c>
      <c r="AM18" s="174" t="n">
        <v>0.9633716</v>
      </c>
      <c r="AN18" s="173" t="n">
        <v>0.9958</v>
      </c>
      <c r="AO18" s="173" t="n">
        <v>0.97</v>
      </c>
      <c r="AP18" s="173" t="n">
        <v>0.99</v>
      </c>
      <c r="AQ18" s="173" t="n">
        <v>0.9633716</v>
      </c>
      <c r="AR18" s="173" t="n">
        <v>0.97135935</v>
      </c>
      <c r="AS18" s="173" t="n">
        <v>0.977</v>
      </c>
      <c r="AT18" s="173" t="n">
        <v>0.97</v>
      </c>
      <c r="AU18" s="173" t="n">
        <v>0.97135935</v>
      </c>
      <c r="AV18" s="173" t="n">
        <v>0.9633716</v>
      </c>
      <c r="AW18" s="173" t="n">
        <v>0.9633716</v>
      </c>
      <c r="AX18" s="173" t="n">
        <v>0.9633716</v>
      </c>
      <c r="AY18" s="173" t="n">
        <v>0.97135935</v>
      </c>
      <c r="AZ18" s="174" t="n">
        <v>0.996</v>
      </c>
      <c r="BA18" s="174" t="n">
        <v>0.99</v>
      </c>
      <c r="BB18" s="181" t="n">
        <v>1</v>
      </c>
      <c r="BC18" s="173" t="n">
        <v>1</v>
      </c>
      <c r="BD18" s="173" t="n">
        <v>1</v>
      </c>
      <c r="BE18" s="173" t="n">
        <v>1</v>
      </c>
      <c r="BF18" s="173" t="n">
        <v>0.9999</v>
      </c>
      <c r="BG18" s="173" t="n">
        <v>1</v>
      </c>
      <c r="BH18" s="173" t="n">
        <v>1</v>
      </c>
      <c r="BI18" s="173" t="n">
        <v>0.99</v>
      </c>
      <c r="BJ18" s="173" t="n">
        <v>0.99</v>
      </c>
      <c r="BK18" s="173" t="n">
        <v>0.99</v>
      </c>
      <c r="BL18" s="173" t="n">
        <v>0.9985</v>
      </c>
      <c r="BM18" s="173" t="n">
        <v>0.99</v>
      </c>
      <c r="BN18" s="173" t="n">
        <v>0.972</v>
      </c>
      <c r="BO18" s="173" t="n">
        <v>0.9999</v>
      </c>
      <c r="BP18" s="173" t="n">
        <v>0.9999</v>
      </c>
      <c r="BQ18" s="173" t="n">
        <v>1</v>
      </c>
      <c r="BR18" s="173" t="n">
        <v>1.0669531</v>
      </c>
      <c r="BS18" s="173" t="n">
        <v>1.0916</v>
      </c>
      <c r="BT18" s="173" t="n">
        <v>1.08244</v>
      </c>
      <c r="BU18" s="173" t="n">
        <v>1.0061</v>
      </c>
      <c r="BV18" s="173" t="n">
        <v>1</v>
      </c>
      <c r="BW18" s="173" t="n">
        <v>1.8906</v>
      </c>
      <c r="BX18" s="173" t="n">
        <v>2.236286667</v>
      </c>
      <c r="BY18" s="173" t="n">
        <v>1.0191</v>
      </c>
      <c r="BZ18" s="173" t="n">
        <v>1.2885</v>
      </c>
      <c r="CA18" s="173" t="n">
        <v>1.9965</v>
      </c>
      <c r="CB18" s="173" t="n">
        <v>1.471005</v>
      </c>
      <c r="CC18" s="173" t="n">
        <v>1.471005</v>
      </c>
      <c r="CD18" s="173" t="n">
        <v>1.236005</v>
      </c>
      <c r="CE18" s="173" t="n">
        <v>1.051005</v>
      </c>
      <c r="CF18" s="173" t="n">
        <v>1.391005</v>
      </c>
      <c r="CG18" s="182"/>
      <c r="CH18" s="173" t="n">
        <v>1.091415</v>
      </c>
      <c r="CI18" s="182"/>
      <c r="CJ18" s="182"/>
      <c r="CK18" s="182"/>
      <c r="CL18" s="182"/>
      <c r="CM18" s="182"/>
      <c r="CN18" s="182"/>
      <c r="CO18" s="182"/>
      <c r="CP18" s="173" t="n">
        <v>0.865</v>
      </c>
      <c r="CQ18" s="173" t="n">
        <v>0.86</v>
      </c>
      <c r="CR18" s="173" t="n">
        <v>0.89</v>
      </c>
      <c r="CS18" s="173" t="n">
        <v>0.935</v>
      </c>
      <c r="CT18" s="173" t="n">
        <v>0.99895</v>
      </c>
      <c r="CU18" s="173" t="n">
        <v>0.58</v>
      </c>
      <c r="CV18" s="173" t="n">
        <v>0.45</v>
      </c>
      <c r="CW18" s="173" t="n">
        <v>0.845</v>
      </c>
      <c r="CX18" s="173" t="n">
        <v>0.605</v>
      </c>
      <c r="CY18" s="173" t="n">
        <v>0.505</v>
      </c>
      <c r="CZ18" s="173" t="n">
        <v>0.635</v>
      </c>
      <c r="DA18" s="173" t="n">
        <v>0.6675</v>
      </c>
      <c r="DB18" s="173" t="n">
        <v>0.71</v>
      </c>
      <c r="DC18" s="173" t="n">
        <v>0.8775</v>
      </c>
      <c r="DD18" s="173" t="n">
        <v>0.67</v>
      </c>
      <c r="DE18" s="173" t="n">
        <v>0.89</v>
      </c>
      <c r="DF18" s="173" t="n">
        <v>0.985</v>
      </c>
      <c r="DG18" s="173" t="n">
        <v>0.97</v>
      </c>
      <c r="DH18" s="173" t="n">
        <v>0.99</v>
      </c>
      <c r="DI18" s="173" t="n">
        <v>0.97</v>
      </c>
      <c r="DN18" s="182" t="n">
        <v>0.0004009</v>
      </c>
      <c r="DO18" s="182" t="n">
        <v>0.0002</v>
      </c>
      <c r="DP18" s="182" t="n">
        <v>9E-005</v>
      </c>
      <c r="DQ18" s="182" t="n">
        <v>0.0001</v>
      </c>
      <c r="DR18" s="182" t="n">
        <v>0</v>
      </c>
      <c r="DS18" s="182" t="n">
        <v>0.0036</v>
      </c>
      <c r="DT18" s="182" t="n">
        <v>0.001366667</v>
      </c>
      <c r="DU18" s="182" t="n">
        <v>0.00165</v>
      </c>
      <c r="DV18" s="182" t="n">
        <v>0</v>
      </c>
      <c r="DW18" s="182" t="n">
        <v>0.0015</v>
      </c>
      <c r="DX18" s="182" t="n">
        <v>0.0005</v>
      </c>
      <c r="DY18" s="182" t="n">
        <v>0.0005</v>
      </c>
      <c r="DZ18" s="182" t="n">
        <v>0.0005</v>
      </c>
      <c r="EA18" s="182" t="n">
        <v>0.0005</v>
      </c>
      <c r="EB18" s="182" t="n">
        <v>0.0005</v>
      </c>
      <c r="ED18" s="182" t="n">
        <v>0.00041</v>
      </c>
      <c r="EF18" s="173" t="n">
        <v>1</v>
      </c>
    </row>
    <row r="19" customFormat="false" ht="12.75" hidden="false" customHeight="false" outlineLevel="0" collapsed="false">
      <c r="A19" s="3" t="n">
        <v>36951</v>
      </c>
      <c r="B19" s="173" t="n">
        <v>0.99</v>
      </c>
      <c r="C19" s="173" t="n">
        <v>0.971702</v>
      </c>
      <c r="D19" s="173" t="n">
        <v>0.99</v>
      </c>
      <c r="E19" s="173" t="n">
        <v>0.994</v>
      </c>
      <c r="F19" s="173" t="n">
        <v>0.996</v>
      </c>
      <c r="G19" s="173" t="n">
        <v>0.9875</v>
      </c>
      <c r="H19" s="173" t="n">
        <v>0.9875</v>
      </c>
      <c r="I19" s="173" t="n">
        <v>0.8931125</v>
      </c>
      <c r="J19" s="173" t="n">
        <v>0.985</v>
      </c>
      <c r="K19" s="173" t="n">
        <v>0.985</v>
      </c>
      <c r="L19" s="173" t="n">
        <v>0.9875</v>
      </c>
      <c r="M19" s="173" t="n">
        <v>0.9875</v>
      </c>
      <c r="N19" s="173" t="n">
        <v>0.98</v>
      </c>
      <c r="O19" s="173" t="n">
        <v>0.9462645</v>
      </c>
      <c r="P19" s="173" t="n">
        <v>0.98</v>
      </c>
      <c r="Q19" s="173" t="n">
        <v>0.9875</v>
      </c>
      <c r="R19" s="173" t="n">
        <v>0.9875</v>
      </c>
      <c r="S19" s="173" t="n">
        <v>0.9875</v>
      </c>
      <c r="T19" s="173" t="n">
        <v>0.98</v>
      </c>
      <c r="U19" s="173" t="n">
        <v>0.98</v>
      </c>
      <c r="V19" s="173" t="n">
        <v>0.98</v>
      </c>
      <c r="W19" s="173" t="n">
        <v>0.98</v>
      </c>
      <c r="X19" s="173" t="n">
        <v>0.9462645</v>
      </c>
      <c r="Y19" s="173" t="n">
        <v>0.9462645</v>
      </c>
      <c r="Z19" s="173" t="n">
        <v>0.9462645</v>
      </c>
      <c r="AA19" s="173" t="n">
        <v>0.9462645</v>
      </c>
      <c r="AB19" s="173" t="n">
        <v>0.98</v>
      </c>
      <c r="AC19" s="173" t="n">
        <v>0.98</v>
      </c>
      <c r="AD19" s="173" t="n">
        <v>0.9462645</v>
      </c>
      <c r="AE19" s="173" t="n">
        <v>0.9462645</v>
      </c>
      <c r="AF19" s="173" t="n">
        <v>0.98</v>
      </c>
      <c r="AG19" s="173" t="n">
        <v>0.99</v>
      </c>
      <c r="AH19" s="173" t="n">
        <v>0.97164415</v>
      </c>
      <c r="AI19" s="173" t="n">
        <v>0.97164415</v>
      </c>
      <c r="AJ19" s="173" t="n">
        <v>0.98</v>
      </c>
      <c r="AK19" s="173" t="n">
        <v>1</v>
      </c>
      <c r="AL19" s="173" t="n">
        <v>0.985</v>
      </c>
      <c r="AM19" s="174" t="n">
        <v>0.985</v>
      </c>
      <c r="AN19" s="173" t="n">
        <v>0.9958</v>
      </c>
      <c r="AO19" s="173" t="n">
        <v>0.97</v>
      </c>
      <c r="AP19" s="173" t="n">
        <v>0.99</v>
      </c>
      <c r="AQ19" s="173" t="n">
        <v>0.985</v>
      </c>
      <c r="AR19" s="173" t="n">
        <v>0.97164415</v>
      </c>
      <c r="AS19" s="173" t="n">
        <v>0.977</v>
      </c>
      <c r="AT19" s="173" t="n">
        <v>0.97</v>
      </c>
      <c r="AU19" s="173" t="n">
        <v>0.97164415</v>
      </c>
      <c r="AV19" s="173" t="n">
        <v>0.985</v>
      </c>
      <c r="AW19" s="173" t="n">
        <v>0.985</v>
      </c>
      <c r="AX19" s="173" t="n">
        <v>0.985</v>
      </c>
      <c r="AY19" s="173" t="n">
        <v>0.97164415</v>
      </c>
      <c r="AZ19" s="174" t="n">
        <v>0.994</v>
      </c>
      <c r="BA19" s="174" t="n">
        <v>0.99</v>
      </c>
      <c r="BB19" s="181" t="n">
        <v>1</v>
      </c>
      <c r="BC19" s="173" t="n">
        <v>1</v>
      </c>
      <c r="BD19" s="173" t="n">
        <v>1</v>
      </c>
      <c r="BE19" s="173" t="n">
        <v>1</v>
      </c>
      <c r="BF19" s="173" t="n">
        <v>0.9999</v>
      </c>
      <c r="BG19" s="173" t="n">
        <v>1</v>
      </c>
      <c r="BH19" s="173" t="n">
        <v>1</v>
      </c>
      <c r="BI19" s="173" t="n">
        <v>0.99</v>
      </c>
      <c r="BJ19" s="173" t="n">
        <v>0.99</v>
      </c>
      <c r="BK19" s="173" t="n">
        <v>0.99</v>
      </c>
      <c r="BL19" s="173" t="n">
        <v>0.9985</v>
      </c>
      <c r="BM19" s="173" t="n">
        <v>0.99</v>
      </c>
      <c r="BN19" s="173" t="n">
        <v>0.972</v>
      </c>
      <c r="BO19" s="173" t="n">
        <v>0.9999</v>
      </c>
      <c r="BP19" s="173" t="n">
        <v>0.9999</v>
      </c>
      <c r="BQ19" s="173" t="n">
        <v>1</v>
      </c>
      <c r="BR19" s="173" t="n">
        <v>1.0673441</v>
      </c>
      <c r="BS19" s="173" t="n">
        <v>1.0918</v>
      </c>
      <c r="BT19" s="173" t="n">
        <v>1.08252</v>
      </c>
      <c r="BU19" s="173" t="n">
        <v>1.0062</v>
      </c>
      <c r="BV19" s="173" t="n">
        <v>1</v>
      </c>
      <c r="BW19" s="173" t="n">
        <v>1.8942</v>
      </c>
      <c r="BX19" s="173" t="n">
        <v>2.237253333</v>
      </c>
      <c r="BY19" s="173" t="n">
        <v>1.0207</v>
      </c>
      <c r="BZ19" s="173" t="n">
        <v>1.2885</v>
      </c>
      <c r="CA19" s="173" t="n">
        <v>1.998</v>
      </c>
      <c r="CB19" s="173" t="n">
        <v>1.471505</v>
      </c>
      <c r="CC19" s="173" t="n">
        <v>1.471505</v>
      </c>
      <c r="CD19" s="173" t="n">
        <v>1.236405</v>
      </c>
      <c r="CE19" s="173" t="n">
        <v>1.051405</v>
      </c>
      <c r="CF19" s="173" t="n">
        <v>1.391405</v>
      </c>
      <c r="CG19" s="182"/>
      <c r="CH19" s="173" t="n">
        <v>1.091735</v>
      </c>
      <c r="CI19" s="182"/>
      <c r="CJ19" s="182"/>
      <c r="CK19" s="182"/>
      <c r="CL19" s="182"/>
      <c r="CM19" s="182"/>
      <c r="CN19" s="182"/>
      <c r="CO19" s="182"/>
      <c r="CP19" s="173" t="n">
        <v>0.865</v>
      </c>
      <c r="CQ19" s="173" t="n">
        <v>0.89</v>
      </c>
      <c r="CR19" s="173" t="n">
        <v>0.91</v>
      </c>
      <c r="CS19" s="173" t="n">
        <v>0.935</v>
      </c>
      <c r="CT19" s="173" t="n">
        <v>0.99895</v>
      </c>
      <c r="CU19" s="173" t="n">
        <v>0.54</v>
      </c>
      <c r="CV19" s="173" t="n">
        <v>0.45</v>
      </c>
      <c r="CW19" s="173" t="n">
        <v>0.875</v>
      </c>
      <c r="CX19" s="173" t="n">
        <v>0.775</v>
      </c>
      <c r="CY19" s="173" t="n">
        <v>0.515</v>
      </c>
      <c r="CZ19" s="173" t="n">
        <v>0.785</v>
      </c>
      <c r="DA19" s="173" t="n">
        <v>0.8175</v>
      </c>
      <c r="DB19" s="173" t="n">
        <v>0.8</v>
      </c>
      <c r="DC19" s="173" t="n">
        <v>0.9</v>
      </c>
      <c r="DD19" s="173" t="n">
        <v>0.83</v>
      </c>
      <c r="DE19" s="173" t="n">
        <v>0.89</v>
      </c>
      <c r="DF19" s="173" t="n">
        <v>0.985</v>
      </c>
      <c r="DG19" s="173" t="n">
        <v>0.97</v>
      </c>
      <c r="DH19" s="173" t="n">
        <v>0.99</v>
      </c>
      <c r="DI19" s="173" t="n">
        <v>0.97</v>
      </c>
      <c r="DN19" s="182" t="n">
        <v>0.000391</v>
      </c>
      <c r="DO19" s="182" t="n">
        <v>0.0002</v>
      </c>
      <c r="DP19" s="182" t="n">
        <v>8E-005</v>
      </c>
      <c r="DQ19" s="182" t="n">
        <v>0.0001</v>
      </c>
      <c r="DR19" s="182" t="n">
        <v>0</v>
      </c>
      <c r="DS19" s="182" t="n">
        <v>0.0036</v>
      </c>
      <c r="DT19" s="182" t="n">
        <v>0.000966667</v>
      </c>
      <c r="DU19" s="182" t="n">
        <v>0.0016</v>
      </c>
      <c r="DV19" s="182" t="n">
        <v>0</v>
      </c>
      <c r="DW19" s="182" t="n">
        <v>0.0015</v>
      </c>
      <c r="DX19" s="182" t="n">
        <v>0.0005</v>
      </c>
      <c r="DY19" s="182" t="n">
        <v>0.0005</v>
      </c>
      <c r="DZ19" s="182" t="n">
        <v>0.0004</v>
      </c>
      <c r="EA19" s="182" t="n">
        <v>0.0004</v>
      </c>
      <c r="EB19" s="182" t="n">
        <v>0.0004</v>
      </c>
      <c r="ED19" s="182" t="n">
        <v>0.00032</v>
      </c>
      <c r="EF19" s="173" t="n">
        <v>1</v>
      </c>
    </row>
    <row r="20" customFormat="false" ht="12.75" hidden="false" customHeight="false" outlineLevel="0" collapsed="false">
      <c r="A20" s="3" t="n">
        <v>36982</v>
      </c>
      <c r="B20" s="173" t="n">
        <v>0.98</v>
      </c>
      <c r="C20" s="173" t="n">
        <v>0.9828</v>
      </c>
      <c r="D20" s="173" t="n">
        <v>0.99</v>
      </c>
      <c r="E20" s="173" t="n">
        <v>0.978</v>
      </c>
      <c r="F20" s="173" t="n">
        <v>0.977</v>
      </c>
      <c r="G20" s="173" t="n">
        <v>0.910944</v>
      </c>
      <c r="H20" s="173" t="n">
        <v>0.9398837</v>
      </c>
      <c r="I20" s="173" t="n">
        <v>0.95580375</v>
      </c>
      <c r="J20" s="173" t="n">
        <v>0.985</v>
      </c>
      <c r="K20" s="173" t="n">
        <v>0.985</v>
      </c>
      <c r="L20" s="173" t="n">
        <v>0.9875</v>
      </c>
      <c r="M20" s="173" t="n">
        <v>0.9875</v>
      </c>
      <c r="N20" s="173" t="n">
        <v>0.98</v>
      </c>
      <c r="O20" s="173" t="n">
        <v>0.949689615</v>
      </c>
      <c r="P20" s="173" t="n">
        <v>0.98</v>
      </c>
      <c r="Q20" s="173" t="n">
        <v>0.9875</v>
      </c>
      <c r="R20" s="173" t="n">
        <v>0.9875</v>
      </c>
      <c r="S20" s="173" t="n">
        <v>0.9875</v>
      </c>
      <c r="T20" s="173" t="n">
        <v>0.98</v>
      </c>
      <c r="U20" s="173" t="n">
        <v>0.98</v>
      </c>
      <c r="V20" s="173" t="n">
        <v>0.98</v>
      </c>
      <c r="W20" s="173" t="n">
        <v>0.98</v>
      </c>
      <c r="X20" s="173" t="n">
        <v>0.949689615</v>
      </c>
      <c r="Y20" s="173" t="n">
        <v>0.949689615</v>
      </c>
      <c r="Z20" s="173" t="n">
        <v>0.949689615</v>
      </c>
      <c r="AA20" s="173" t="n">
        <v>0.949689615</v>
      </c>
      <c r="AB20" s="173" t="n">
        <v>0.98</v>
      </c>
      <c r="AC20" s="173" t="n">
        <v>0.98</v>
      </c>
      <c r="AD20" s="173" t="n">
        <v>0.949689615</v>
      </c>
      <c r="AE20" s="173" t="n">
        <v>0.949689615</v>
      </c>
      <c r="AF20" s="173" t="n">
        <v>0.98</v>
      </c>
      <c r="AG20" s="173" t="n">
        <v>0.99</v>
      </c>
      <c r="AH20" s="173" t="n">
        <v>0.97184885</v>
      </c>
      <c r="AI20" s="173" t="n">
        <v>0.97184885</v>
      </c>
      <c r="AJ20" s="173" t="n">
        <v>0.98</v>
      </c>
      <c r="AK20" s="173" t="n">
        <v>1</v>
      </c>
      <c r="AL20" s="173" t="n">
        <v>0.985</v>
      </c>
      <c r="AM20" s="174" t="n">
        <v>0.985</v>
      </c>
      <c r="AN20" s="173" t="n">
        <v>0.9958</v>
      </c>
      <c r="AO20" s="173" t="n">
        <v>0.99</v>
      </c>
      <c r="AP20" s="173" t="n">
        <v>0.99</v>
      </c>
      <c r="AQ20" s="173" t="n">
        <v>0.985</v>
      </c>
      <c r="AR20" s="173" t="n">
        <v>0.97184885</v>
      </c>
      <c r="AS20" s="173" t="n">
        <v>0.977</v>
      </c>
      <c r="AT20" s="173" t="n">
        <v>0.975</v>
      </c>
      <c r="AU20" s="173" t="n">
        <v>0.97184885</v>
      </c>
      <c r="AV20" s="173" t="n">
        <v>0.985</v>
      </c>
      <c r="AW20" s="173" t="n">
        <v>0.985</v>
      </c>
      <c r="AX20" s="173" t="n">
        <v>0.985</v>
      </c>
      <c r="AY20" s="173" t="n">
        <v>0.97184885</v>
      </c>
      <c r="AZ20" s="174" t="n">
        <v>0.97184885</v>
      </c>
      <c r="BA20" s="174" t="n">
        <v>0.985</v>
      </c>
      <c r="BB20" s="181" t="n">
        <v>1</v>
      </c>
      <c r="BC20" s="173" t="n">
        <v>1</v>
      </c>
      <c r="BD20" s="173" t="n">
        <v>1</v>
      </c>
      <c r="BE20" s="173" t="n">
        <v>1</v>
      </c>
      <c r="BF20" s="173" t="n">
        <v>0.9999</v>
      </c>
      <c r="BG20" s="173" t="n">
        <v>1</v>
      </c>
      <c r="BH20" s="173" t="n">
        <v>1</v>
      </c>
      <c r="BI20" s="173" t="n">
        <v>0.99</v>
      </c>
      <c r="BJ20" s="173" t="n">
        <v>0.999</v>
      </c>
      <c r="BK20" s="173" t="n">
        <v>0.999</v>
      </c>
      <c r="BL20" s="173" t="n">
        <v>0.9985</v>
      </c>
      <c r="BM20" s="173" t="n">
        <v>0.9985</v>
      </c>
      <c r="BN20" s="173" t="n">
        <v>0.972</v>
      </c>
      <c r="BO20" s="173" t="n">
        <v>0.9999</v>
      </c>
      <c r="BP20" s="173" t="n">
        <v>0.9999</v>
      </c>
      <c r="BQ20" s="173" t="n">
        <v>1</v>
      </c>
      <c r="BR20" s="173" t="n">
        <v>1.0677252</v>
      </c>
      <c r="BS20" s="173" t="n">
        <v>1.092</v>
      </c>
      <c r="BT20" s="173" t="n">
        <v>1.08259</v>
      </c>
      <c r="BU20" s="173" t="n">
        <v>1.0063</v>
      </c>
      <c r="BV20" s="173" t="n">
        <v>1</v>
      </c>
      <c r="BW20" s="173" t="n">
        <v>1.8978</v>
      </c>
      <c r="BX20" s="173" t="n">
        <v>2.237818333</v>
      </c>
      <c r="BY20" s="173" t="n">
        <v>1.02225</v>
      </c>
      <c r="BZ20" s="173" t="n">
        <v>1.2885</v>
      </c>
      <c r="CA20" s="173" t="n">
        <v>1.9995</v>
      </c>
      <c r="CB20" s="173" t="n">
        <v>1.472005</v>
      </c>
      <c r="CC20" s="173" t="n">
        <v>1.472005</v>
      </c>
      <c r="CD20" s="173" t="n">
        <v>1.236705</v>
      </c>
      <c r="CE20" s="173" t="n">
        <v>1.051705</v>
      </c>
      <c r="CF20" s="173" t="n">
        <v>1.391805</v>
      </c>
      <c r="CG20" s="182"/>
      <c r="CH20" s="173" t="n">
        <v>1.091965</v>
      </c>
      <c r="CI20" s="182"/>
      <c r="CJ20" s="182"/>
      <c r="CK20" s="182"/>
      <c r="CL20" s="182"/>
      <c r="CM20" s="182"/>
      <c r="CN20" s="182"/>
      <c r="CO20" s="182"/>
      <c r="CP20" s="173" t="n">
        <v>0.895</v>
      </c>
      <c r="CQ20" s="173" t="n">
        <v>0.9</v>
      </c>
      <c r="CR20" s="173" t="n">
        <v>0.91</v>
      </c>
      <c r="CS20" s="173" t="n">
        <v>0.96</v>
      </c>
      <c r="CT20" s="173" t="n">
        <v>0.99895</v>
      </c>
      <c r="CU20" s="173" t="n">
        <v>0.48</v>
      </c>
      <c r="CV20" s="173" t="n">
        <v>0.42</v>
      </c>
      <c r="CW20" s="173" t="n">
        <v>0.935</v>
      </c>
      <c r="CX20" s="173" t="n">
        <v>0.765</v>
      </c>
      <c r="CY20" s="173" t="n">
        <v>0.575</v>
      </c>
      <c r="CZ20" s="173" t="n">
        <v>0.895</v>
      </c>
      <c r="DA20" s="173" t="n">
        <v>0.9275</v>
      </c>
      <c r="DB20" s="173" t="n">
        <v>0.85</v>
      </c>
      <c r="DC20" s="173" t="n">
        <v>0.903</v>
      </c>
      <c r="DD20" s="173" t="n">
        <v>0.92</v>
      </c>
      <c r="DE20" s="173" t="n">
        <v>0.89</v>
      </c>
      <c r="DF20" s="173" t="n">
        <v>0.985</v>
      </c>
      <c r="DG20" s="173" t="n">
        <v>0.99</v>
      </c>
      <c r="DH20" s="173" t="n">
        <v>0.99</v>
      </c>
      <c r="DI20" s="173" t="n">
        <v>0.975</v>
      </c>
      <c r="DN20" s="182" t="n">
        <v>0.0003811</v>
      </c>
      <c r="DO20" s="182" t="n">
        <v>0.0002</v>
      </c>
      <c r="DP20" s="182" t="n">
        <v>7E-005</v>
      </c>
      <c r="DQ20" s="182" t="n">
        <v>0.0001</v>
      </c>
      <c r="DR20" s="182" t="n">
        <v>0</v>
      </c>
      <c r="DS20" s="182" t="n">
        <v>0.0036</v>
      </c>
      <c r="DT20" s="182" t="n">
        <v>0.000565</v>
      </c>
      <c r="DU20" s="182" t="n">
        <v>0.00155</v>
      </c>
      <c r="DV20" s="182" t="n">
        <v>0</v>
      </c>
      <c r="DW20" s="182" t="n">
        <v>0.0015</v>
      </c>
      <c r="DX20" s="182" t="n">
        <v>0.0005</v>
      </c>
      <c r="DY20" s="182" t="n">
        <v>0.0005</v>
      </c>
      <c r="DZ20" s="182" t="n">
        <v>0.0003</v>
      </c>
      <c r="EA20" s="182" t="n">
        <v>0.0003</v>
      </c>
      <c r="EB20" s="182" t="n">
        <v>0.0004</v>
      </c>
      <c r="ED20" s="182" t="n">
        <v>0.00023</v>
      </c>
      <c r="EF20" s="173" t="n">
        <v>1</v>
      </c>
    </row>
    <row r="21" customFormat="false" ht="12.75" hidden="false" customHeight="false" outlineLevel="0" collapsed="false">
      <c r="A21" s="3" t="n">
        <v>37012</v>
      </c>
      <c r="B21" s="173" t="n">
        <v>0.98</v>
      </c>
      <c r="C21" s="173" t="n">
        <v>0.988</v>
      </c>
      <c r="D21" s="173" t="n">
        <v>0.99</v>
      </c>
      <c r="E21" s="173" t="n">
        <v>0.978</v>
      </c>
      <c r="F21" s="173" t="n">
        <v>0.977</v>
      </c>
      <c r="G21" s="173" t="n">
        <v>0.646476</v>
      </c>
      <c r="H21" s="173" t="n">
        <v>0.9401189</v>
      </c>
      <c r="I21" s="173" t="n">
        <v>0.95720625</v>
      </c>
      <c r="J21" s="173" t="n">
        <v>0.8568525</v>
      </c>
      <c r="K21" s="173" t="n">
        <v>0.985</v>
      </c>
      <c r="L21" s="173" t="n">
        <v>1.125</v>
      </c>
      <c r="M21" s="173" t="n">
        <v>1.125</v>
      </c>
      <c r="N21" s="173" t="n">
        <v>0.98</v>
      </c>
      <c r="O21" s="173" t="n">
        <v>0.946782</v>
      </c>
      <c r="P21" s="173" t="n">
        <v>0.98</v>
      </c>
      <c r="Q21" s="173" t="n">
        <v>0.995</v>
      </c>
      <c r="R21" s="173" t="n">
        <v>0.9875</v>
      </c>
      <c r="S21" s="173" t="n">
        <v>1.125</v>
      </c>
      <c r="T21" s="173" t="n">
        <v>0.98</v>
      </c>
      <c r="U21" s="173" t="n">
        <v>0.98</v>
      </c>
      <c r="V21" s="173" t="n">
        <v>0.98</v>
      </c>
      <c r="W21" s="173" t="n">
        <v>0.98</v>
      </c>
      <c r="X21" s="173" t="n">
        <v>0.946782</v>
      </c>
      <c r="Y21" s="173" t="n">
        <v>0.946782</v>
      </c>
      <c r="Z21" s="173" t="n">
        <v>0.946782</v>
      </c>
      <c r="AA21" s="173" t="n">
        <v>0.946782</v>
      </c>
      <c r="AB21" s="173" t="n">
        <v>0.98</v>
      </c>
      <c r="AC21" s="173" t="n">
        <v>0.98</v>
      </c>
      <c r="AD21" s="173" t="n">
        <v>0.946782</v>
      </c>
      <c r="AE21" s="173" t="n">
        <v>0.946782</v>
      </c>
      <c r="AF21" s="173" t="n">
        <v>0.98</v>
      </c>
      <c r="AG21" s="173" t="n">
        <v>0.99</v>
      </c>
      <c r="AH21" s="173" t="n">
        <v>0.97202685</v>
      </c>
      <c r="AI21" s="173" t="n">
        <v>0.97202685</v>
      </c>
      <c r="AJ21" s="173" t="n">
        <v>0.98</v>
      </c>
      <c r="AK21" s="173" t="n">
        <v>1</v>
      </c>
      <c r="AL21" s="173" t="n">
        <v>0.985</v>
      </c>
      <c r="AM21" s="174" t="n">
        <v>0.985</v>
      </c>
      <c r="AN21" s="173" t="n">
        <v>0.9958</v>
      </c>
      <c r="AO21" s="173" t="n">
        <v>0.99</v>
      </c>
      <c r="AP21" s="173" t="n">
        <v>0.99</v>
      </c>
      <c r="AQ21" s="173" t="n">
        <v>0.985</v>
      </c>
      <c r="AR21" s="173" t="n">
        <v>0.97202685</v>
      </c>
      <c r="AS21" s="173" t="n">
        <v>0.977</v>
      </c>
      <c r="AT21" s="173" t="n">
        <v>0.975</v>
      </c>
      <c r="AU21" s="173" t="n">
        <v>0.97202685</v>
      </c>
      <c r="AV21" s="173" t="n">
        <v>0.985</v>
      </c>
      <c r="AW21" s="173" t="n">
        <v>0.985</v>
      </c>
      <c r="AX21" s="173" t="n">
        <v>0.985</v>
      </c>
      <c r="AY21" s="173" t="n">
        <v>0.97202685</v>
      </c>
      <c r="AZ21" s="174" t="n">
        <v>0.97202685</v>
      </c>
      <c r="BA21" s="174" t="n">
        <v>0.985</v>
      </c>
      <c r="BB21" s="181" t="n">
        <v>1</v>
      </c>
      <c r="BC21" s="173" t="n">
        <v>1</v>
      </c>
      <c r="BD21" s="173" t="n">
        <v>1</v>
      </c>
      <c r="BE21" s="173" t="n">
        <v>1</v>
      </c>
      <c r="BF21" s="173" t="n">
        <v>0.9999</v>
      </c>
      <c r="BG21" s="173" t="n">
        <v>1</v>
      </c>
      <c r="BH21" s="173" t="n">
        <v>1</v>
      </c>
      <c r="BI21" s="173" t="n">
        <v>0.99</v>
      </c>
      <c r="BJ21" s="173" t="n">
        <v>0.999</v>
      </c>
      <c r="BK21" s="173" t="n">
        <v>0.999</v>
      </c>
      <c r="BL21" s="173" t="n">
        <v>0.9985</v>
      </c>
      <c r="BM21" s="173" t="n">
        <v>0.9985</v>
      </c>
      <c r="BN21" s="173" t="n">
        <v>0.972</v>
      </c>
      <c r="BO21" s="173" t="n">
        <v>0.9999</v>
      </c>
      <c r="BP21" s="173" t="n">
        <v>0.9999</v>
      </c>
      <c r="BQ21" s="173" t="n">
        <v>1</v>
      </c>
      <c r="BR21" s="173" t="n">
        <v>1.0680964</v>
      </c>
      <c r="BS21" s="173" t="n">
        <v>1.0922</v>
      </c>
      <c r="BT21" s="173" t="n">
        <v>1.08265</v>
      </c>
      <c r="BU21" s="173" t="n">
        <v>1.0064</v>
      </c>
      <c r="BV21" s="173" t="n">
        <v>1</v>
      </c>
      <c r="BW21" s="173" t="n">
        <v>1.9014</v>
      </c>
      <c r="BX21" s="173" t="n">
        <v>2.238378333</v>
      </c>
      <c r="BY21" s="173" t="n">
        <v>1.02375</v>
      </c>
      <c r="BZ21" s="173" t="n">
        <v>1.2885</v>
      </c>
      <c r="CA21" s="173" t="n">
        <v>2.001</v>
      </c>
      <c r="CB21" s="173" t="n">
        <v>1.472505</v>
      </c>
      <c r="CC21" s="173" t="n">
        <v>1.472505</v>
      </c>
      <c r="CD21" s="173" t="n">
        <v>1.237005</v>
      </c>
      <c r="CE21" s="173" t="n">
        <v>1.05198</v>
      </c>
      <c r="CF21" s="173" t="n">
        <v>1.392205</v>
      </c>
      <c r="CG21" s="182"/>
      <c r="CH21" s="173" t="n">
        <v>1.092165</v>
      </c>
      <c r="CI21" s="182"/>
      <c r="CJ21" s="182"/>
      <c r="CK21" s="182"/>
      <c r="CL21" s="182"/>
      <c r="CM21" s="182"/>
      <c r="CN21" s="182"/>
      <c r="CO21" s="182"/>
      <c r="CP21" s="173" t="n">
        <v>0.965</v>
      </c>
      <c r="CQ21" s="173" t="n">
        <v>0.91</v>
      </c>
      <c r="CR21" s="173" t="n">
        <v>0.91</v>
      </c>
      <c r="CS21" s="173" t="n">
        <v>0.97</v>
      </c>
      <c r="CT21" s="173" t="n">
        <v>0.99895</v>
      </c>
      <c r="CU21" s="173" t="n">
        <v>0.34</v>
      </c>
      <c r="CV21" s="173" t="n">
        <v>0.42</v>
      </c>
      <c r="CW21" s="173" t="n">
        <v>0.935</v>
      </c>
      <c r="CX21" s="173" t="n">
        <v>0.665</v>
      </c>
      <c r="CY21" s="173" t="n">
        <v>0.625</v>
      </c>
      <c r="CZ21" s="173" t="n">
        <v>0.9175</v>
      </c>
      <c r="DA21" s="173" t="n">
        <v>0.95</v>
      </c>
      <c r="DB21" s="173" t="n">
        <v>0.88</v>
      </c>
      <c r="DC21" s="173" t="n">
        <v>0.9</v>
      </c>
      <c r="DD21" s="173" t="n">
        <v>0.935</v>
      </c>
      <c r="DE21" s="173" t="n">
        <v>0.89</v>
      </c>
      <c r="DF21" s="173" t="n">
        <v>0.985</v>
      </c>
      <c r="DG21" s="173" t="n">
        <v>0.99</v>
      </c>
      <c r="DH21" s="173" t="n">
        <v>0.99</v>
      </c>
      <c r="DI21" s="173" t="n">
        <v>0.975</v>
      </c>
      <c r="DN21" s="182" t="n">
        <v>0.0003712</v>
      </c>
      <c r="DO21" s="182" t="n">
        <v>0.0002</v>
      </c>
      <c r="DP21" s="182" t="n">
        <v>6E-005</v>
      </c>
      <c r="DQ21" s="182" t="n">
        <v>0.0001</v>
      </c>
      <c r="DR21" s="182" t="n">
        <v>0</v>
      </c>
      <c r="DS21" s="182" t="n">
        <v>0.0036</v>
      </c>
      <c r="DT21" s="182" t="n">
        <v>0.00056</v>
      </c>
      <c r="DU21" s="182" t="n">
        <v>0.0015</v>
      </c>
      <c r="DV21" s="182" t="n">
        <v>0</v>
      </c>
      <c r="DW21" s="182" t="n">
        <v>0.0015</v>
      </c>
      <c r="DX21" s="182" t="n">
        <v>0.0005</v>
      </c>
      <c r="DY21" s="182" t="n">
        <v>0.0005</v>
      </c>
      <c r="DZ21" s="182" t="n">
        <v>0.0003</v>
      </c>
      <c r="EA21" s="182" t="n">
        <v>0.000275</v>
      </c>
      <c r="EB21" s="182" t="n">
        <v>0.0004</v>
      </c>
      <c r="ED21" s="182" t="n">
        <v>0.0002</v>
      </c>
      <c r="EF21" s="173" t="n">
        <v>1</v>
      </c>
    </row>
    <row r="22" customFormat="false" ht="12.75" hidden="false" customHeight="false" outlineLevel="0" collapsed="false">
      <c r="A22" s="3" t="n">
        <v>37043</v>
      </c>
      <c r="B22" s="173" t="n">
        <v>0.98</v>
      </c>
      <c r="C22" s="173" t="n">
        <v>0.988</v>
      </c>
      <c r="D22" s="173" t="n">
        <v>0.99</v>
      </c>
      <c r="E22" s="173" t="n">
        <v>0.978</v>
      </c>
      <c r="F22" s="173" t="n">
        <v>0.977</v>
      </c>
      <c r="G22" s="173" t="n">
        <v>0.6477</v>
      </c>
      <c r="H22" s="173" t="n">
        <v>0.9875</v>
      </c>
      <c r="I22" s="173" t="n">
        <v>0.958562</v>
      </c>
      <c r="J22" s="173" t="n">
        <v>0.7408875</v>
      </c>
      <c r="K22" s="173" t="n">
        <v>0.985</v>
      </c>
      <c r="L22" s="173" t="n">
        <v>1.125</v>
      </c>
      <c r="M22" s="173" t="n">
        <v>1.125</v>
      </c>
      <c r="N22" s="173" t="n">
        <v>0.98</v>
      </c>
      <c r="O22" s="173" t="n">
        <v>0.949660138</v>
      </c>
      <c r="P22" s="173" t="n">
        <v>0.98</v>
      </c>
      <c r="Q22" s="173" t="n">
        <v>0.995</v>
      </c>
      <c r="R22" s="173" t="n">
        <v>0.9875</v>
      </c>
      <c r="S22" s="173" t="n">
        <v>1.125</v>
      </c>
      <c r="T22" s="173" t="n">
        <v>0.98</v>
      </c>
      <c r="U22" s="173" t="n">
        <v>0.98</v>
      </c>
      <c r="V22" s="173" t="n">
        <v>0.98</v>
      </c>
      <c r="W22" s="173" t="n">
        <v>0.98</v>
      </c>
      <c r="X22" s="173" t="n">
        <v>0.949660138</v>
      </c>
      <c r="Y22" s="173" t="n">
        <v>0.949660138</v>
      </c>
      <c r="Z22" s="173" t="n">
        <v>0.949660138</v>
      </c>
      <c r="AA22" s="173" t="n">
        <v>0.949660138</v>
      </c>
      <c r="AB22" s="173" t="n">
        <v>0.98</v>
      </c>
      <c r="AC22" s="173" t="n">
        <v>0.98</v>
      </c>
      <c r="AD22" s="173" t="n">
        <v>0.949660138</v>
      </c>
      <c r="AE22" s="173" t="n">
        <v>0.949660138</v>
      </c>
      <c r="AF22" s="173" t="n">
        <v>0.98</v>
      </c>
      <c r="AG22" s="173" t="n">
        <v>0.99</v>
      </c>
      <c r="AH22" s="173" t="n">
        <v>0.9720847</v>
      </c>
      <c r="AI22" s="173" t="n">
        <v>0.9720847</v>
      </c>
      <c r="AJ22" s="173" t="n">
        <v>0.98</v>
      </c>
      <c r="AK22" s="173" t="n">
        <v>1</v>
      </c>
      <c r="AL22" s="173" t="n">
        <v>0.985</v>
      </c>
      <c r="AM22" s="174" t="n">
        <v>0.985</v>
      </c>
      <c r="AN22" s="173" t="n">
        <v>0.9958</v>
      </c>
      <c r="AO22" s="173" t="n">
        <v>0.99</v>
      </c>
      <c r="AP22" s="173" t="n">
        <v>0.99</v>
      </c>
      <c r="AQ22" s="173" t="n">
        <v>0.985</v>
      </c>
      <c r="AR22" s="173" t="n">
        <v>0.9720847</v>
      </c>
      <c r="AS22" s="173" t="n">
        <v>0.977</v>
      </c>
      <c r="AT22" s="173" t="n">
        <v>0.975</v>
      </c>
      <c r="AU22" s="173" t="n">
        <v>0.9720847</v>
      </c>
      <c r="AV22" s="173" t="n">
        <v>0.985</v>
      </c>
      <c r="AW22" s="173" t="n">
        <v>0.985</v>
      </c>
      <c r="AX22" s="173" t="n">
        <v>0.985</v>
      </c>
      <c r="AY22" s="173" t="n">
        <v>0.9720847</v>
      </c>
      <c r="AZ22" s="174" t="n">
        <v>0.9720847</v>
      </c>
      <c r="BA22" s="174" t="n">
        <v>0.985</v>
      </c>
      <c r="BB22" s="181" t="n">
        <v>1</v>
      </c>
      <c r="BC22" s="173" t="n">
        <v>1</v>
      </c>
      <c r="BD22" s="173" t="n">
        <v>1</v>
      </c>
      <c r="BE22" s="173" t="n">
        <v>1</v>
      </c>
      <c r="BF22" s="173" t="n">
        <v>0.9999</v>
      </c>
      <c r="BG22" s="173" t="n">
        <v>1</v>
      </c>
      <c r="BH22" s="173" t="n">
        <v>1</v>
      </c>
      <c r="BI22" s="173" t="n">
        <v>0.99</v>
      </c>
      <c r="BJ22" s="173" t="n">
        <v>0.999</v>
      </c>
      <c r="BK22" s="173" t="n">
        <v>0.999</v>
      </c>
      <c r="BL22" s="173" t="n">
        <v>0.9985</v>
      </c>
      <c r="BM22" s="173" t="n">
        <v>0.9985</v>
      </c>
      <c r="BN22" s="173" t="n">
        <v>0.972</v>
      </c>
      <c r="BO22" s="173" t="n">
        <v>0.9999</v>
      </c>
      <c r="BP22" s="173" t="n">
        <v>0.9999</v>
      </c>
      <c r="BQ22" s="173" t="n">
        <v>1</v>
      </c>
      <c r="BR22" s="173" t="n">
        <v>1.0684577</v>
      </c>
      <c r="BS22" s="173" t="n">
        <v>1.0924</v>
      </c>
      <c r="BT22" s="173" t="n">
        <v>1.0827</v>
      </c>
      <c r="BU22" s="173" t="n">
        <v>1.0065</v>
      </c>
      <c r="BV22" s="173" t="n">
        <v>1</v>
      </c>
      <c r="BW22" s="173" t="n">
        <v>1.905</v>
      </c>
      <c r="BX22" s="173" t="n">
        <v>2.238933333</v>
      </c>
      <c r="BY22" s="173" t="n">
        <v>1.0252</v>
      </c>
      <c r="BZ22" s="173" t="n">
        <v>1.2885</v>
      </c>
      <c r="CA22" s="173" t="n">
        <v>2.001</v>
      </c>
      <c r="CB22" s="173" t="n">
        <v>1.473005</v>
      </c>
      <c r="CC22" s="173" t="n">
        <v>1.473005</v>
      </c>
      <c r="CD22" s="173" t="n">
        <v>1.237305</v>
      </c>
      <c r="CE22" s="173" t="n">
        <v>1.052255</v>
      </c>
      <c r="CF22" s="173" t="n">
        <v>1.392605</v>
      </c>
      <c r="CG22" s="182"/>
      <c r="CH22" s="173" t="n">
        <v>1.09223</v>
      </c>
      <c r="CI22" s="182"/>
      <c r="CJ22" s="182"/>
      <c r="CK22" s="182"/>
      <c r="CL22" s="182"/>
      <c r="CM22" s="182"/>
      <c r="CN22" s="182"/>
      <c r="CO22" s="182"/>
      <c r="CP22" s="173" t="n">
        <v>0.965</v>
      </c>
      <c r="CQ22" s="173" t="n">
        <v>0.91</v>
      </c>
      <c r="CR22" s="173" t="n">
        <v>0.91</v>
      </c>
      <c r="CS22" s="173" t="n">
        <v>0.98</v>
      </c>
      <c r="CT22" s="173" t="n">
        <v>0.99895</v>
      </c>
      <c r="CU22" s="173" t="n">
        <v>0.34</v>
      </c>
      <c r="CV22" s="173" t="n">
        <v>0.47</v>
      </c>
      <c r="CW22" s="173" t="n">
        <v>0.935</v>
      </c>
      <c r="CX22" s="173" t="n">
        <v>0.575</v>
      </c>
      <c r="CY22" s="173" t="n">
        <v>0.725</v>
      </c>
      <c r="CZ22" s="173" t="n">
        <v>0.8825</v>
      </c>
      <c r="DA22" s="173" t="n">
        <v>0.915</v>
      </c>
      <c r="DB22" s="173" t="n">
        <v>0.88</v>
      </c>
      <c r="DC22" s="173" t="n">
        <v>0.9025</v>
      </c>
      <c r="DD22" s="173" t="n">
        <v>0.915</v>
      </c>
      <c r="DE22" s="173" t="n">
        <v>0.89</v>
      </c>
      <c r="DF22" s="173" t="n">
        <v>0.985</v>
      </c>
      <c r="DG22" s="173" t="n">
        <v>0.99</v>
      </c>
      <c r="DH22" s="173" t="n">
        <v>0.99</v>
      </c>
      <c r="DI22" s="173" t="n">
        <v>0.975</v>
      </c>
      <c r="DN22" s="182" t="n">
        <v>0.0003613</v>
      </c>
      <c r="DO22" s="182" t="n">
        <v>0.0002</v>
      </c>
      <c r="DP22" s="182" t="n">
        <v>5E-005</v>
      </c>
      <c r="DQ22" s="182" t="n">
        <v>0.0001</v>
      </c>
      <c r="DR22" s="182" t="n">
        <v>0</v>
      </c>
      <c r="DS22" s="182" t="n">
        <v>0.0036</v>
      </c>
      <c r="DT22" s="182" t="n">
        <v>0.000555</v>
      </c>
      <c r="DU22" s="182" t="n">
        <v>0.00145</v>
      </c>
      <c r="DV22" s="182" t="n">
        <v>0</v>
      </c>
      <c r="DW22" s="182" t="n">
        <v>0</v>
      </c>
      <c r="DX22" s="182" t="n">
        <v>0.0005</v>
      </c>
      <c r="DY22" s="182" t="n">
        <v>0.0005</v>
      </c>
      <c r="DZ22" s="182" t="n">
        <v>0.0003</v>
      </c>
      <c r="EA22" s="182" t="n">
        <v>0.000275</v>
      </c>
      <c r="EB22" s="182" t="n">
        <v>0.0004</v>
      </c>
      <c r="ED22" s="182" t="n">
        <v>6.5E-005</v>
      </c>
      <c r="EF22" s="173" t="n">
        <v>1</v>
      </c>
    </row>
    <row r="23" customFormat="false" ht="12.75" hidden="false" customHeight="false" outlineLevel="0" collapsed="false">
      <c r="A23" s="3" t="n">
        <v>37073</v>
      </c>
      <c r="B23" s="173" t="n">
        <v>0.98</v>
      </c>
      <c r="C23" s="173" t="n">
        <v>0.988</v>
      </c>
      <c r="D23" s="173" t="n">
        <v>0.99</v>
      </c>
      <c r="E23" s="173" t="n">
        <v>0.978</v>
      </c>
      <c r="F23" s="173" t="n">
        <v>0.977</v>
      </c>
      <c r="G23" s="173" t="n">
        <v>0.782526</v>
      </c>
      <c r="H23" s="173" t="n">
        <v>0.9875</v>
      </c>
      <c r="I23" s="173" t="n">
        <v>0.959871</v>
      </c>
      <c r="J23" s="173" t="n">
        <v>0.7666575</v>
      </c>
      <c r="K23" s="173" t="n">
        <v>0.985</v>
      </c>
      <c r="L23" s="173" t="n">
        <v>1.125</v>
      </c>
      <c r="M23" s="173" t="n">
        <v>1.125</v>
      </c>
      <c r="N23" s="173" t="n">
        <v>0.98</v>
      </c>
      <c r="O23" s="173" t="n">
        <v>0.955170975</v>
      </c>
      <c r="P23" s="173" t="n">
        <v>0.98</v>
      </c>
      <c r="Q23" s="173" t="n">
        <v>0.995</v>
      </c>
      <c r="R23" s="173" t="n">
        <v>0.9875</v>
      </c>
      <c r="S23" s="173" t="n">
        <v>1.125</v>
      </c>
      <c r="T23" s="173" t="n">
        <v>0.98</v>
      </c>
      <c r="U23" s="173" t="n">
        <v>0.98</v>
      </c>
      <c r="V23" s="173" t="n">
        <v>0.98</v>
      </c>
      <c r="W23" s="173" t="n">
        <v>0.98</v>
      </c>
      <c r="X23" s="173" t="n">
        <v>0.955170975</v>
      </c>
      <c r="Y23" s="173" t="n">
        <v>0.955170975</v>
      </c>
      <c r="Z23" s="173" t="n">
        <v>0.955170975</v>
      </c>
      <c r="AA23" s="173" t="n">
        <v>0.955170975</v>
      </c>
      <c r="AB23" s="173" t="n">
        <v>0.98</v>
      </c>
      <c r="AC23" s="173" t="n">
        <v>0.98</v>
      </c>
      <c r="AD23" s="173" t="n">
        <v>0.955170975</v>
      </c>
      <c r="AE23" s="173" t="n">
        <v>0.955170975</v>
      </c>
      <c r="AF23" s="173" t="n">
        <v>0.98</v>
      </c>
      <c r="AG23" s="173" t="n">
        <v>0.99</v>
      </c>
      <c r="AH23" s="173" t="n">
        <v>0.97214255</v>
      </c>
      <c r="AI23" s="173" t="n">
        <v>0.97214255</v>
      </c>
      <c r="AJ23" s="173" t="n">
        <v>0.98</v>
      </c>
      <c r="AK23" s="173" t="n">
        <v>1</v>
      </c>
      <c r="AL23" s="173" t="n">
        <v>0.985</v>
      </c>
      <c r="AM23" s="174" t="n">
        <v>0.985</v>
      </c>
      <c r="AN23" s="173" t="n">
        <v>0.9958</v>
      </c>
      <c r="AO23" s="173" t="n">
        <v>0.99</v>
      </c>
      <c r="AP23" s="173" t="n">
        <v>0.99</v>
      </c>
      <c r="AQ23" s="173" t="n">
        <v>0.985</v>
      </c>
      <c r="AR23" s="173" t="n">
        <v>0.97214255</v>
      </c>
      <c r="AS23" s="173" t="n">
        <v>0.977</v>
      </c>
      <c r="AT23" s="173" t="n">
        <v>0.975</v>
      </c>
      <c r="AU23" s="173" t="n">
        <v>0.97214255</v>
      </c>
      <c r="AV23" s="173" t="n">
        <v>0.985</v>
      </c>
      <c r="AW23" s="173" t="n">
        <v>0.985</v>
      </c>
      <c r="AX23" s="173" t="n">
        <v>0.985</v>
      </c>
      <c r="AY23" s="173" t="n">
        <v>0.97214255</v>
      </c>
      <c r="AZ23" s="174" t="n">
        <v>0.97214255</v>
      </c>
      <c r="BA23" s="174" t="n">
        <v>0.985</v>
      </c>
      <c r="BB23" s="181" t="n">
        <v>1</v>
      </c>
      <c r="BC23" s="173" t="n">
        <v>1</v>
      </c>
      <c r="BD23" s="173" t="n">
        <v>1</v>
      </c>
      <c r="BE23" s="173" t="n">
        <v>1</v>
      </c>
      <c r="BF23" s="173" t="n">
        <v>0.9999</v>
      </c>
      <c r="BG23" s="173" t="n">
        <v>1</v>
      </c>
      <c r="BH23" s="173" t="n">
        <v>1</v>
      </c>
      <c r="BI23" s="173" t="n">
        <v>0.99</v>
      </c>
      <c r="BJ23" s="173" t="n">
        <v>0.999</v>
      </c>
      <c r="BK23" s="173" t="n">
        <v>0.999</v>
      </c>
      <c r="BL23" s="173" t="n">
        <v>0.9985</v>
      </c>
      <c r="BM23" s="173" t="n">
        <v>0.9985</v>
      </c>
      <c r="BN23" s="173" t="n">
        <v>0.972</v>
      </c>
      <c r="BO23" s="173" t="n">
        <v>0.9999</v>
      </c>
      <c r="BP23" s="173" t="n">
        <v>0.9999</v>
      </c>
      <c r="BQ23" s="173" t="n">
        <v>1</v>
      </c>
      <c r="BR23" s="173" t="n">
        <v>1.0688091</v>
      </c>
      <c r="BS23" s="173" t="n">
        <v>1.0926</v>
      </c>
      <c r="BT23" s="173" t="n">
        <v>1.0827</v>
      </c>
      <c r="BU23" s="173" t="n">
        <v>1.0066</v>
      </c>
      <c r="BV23" s="173" t="n">
        <v>1</v>
      </c>
      <c r="BW23" s="173" t="n">
        <v>1.9086</v>
      </c>
      <c r="BX23" s="173" t="n">
        <v>2.239483333</v>
      </c>
      <c r="BY23" s="173" t="n">
        <v>1.0266</v>
      </c>
      <c r="BZ23" s="173" t="n">
        <v>1.2885</v>
      </c>
      <c r="CA23" s="173" t="n">
        <v>2.001</v>
      </c>
      <c r="CB23" s="173" t="n">
        <v>1.473505</v>
      </c>
      <c r="CC23" s="173" t="n">
        <v>1.473505</v>
      </c>
      <c r="CD23" s="173" t="n">
        <v>1.237605</v>
      </c>
      <c r="CE23" s="173" t="n">
        <v>1.05253</v>
      </c>
      <c r="CF23" s="173" t="n">
        <v>1.393005</v>
      </c>
      <c r="CG23" s="182"/>
      <c r="CH23" s="173" t="n">
        <v>1.092295</v>
      </c>
      <c r="CI23" s="182"/>
      <c r="CJ23" s="182"/>
      <c r="CK23" s="182"/>
      <c r="CL23" s="182"/>
      <c r="CM23" s="182"/>
      <c r="CN23" s="182"/>
      <c r="CO23" s="182"/>
      <c r="CP23" s="173" t="n">
        <v>0.975</v>
      </c>
      <c r="CQ23" s="173" t="n">
        <v>0.91</v>
      </c>
      <c r="CR23" s="173" t="n">
        <v>0.91</v>
      </c>
      <c r="CS23" s="173" t="n">
        <v>0.97</v>
      </c>
      <c r="CT23" s="173" t="n">
        <v>0.99895</v>
      </c>
      <c r="CU23" s="173" t="n">
        <v>0.41</v>
      </c>
      <c r="CV23" s="173" t="n">
        <v>0.47</v>
      </c>
      <c r="CW23" s="173" t="n">
        <v>0.935</v>
      </c>
      <c r="CX23" s="173" t="n">
        <v>0.595</v>
      </c>
      <c r="CY23" s="173" t="n">
        <v>0.725</v>
      </c>
      <c r="CZ23" s="173" t="n">
        <v>0.8775</v>
      </c>
      <c r="DA23" s="173" t="n">
        <v>0.91</v>
      </c>
      <c r="DB23" s="173" t="n">
        <v>0.89</v>
      </c>
      <c r="DC23" s="173" t="n">
        <v>0.9075</v>
      </c>
      <c r="DD23" s="173" t="n">
        <v>0.915</v>
      </c>
      <c r="DE23" s="173" t="n">
        <v>0.89</v>
      </c>
      <c r="DF23" s="173" t="n">
        <v>0.985</v>
      </c>
      <c r="DG23" s="173" t="n">
        <v>0.99</v>
      </c>
      <c r="DH23" s="173" t="n">
        <v>0.99</v>
      </c>
      <c r="DI23" s="173" t="n">
        <v>0.975</v>
      </c>
      <c r="DN23" s="182" t="n">
        <v>0.0003514</v>
      </c>
      <c r="DO23" s="182" t="n">
        <v>0.0002</v>
      </c>
      <c r="DP23" s="182" t="n">
        <v>0</v>
      </c>
      <c r="DQ23" s="182" t="n">
        <v>0.0001</v>
      </c>
      <c r="DR23" s="182" t="n">
        <v>0</v>
      </c>
      <c r="DS23" s="182" t="n">
        <v>0.0036</v>
      </c>
      <c r="DT23" s="182" t="n">
        <v>0.00055</v>
      </c>
      <c r="DU23" s="182" t="n">
        <v>0.0014</v>
      </c>
      <c r="DV23" s="182" t="n">
        <v>0</v>
      </c>
      <c r="DW23" s="182" t="n">
        <v>0</v>
      </c>
      <c r="DX23" s="182" t="n">
        <v>0.0005</v>
      </c>
      <c r="DY23" s="182" t="n">
        <v>0.0005</v>
      </c>
      <c r="DZ23" s="182" t="n">
        <v>0.0003</v>
      </c>
      <c r="EA23" s="182" t="n">
        <v>0.000275</v>
      </c>
      <c r="EB23" s="182" t="n">
        <v>0.0004</v>
      </c>
      <c r="ED23" s="182" t="n">
        <v>6.5E-005</v>
      </c>
      <c r="EF23" s="173" t="n">
        <v>1</v>
      </c>
    </row>
    <row r="24" customFormat="false" ht="12.75" hidden="false" customHeight="false" outlineLevel="0" collapsed="false">
      <c r="A24" s="3" t="n">
        <v>37104</v>
      </c>
      <c r="B24" s="173" t="n">
        <v>0.98</v>
      </c>
      <c r="C24" s="173" t="n">
        <v>0.988</v>
      </c>
      <c r="D24" s="173" t="n">
        <v>0.99</v>
      </c>
      <c r="E24" s="173" t="n">
        <v>0.978</v>
      </c>
      <c r="F24" s="173" t="n">
        <v>0.977</v>
      </c>
      <c r="G24" s="173" t="n">
        <v>0.822246</v>
      </c>
      <c r="H24" s="173" t="n">
        <v>0.9875</v>
      </c>
      <c r="I24" s="173" t="n">
        <v>0.95085375</v>
      </c>
      <c r="J24" s="173" t="n">
        <v>0.8826225</v>
      </c>
      <c r="K24" s="173" t="n">
        <v>0.985</v>
      </c>
      <c r="L24" s="173" t="n">
        <v>1.125</v>
      </c>
      <c r="M24" s="173" t="n">
        <v>1.125</v>
      </c>
      <c r="N24" s="173" t="n">
        <v>0.98</v>
      </c>
      <c r="O24" s="173" t="n">
        <v>0.976476638</v>
      </c>
      <c r="P24" s="173" t="n">
        <v>0.98</v>
      </c>
      <c r="Q24" s="173" t="n">
        <v>0.995</v>
      </c>
      <c r="R24" s="173" t="n">
        <v>0.9875</v>
      </c>
      <c r="S24" s="173" t="n">
        <v>1.125</v>
      </c>
      <c r="T24" s="173" t="n">
        <v>0.98</v>
      </c>
      <c r="U24" s="173" t="n">
        <v>0.98</v>
      </c>
      <c r="V24" s="173" t="n">
        <v>0.98</v>
      </c>
      <c r="W24" s="173" t="n">
        <v>0.98</v>
      </c>
      <c r="X24" s="173" t="n">
        <v>0.976476638</v>
      </c>
      <c r="Y24" s="173" t="n">
        <v>0.976476638</v>
      </c>
      <c r="Z24" s="173" t="n">
        <v>0.976476638</v>
      </c>
      <c r="AA24" s="173" t="n">
        <v>0.976476638</v>
      </c>
      <c r="AB24" s="173" t="n">
        <v>0.98</v>
      </c>
      <c r="AC24" s="173" t="n">
        <v>0.98</v>
      </c>
      <c r="AD24" s="173" t="n">
        <v>0.976476638</v>
      </c>
      <c r="AE24" s="173" t="n">
        <v>0.976476638</v>
      </c>
      <c r="AF24" s="173" t="n">
        <v>0.98</v>
      </c>
      <c r="AG24" s="173" t="n">
        <v>0.99</v>
      </c>
      <c r="AH24" s="173" t="n">
        <v>0.9722004</v>
      </c>
      <c r="AI24" s="173" t="n">
        <v>0.9722004</v>
      </c>
      <c r="AJ24" s="173" t="n">
        <v>0.98</v>
      </c>
      <c r="AK24" s="173" t="n">
        <v>1</v>
      </c>
      <c r="AL24" s="173" t="n">
        <v>0.985</v>
      </c>
      <c r="AM24" s="174" t="n">
        <v>0.985</v>
      </c>
      <c r="AN24" s="173" t="n">
        <v>0.9958</v>
      </c>
      <c r="AO24" s="173" t="n">
        <v>0.99</v>
      </c>
      <c r="AP24" s="173" t="n">
        <v>0.99</v>
      </c>
      <c r="AQ24" s="173" t="n">
        <v>0.985</v>
      </c>
      <c r="AR24" s="173" t="n">
        <v>0.9722004</v>
      </c>
      <c r="AS24" s="173" t="n">
        <v>0.977</v>
      </c>
      <c r="AT24" s="173" t="n">
        <v>0.975</v>
      </c>
      <c r="AU24" s="173" t="n">
        <v>0.9722004</v>
      </c>
      <c r="AV24" s="173" t="n">
        <v>0.985</v>
      </c>
      <c r="AW24" s="173" t="n">
        <v>0.985</v>
      </c>
      <c r="AX24" s="173" t="n">
        <v>0.985</v>
      </c>
      <c r="AY24" s="173" t="n">
        <v>0.9722004</v>
      </c>
      <c r="AZ24" s="174" t="n">
        <v>0.9722004</v>
      </c>
      <c r="BA24" s="174" t="n">
        <v>0.985</v>
      </c>
      <c r="BB24" s="181" t="n">
        <v>1</v>
      </c>
      <c r="BC24" s="173" t="n">
        <v>1</v>
      </c>
      <c r="BD24" s="173" t="n">
        <v>1</v>
      </c>
      <c r="BE24" s="173" t="n">
        <v>1</v>
      </c>
      <c r="BF24" s="173" t="n">
        <v>0.9999</v>
      </c>
      <c r="BG24" s="173" t="n">
        <v>1</v>
      </c>
      <c r="BH24" s="173" t="n">
        <v>1</v>
      </c>
      <c r="BI24" s="173" t="n">
        <v>0.99</v>
      </c>
      <c r="BJ24" s="173" t="n">
        <v>0.999</v>
      </c>
      <c r="BK24" s="173" t="n">
        <v>0.999</v>
      </c>
      <c r="BL24" s="173" t="n">
        <v>0.9985</v>
      </c>
      <c r="BM24" s="173" t="n">
        <v>0.9985</v>
      </c>
      <c r="BN24" s="173" t="n">
        <v>0.972</v>
      </c>
      <c r="BO24" s="173" t="n">
        <v>0.9999</v>
      </c>
      <c r="BP24" s="173" t="n">
        <v>0.9999</v>
      </c>
      <c r="BQ24" s="173" t="n">
        <v>1</v>
      </c>
      <c r="BR24" s="173" t="n">
        <v>1.0691506</v>
      </c>
      <c r="BS24" s="173" t="n">
        <v>1.0928</v>
      </c>
      <c r="BT24" s="173" t="n">
        <v>1.0827</v>
      </c>
      <c r="BU24" s="173" t="n">
        <v>1.0067</v>
      </c>
      <c r="BV24" s="173" t="n">
        <v>1</v>
      </c>
      <c r="BW24" s="173" t="n">
        <v>1.9122</v>
      </c>
      <c r="BX24" s="173" t="n">
        <v>2.240028333</v>
      </c>
      <c r="BY24" s="173" t="n">
        <v>1.02795</v>
      </c>
      <c r="BZ24" s="173" t="n">
        <v>1.2885</v>
      </c>
      <c r="CA24" s="173" t="n">
        <v>2.001</v>
      </c>
      <c r="CB24" s="173" t="n">
        <v>1.474005</v>
      </c>
      <c r="CC24" s="173" t="n">
        <v>1.474005</v>
      </c>
      <c r="CD24" s="173" t="n">
        <v>1.237905</v>
      </c>
      <c r="CE24" s="173" t="n">
        <v>1.052805</v>
      </c>
      <c r="CF24" s="173" t="n">
        <v>1.393405</v>
      </c>
      <c r="CG24" s="182"/>
      <c r="CH24" s="173" t="n">
        <v>1.09236</v>
      </c>
      <c r="CI24" s="182"/>
      <c r="CJ24" s="182"/>
      <c r="CK24" s="182"/>
      <c r="CL24" s="182"/>
      <c r="CM24" s="182"/>
      <c r="CN24" s="182"/>
      <c r="CO24" s="182"/>
      <c r="CP24" s="173" t="n">
        <v>0.975</v>
      </c>
      <c r="CQ24" s="173" t="n">
        <v>0.91</v>
      </c>
      <c r="CR24" s="173" t="n">
        <v>0.91</v>
      </c>
      <c r="CS24" s="173" t="n">
        <v>0.97</v>
      </c>
      <c r="CT24" s="173" t="n">
        <v>0.99895</v>
      </c>
      <c r="CU24" s="173" t="n">
        <v>0.43</v>
      </c>
      <c r="CV24" s="173" t="n">
        <v>0.52</v>
      </c>
      <c r="CW24" s="173" t="n">
        <v>0.925</v>
      </c>
      <c r="CX24" s="173" t="n">
        <v>0.685</v>
      </c>
      <c r="CY24" s="173" t="n">
        <v>0.725</v>
      </c>
      <c r="CZ24" s="173" t="n">
        <v>0.89</v>
      </c>
      <c r="DA24" s="173" t="n">
        <v>0.9225</v>
      </c>
      <c r="DB24" s="173" t="n">
        <v>0.915</v>
      </c>
      <c r="DC24" s="173" t="n">
        <v>0.9275</v>
      </c>
      <c r="DD24" s="173" t="n">
        <v>0.915</v>
      </c>
      <c r="DE24" s="173" t="n">
        <v>0.89</v>
      </c>
      <c r="DF24" s="173" t="n">
        <v>0.985</v>
      </c>
      <c r="DG24" s="173" t="n">
        <v>0.99</v>
      </c>
      <c r="DH24" s="173" t="n">
        <v>0.99</v>
      </c>
      <c r="DI24" s="173" t="n">
        <v>0.975</v>
      </c>
      <c r="DN24" s="182" t="n">
        <v>0.0003415</v>
      </c>
      <c r="DO24" s="182" t="n">
        <v>0.0002</v>
      </c>
      <c r="DP24" s="182" t="n">
        <v>0</v>
      </c>
      <c r="DQ24" s="182" t="n">
        <v>0.0001</v>
      </c>
      <c r="DR24" s="182" t="n">
        <v>0</v>
      </c>
      <c r="DS24" s="182" t="n">
        <v>0.0036</v>
      </c>
      <c r="DT24" s="182" t="n">
        <v>0.000545</v>
      </c>
      <c r="DU24" s="182" t="n">
        <v>0.00135</v>
      </c>
      <c r="DV24" s="182" t="n">
        <v>0</v>
      </c>
      <c r="DW24" s="182" t="n">
        <v>0</v>
      </c>
      <c r="DX24" s="182" t="n">
        <v>0.0005</v>
      </c>
      <c r="DY24" s="182" t="n">
        <v>0.0005</v>
      </c>
      <c r="DZ24" s="182" t="n">
        <v>0.0003</v>
      </c>
      <c r="EA24" s="182" t="n">
        <v>0.000275</v>
      </c>
      <c r="EB24" s="182" t="n">
        <v>0.0004</v>
      </c>
      <c r="ED24" s="182" t="n">
        <v>6.5E-005</v>
      </c>
      <c r="EF24" s="173" t="n">
        <v>1</v>
      </c>
    </row>
    <row r="25" customFormat="false" ht="12.75" hidden="false" customHeight="false" outlineLevel="0" collapsed="false">
      <c r="A25" s="3" t="n">
        <v>37135</v>
      </c>
      <c r="B25" s="173" t="n">
        <v>0.98</v>
      </c>
      <c r="C25" s="173" t="n">
        <v>0.988</v>
      </c>
      <c r="D25" s="173" t="n">
        <v>0.99</v>
      </c>
      <c r="E25" s="173" t="n">
        <v>0.978</v>
      </c>
      <c r="F25" s="173" t="n">
        <v>0.977</v>
      </c>
      <c r="G25" s="173" t="n">
        <v>0.881268</v>
      </c>
      <c r="H25" s="173" t="n">
        <v>0.9875</v>
      </c>
      <c r="I25" s="173" t="n">
        <v>0.95205625</v>
      </c>
      <c r="J25" s="173" t="n">
        <v>0.7022325</v>
      </c>
      <c r="K25" s="173" t="n">
        <v>0.985</v>
      </c>
      <c r="L25" s="173" t="n">
        <v>1.125</v>
      </c>
      <c r="M25" s="173" t="n">
        <v>1.125</v>
      </c>
      <c r="N25" s="173" t="n">
        <v>0.98</v>
      </c>
      <c r="O25" s="173" t="n">
        <v>0.9688336</v>
      </c>
      <c r="P25" s="173" t="n">
        <v>0.98</v>
      </c>
      <c r="Q25" s="173" t="n">
        <v>0.995</v>
      </c>
      <c r="R25" s="173" t="n">
        <v>0.9875</v>
      </c>
      <c r="S25" s="173" t="n">
        <v>1.125</v>
      </c>
      <c r="T25" s="173" t="n">
        <v>0.98</v>
      </c>
      <c r="U25" s="173" t="n">
        <v>0.98</v>
      </c>
      <c r="V25" s="173" t="n">
        <v>0.98</v>
      </c>
      <c r="W25" s="173" t="n">
        <v>0.98</v>
      </c>
      <c r="X25" s="173" t="n">
        <v>0.9688336</v>
      </c>
      <c r="Y25" s="173" t="n">
        <v>0.9688336</v>
      </c>
      <c r="Z25" s="173" t="n">
        <v>0.9688336</v>
      </c>
      <c r="AA25" s="173" t="n">
        <v>0.9688336</v>
      </c>
      <c r="AB25" s="173" t="n">
        <v>0.98</v>
      </c>
      <c r="AC25" s="173" t="n">
        <v>0.98</v>
      </c>
      <c r="AD25" s="173" t="n">
        <v>0.9688336</v>
      </c>
      <c r="AE25" s="173" t="n">
        <v>0.9688336</v>
      </c>
      <c r="AF25" s="173" t="n">
        <v>0.98</v>
      </c>
      <c r="AG25" s="173" t="n">
        <v>0.99</v>
      </c>
      <c r="AH25" s="173" t="n">
        <v>0.97225825</v>
      </c>
      <c r="AI25" s="173" t="n">
        <v>0.97225825</v>
      </c>
      <c r="AJ25" s="173" t="n">
        <v>0.98</v>
      </c>
      <c r="AK25" s="173" t="n">
        <v>1</v>
      </c>
      <c r="AL25" s="173" t="n">
        <v>0.985</v>
      </c>
      <c r="AM25" s="174" t="n">
        <v>0.985</v>
      </c>
      <c r="AN25" s="173" t="n">
        <v>0.9958</v>
      </c>
      <c r="AO25" s="173" t="n">
        <v>0.99</v>
      </c>
      <c r="AP25" s="173" t="n">
        <v>0.99</v>
      </c>
      <c r="AQ25" s="173" t="n">
        <v>0.985</v>
      </c>
      <c r="AR25" s="173" t="n">
        <v>0.97225825</v>
      </c>
      <c r="AS25" s="173" t="n">
        <v>0.977</v>
      </c>
      <c r="AT25" s="173" t="n">
        <v>0.975</v>
      </c>
      <c r="AU25" s="173" t="n">
        <v>0.97225825</v>
      </c>
      <c r="AV25" s="173" t="n">
        <v>0.985</v>
      </c>
      <c r="AW25" s="173" t="n">
        <v>0.985</v>
      </c>
      <c r="AX25" s="173" t="n">
        <v>0.985</v>
      </c>
      <c r="AY25" s="173" t="n">
        <v>0.97225825</v>
      </c>
      <c r="AZ25" s="174" t="n">
        <v>0.97225825</v>
      </c>
      <c r="BA25" s="174" t="n">
        <v>0.985</v>
      </c>
      <c r="BB25" s="181" t="n">
        <v>1</v>
      </c>
      <c r="BC25" s="173" t="n">
        <v>1</v>
      </c>
      <c r="BD25" s="173" t="n">
        <v>1</v>
      </c>
      <c r="BE25" s="173" t="n">
        <v>1</v>
      </c>
      <c r="BF25" s="173" t="n">
        <v>0.9999</v>
      </c>
      <c r="BG25" s="173" t="n">
        <v>1</v>
      </c>
      <c r="BH25" s="173" t="n">
        <v>1</v>
      </c>
      <c r="BI25" s="173" t="n">
        <v>0.99</v>
      </c>
      <c r="BJ25" s="173" t="n">
        <v>0.999</v>
      </c>
      <c r="BK25" s="173" t="n">
        <v>0.999</v>
      </c>
      <c r="BL25" s="173" t="n">
        <v>0.9985</v>
      </c>
      <c r="BM25" s="173" t="n">
        <v>0.9985</v>
      </c>
      <c r="BN25" s="173" t="n">
        <v>0.972</v>
      </c>
      <c r="BO25" s="173" t="n">
        <v>0.9999</v>
      </c>
      <c r="BP25" s="173" t="n">
        <v>0.9999</v>
      </c>
      <c r="BQ25" s="173" t="n">
        <v>1</v>
      </c>
      <c r="BR25" s="173" t="n">
        <v>1.0694822</v>
      </c>
      <c r="BS25" s="173" t="n">
        <v>1.093</v>
      </c>
      <c r="BT25" s="173" t="n">
        <v>1.0827</v>
      </c>
      <c r="BU25" s="173" t="n">
        <v>1.0068</v>
      </c>
      <c r="BV25" s="173" t="n">
        <v>1</v>
      </c>
      <c r="BW25" s="173" t="n">
        <v>1.9158</v>
      </c>
      <c r="BX25" s="173" t="n">
        <v>2.240571333</v>
      </c>
      <c r="BY25" s="173" t="n">
        <v>1.02925</v>
      </c>
      <c r="BZ25" s="173" t="n">
        <v>1.2885</v>
      </c>
      <c r="CA25" s="173" t="n">
        <v>2.001</v>
      </c>
      <c r="CB25" s="173" t="n">
        <v>1.474505</v>
      </c>
      <c r="CC25" s="173" t="n">
        <v>1.474505</v>
      </c>
      <c r="CD25" s="173" t="n">
        <v>1.238205</v>
      </c>
      <c r="CE25" s="173" t="n">
        <v>1.05308</v>
      </c>
      <c r="CF25" s="173" t="n">
        <v>1.393805</v>
      </c>
      <c r="CG25" s="182"/>
      <c r="CH25" s="173" t="n">
        <v>1.092425</v>
      </c>
      <c r="CI25" s="182"/>
      <c r="CJ25" s="182"/>
      <c r="CK25" s="182"/>
      <c r="CL25" s="182"/>
      <c r="CM25" s="182"/>
      <c r="CN25" s="182"/>
      <c r="CO25" s="182"/>
      <c r="CP25" s="173" t="n">
        <v>0.975</v>
      </c>
      <c r="CQ25" s="173" t="n">
        <v>0.91</v>
      </c>
      <c r="CR25" s="173" t="n">
        <v>0.91</v>
      </c>
      <c r="CS25" s="173" t="n">
        <v>0.95</v>
      </c>
      <c r="CT25" s="173" t="n">
        <v>0.99895</v>
      </c>
      <c r="CU25" s="173" t="n">
        <v>0.46</v>
      </c>
      <c r="CV25" s="173" t="n">
        <v>0.55</v>
      </c>
      <c r="CW25" s="173" t="n">
        <v>0.925</v>
      </c>
      <c r="CX25" s="173" t="n">
        <v>0.545</v>
      </c>
      <c r="CY25" s="173" t="n">
        <v>0.575</v>
      </c>
      <c r="CZ25" s="173" t="n">
        <v>0.945</v>
      </c>
      <c r="DA25" s="173" t="n">
        <v>0.9775</v>
      </c>
      <c r="DB25" s="173" t="n">
        <v>0.945</v>
      </c>
      <c r="DC25" s="173" t="n">
        <v>0.92</v>
      </c>
      <c r="DD25" s="173" t="n">
        <v>0.915</v>
      </c>
      <c r="DE25" s="173" t="n">
        <v>0.89</v>
      </c>
      <c r="DF25" s="173" t="n">
        <v>0.985</v>
      </c>
      <c r="DG25" s="173" t="n">
        <v>0.99</v>
      </c>
      <c r="DH25" s="173" t="n">
        <v>0.99</v>
      </c>
      <c r="DI25" s="173" t="n">
        <v>0.975</v>
      </c>
      <c r="DN25" s="182" t="n">
        <v>0.0003316</v>
      </c>
      <c r="DO25" s="182" t="n">
        <v>0.0002</v>
      </c>
      <c r="DP25" s="182" t="n">
        <v>0</v>
      </c>
      <c r="DQ25" s="182" t="n">
        <v>0.0001</v>
      </c>
      <c r="DR25" s="182" t="n">
        <v>0</v>
      </c>
      <c r="DS25" s="182" t="n">
        <v>0.0036</v>
      </c>
      <c r="DT25" s="182" t="n">
        <v>0.000543</v>
      </c>
      <c r="DU25" s="182" t="n">
        <v>0.0013</v>
      </c>
      <c r="DV25" s="182" t="n">
        <v>0</v>
      </c>
      <c r="DW25" s="182" t="n">
        <v>0</v>
      </c>
      <c r="DX25" s="182" t="n">
        <v>0.0005</v>
      </c>
      <c r="DY25" s="182" t="n">
        <v>0.0005</v>
      </c>
      <c r="DZ25" s="182" t="n">
        <v>0.0003</v>
      </c>
      <c r="EA25" s="182" t="n">
        <v>0.000275</v>
      </c>
      <c r="EB25" s="182" t="n">
        <v>0.0004</v>
      </c>
      <c r="ED25" s="182" t="n">
        <v>6.5E-005</v>
      </c>
      <c r="EF25" s="173" t="n">
        <v>1</v>
      </c>
    </row>
    <row r="26" customFormat="false" ht="12.75" hidden="false" customHeight="false" outlineLevel="0" collapsed="false">
      <c r="A26" s="3" t="n">
        <v>37165</v>
      </c>
      <c r="B26" s="173" t="n">
        <v>0.98</v>
      </c>
      <c r="C26" s="173" t="n">
        <v>0.98388</v>
      </c>
      <c r="D26" s="173" t="n">
        <v>0.99</v>
      </c>
      <c r="E26" s="173" t="n">
        <v>0.978</v>
      </c>
      <c r="F26" s="173" t="n">
        <v>0.977</v>
      </c>
      <c r="G26" s="173" t="n">
        <v>0.882924</v>
      </c>
      <c r="H26" s="173" t="n">
        <v>0.9875</v>
      </c>
      <c r="I26" s="173" t="n">
        <v>0.9532125</v>
      </c>
      <c r="J26" s="173" t="n">
        <v>0.6893475</v>
      </c>
      <c r="K26" s="173" t="n">
        <v>0.985</v>
      </c>
      <c r="L26" s="173" t="n">
        <v>1.125</v>
      </c>
      <c r="M26" s="173" t="n">
        <v>1.125</v>
      </c>
      <c r="N26" s="173" t="n">
        <v>0.98</v>
      </c>
      <c r="O26" s="173" t="n">
        <v>0.950652888</v>
      </c>
      <c r="P26" s="173" t="n">
        <v>0.98</v>
      </c>
      <c r="Q26" s="173" t="n">
        <v>0.995</v>
      </c>
      <c r="R26" s="173" t="n">
        <v>0.9875</v>
      </c>
      <c r="S26" s="173" t="n">
        <v>1.125</v>
      </c>
      <c r="T26" s="173" t="n">
        <v>0.98</v>
      </c>
      <c r="U26" s="173" t="n">
        <v>0.98</v>
      </c>
      <c r="V26" s="173" t="n">
        <v>0.98</v>
      </c>
      <c r="W26" s="173" t="n">
        <v>0.98</v>
      </c>
      <c r="X26" s="173" t="n">
        <v>0.950652888</v>
      </c>
      <c r="Y26" s="173" t="n">
        <v>0.950652888</v>
      </c>
      <c r="Z26" s="173" t="n">
        <v>0.950652888</v>
      </c>
      <c r="AA26" s="173" t="n">
        <v>0.950652888</v>
      </c>
      <c r="AB26" s="173" t="n">
        <v>0.98</v>
      </c>
      <c r="AC26" s="173" t="n">
        <v>0.98</v>
      </c>
      <c r="AD26" s="173" t="n">
        <v>0.950652888</v>
      </c>
      <c r="AE26" s="173" t="n">
        <v>0.950652888</v>
      </c>
      <c r="AF26" s="173" t="n">
        <v>0.98</v>
      </c>
      <c r="AG26" s="173" t="n">
        <v>0.99</v>
      </c>
      <c r="AH26" s="173" t="n">
        <v>0.9723161</v>
      </c>
      <c r="AI26" s="173" t="n">
        <v>0.9723161</v>
      </c>
      <c r="AJ26" s="173" t="n">
        <v>0.98</v>
      </c>
      <c r="AK26" s="173" t="n">
        <v>1</v>
      </c>
      <c r="AL26" s="173" t="n">
        <v>0.985</v>
      </c>
      <c r="AM26" s="174" t="n">
        <v>0.985</v>
      </c>
      <c r="AN26" s="173" t="n">
        <v>0.9958</v>
      </c>
      <c r="AO26" s="173" t="n">
        <v>0.98</v>
      </c>
      <c r="AP26" s="173" t="n">
        <v>0.99</v>
      </c>
      <c r="AQ26" s="173" t="n">
        <v>0.985</v>
      </c>
      <c r="AR26" s="173" t="n">
        <v>0.9723161</v>
      </c>
      <c r="AS26" s="173" t="n">
        <v>0.977</v>
      </c>
      <c r="AT26" s="173" t="n">
        <v>0.975</v>
      </c>
      <c r="AU26" s="173" t="n">
        <v>0.9723161</v>
      </c>
      <c r="AV26" s="173" t="n">
        <v>0.985</v>
      </c>
      <c r="AW26" s="173" t="n">
        <v>0.985</v>
      </c>
      <c r="AX26" s="173" t="n">
        <v>0.985</v>
      </c>
      <c r="AY26" s="173" t="n">
        <v>0.9723161</v>
      </c>
      <c r="AZ26" s="174" t="n">
        <v>0.9723161</v>
      </c>
      <c r="BA26" s="174" t="n">
        <v>0.985</v>
      </c>
      <c r="BB26" s="181" t="n">
        <v>1</v>
      </c>
      <c r="BC26" s="173" t="n">
        <v>1</v>
      </c>
      <c r="BD26" s="173" t="n">
        <v>1</v>
      </c>
      <c r="BE26" s="173" t="n">
        <v>1</v>
      </c>
      <c r="BF26" s="173" t="n">
        <v>0.9999</v>
      </c>
      <c r="BG26" s="173" t="n">
        <v>1</v>
      </c>
      <c r="BH26" s="173" t="n">
        <v>1</v>
      </c>
      <c r="BI26" s="173" t="n">
        <v>0.99</v>
      </c>
      <c r="BJ26" s="173" t="n">
        <v>0.999</v>
      </c>
      <c r="BK26" s="173" t="n">
        <v>0.999</v>
      </c>
      <c r="BL26" s="173" t="n">
        <v>0.9985</v>
      </c>
      <c r="BM26" s="173" t="n">
        <v>0.9985</v>
      </c>
      <c r="BN26" s="173" t="n">
        <v>0.972</v>
      </c>
      <c r="BO26" s="173" t="n">
        <v>0.9999</v>
      </c>
      <c r="BP26" s="173" t="n">
        <v>0.9999</v>
      </c>
      <c r="BQ26" s="173" t="n">
        <v>1</v>
      </c>
      <c r="BR26" s="173" t="n">
        <v>1.0698039</v>
      </c>
      <c r="BS26" s="173" t="n">
        <v>1.0932</v>
      </c>
      <c r="BT26" s="173" t="n">
        <v>1.0827</v>
      </c>
      <c r="BU26" s="173" t="n">
        <v>1.0069</v>
      </c>
      <c r="BV26" s="173" t="n">
        <v>1</v>
      </c>
      <c r="BW26" s="173" t="n">
        <v>1.9194</v>
      </c>
      <c r="BX26" s="173" t="n">
        <v>2.241106333</v>
      </c>
      <c r="BY26" s="173" t="n">
        <v>1.0305</v>
      </c>
      <c r="BZ26" s="173" t="n">
        <v>1.2885</v>
      </c>
      <c r="CA26" s="173" t="n">
        <v>2.001</v>
      </c>
      <c r="CB26" s="173" t="n">
        <v>1.475005</v>
      </c>
      <c r="CC26" s="173" t="n">
        <v>1.475005</v>
      </c>
      <c r="CD26" s="173" t="n">
        <v>1.238505</v>
      </c>
      <c r="CE26" s="173" t="n">
        <v>1.053355</v>
      </c>
      <c r="CF26" s="173" t="n">
        <v>1.394205</v>
      </c>
      <c r="CG26" s="182"/>
      <c r="CH26" s="173" t="n">
        <v>1.09249</v>
      </c>
      <c r="CI26" s="182"/>
      <c r="CJ26" s="182"/>
      <c r="CK26" s="182"/>
      <c r="CL26" s="182"/>
      <c r="CM26" s="182"/>
      <c r="CN26" s="182"/>
      <c r="CO26" s="182"/>
      <c r="CP26" s="173" t="n">
        <v>0.955</v>
      </c>
      <c r="CQ26" s="173" t="n">
        <v>0.9</v>
      </c>
      <c r="CR26" s="173" t="n">
        <v>0.91</v>
      </c>
      <c r="CS26" s="173" t="n">
        <v>0.94</v>
      </c>
      <c r="CT26" s="173" t="n">
        <v>0.99895</v>
      </c>
      <c r="CU26" s="173" t="n">
        <v>0.46</v>
      </c>
      <c r="CV26" s="173" t="n">
        <v>0.45</v>
      </c>
      <c r="CW26" s="173" t="n">
        <v>0.925</v>
      </c>
      <c r="CX26" s="173" t="n">
        <v>0.535</v>
      </c>
      <c r="CY26" s="173" t="n">
        <v>0.505</v>
      </c>
      <c r="CZ26" s="173" t="n">
        <v>0.805</v>
      </c>
      <c r="DA26" s="173" t="n">
        <v>0.8375</v>
      </c>
      <c r="DB26" s="173" t="n">
        <v>0.875</v>
      </c>
      <c r="DC26" s="173" t="n">
        <v>0.9025</v>
      </c>
      <c r="DD26" s="173" t="n">
        <v>0.82</v>
      </c>
      <c r="DE26" s="173" t="n">
        <v>0.89</v>
      </c>
      <c r="DF26" s="173" t="n">
        <v>0.985</v>
      </c>
      <c r="DG26" s="173" t="n">
        <v>0.98</v>
      </c>
      <c r="DH26" s="173" t="n">
        <v>0.99</v>
      </c>
      <c r="DI26" s="173" t="n">
        <v>0.975</v>
      </c>
      <c r="DN26" s="182" t="n">
        <v>0.0003217</v>
      </c>
      <c r="DO26" s="182" t="n">
        <v>0.0002</v>
      </c>
      <c r="DP26" s="182" t="n">
        <v>0</v>
      </c>
      <c r="DQ26" s="182" t="n">
        <v>0.0001</v>
      </c>
      <c r="DR26" s="182" t="n">
        <v>0</v>
      </c>
      <c r="DS26" s="182" t="n">
        <v>0.0036</v>
      </c>
      <c r="DT26" s="182" t="n">
        <v>0.000535</v>
      </c>
      <c r="DU26" s="182" t="n">
        <v>0.00125</v>
      </c>
      <c r="DV26" s="182" t="n">
        <v>0</v>
      </c>
      <c r="DW26" s="182" t="n">
        <v>0</v>
      </c>
      <c r="DX26" s="182" t="n">
        <v>0.0005</v>
      </c>
      <c r="DY26" s="182" t="n">
        <v>0.0005</v>
      </c>
      <c r="DZ26" s="182" t="n">
        <v>0.0003</v>
      </c>
      <c r="EA26" s="182" t="n">
        <v>0.000275</v>
      </c>
      <c r="EB26" s="182" t="n">
        <v>0.0004</v>
      </c>
      <c r="ED26" s="182" t="n">
        <v>6.5E-005</v>
      </c>
      <c r="EF26" s="173" t="n">
        <v>1</v>
      </c>
    </row>
    <row r="27" customFormat="false" ht="12.75" hidden="false" customHeight="false" outlineLevel="0" collapsed="false">
      <c r="A27" s="3" t="n">
        <v>37196</v>
      </c>
      <c r="B27" s="173" t="n">
        <v>0.98</v>
      </c>
      <c r="C27" s="173" t="n">
        <v>0.98406</v>
      </c>
      <c r="D27" s="173" t="n">
        <v>0.975</v>
      </c>
      <c r="E27" s="173" t="n">
        <f aca="false">E15</f>
        <v>0.994</v>
      </c>
      <c r="F27" s="173" t="n">
        <v>0.977</v>
      </c>
      <c r="G27" s="173" t="n">
        <v>0.92304</v>
      </c>
      <c r="H27" s="173" t="n">
        <v>0.9875</v>
      </c>
      <c r="I27" s="173" t="n">
        <v>0.9336885</v>
      </c>
      <c r="J27" s="173" t="n">
        <v>1</v>
      </c>
      <c r="K27" s="173" t="n">
        <v>0.970485</v>
      </c>
      <c r="L27" s="173" t="n">
        <v>1.125</v>
      </c>
      <c r="M27" s="173" t="n">
        <v>1.125</v>
      </c>
      <c r="N27" s="173" t="n">
        <v>0.98</v>
      </c>
      <c r="O27" s="173" t="n">
        <v>0.950901075</v>
      </c>
      <c r="P27" s="173" t="n">
        <v>0.98</v>
      </c>
      <c r="Q27" s="173" t="n">
        <v>0.995</v>
      </c>
      <c r="R27" s="173" t="n">
        <v>0.9875</v>
      </c>
      <c r="S27" s="173" t="n">
        <v>1.125</v>
      </c>
      <c r="T27" s="173" t="n">
        <v>0.98</v>
      </c>
      <c r="U27" s="173" t="n">
        <v>0.98</v>
      </c>
      <c r="V27" s="173" t="n">
        <v>0.98</v>
      </c>
      <c r="W27" s="173" t="n">
        <v>0.98</v>
      </c>
      <c r="X27" s="173" t="n">
        <v>0.950901075</v>
      </c>
      <c r="Y27" s="173" t="n">
        <v>0.950901075</v>
      </c>
      <c r="Z27" s="173" t="n">
        <v>0.950901075</v>
      </c>
      <c r="AA27" s="173" t="n">
        <v>0.950901075</v>
      </c>
      <c r="AB27" s="173" t="n">
        <v>0.98</v>
      </c>
      <c r="AC27" s="173" t="n">
        <v>0.98</v>
      </c>
      <c r="AD27" s="173" t="n">
        <v>0.950901075</v>
      </c>
      <c r="AE27" s="173" t="n">
        <v>0.950901075</v>
      </c>
      <c r="AF27" s="173" t="n">
        <v>0.98</v>
      </c>
      <c r="AG27" s="173" t="n">
        <v>0.99</v>
      </c>
      <c r="AH27" s="173" t="n">
        <v>0.97237395</v>
      </c>
      <c r="AI27" s="173" t="n">
        <v>0.97237395</v>
      </c>
      <c r="AJ27" s="173" t="n">
        <v>0.98</v>
      </c>
      <c r="AK27" s="173" t="n">
        <v>1</v>
      </c>
      <c r="AL27" s="173" t="n">
        <v>0.970485</v>
      </c>
      <c r="AM27" s="174" t="n">
        <v>0.97443</v>
      </c>
      <c r="AN27" s="173" t="n">
        <v>0.9958</v>
      </c>
      <c r="AO27" s="173" t="n">
        <v>0.97</v>
      </c>
      <c r="AP27" s="173" t="n">
        <v>0.99</v>
      </c>
      <c r="AQ27" s="173" t="n">
        <v>0.97443</v>
      </c>
      <c r="AR27" s="173" t="n">
        <v>0.97237395</v>
      </c>
      <c r="AS27" s="173" t="n">
        <v>0.977</v>
      </c>
      <c r="AT27" s="173" t="n">
        <v>0.975</v>
      </c>
      <c r="AU27" s="173" t="n">
        <v>0.97237395</v>
      </c>
      <c r="AV27" s="173" t="n">
        <v>0.97443</v>
      </c>
      <c r="AW27" s="173" t="n">
        <v>0.97443</v>
      </c>
      <c r="AX27" s="173" t="n">
        <v>0.97443</v>
      </c>
      <c r="AY27" s="173" t="n">
        <v>0.97237395</v>
      </c>
      <c r="AZ27" s="174" t="n">
        <v>0.97237395</v>
      </c>
      <c r="BA27" s="174" t="n">
        <v>0.97443</v>
      </c>
      <c r="BB27" s="181" t="n">
        <v>1</v>
      </c>
      <c r="BC27" s="173" t="n">
        <v>1</v>
      </c>
      <c r="BD27" s="173" t="n">
        <v>1</v>
      </c>
      <c r="BE27" s="173" t="n">
        <v>1</v>
      </c>
      <c r="BF27" s="173" t="n">
        <v>0.9999</v>
      </c>
      <c r="BG27" s="173" t="n">
        <v>1</v>
      </c>
      <c r="BH27" s="173" t="n">
        <v>1</v>
      </c>
      <c r="BI27" s="173" t="n">
        <v>0.99</v>
      </c>
      <c r="BJ27" s="173" t="n">
        <v>0.999</v>
      </c>
      <c r="BK27" s="173" t="n">
        <v>0.999</v>
      </c>
      <c r="BL27" s="173" t="n">
        <v>0.9985</v>
      </c>
      <c r="BM27" s="173" t="n">
        <v>0.9985</v>
      </c>
      <c r="BN27" s="173" t="n">
        <v>0.972</v>
      </c>
      <c r="BO27" s="173" t="n">
        <v>0.9999</v>
      </c>
      <c r="BP27" s="173" t="n">
        <v>0.9999</v>
      </c>
      <c r="BQ27" s="173" t="n">
        <v>1</v>
      </c>
      <c r="BR27" s="173" t="n">
        <v>1.0701157</v>
      </c>
      <c r="BS27" s="173" t="n">
        <v>1.0934</v>
      </c>
      <c r="BT27" s="173" t="n">
        <v>1.0827</v>
      </c>
      <c r="BU27" s="173" t="n">
        <v>1.007</v>
      </c>
      <c r="BV27" s="173" t="n">
        <v>1</v>
      </c>
      <c r="BW27" s="173" t="n">
        <v>1.923</v>
      </c>
      <c r="BX27" s="173" t="n">
        <v>2.241636333</v>
      </c>
      <c r="BY27" s="173" t="n">
        <v>1.0317</v>
      </c>
      <c r="BZ27" s="173" t="n">
        <v>1.2885</v>
      </c>
      <c r="CA27" s="173" t="n">
        <v>2.001</v>
      </c>
      <c r="CB27" s="173" t="n">
        <v>1.475505</v>
      </c>
      <c r="CC27" s="173" t="n">
        <v>1.475505</v>
      </c>
      <c r="CD27" s="173" t="n">
        <v>1.238805</v>
      </c>
      <c r="CE27" s="173" t="n">
        <v>1.05363</v>
      </c>
      <c r="CF27" s="173" t="n">
        <v>1.394605</v>
      </c>
      <c r="CG27" s="182"/>
      <c r="CH27" s="173" t="n">
        <v>1.092555</v>
      </c>
      <c r="CI27" s="182"/>
      <c r="CJ27" s="182"/>
      <c r="CK27" s="182"/>
      <c r="CL27" s="182"/>
      <c r="CM27" s="182"/>
      <c r="CN27" s="182"/>
      <c r="CO27" s="182"/>
      <c r="CP27" s="173" t="n">
        <v>0.955</v>
      </c>
      <c r="CQ27" s="173" t="n">
        <v>0.9</v>
      </c>
      <c r="CR27" s="173" t="n">
        <v>0.9</v>
      </c>
      <c r="CS27" s="173" t="n">
        <v>0.94</v>
      </c>
      <c r="CT27" s="173" t="n">
        <v>0.999</v>
      </c>
      <c r="CU27" s="173" t="n">
        <v>0.48</v>
      </c>
      <c r="CV27" s="173" t="n">
        <v>0.46</v>
      </c>
      <c r="CW27" s="173" t="n">
        <v>0.905</v>
      </c>
      <c r="CX27" s="173" t="n">
        <v>0.495</v>
      </c>
      <c r="CY27" s="173" t="n">
        <v>0.485</v>
      </c>
      <c r="CZ27" s="173" t="n">
        <v>0.795</v>
      </c>
      <c r="DA27" s="173" t="n">
        <v>0.8275</v>
      </c>
      <c r="DB27" s="173" t="n">
        <v>0.85</v>
      </c>
      <c r="DC27" s="173" t="n">
        <v>0.9025</v>
      </c>
      <c r="DD27" s="173" t="n">
        <v>0.82</v>
      </c>
      <c r="DE27" s="173" t="n">
        <v>0.89</v>
      </c>
      <c r="DF27" s="173" t="n">
        <v>0.985</v>
      </c>
      <c r="DG27" s="173" t="n">
        <v>0.97</v>
      </c>
      <c r="DH27" s="173" t="n">
        <v>0.99</v>
      </c>
      <c r="DI27" s="173" t="n">
        <v>0.975</v>
      </c>
      <c r="DN27" s="182" t="n">
        <v>0.0003118</v>
      </c>
      <c r="DO27" s="182" t="n">
        <v>0.0002</v>
      </c>
      <c r="DP27" s="182" t="n">
        <v>0</v>
      </c>
      <c r="DQ27" s="182" t="n">
        <v>0.0001</v>
      </c>
      <c r="DR27" s="182" t="n">
        <v>0</v>
      </c>
      <c r="DS27" s="182" t="n">
        <v>0.0036</v>
      </c>
      <c r="DT27" s="182" t="n">
        <v>0.00053</v>
      </c>
      <c r="DU27" s="182" t="n">
        <v>0.0012</v>
      </c>
      <c r="DV27" s="182" t="n">
        <v>0</v>
      </c>
      <c r="DW27" s="182" t="n">
        <v>0</v>
      </c>
      <c r="DX27" s="182" t="n">
        <v>0.0005</v>
      </c>
      <c r="DY27" s="182" t="n">
        <v>0.0005</v>
      </c>
      <c r="DZ27" s="182" t="n">
        <v>0.0003</v>
      </c>
      <c r="EA27" s="182" t="n">
        <v>0.000275</v>
      </c>
      <c r="EB27" s="182" t="n">
        <v>0.0004</v>
      </c>
      <c r="ED27" s="182" t="n">
        <v>6.5E-005</v>
      </c>
      <c r="EF27" s="173" t="n">
        <v>1</v>
      </c>
    </row>
    <row r="28" customFormat="false" ht="12.75" hidden="false" customHeight="false" outlineLevel="0" collapsed="false">
      <c r="A28" s="3" t="n">
        <v>37226</v>
      </c>
      <c r="B28" s="173" t="n">
        <v>0.98</v>
      </c>
      <c r="C28" s="173" t="n">
        <v>0.973304</v>
      </c>
      <c r="D28" s="173" t="n">
        <v>0.975</v>
      </c>
      <c r="E28" s="173" t="n">
        <f aca="false">E16</f>
        <v>0.994</v>
      </c>
      <c r="F28" s="173" t="n">
        <v>0.977</v>
      </c>
      <c r="G28" s="173" t="n">
        <v>0.982566</v>
      </c>
      <c r="H28" s="173" t="n">
        <v>0.9875</v>
      </c>
      <c r="I28" s="173" t="n">
        <v>0.90374375</v>
      </c>
      <c r="J28" s="173" t="n">
        <v>1</v>
      </c>
      <c r="K28" s="173" t="n">
        <v>0.970485</v>
      </c>
      <c r="L28" s="173" t="n">
        <v>1.125</v>
      </c>
      <c r="M28" s="173" t="n">
        <v>1.125</v>
      </c>
      <c r="N28" s="173" t="n">
        <v>0.85498245</v>
      </c>
      <c r="O28" s="173" t="n">
        <v>0.940610213</v>
      </c>
      <c r="P28" s="173" t="n">
        <v>0.85498245</v>
      </c>
      <c r="Q28" s="173" t="n">
        <v>0.995</v>
      </c>
      <c r="R28" s="173" t="n">
        <v>0.87084295</v>
      </c>
      <c r="S28" s="173" t="n">
        <v>1.125</v>
      </c>
      <c r="T28" s="173" t="n">
        <v>0.85498245</v>
      </c>
      <c r="U28" s="173" t="n">
        <v>0.85498245</v>
      </c>
      <c r="V28" s="173" t="n">
        <v>0.85498245</v>
      </c>
      <c r="W28" s="173" t="n">
        <v>0.85498245</v>
      </c>
      <c r="X28" s="173" t="n">
        <v>0.940610213</v>
      </c>
      <c r="Y28" s="173" t="n">
        <v>0.940610213</v>
      </c>
      <c r="Z28" s="173" t="n">
        <v>0.940610213</v>
      </c>
      <c r="AA28" s="173" t="n">
        <v>0.940610213</v>
      </c>
      <c r="AB28" s="173" t="n">
        <v>0.85498245</v>
      </c>
      <c r="AC28" s="173" t="n">
        <v>0.85498245</v>
      </c>
      <c r="AD28" s="173" t="n">
        <v>0.940610213</v>
      </c>
      <c r="AE28" s="173" t="n">
        <v>0.940610213</v>
      </c>
      <c r="AF28" s="173" t="n">
        <v>0.85498245</v>
      </c>
      <c r="AG28" s="173" t="n">
        <v>0.98</v>
      </c>
      <c r="AH28" s="173" t="n">
        <v>0.9724318</v>
      </c>
      <c r="AI28" s="173" t="n">
        <v>0.9724318</v>
      </c>
      <c r="AJ28" s="173" t="n">
        <v>0.85498245</v>
      </c>
      <c r="AK28" s="173" t="n">
        <v>1</v>
      </c>
      <c r="AL28" s="173" t="n">
        <v>0.970485</v>
      </c>
      <c r="AM28" s="174" t="n">
        <v>0.952776</v>
      </c>
      <c r="AN28" s="173" t="n">
        <v>0.9958</v>
      </c>
      <c r="AO28" s="173" t="n">
        <v>0.97</v>
      </c>
      <c r="AP28" s="173" t="n">
        <v>0.99</v>
      </c>
      <c r="AQ28" s="173" t="n">
        <v>0.952776</v>
      </c>
      <c r="AR28" s="173" t="n">
        <v>0.9724318</v>
      </c>
      <c r="AS28" s="173" t="n">
        <v>0.977</v>
      </c>
      <c r="AT28" s="173" t="n">
        <v>0.975</v>
      </c>
      <c r="AU28" s="173" t="n">
        <v>0.9724318</v>
      </c>
      <c r="AV28" s="173" t="n">
        <v>0.952776</v>
      </c>
      <c r="AW28" s="173" t="n">
        <v>0.952776</v>
      </c>
      <c r="AX28" s="173" t="n">
        <v>0.952776</v>
      </c>
      <c r="AY28" s="173" t="n">
        <v>0.9724318</v>
      </c>
      <c r="AZ28" s="174" t="n">
        <v>0.9724318</v>
      </c>
      <c r="BA28" s="174" t="n">
        <v>0.952776</v>
      </c>
      <c r="BB28" s="181" t="n">
        <v>1</v>
      </c>
      <c r="BC28" s="173" t="n">
        <v>1</v>
      </c>
      <c r="BD28" s="173" t="n">
        <v>1</v>
      </c>
      <c r="BE28" s="173" t="n">
        <v>1</v>
      </c>
      <c r="BF28" s="173" t="n">
        <v>0.9999</v>
      </c>
      <c r="BG28" s="173" t="n">
        <v>1</v>
      </c>
      <c r="BH28" s="173" t="n">
        <v>1</v>
      </c>
      <c r="BI28" s="173" t="n">
        <v>0.99</v>
      </c>
      <c r="BJ28" s="173" t="n">
        <v>0.999</v>
      </c>
      <c r="BK28" s="173" t="n">
        <v>0.999</v>
      </c>
      <c r="BL28" s="173" t="n">
        <v>0.9985</v>
      </c>
      <c r="BM28" s="173" t="n">
        <v>0.9985</v>
      </c>
      <c r="BN28" s="173" t="n">
        <v>0.972</v>
      </c>
      <c r="BO28" s="173" t="n">
        <v>0.9999</v>
      </c>
      <c r="BP28" s="173" t="n">
        <v>0.9999</v>
      </c>
      <c r="BQ28" s="173" t="n">
        <v>1</v>
      </c>
      <c r="BR28" s="173" t="n">
        <v>1.0704176</v>
      </c>
      <c r="BS28" s="173" t="n">
        <v>1.0936</v>
      </c>
      <c r="BT28" s="173" t="n">
        <v>1.0827</v>
      </c>
      <c r="BU28" s="173" t="n">
        <v>1.0071</v>
      </c>
      <c r="BV28" s="173" t="n">
        <v>1</v>
      </c>
      <c r="BW28" s="173" t="n">
        <v>1.9266</v>
      </c>
      <c r="BX28" s="173" t="n">
        <v>2.242161333</v>
      </c>
      <c r="BY28" s="173" t="n">
        <v>1.03285</v>
      </c>
      <c r="BZ28" s="173" t="n">
        <v>1.2885</v>
      </c>
      <c r="CA28" s="173" t="n">
        <v>2.001</v>
      </c>
      <c r="CB28" s="173" t="n">
        <v>1.476005</v>
      </c>
      <c r="CC28" s="173" t="n">
        <v>1.476005</v>
      </c>
      <c r="CD28" s="173" t="n">
        <v>1.239105</v>
      </c>
      <c r="CE28" s="173" t="n">
        <v>1.053905</v>
      </c>
      <c r="CF28" s="173" t="n">
        <v>1.395005</v>
      </c>
      <c r="CG28" s="182"/>
      <c r="CH28" s="173" t="n">
        <v>1.09262</v>
      </c>
      <c r="CI28" s="182"/>
      <c r="CJ28" s="182"/>
      <c r="CK28" s="182"/>
      <c r="CL28" s="182"/>
      <c r="CM28" s="182"/>
      <c r="CN28" s="182"/>
      <c r="CO28" s="182"/>
      <c r="CP28" s="173" t="n">
        <v>0.935</v>
      </c>
      <c r="CQ28" s="173" t="n">
        <v>0.89</v>
      </c>
      <c r="CR28" s="173" t="n">
        <v>0.88</v>
      </c>
      <c r="CS28" s="173" t="n">
        <v>0.92</v>
      </c>
      <c r="CT28" s="173" t="n">
        <v>0.999</v>
      </c>
      <c r="CU28" s="173" t="n">
        <v>0.51</v>
      </c>
      <c r="CV28" s="173" t="n">
        <v>0.48</v>
      </c>
      <c r="CW28" s="173" t="n">
        <v>0.875</v>
      </c>
      <c r="CX28" s="173" t="n">
        <v>0.5</v>
      </c>
      <c r="CY28" s="173" t="n">
        <v>0.485</v>
      </c>
      <c r="CZ28" s="173" t="n">
        <v>0.59</v>
      </c>
      <c r="DA28" s="173" t="n">
        <v>0.6225</v>
      </c>
      <c r="DB28" s="173" t="n">
        <v>0.69</v>
      </c>
      <c r="DC28" s="173" t="n">
        <v>0.8925</v>
      </c>
      <c r="DD28" s="173" t="n">
        <v>0.715</v>
      </c>
      <c r="DE28" s="173" t="n">
        <v>0.89</v>
      </c>
      <c r="DF28" s="173" t="n">
        <v>0.985</v>
      </c>
      <c r="DG28" s="173" t="n">
        <v>0.97</v>
      </c>
      <c r="DH28" s="173" t="n">
        <v>0.99</v>
      </c>
      <c r="DI28" s="173" t="n">
        <v>0.975</v>
      </c>
      <c r="DN28" s="182" t="n">
        <v>0.0003019</v>
      </c>
      <c r="DO28" s="182" t="n">
        <v>0.0002</v>
      </c>
      <c r="DP28" s="182" t="n">
        <v>0</v>
      </c>
      <c r="DQ28" s="182" t="n">
        <v>0.0001</v>
      </c>
      <c r="DR28" s="182" t="n">
        <v>0</v>
      </c>
      <c r="DS28" s="182" t="n">
        <v>0.0036</v>
      </c>
      <c r="DT28" s="182" t="n">
        <v>0.000525</v>
      </c>
      <c r="DU28" s="182" t="n">
        <v>0.00115</v>
      </c>
      <c r="DV28" s="182" t="n">
        <v>0</v>
      </c>
      <c r="DW28" s="182" t="n">
        <v>0</v>
      </c>
      <c r="DX28" s="182" t="n">
        <v>0.0005</v>
      </c>
      <c r="DY28" s="182" t="n">
        <v>0.0005</v>
      </c>
      <c r="DZ28" s="182" t="n">
        <v>0.0003</v>
      </c>
      <c r="EA28" s="182" t="n">
        <v>0.000275</v>
      </c>
      <c r="EB28" s="182" t="n">
        <v>0.0004</v>
      </c>
      <c r="ED28" s="182" t="n">
        <v>6.5E-005</v>
      </c>
      <c r="EF28" s="173" t="n">
        <v>1</v>
      </c>
    </row>
    <row r="29" customFormat="false" ht="12.75" hidden="false" customHeight="false" outlineLevel="0" collapsed="false">
      <c r="A29" s="3" t="n">
        <v>37257</v>
      </c>
      <c r="B29" s="173" t="n">
        <v>0.98</v>
      </c>
      <c r="C29" s="173" t="n">
        <v>0.940668</v>
      </c>
      <c r="D29" s="173" t="n">
        <v>0.975</v>
      </c>
      <c r="E29" s="173" t="n">
        <f aca="false">E17</f>
        <v>0.994</v>
      </c>
      <c r="F29" s="173" t="n">
        <v>0.977</v>
      </c>
      <c r="G29" s="173" t="n">
        <v>0.9875</v>
      </c>
      <c r="H29" s="173" t="n">
        <v>0.9875</v>
      </c>
      <c r="I29" s="173" t="n">
        <v>0.83232975</v>
      </c>
      <c r="J29" s="173" t="n">
        <v>1</v>
      </c>
      <c r="K29" s="173" t="n">
        <v>0.985</v>
      </c>
      <c r="L29" s="173" t="n">
        <v>1.125</v>
      </c>
      <c r="M29" s="173" t="n">
        <v>1.125</v>
      </c>
      <c r="N29" s="173" t="n">
        <v>0.85518945</v>
      </c>
      <c r="O29" s="173" t="n">
        <v>0.9276784</v>
      </c>
      <c r="P29" s="173" t="n">
        <v>0.85518945</v>
      </c>
      <c r="Q29" s="173" t="n">
        <v>0.995</v>
      </c>
      <c r="R29" s="173" t="n">
        <v>0.893285525</v>
      </c>
      <c r="S29" s="173" t="n">
        <v>1.125</v>
      </c>
      <c r="T29" s="173" t="n">
        <v>0.85518945</v>
      </c>
      <c r="U29" s="173" t="n">
        <v>0.85518945</v>
      </c>
      <c r="V29" s="173" t="n">
        <v>0.85518945</v>
      </c>
      <c r="W29" s="173" t="n">
        <v>0.85518945</v>
      </c>
      <c r="X29" s="173" t="n">
        <v>0.9276784</v>
      </c>
      <c r="Y29" s="173" t="n">
        <v>0.9276784</v>
      </c>
      <c r="Z29" s="173" t="n">
        <v>0.9276784</v>
      </c>
      <c r="AA29" s="173" t="n">
        <v>0.9276784</v>
      </c>
      <c r="AB29" s="173" t="n">
        <v>0.85518945</v>
      </c>
      <c r="AC29" s="173" t="n">
        <v>0.85518945</v>
      </c>
      <c r="AD29" s="173" t="n">
        <v>0.9276784</v>
      </c>
      <c r="AE29" s="173" t="n">
        <v>0.9276784</v>
      </c>
      <c r="AF29" s="173" t="n">
        <v>0.85518945</v>
      </c>
      <c r="AG29" s="173" t="n">
        <v>0.98</v>
      </c>
      <c r="AH29" s="173" t="n">
        <v>0.97248965</v>
      </c>
      <c r="AI29" s="173" t="n">
        <v>0.97248965</v>
      </c>
      <c r="AJ29" s="173" t="n">
        <v>0.85518945</v>
      </c>
      <c r="AK29" s="173" t="n">
        <v>1</v>
      </c>
      <c r="AL29" s="173" t="n">
        <v>0.985</v>
      </c>
      <c r="AM29" s="174" t="n">
        <v>0.941949</v>
      </c>
      <c r="AN29" s="173" t="n">
        <v>0.9958</v>
      </c>
      <c r="AO29" s="173" t="n">
        <v>0.96</v>
      </c>
      <c r="AP29" s="173" t="n">
        <v>0.99</v>
      </c>
      <c r="AQ29" s="173" t="n">
        <v>0.941949</v>
      </c>
      <c r="AR29" s="173" t="n">
        <v>0.97248965</v>
      </c>
      <c r="AS29" s="173" t="n">
        <v>0.977</v>
      </c>
      <c r="AT29" s="173" t="n">
        <v>0.975</v>
      </c>
      <c r="AU29" s="173" t="n">
        <v>0.97248965</v>
      </c>
      <c r="AV29" s="173" t="n">
        <v>0.941949</v>
      </c>
      <c r="AW29" s="173" t="n">
        <v>0.941949</v>
      </c>
      <c r="AX29" s="173" t="n">
        <v>0.941949</v>
      </c>
      <c r="AY29" s="173" t="n">
        <v>0.97248965</v>
      </c>
      <c r="AZ29" s="174" t="n">
        <v>0.97248965</v>
      </c>
      <c r="BA29" s="174" t="n">
        <v>0.941949</v>
      </c>
      <c r="BB29" s="181" t="n">
        <v>1</v>
      </c>
      <c r="BC29" s="173" t="n">
        <v>1</v>
      </c>
      <c r="BD29" s="173" t="n">
        <v>1</v>
      </c>
      <c r="BE29" s="173" t="n">
        <v>1</v>
      </c>
      <c r="BF29" s="173" t="n">
        <v>0.9999</v>
      </c>
      <c r="BG29" s="173" t="n">
        <v>1</v>
      </c>
      <c r="BH29" s="173" t="n">
        <v>1</v>
      </c>
      <c r="BI29" s="173" t="n">
        <v>0.99</v>
      </c>
      <c r="BJ29" s="173" t="n">
        <v>0.999</v>
      </c>
      <c r="BK29" s="173" t="n">
        <v>0.999</v>
      </c>
      <c r="BL29" s="173" t="n">
        <v>0.9985</v>
      </c>
      <c r="BM29" s="173" t="n">
        <v>0.9985</v>
      </c>
      <c r="BN29" s="173" t="n">
        <v>0.972</v>
      </c>
      <c r="BO29" s="173" t="n">
        <v>0.9999</v>
      </c>
      <c r="BP29" s="173" t="n">
        <v>0.9999</v>
      </c>
      <c r="BQ29" s="173" t="n">
        <v>1</v>
      </c>
      <c r="BR29" s="173" t="n">
        <v>1.0707026</v>
      </c>
      <c r="BS29" s="173" t="n">
        <v>1.0938</v>
      </c>
      <c r="BT29" s="173" t="n">
        <v>1.0827</v>
      </c>
      <c r="BU29" s="173" t="n">
        <v>1.0072</v>
      </c>
      <c r="BV29" s="173" t="n">
        <v>1</v>
      </c>
      <c r="BW29" s="173" t="n">
        <v>1.9302</v>
      </c>
      <c r="BX29" s="173" t="n">
        <v>2.242681333</v>
      </c>
      <c r="BY29" s="173" t="n">
        <v>1.03395</v>
      </c>
      <c r="BZ29" s="173" t="n">
        <v>1.2885</v>
      </c>
      <c r="CA29" s="173" t="n">
        <v>2.001</v>
      </c>
      <c r="CB29" s="173" t="n">
        <v>1.476505</v>
      </c>
      <c r="CC29" s="173" t="n">
        <v>1.476505</v>
      </c>
      <c r="CD29" s="173" t="n">
        <v>1.239405</v>
      </c>
      <c r="CE29" s="173" t="n">
        <v>1.05418</v>
      </c>
      <c r="CF29" s="173" t="n">
        <v>1.395405</v>
      </c>
      <c r="CG29" s="182"/>
      <c r="CH29" s="173" t="n">
        <v>1.092685</v>
      </c>
      <c r="CI29" s="182"/>
      <c r="CJ29" s="182"/>
      <c r="CK29" s="182"/>
      <c r="CL29" s="182"/>
      <c r="CM29" s="182"/>
      <c r="CN29" s="182"/>
      <c r="CO29" s="182"/>
      <c r="CP29" s="173" t="n">
        <v>0.895</v>
      </c>
      <c r="CQ29" s="173" t="n">
        <v>0.86</v>
      </c>
      <c r="CR29" s="173" t="n">
        <v>0.87</v>
      </c>
      <c r="CS29" s="173" t="n">
        <v>0.92</v>
      </c>
      <c r="CT29" s="173" t="n">
        <v>0.999</v>
      </c>
      <c r="CU29" s="173" t="n">
        <v>0.58</v>
      </c>
      <c r="CV29" s="173" t="n">
        <v>0.45</v>
      </c>
      <c r="CW29" s="173" t="n">
        <v>0.805</v>
      </c>
      <c r="CX29" s="173" t="n">
        <v>0.51</v>
      </c>
      <c r="CY29" s="173" t="n">
        <v>0.505</v>
      </c>
      <c r="CZ29" s="173" t="n">
        <v>0.605</v>
      </c>
      <c r="DA29" s="173" t="n">
        <v>0.6375</v>
      </c>
      <c r="DB29" s="173" t="n">
        <v>0.69</v>
      </c>
      <c r="DC29" s="173" t="n">
        <v>0.88</v>
      </c>
      <c r="DD29" s="173" t="n">
        <v>0.64</v>
      </c>
      <c r="DE29" s="173" t="n">
        <v>0.89</v>
      </c>
      <c r="DF29" s="173" t="n">
        <v>0.985</v>
      </c>
      <c r="DG29" s="173" t="n">
        <v>0.96</v>
      </c>
      <c r="DH29" s="173" t="n">
        <v>0.99</v>
      </c>
      <c r="DI29" s="173" t="n">
        <v>0.975</v>
      </c>
      <c r="DN29" s="182" t="n">
        <v>0.000285</v>
      </c>
      <c r="DO29" s="182" t="n">
        <v>0.0002</v>
      </c>
      <c r="DP29" s="182" t="n">
        <v>0</v>
      </c>
      <c r="DQ29" s="182" t="n">
        <v>0.0001</v>
      </c>
      <c r="DR29" s="182" t="n">
        <v>0</v>
      </c>
      <c r="DS29" s="182" t="n">
        <v>0.0036</v>
      </c>
      <c r="DT29" s="182" t="n">
        <v>0.00052</v>
      </c>
      <c r="DU29" s="182" t="n">
        <v>0.0011</v>
      </c>
      <c r="DV29" s="182" t="n">
        <v>0</v>
      </c>
      <c r="DW29" s="182" t="n">
        <v>0</v>
      </c>
      <c r="DX29" s="182" t="n">
        <v>0.0005</v>
      </c>
      <c r="DY29" s="182" t="n">
        <v>0.0005</v>
      </c>
      <c r="DZ29" s="182" t="n">
        <v>0.0003</v>
      </c>
      <c r="EA29" s="182" t="n">
        <v>0.000275</v>
      </c>
      <c r="EB29" s="182" t="n">
        <v>0.0004</v>
      </c>
      <c r="ED29" s="182" t="n">
        <v>6.5E-005</v>
      </c>
      <c r="EF29" s="173" t="n">
        <v>1</v>
      </c>
    </row>
    <row r="30" customFormat="false" ht="12.75" hidden="false" customHeight="false" outlineLevel="0" collapsed="false">
      <c r="A30" s="3" t="n">
        <v>37288</v>
      </c>
      <c r="B30" s="173" t="n">
        <v>0.98</v>
      </c>
      <c r="C30" s="173" t="n">
        <v>0.94084</v>
      </c>
      <c r="D30" s="173" t="n">
        <v>0.975</v>
      </c>
      <c r="E30" s="173" t="n">
        <f aca="false">E18</f>
        <v>0.994</v>
      </c>
      <c r="F30" s="173" t="n">
        <v>0.977</v>
      </c>
      <c r="G30" s="173" t="n">
        <v>0.9875</v>
      </c>
      <c r="H30" s="173" t="n">
        <v>0.9875</v>
      </c>
      <c r="I30" s="173" t="n">
        <v>0.874575</v>
      </c>
      <c r="J30" s="173" t="n">
        <v>1</v>
      </c>
      <c r="K30" s="173" t="n">
        <v>0.985</v>
      </c>
      <c r="L30" s="173" t="n">
        <v>1.125</v>
      </c>
      <c r="M30" s="173" t="n">
        <v>1.125</v>
      </c>
      <c r="N30" s="173" t="n">
        <v>0.88019055</v>
      </c>
      <c r="O30" s="173" t="n">
        <v>0.925284263</v>
      </c>
      <c r="P30" s="173" t="n">
        <v>0.88019055</v>
      </c>
      <c r="Q30" s="173" t="n">
        <v>0.995</v>
      </c>
      <c r="R30" s="173" t="n">
        <v>0.937898175</v>
      </c>
      <c r="S30" s="173" t="n">
        <v>1.125</v>
      </c>
      <c r="T30" s="173" t="n">
        <v>0.88019055</v>
      </c>
      <c r="U30" s="173" t="n">
        <v>0.88019055</v>
      </c>
      <c r="V30" s="173" t="n">
        <v>0.88019055</v>
      </c>
      <c r="W30" s="173" t="n">
        <v>0.88019055</v>
      </c>
      <c r="X30" s="173" t="n">
        <v>0.925284263</v>
      </c>
      <c r="Y30" s="173" t="n">
        <v>0.925284263</v>
      </c>
      <c r="Z30" s="173" t="n">
        <v>0.925284263</v>
      </c>
      <c r="AA30" s="173" t="n">
        <v>0.925284263</v>
      </c>
      <c r="AB30" s="173" t="n">
        <v>0.88019055</v>
      </c>
      <c r="AC30" s="173" t="n">
        <v>0.88019055</v>
      </c>
      <c r="AD30" s="173" t="n">
        <v>0.925284263</v>
      </c>
      <c r="AE30" s="173" t="n">
        <v>0.925284263</v>
      </c>
      <c r="AF30" s="173" t="n">
        <v>0.88019055</v>
      </c>
      <c r="AG30" s="173" t="n">
        <v>0.98</v>
      </c>
      <c r="AH30" s="173" t="n">
        <v>0.9725475</v>
      </c>
      <c r="AI30" s="173" t="n">
        <v>0.9725475</v>
      </c>
      <c r="AJ30" s="173" t="n">
        <v>0.88019055</v>
      </c>
      <c r="AK30" s="173" t="n">
        <v>1</v>
      </c>
      <c r="AL30" s="173" t="n">
        <v>0.985</v>
      </c>
      <c r="AM30" s="174" t="n">
        <v>0.963603</v>
      </c>
      <c r="AN30" s="173" t="n">
        <v>0.9958</v>
      </c>
      <c r="AO30" s="173" t="n">
        <v>0.97</v>
      </c>
      <c r="AP30" s="173" t="n">
        <v>0.99</v>
      </c>
      <c r="AQ30" s="173" t="n">
        <v>0.963603</v>
      </c>
      <c r="AR30" s="173" t="n">
        <v>0.9725475</v>
      </c>
      <c r="AS30" s="173" t="n">
        <v>0.977</v>
      </c>
      <c r="AT30" s="173" t="n">
        <v>0.975</v>
      </c>
      <c r="AU30" s="173" t="n">
        <v>0.9725475</v>
      </c>
      <c r="AV30" s="173" t="n">
        <v>0.963603</v>
      </c>
      <c r="AW30" s="173" t="n">
        <v>0.963603</v>
      </c>
      <c r="AX30" s="173" t="n">
        <v>0.963603</v>
      </c>
      <c r="AY30" s="173" t="n">
        <v>0.9725475</v>
      </c>
      <c r="AZ30" s="174" t="n">
        <v>0.9725475</v>
      </c>
      <c r="BA30" s="174" t="n">
        <v>0.963603</v>
      </c>
      <c r="BB30" s="181" t="n">
        <v>1</v>
      </c>
      <c r="BC30" s="173" t="n">
        <v>1</v>
      </c>
      <c r="BD30" s="173" t="n">
        <v>1</v>
      </c>
      <c r="BE30" s="173" t="n">
        <v>1</v>
      </c>
      <c r="BF30" s="173" t="n">
        <v>0.9999</v>
      </c>
      <c r="BG30" s="173" t="n">
        <v>1</v>
      </c>
      <c r="BH30" s="173" t="n">
        <v>1</v>
      </c>
      <c r="BI30" s="173" t="n">
        <v>0.99</v>
      </c>
      <c r="BJ30" s="173" t="n">
        <v>0.999</v>
      </c>
      <c r="BK30" s="173" t="n">
        <v>0.999</v>
      </c>
      <c r="BL30" s="173" t="n">
        <v>0.9985</v>
      </c>
      <c r="BM30" s="173" t="n">
        <v>0.9985</v>
      </c>
      <c r="BN30" s="173" t="n">
        <v>0.972</v>
      </c>
      <c r="BO30" s="173" t="n">
        <v>0.9999</v>
      </c>
      <c r="BP30" s="173" t="n">
        <v>0.9999</v>
      </c>
      <c r="BQ30" s="173" t="n">
        <v>1</v>
      </c>
      <c r="BR30" s="173" t="n">
        <v>1.0709876</v>
      </c>
      <c r="BS30" s="173" t="n">
        <v>1.094</v>
      </c>
      <c r="BT30" s="173" t="n">
        <v>1.0827</v>
      </c>
      <c r="BU30" s="173" t="n">
        <v>1.0073</v>
      </c>
      <c r="BV30" s="173" t="n">
        <v>1</v>
      </c>
      <c r="BW30" s="173" t="n">
        <v>1.9338</v>
      </c>
      <c r="BX30" s="173" t="n">
        <v>2.243196333</v>
      </c>
      <c r="BY30" s="173" t="n">
        <v>1.035</v>
      </c>
      <c r="BZ30" s="173" t="n">
        <v>1.2885</v>
      </c>
      <c r="CA30" s="173" t="n">
        <v>2.001</v>
      </c>
      <c r="CB30" s="173" t="n">
        <v>1.477005</v>
      </c>
      <c r="CC30" s="173" t="n">
        <v>1.477005</v>
      </c>
      <c r="CD30" s="173" t="n">
        <v>1.239705</v>
      </c>
      <c r="CE30" s="173" t="n">
        <v>1.054455</v>
      </c>
      <c r="CF30" s="173" t="n">
        <v>1.395805</v>
      </c>
      <c r="CG30" s="182"/>
      <c r="CH30" s="173" t="n">
        <v>1.09275</v>
      </c>
      <c r="CI30" s="182"/>
      <c r="CJ30" s="182"/>
      <c r="CK30" s="182"/>
      <c r="CL30" s="182"/>
      <c r="CM30" s="182"/>
      <c r="CN30" s="182"/>
      <c r="CO30" s="182"/>
      <c r="CP30" s="173" t="n">
        <v>0.865</v>
      </c>
      <c r="CQ30" s="173" t="n">
        <v>0.86</v>
      </c>
      <c r="CR30" s="173" t="n">
        <v>0.89</v>
      </c>
      <c r="CS30" s="173" t="n">
        <v>0.935</v>
      </c>
      <c r="CT30" s="173" t="n">
        <v>0.99895</v>
      </c>
      <c r="CU30" s="173" t="n">
        <v>0.58</v>
      </c>
      <c r="CV30" s="173" t="n">
        <v>0.45</v>
      </c>
      <c r="CW30" s="173" t="n">
        <v>0.845</v>
      </c>
      <c r="CX30" s="173" t="n">
        <v>0.615</v>
      </c>
      <c r="CY30" s="173" t="n">
        <v>0.505</v>
      </c>
      <c r="CZ30" s="173" t="n">
        <v>0.635</v>
      </c>
      <c r="DA30" s="173" t="n">
        <v>0.6675</v>
      </c>
      <c r="DB30" s="173" t="n">
        <v>0.71</v>
      </c>
      <c r="DC30" s="173" t="n">
        <v>0.8775</v>
      </c>
      <c r="DD30" s="173" t="n">
        <v>0.67</v>
      </c>
      <c r="DE30" s="173" t="n">
        <v>0.89</v>
      </c>
      <c r="DF30" s="173" t="n">
        <v>0.985</v>
      </c>
      <c r="DG30" s="173" t="n">
        <v>0.97</v>
      </c>
      <c r="DH30" s="173" t="n">
        <v>0.99</v>
      </c>
      <c r="DI30" s="173" t="n">
        <v>0.975</v>
      </c>
      <c r="DN30" s="182" t="n">
        <v>0.000285</v>
      </c>
      <c r="DO30" s="182" t="n">
        <v>0.0002</v>
      </c>
      <c r="DP30" s="182" t="n">
        <v>0</v>
      </c>
      <c r="DQ30" s="182" t="n">
        <v>0.0001</v>
      </c>
      <c r="DR30" s="182" t="n">
        <v>0</v>
      </c>
      <c r="DS30" s="182" t="n">
        <v>0.0036</v>
      </c>
      <c r="DT30" s="182" t="n">
        <v>0.000515</v>
      </c>
      <c r="DU30" s="182" t="n">
        <v>0.00105</v>
      </c>
      <c r="DV30" s="182" t="n">
        <v>0</v>
      </c>
      <c r="DW30" s="182" t="n">
        <v>0</v>
      </c>
      <c r="DX30" s="182" t="n">
        <v>0.0005</v>
      </c>
      <c r="DY30" s="182" t="n">
        <v>0.0005</v>
      </c>
      <c r="DZ30" s="182" t="n">
        <v>0.0003</v>
      </c>
      <c r="EA30" s="182" t="n">
        <v>0.000275</v>
      </c>
      <c r="EB30" s="182" t="n">
        <v>0.0004</v>
      </c>
      <c r="ED30" s="182" t="n">
        <v>6.5E-005</v>
      </c>
      <c r="EF30" s="173" t="n">
        <v>1</v>
      </c>
    </row>
    <row r="31" customFormat="false" ht="12.75" hidden="false" customHeight="false" outlineLevel="0" collapsed="false">
      <c r="A31" s="3" t="n">
        <v>37316</v>
      </c>
      <c r="B31" s="173" t="n">
        <v>0.98</v>
      </c>
      <c r="C31" s="173" t="n">
        <v>0.973838</v>
      </c>
      <c r="D31" s="173" t="n">
        <v>0.975</v>
      </c>
      <c r="E31" s="173" t="n">
        <f aca="false">E19</f>
        <v>0.994</v>
      </c>
      <c r="F31" s="173" t="n">
        <v>0.977</v>
      </c>
      <c r="G31" s="173" t="n">
        <v>0.9875</v>
      </c>
      <c r="H31" s="173" t="n">
        <v>0.9875</v>
      </c>
      <c r="I31" s="173" t="n">
        <v>0.9065</v>
      </c>
      <c r="J31" s="173" t="n">
        <v>1</v>
      </c>
      <c r="K31" s="173" t="n">
        <v>0.985</v>
      </c>
      <c r="L31" s="173" t="n">
        <v>1.125</v>
      </c>
      <c r="M31" s="173" t="n">
        <v>1.125</v>
      </c>
      <c r="N31" s="173" t="n">
        <v>0.98</v>
      </c>
      <c r="O31" s="173" t="n">
        <v>0.949257</v>
      </c>
      <c r="P31" s="173" t="n">
        <v>0.98</v>
      </c>
      <c r="Q31" s="173" t="n">
        <v>0.995</v>
      </c>
      <c r="R31" s="173" t="n">
        <v>0.9875</v>
      </c>
      <c r="S31" s="173" t="n">
        <v>1.125</v>
      </c>
      <c r="T31" s="173" t="n">
        <v>0.98</v>
      </c>
      <c r="U31" s="173" t="n">
        <v>0.98</v>
      </c>
      <c r="V31" s="173" t="n">
        <v>0.98</v>
      </c>
      <c r="W31" s="173" t="n">
        <v>0.98</v>
      </c>
      <c r="X31" s="173" t="n">
        <v>0.949257</v>
      </c>
      <c r="Y31" s="173" t="n">
        <v>0.949257</v>
      </c>
      <c r="Z31" s="173" t="n">
        <v>0.949257</v>
      </c>
      <c r="AA31" s="173" t="n">
        <v>0.949257</v>
      </c>
      <c r="AB31" s="173" t="n">
        <v>0.98</v>
      </c>
      <c r="AC31" s="173" t="n">
        <v>0.98</v>
      </c>
      <c r="AD31" s="173" t="n">
        <v>0.949257</v>
      </c>
      <c r="AE31" s="173" t="n">
        <v>0.949257</v>
      </c>
      <c r="AF31" s="173" t="n">
        <v>0.98</v>
      </c>
      <c r="AG31" s="173" t="n">
        <v>0.99</v>
      </c>
      <c r="AH31" s="173" t="n">
        <v>0.97260535</v>
      </c>
      <c r="AI31" s="173" t="n">
        <v>0.97260535</v>
      </c>
      <c r="AJ31" s="173" t="n">
        <v>0.98</v>
      </c>
      <c r="AK31" s="173" t="n">
        <v>1</v>
      </c>
      <c r="AL31" s="173" t="n">
        <v>0.985</v>
      </c>
      <c r="AM31" s="174" t="n">
        <v>0.985</v>
      </c>
      <c r="AN31" s="173" t="n">
        <v>0.9958</v>
      </c>
      <c r="AO31" s="173" t="n">
        <v>0.97</v>
      </c>
      <c r="AP31" s="173" t="n">
        <v>0.99</v>
      </c>
      <c r="AQ31" s="173" t="n">
        <v>0.985</v>
      </c>
      <c r="AR31" s="173" t="n">
        <v>0.97260535</v>
      </c>
      <c r="AS31" s="173" t="n">
        <v>0.977</v>
      </c>
      <c r="AT31" s="173" t="n">
        <v>0.975</v>
      </c>
      <c r="AU31" s="173" t="n">
        <v>0.97260535</v>
      </c>
      <c r="AV31" s="173" t="n">
        <v>0.985</v>
      </c>
      <c r="AW31" s="173" t="n">
        <v>0.985</v>
      </c>
      <c r="AX31" s="173" t="n">
        <v>0.985</v>
      </c>
      <c r="AY31" s="173" t="n">
        <v>0.97260535</v>
      </c>
      <c r="AZ31" s="174" t="n">
        <v>0.97260535</v>
      </c>
      <c r="BA31" s="174" t="n">
        <v>0.985</v>
      </c>
      <c r="BB31" s="181" t="n">
        <v>1</v>
      </c>
      <c r="BC31" s="173" t="n">
        <v>1</v>
      </c>
      <c r="BD31" s="173" t="n">
        <v>1</v>
      </c>
      <c r="BE31" s="173" t="n">
        <v>1</v>
      </c>
      <c r="BF31" s="173" t="n">
        <v>0.9999</v>
      </c>
      <c r="BG31" s="173" t="n">
        <v>1</v>
      </c>
      <c r="BH31" s="173" t="n">
        <v>1</v>
      </c>
      <c r="BI31" s="173" t="n">
        <v>0.99</v>
      </c>
      <c r="BJ31" s="173" t="n">
        <v>0.999</v>
      </c>
      <c r="BK31" s="173" t="n">
        <v>0.999</v>
      </c>
      <c r="BL31" s="173" t="n">
        <v>0.9985</v>
      </c>
      <c r="BM31" s="173" t="n">
        <v>0.9985</v>
      </c>
      <c r="BN31" s="173" t="n">
        <v>0.972</v>
      </c>
      <c r="BO31" s="173" t="n">
        <v>0.9999</v>
      </c>
      <c r="BP31" s="173" t="n">
        <v>0.9999</v>
      </c>
      <c r="BQ31" s="173" t="n">
        <v>1</v>
      </c>
      <c r="BR31" s="173" t="n">
        <v>1.0712726</v>
      </c>
      <c r="BS31" s="173" t="n">
        <v>1.0942</v>
      </c>
      <c r="BT31" s="173" t="n">
        <v>1.0827</v>
      </c>
      <c r="BU31" s="173" t="n">
        <v>1.0074</v>
      </c>
      <c r="BV31" s="173" t="n">
        <v>1</v>
      </c>
      <c r="BW31" s="173" t="n">
        <v>1.9374</v>
      </c>
      <c r="BX31" s="173" t="n">
        <v>2.243706333</v>
      </c>
      <c r="BY31" s="173" t="n">
        <v>1.036</v>
      </c>
      <c r="BZ31" s="173" t="n">
        <v>1.2885</v>
      </c>
      <c r="CA31" s="173" t="n">
        <v>2.001</v>
      </c>
      <c r="CB31" s="173" t="n">
        <v>1.477505</v>
      </c>
      <c r="CC31" s="173" t="n">
        <v>1.477505</v>
      </c>
      <c r="CD31" s="173" t="n">
        <v>1.240005</v>
      </c>
      <c r="CE31" s="173" t="n">
        <v>1.05473</v>
      </c>
      <c r="CF31" s="173" t="n">
        <v>1.396205</v>
      </c>
      <c r="CG31" s="182"/>
      <c r="CH31" s="173" t="n">
        <v>1.092815</v>
      </c>
      <c r="CI31" s="182"/>
      <c r="CJ31" s="182"/>
      <c r="CK31" s="182"/>
      <c r="CL31" s="182"/>
      <c r="CM31" s="182"/>
      <c r="CN31" s="182"/>
      <c r="CO31" s="182"/>
      <c r="CP31" s="173" t="n">
        <v>0.865</v>
      </c>
      <c r="CQ31" s="173" t="n">
        <v>0.89</v>
      </c>
      <c r="CR31" s="173" t="n">
        <v>0.91</v>
      </c>
      <c r="CS31" s="173" t="n">
        <v>0.935</v>
      </c>
      <c r="CT31" s="173" t="n">
        <v>0.99895</v>
      </c>
      <c r="CU31" s="173" t="n">
        <v>0.54</v>
      </c>
      <c r="CV31" s="173" t="n">
        <v>0.45</v>
      </c>
      <c r="CW31" s="173" t="n">
        <v>0.875</v>
      </c>
      <c r="CX31" s="173" t="n">
        <v>0.785</v>
      </c>
      <c r="CY31" s="173" t="n">
        <v>0.515</v>
      </c>
      <c r="CZ31" s="173" t="n">
        <v>0.785</v>
      </c>
      <c r="DA31" s="173" t="n">
        <v>0.8175</v>
      </c>
      <c r="DB31" s="173" t="n">
        <v>0.8</v>
      </c>
      <c r="DC31" s="173" t="n">
        <v>0.9</v>
      </c>
      <c r="DD31" s="173" t="n">
        <v>0.83</v>
      </c>
      <c r="DE31" s="173" t="n">
        <v>0.89</v>
      </c>
      <c r="DF31" s="173" t="n">
        <v>0.985</v>
      </c>
      <c r="DG31" s="173" t="n">
        <v>0.97</v>
      </c>
      <c r="DH31" s="173" t="n">
        <v>0.99</v>
      </c>
      <c r="DI31" s="173" t="n">
        <v>0.975</v>
      </c>
      <c r="DN31" s="182" t="n">
        <v>0.000285</v>
      </c>
      <c r="DO31" s="182" t="n">
        <v>0.0002</v>
      </c>
      <c r="DP31" s="182" t="n">
        <v>0</v>
      </c>
      <c r="DQ31" s="182" t="n">
        <v>0.0001</v>
      </c>
      <c r="DR31" s="182" t="n">
        <v>0</v>
      </c>
      <c r="DS31" s="182" t="n">
        <v>0.0036</v>
      </c>
      <c r="DT31" s="182" t="n">
        <v>0.00051</v>
      </c>
      <c r="DU31" s="182" t="n">
        <v>0.001</v>
      </c>
      <c r="DV31" s="182" t="n">
        <v>0</v>
      </c>
      <c r="DW31" s="182" t="n">
        <v>0</v>
      </c>
      <c r="DX31" s="182" t="n">
        <v>0.0005</v>
      </c>
      <c r="DY31" s="182" t="n">
        <v>0.0005</v>
      </c>
      <c r="DZ31" s="182" t="n">
        <v>0.0003</v>
      </c>
      <c r="EA31" s="182" t="n">
        <v>0.000275</v>
      </c>
      <c r="EB31" s="182" t="n">
        <v>0.0004</v>
      </c>
      <c r="ED31" s="182" t="n">
        <v>6.5E-005</v>
      </c>
      <c r="EF31" s="173" t="n">
        <v>1</v>
      </c>
    </row>
    <row r="32" customFormat="false" ht="12.75" hidden="false" customHeight="false" outlineLevel="0" collapsed="false">
      <c r="A32" s="3" t="n">
        <v>37347</v>
      </c>
      <c r="B32" s="173" t="n">
        <v>0.98</v>
      </c>
      <c r="C32" s="173" t="n">
        <v>0.98496</v>
      </c>
      <c r="D32" s="173" t="n">
        <v>0.975</v>
      </c>
      <c r="E32" s="173" t="n">
        <f aca="false">E20</f>
        <v>0.978</v>
      </c>
      <c r="F32" s="173" t="n">
        <v>0.977</v>
      </c>
      <c r="G32" s="173" t="n">
        <v>0.93168</v>
      </c>
      <c r="H32" s="173" t="n">
        <v>0.94256876</v>
      </c>
      <c r="I32" s="173" t="n">
        <v>0.96954825</v>
      </c>
      <c r="J32" s="173" t="n">
        <v>1</v>
      </c>
      <c r="K32" s="173" t="n">
        <v>0.985</v>
      </c>
      <c r="L32" s="173" t="n">
        <v>1.125</v>
      </c>
      <c r="M32" s="173" t="n">
        <v>1.125</v>
      </c>
      <c r="N32" s="173" t="n">
        <v>0.98</v>
      </c>
      <c r="O32" s="173" t="n">
        <v>0.952669515</v>
      </c>
      <c r="P32" s="173" t="n">
        <v>0.98</v>
      </c>
      <c r="Q32" s="173" t="n">
        <v>0.995</v>
      </c>
      <c r="R32" s="173" t="n">
        <v>0.9875</v>
      </c>
      <c r="S32" s="173" t="n">
        <v>1.125</v>
      </c>
      <c r="T32" s="173" t="n">
        <v>0.98</v>
      </c>
      <c r="U32" s="173" t="n">
        <v>0.98</v>
      </c>
      <c r="V32" s="173" t="n">
        <v>0.98</v>
      </c>
      <c r="W32" s="173" t="n">
        <v>0.98</v>
      </c>
      <c r="X32" s="173" t="n">
        <v>0.952669515</v>
      </c>
      <c r="Y32" s="173" t="n">
        <v>0.952669515</v>
      </c>
      <c r="Z32" s="173" t="n">
        <v>0.952669515</v>
      </c>
      <c r="AA32" s="173" t="n">
        <v>0.952669515</v>
      </c>
      <c r="AB32" s="173" t="n">
        <v>0.98</v>
      </c>
      <c r="AC32" s="173" t="n">
        <v>0.98</v>
      </c>
      <c r="AD32" s="173" t="n">
        <v>0.952669515</v>
      </c>
      <c r="AE32" s="173" t="n">
        <v>0.952669515</v>
      </c>
      <c r="AF32" s="173" t="n">
        <v>0.98</v>
      </c>
      <c r="AG32" s="173" t="n">
        <v>0.99</v>
      </c>
      <c r="AH32" s="173" t="n">
        <v>0.9726632</v>
      </c>
      <c r="AI32" s="173" t="n">
        <v>0.9726632</v>
      </c>
      <c r="AJ32" s="173" t="n">
        <v>0.98</v>
      </c>
      <c r="AK32" s="173" t="n">
        <v>1</v>
      </c>
      <c r="AL32" s="173" t="n">
        <v>0.985</v>
      </c>
      <c r="AM32" s="174" t="n">
        <v>0.985</v>
      </c>
      <c r="AN32" s="173" t="n">
        <v>0.9958</v>
      </c>
      <c r="AO32" s="173" t="n">
        <v>0.99</v>
      </c>
      <c r="AP32" s="173" t="n">
        <v>0.99</v>
      </c>
      <c r="AQ32" s="173" t="n">
        <v>0.985</v>
      </c>
      <c r="AR32" s="173" t="n">
        <v>0.9726632</v>
      </c>
      <c r="AS32" s="173" t="n">
        <v>0.977</v>
      </c>
      <c r="AT32" s="173" t="n">
        <v>0.9775</v>
      </c>
      <c r="AU32" s="173" t="n">
        <v>0.9726632</v>
      </c>
      <c r="AV32" s="173" t="n">
        <v>0.985</v>
      </c>
      <c r="AW32" s="173" t="n">
        <v>0.985</v>
      </c>
      <c r="AX32" s="173" t="n">
        <v>0.985</v>
      </c>
      <c r="AY32" s="173" t="n">
        <v>0.9726632</v>
      </c>
      <c r="AZ32" s="174" t="n">
        <v>0.9726632</v>
      </c>
      <c r="BA32" s="174" t="n">
        <v>0.985</v>
      </c>
      <c r="BB32" s="181" t="n">
        <v>1</v>
      </c>
      <c r="BC32" s="173" t="n">
        <v>1</v>
      </c>
      <c r="BD32" s="173" t="n">
        <v>1</v>
      </c>
      <c r="BE32" s="173" t="n">
        <v>1</v>
      </c>
      <c r="BF32" s="173" t="n">
        <v>0.9999</v>
      </c>
      <c r="BG32" s="173" t="n">
        <v>1</v>
      </c>
      <c r="BH32" s="173" t="n">
        <v>1</v>
      </c>
      <c r="BI32" s="173" t="n">
        <v>0.99</v>
      </c>
      <c r="BJ32" s="173" t="n">
        <v>0.999</v>
      </c>
      <c r="BK32" s="173" t="n">
        <v>0.999</v>
      </c>
      <c r="BL32" s="173" t="n">
        <v>0.9985</v>
      </c>
      <c r="BM32" s="173" t="n">
        <v>0.9985</v>
      </c>
      <c r="BN32" s="173" t="n">
        <v>0.972</v>
      </c>
      <c r="BO32" s="173" t="n">
        <v>0.9999</v>
      </c>
      <c r="BP32" s="173" t="n">
        <v>0.9999</v>
      </c>
      <c r="BQ32" s="173" t="n">
        <v>1</v>
      </c>
      <c r="BR32" s="173" t="n">
        <v>1.0715576</v>
      </c>
      <c r="BS32" s="173" t="n">
        <v>1.0944</v>
      </c>
      <c r="BT32" s="173" t="n">
        <v>1.0827</v>
      </c>
      <c r="BU32" s="173" t="n">
        <v>1.0075</v>
      </c>
      <c r="BV32" s="173" t="n">
        <v>1</v>
      </c>
      <c r="BW32" s="173" t="n">
        <v>1.941</v>
      </c>
      <c r="BX32" s="173" t="n">
        <v>2.244211333</v>
      </c>
      <c r="BY32" s="173" t="n">
        <v>1.03695</v>
      </c>
      <c r="BZ32" s="173" t="n">
        <v>1.2885</v>
      </c>
      <c r="CA32" s="173" t="n">
        <v>2.001</v>
      </c>
      <c r="CB32" s="173" t="n">
        <v>1.478005</v>
      </c>
      <c r="CC32" s="173" t="n">
        <v>1.478005</v>
      </c>
      <c r="CD32" s="173" t="n">
        <v>1.240305</v>
      </c>
      <c r="CE32" s="173" t="n">
        <v>1.055005</v>
      </c>
      <c r="CF32" s="173" t="n">
        <v>1.396605</v>
      </c>
      <c r="CG32" s="182"/>
      <c r="CH32" s="173" t="n">
        <v>1.09288</v>
      </c>
      <c r="CI32" s="182"/>
      <c r="CJ32" s="182"/>
      <c r="CK32" s="182"/>
      <c r="CL32" s="182"/>
      <c r="CM32" s="182"/>
      <c r="CN32" s="182"/>
      <c r="CO32" s="182"/>
      <c r="CP32" s="173" t="n">
        <v>0.895</v>
      </c>
      <c r="CQ32" s="173" t="n">
        <v>0.9</v>
      </c>
      <c r="CR32" s="173" t="n">
        <v>0.91</v>
      </c>
      <c r="CS32" s="173" t="n">
        <v>0.96</v>
      </c>
      <c r="CT32" s="173" t="n">
        <v>0.99895</v>
      </c>
      <c r="CU32" s="173" t="n">
        <v>0.48</v>
      </c>
      <c r="CV32" s="173" t="n">
        <v>0.42</v>
      </c>
      <c r="CW32" s="173" t="n">
        <v>0.935</v>
      </c>
      <c r="CX32" s="173" t="n">
        <v>0.775</v>
      </c>
      <c r="CY32" s="173" t="n">
        <v>0.575</v>
      </c>
      <c r="CZ32" s="173" t="n">
        <v>0.895</v>
      </c>
      <c r="DA32" s="173" t="n">
        <v>0.9275</v>
      </c>
      <c r="DB32" s="173" t="n">
        <v>0.85</v>
      </c>
      <c r="DC32" s="173" t="n">
        <v>0.903</v>
      </c>
      <c r="DD32" s="173" t="n">
        <v>0.92</v>
      </c>
      <c r="DE32" s="173" t="n">
        <v>0.89</v>
      </c>
      <c r="DF32" s="173" t="n">
        <v>0.985</v>
      </c>
      <c r="DG32" s="173" t="n">
        <v>0.99</v>
      </c>
      <c r="DH32" s="173" t="n">
        <v>0.99</v>
      </c>
      <c r="DI32" s="173" t="n">
        <v>0.9775</v>
      </c>
      <c r="DN32" s="182" t="n">
        <v>0.000285</v>
      </c>
      <c r="DO32" s="182" t="n">
        <v>0.0002</v>
      </c>
      <c r="DP32" s="182" t="n">
        <v>0</v>
      </c>
      <c r="DQ32" s="182" t="n">
        <v>0.0001</v>
      </c>
      <c r="DR32" s="182" t="n">
        <v>0</v>
      </c>
      <c r="DS32" s="182" t="n">
        <v>0.0036</v>
      </c>
      <c r="DT32" s="182" t="n">
        <v>0.000505</v>
      </c>
      <c r="DU32" s="182" t="n">
        <v>0.00095</v>
      </c>
      <c r="DV32" s="182" t="n">
        <v>0</v>
      </c>
      <c r="DW32" s="182" t="n">
        <v>0</v>
      </c>
      <c r="DX32" s="182" t="n">
        <v>0.0005</v>
      </c>
      <c r="DY32" s="182" t="n">
        <v>0.0005</v>
      </c>
      <c r="DZ32" s="182" t="n">
        <v>0.0003</v>
      </c>
      <c r="EA32" s="182" t="n">
        <v>0.000275</v>
      </c>
      <c r="EB32" s="182" t="n">
        <v>0.0004</v>
      </c>
      <c r="ED32" s="182" t="n">
        <v>6.5E-005</v>
      </c>
      <c r="EF32" s="173" t="n">
        <v>1</v>
      </c>
    </row>
    <row r="33" customFormat="false" ht="12.75" hidden="false" customHeight="false" outlineLevel="0" collapsed="false">
      <c r="A33" s="3" t="n">
        <v>37377</v>
      </c>
      <c r="B33" s="173" t="n">
        <v>0.98</v>
      </c>
      <c r="C33" s="173" t="n">
        <v>0.988</v>
      </c>
      <c r="D33" s="173" t="n">
        <v>0.975</v>
      </c>
      <c r="E33" s="173" t="n">
        <f aca="false">E21</f>
        <v>0.978</v>
      </c>
      <c r="F33" s="173" t="n">
        <v>0.977</v>
      </c>
      <c r="G33" s="173" t="n">
        <v>0.661164</v>
      </c>
      <c r="H33" s="173" t="n">
        <v>0.94277876</v>
      </c>
      <c r="I33" s="173" t="n">
        <v>0.97038975</v>
      </c>
      <c r="J33" s="173" t="n">
        <v>1</v>
      </c>
      <c r="K33" s="173" t="n">
        <v>0.985</v>
      </c>
      <c r="L33" s="173" t="n">
        <v>0.9875</v>
      </c>
      <c r="M33" s="173" t="n">
        <v>0.9875</v>
      </c>
      <c r="N33" s="173" t="n">
        <v>0.98</v>
      </c>
      <c r="O33" s="173" t="n">
        <v>0.949752</v>
      </c>
      <c r="P33" s="173" t="n">
        <v>0.98</v>
      </c>
      <c r="Q33" s="173" t="n">
        <v>0.9875</v>
      </c>
      <c r="R33" s="173" t="n">
        <v>0.9875</v>
      </c>
      <c r="S33" s="173" t="n">
        <v>0.9875</v>
      </c>
      <c r="T33" s="173" t="n">
        <v>0.98</v>
      </c>
      <c r="U33" s="173" t="n">
        <v>0.98</v>
      </c>
      <c r="V33" s="173" t="n">
        <v>0.98</v>
      </c>
      <c r="W33" s="173" t="n">
        <v>0.98</v>
      </c>
      <c r="X33" s="173" t="n">
        <v>0.949752</v>
      </c>
      <c r="Y33" s="173" t="n">
        <v>0.949752</v>
      </c>
      <c r="Z33" s="173" t="n">
        <v>0.949752</v>
      </c>
      <c r="AA33" s="173" t="n">
        <v>0.949752</v>
      </c>
      <c r="AB33" s="173" t="n">
        <v>0.98</v>
      </c>
      <c r="AC33" s="173" t="n">
        <v>0.98</v>
      </c>
      <c r="AD33" s="173" t="n">
        <v>0.949752</v>
      </c>
      <c r="AE33" s="173" t="n">
        <v>0.949752</v>
      </c>
      <c r="AF33" s="173" t="n">
        <v>0.98</v>
      </c>
      <c r="AG33" s="173" t="n">
        <v>0.99</v>
      </c>
      <c r="AH33" s="173" t="n">
        <v>0.97272105</v>
      </c>
      <c r="AI33" s="173" t="n">
        <v>0.97272105</v>
      </c>
      <c r="AJ33" s="173" t="n">
        <v>0.98</v>
      </c>
      <c r="AK33" s="173" t="n">
        <v>1</v>
      </c>
      <c r="AL33" s="173" t="n">
        <v>0.985</v>
      </c>
      <c r="AM33" s="174" t="n">
        <v>0.985</v>
      </c>
      <c r="AN33" s="173" t="n">
        <v>0.9958</v>
      </c>
      <c r="AO33" s="173" t="n">
        <v>0.99</v>
      </c>
      <c r="AP33" s="173" t="n">
        <v>0.99</v>
      </c>
      <c r="AQ33" s="173" t="n">
        <v>0.985</v>
      </c>
      <c r="AR33" s="173" t="n">
        <v>0.97272105</v>
      </c>
      <c r="AS33" s="173" t="n">
        <v>0.977</v>
      </c>
      <c r="AT33" s="173" t="n">
        <v>0.9775</v>
      </c>
      <c r="AU33" s="173" t="n">
        <v>0.97272105</v>
      </c>
      <c r="AV33" s="173" t="n">
        <v>0.985</v>
      </c>
      <c r="AW33" s="173" t="n">
        <v>0.985</v>
      </c>
      <c r="AX33" s="173" t="n">
        <v>0.985</v>
      </c>
      <c r="AY33" s="173" t="n">
        <v>0.97272105</v>
      </c>
      <c r="AZ33" s="174" t="n">
        <v>0.97272105</v>
      </c>
      <c r="BA33" s="174" t="n">
        <v>0.985</v>
      </c>
      <c r="BB33" s="181" t="n">
        <v>1</v>
      </c>
      <c r="BC33" s="173" t="n">
        <v>1</v>
      </c>
      <c r="BD33" s="173" t="n">
        <v>1</v>
      </c>
      <c r="BE33" s="173" t="n">
        <v>1</v>
      </c>
      <c r="BF33" s="173" t="n">
        <v>0.9999</v>
      </c>
      <c r="BG33" s="173" t="n">
        <v>1</v>
      </c>
      <c r="BH33" s="173" t="n">
        <v>1</v>
      </c>
      <c r="BI33" s="173" t="n">
        <v>0.99</v>
      </c>
      <c r="BJ33" s="173" t="n">
        <v>0.999</v>
      </c>
      <c r="BK33" s="173" t="n">
        <v>0.999</v>
      </c>
      <c r="BL33" s="173" t="n">
        <v>0.9985</v>
      </c>
      <c r="BM33" s="173" t="n">
        <v>0.9985</v>
      </c>
      <c r="BN33" s="173" t="n">
        <v>0.972</v>
      </c>
      <c r="BO33" s="173" t="n">
        <v>0.9999</v>
      </c>
      <c r="BP33" s="173" t="n">
        <v>0.9999</v>
      </c>
      <c r="BQ33" s="173" t="n">
        <v>1</v>
      </c>
      <c r="BR33" s="173" t="n">
        <v>1.0718426</v>
      </c>
      <c r="BS33" s="173" t="n">
        <v>1.0946</v>
      </c>
      <c r="BT33" s="173" t="n">
        <v>1.0827</v>
      </c>
      <c r="BU33" s="173" t="n">
        <v>1.0076</v>
      </c>
      <c r="BV33" s="173" t="n">
        <v>1</v>
      </c>
      <c r="BW33" s="173" t="n">
        <v>1.9446</v>
      </c>
      <c r="BX33" s="173" t="n">
        <v>2.244711333</v>
      </c>
      <c r="BY33" s="173" t="n">
        <v>1.03785</v>
      </c>
      <c r="BZ33" s="173" t="n">
        <v>1.2885</v>
      </c>
      <c r="CA33" s="173" t="n">
        <v>2.001</v>
      </c>
      <c r="CB33" s="173" t="n">
        <v>1.478505</v>
      </c>
      <c r="CC33" s="173" t="n">
        <v>1.478505</v>
      </c>
      <c r="CD33" s="173" t="n">
        <v>1.240605</v>
      </c>
      <c r="CE33" s="173" t="n">
        <v>1.05528</v>
      </c>
      <c r="CF33" s="173" t="n">
        <v>1.397005</v>
      </c>
      <c r="CG33" s="182"/>
      <c r="CH33" s="173" t="n">
        <v>1.092945</v>
      </c>
      <c r="CI33" s="182"/>
      <c r="CJ33" s="182"/>
      <c r="CK33" s="182"/>
      <c r="CL33" s="182"/>
      <c r="CM33" s="182"/>
      <c r="CN33" s="182"/>
      <c r="CO33" s="182"/>
      <c r="CP33" s="173" t="n">
        <v>0.965</v>
      </c>
      <c r="CQ33" s="173" t="n">
        <v>0.91</v>
      </c>
      <c r="CR33" s="173" t="n">
        <v>0.91</v>
      </c>
      <c r="CS33" s="173" t="n">
        <v>0.97</v>
      </c>
      <c r="CT33" s="173" t="n">
        <v>0.99895</v>
      </c>
      <c r="CU33" s="173" t="n">
        <v>0.34</v>
      </c>
      <c r="CV33" s="173" t="n">
        <v>0.42</v>
      </c>
      <c r="CW33" s="173" t="n">
        <v>0.935</v>
      </c>
      <c r="CX33" s="173" t="n">
        <v>0.675</v>
      </c>
      <c r="CY33" s="173" t="n">
        <v>0.625</v>
      </c>
      <c r="CZ33" s="173" t="n">
        <v>0.9175</v>
      </c>
      <c r="DA33" s="173" t="n">
        <v>0.95</v>
      </c>
      <c r="DB33" s="173" t="n">
        <v>0.88</v>
      </c>
      <c r="DC33" s="173" t="n">
        <v>0.9</v>
      </c>
      <c r="DD33" s="173" t="n">
        <v>0.935</v>
      </c>
      <c r="DE33" s="173" t="n">
        <v>0.89</v>
      </c>
      <c r="DF33" s="173" t="n">
        <v>0.985</v>
      </c>
      <c r="DG33" s="173" t="n">
        <v>0.99</v>
      </c>
      <c r="DH33" s="173" t="n">
        <v>0.99</v>
      </c>
      <c r="DI33" s="173" t="n">
        <v>0.9775</v>
      </c>
      <c r="DN33" s="182" t="n">
        <v>0.000285</v>
      </c>
      <c r="DO33" s="182" t="n">
        <v>0.0002</v>
      </c>
      <c r="DP33" s="182" t="n">
        <v>0</v>
      </c>
      <c r="DQ33" s="182" t="n">
        <v>0.0001</v>
      </c>
      <c r="DR33" s="182" t="n">
        <v>0</v>
      </c>
      <c r="DS33" s="182" t="n">
        <v>0.0036</v>
      </c>
      <c r="DT33" s="182" t="n">
        <v>0.0005</v>
      </c>
      <c r="DU33" s="182" t="n">
        <v>0.0009</v>
      </c>
      <c r="DV33" s="182" t="n">
        <v>0</v>
      </c>
      <c r="DW33" s="182" t="n">
        <v>0</v>
      </c>
      <c r="DX33" s="182" t="n">
        <v>0.0005</v>
      </c>
      <c r="DY33" s="182" t="n">
        <v>0.0005</v>
      </c>
      <c r="DZ33" s="182" t="n">
        <v>0.0003</v>
      </c>
      <c r="EA33" s="182" t="n">
        <v>0.000275</v>
      </c>
      <c r="EB33" s="182" t="n">
        <v>0.0004</v>
      </c>
      <c r="ED33" s="182" t="n">
        <v>6.5E-005</v>
      </c>
      <c r="EF33" s="173" t="n">
        <v>1</v>
      </c>
    </row>
    <row r="34" customFormat="false" ht="12.75" hidden="false" customHeight="false" outlineLevel="0" collapsed="false">
      <c r="A34" s="3" t="n">
        <v>37408</v>
      </c>
      <c r="B34" s="173" t="n">
        <v>0.98</v>
      </c>
      <c r="C34" s="173" t="n">
        <v>0.988</v>
      </c>
      <c r="D34" s="173" t="n">
        <v>0.975</v>
      </c>
      <c r="E34" s="173" t="n">
        <f aca="false">E22</f>
        <v>0.978</v>
      </c>
      <c r="F34" s="173" t="n">
        <v>0.977</v>
      </c>
      <c r="G34" s="173" t="n">
        <v>0.662388</v>
      </c>
      <c r="H34" s="173" t="n">
        <v>0.9875</v>
      </c>
      <c r="I34" s="173" t="n">
        <v>0.9711845</v>
      </c>
      <c r="J34" s="173" t="n">
        <v>1</v>
      </c>
      <c r="K34" s="173" t="n">
        <v>0.985</v>
      </c>
      <c r="L34" s="173" t="n">
        <v>0.9875</v>
      </c>
      <c r="M34" s="173" t="n">
        <v>0.9875</v>
      </c>
      <c r="N34" s="173" t="n">
        <v>0.98</v>
      </c>
      <c r="O34" s="173" t="n">
        <v>0.952638388</v>
      </c>
      <c r="P34" s="173" t="n">
        <v>0.98</v>
      </c>
      <c r="Q34" s="173" t="n">
        <v>0.9875</v>
      </c>
      <c r="R34" s="173" t="n">
        <v>0.9875</v>
      </c>
      <c r="S34" s="173" t="n">
        <v>0.9875</v>
      </c>
      <c r="T34" s="173" t="n">
        <v>0.98</v>
      </c>
      <c r="U34" s="173" t="n">
        <v>0.98</v>
      </c>
      <c r="V34" s="173" t="n">
        <v>0.98</v>
      </c>
      <c r="W34" s="173" t="n">
        <v>0.98</v>
      </c>
      <c r="X34" s="173" t="n">
        <v>0.952638388</v>
      </c>
      <c r="Y34" s="173" t="n">
        <v>0.952638388</v>
      </c>
      <c r="Z34" s="173" t="n">
        <v>0.952638388</v>
      </c>
      <c r="AA34" s="173" t="n">
        <v>0.952638388</v>
      </c>
      <c r="AB34" s="173" t="n">
        <v>0.98</v>
      </c>
      <c r="AC34" s="173" t="n">
        <v>0.98</v>
      </c>
      <c r="AD34" s="173" t="n">
        <v>0.952638388</v>
      </c>
      <c r="AE34" s="173" t="n">
        <v>0.952638388</v>
      </c>
      <c r="AF34" s="173" t="n">
        <v>0.98</v>
      </c>
      <c r="AG34" s="173" t="n">
        <v>0.99</v>
      </c>
      <c r="AH34" s="173" t="n">
        <v>0.9727789</v>
      </c>
      <c r="AI34" s="173" t="n">
        <v>0.9727789</v>
      </c>
      <c r="AJ34" s="173" t="n">
        <v>0.98</v>
      </c>
      <c r="AK34" s="173" t="n">
        <v>1</v>
      </c>
      <c r="AL34" s="173" t="n">
        <v>0.985</v>
      </c>
      <c r="AM34" s="174" t="n">
        <v>0.985</v>
      </c>
      <c r="AN34" s="173" t="n">
        <v>0.9958</v>
      </c>
      <c r="AO34" s="173" t="n">
        <v>0.99</v>
      </c>
      <c r="AP34" s="173" t="n">
        <v>0.99</v>
      </c>
      <c r="AQ34" s="173" t="n">
        <v>0.985</v>
      </c>
      <c r="AR34" s="173" t="n">
        <v>0.9727789</v>
      </c>
      <c r="AS34" s="173" t="n">
        <v>0.977</v>
      </c>
      <c r="AT34" s="173" t="n">
        <v>0.9775</v>
      </c>
      <c r="AU34" s="173" t="n">
        <v>0.9727789</v>
      </c>
      <c r="AV34" s="173" t="n">
        <v>0.985</v>
      </c>
      <c r="AW34" s="173" t="n">
        <v>0.985</v>
      </c>
      <c r="AX34" s="173" t="n">
        <v>0.985</v>
      </c>
      <c r="AY34" s="173" t="n">
        <v>0.9727789</v>
      </c>
      <c r="AZ34" s="174" t="n">
        <v>0.9727789</v>
      </c>
      <c r="BA34" s="174" t="n">
        <v>0.985</v>
      </c>
      <c r="BB34" s="181" t="n">
        <v>1</v>
      </c>
      <c r="BC34" s="173" t="n">
        <v>1</v>
      </c>
      <c r="BD34" s="173" t="n">
        <v>1</v>
      </c>
      <c r="BE34" s="173" t="n">
        <v>1</v>
      </c>
      <c r="BF34" s="173" t="n">
        <v>0.9999</v>
      </c>
      <c r="BG34" s="173" t="n">
        <v>1</v>
      </c>
      <c r="BH34" s="173" t="n">
        <v>1</v>
      </c>
      <c r="BI34" s="173" t="n">
        <v>0.99</v>
      </c>
      <c r="BJ34" s="173" t="n">
        <v>0.999</v>
      </c>
      <c r="BK34" s="173" t="n">
        <v>0.999</v>
      </c>
      <c r="BL34" s="173" t="n">
        <v>0.9985</v>
      </c>
      <c r="BM34" s="173" t="n">
        <v>0.9985</v>
      </c>
      <c r="BN34" s="173" t="n">
        <v>0.972</v>
      </c>
      <c r="BO34" s="173" t="n">
        <v>0.9999</v>
      </c>
      <c r="BP34" s="173" t="n">
        <v>0.9999</v>
      </c>
      <c r="BQ34" s="173" t="n">
        <v>1</v>
      </c>
      <c r="BR34" s="173" t="n">
        <v>1.0721276</v>
      </c>
      <c r="BS34" s="173" t="n">
        <v>1.0948</v>
      </c>
      <c r="BT34" s="173" t="n">
        <v>1.0827</v>
      </c>
      <c r="BU34" s="173" t="n">
        <v>1.0077</v>
      </c>
      <c r="BV34" s="173" t="n">
        <v>1</v>
      </c>
      <c r="BW34" s="173" t="n">
        <v>1.9482</v>
      </c>
      <c r="BX34" s="173" t="n">
        <v>2.245206333</v>
      </c>
      <c r="BY34" s="173" t="n">
        <v>1.0387</v>
      </c>
      <c r="BZ34" s="173" t="n">
        <v>1.2885</v>
      </c>
      <c r="CA34" s="173" t="n">
        <v>2.001</v>
      </c>
      <c r="CB34" s="173" t="n">
        <v>1.479005</v>
      </c>
      <c r="CC34" s="173" t="n">
        <v>1.479005</v>
      </c>
      <c r="CD34" s="173" t="n">
        <v>1.240905</v>
      </c>
      <c r="CE34" s="173" t="n">
        <v>1.055555</v>
      </c>
      <c r="CF34" s="173" t="n">
        <v>1.397405</v>
      </c>
      <c r="CG34" s="182"/>
      <c r="CH34" s="173" t="n">
        <v>1.09301</v>
      </c>
      <c r="CI34" s="182"/>
      <c r="CJ34" s="182"/>
      <c r="CK34" s="182"/>
      <c r="CL34" s="182"/>
      <c r="CM34" s="182"/>
      <c r="CN34" s="182"/>
      <c r="CO34" s="182"/>
      <c r="CP34" s="173" t="n">
        <v>0.965</v>
      </c>
      <c r="CQ34" s="173" t="n">
        <v>0.91</v>
      </c>
      <c r="CR34" s="173" t="n">
        <v>0.91</v>
      </c>
      <c r="CS34" s="173" t="n">
        <v>0.98</v>
      </c>
      <c r="CT34" s="173" t="n">
        <v>0.99895</v>
      </c>
      <c r="CU34" s="173" t="n">
        <v>0.34</v>
      </c>
      <c r="CV34" s="173" t="n">
        <v>0.47</v>
      </c>
      <c r="CW34" s="173" t="n">
        <v>0.935</v>
      </c>
      <c r="CX34" s="173" t="n">
        <v>0.585</v>
      </c>
      <c r="CY34" s="173" t="n">
        <v>0.725</v>
      </c>
      <c r="CZ34" s="173" t="n">
        <v>0.8825</v>
      </c>
      <c r="DA34" s="173" t="n">
        <v>0.915</v>
      </c>
      <c r="DB34" s="173" t="n">
        <v>0.88</v>
      </c>
      <c r="DC34" s="173" t="n">
        <v>0.9025</v>
      </c>
      <c r="DD34" s="173" t="n">
        <v>0.915</v>
      </c>
      <c r="DE34" s="173" t="n">
        <v>0.89</v>
      </c>
      <c r="DF34" s="173" t="n">
        <v>0.985</v>
      </c>
      <c r="DG34" s="173" t="n">
        <v>0.99</v>
      </c>
      <c r="DH34" s="173" t="n">
        <v>0.99</v>
      </c>
      <c r="DI34" s="173" t="n">
        <v>0.9775</v>
      </c>
      <c r="DN34" s="182" t="n">
        <v>0.000285</v>
      </c>
      <c r="DO34" s="182" t="n">
        <v>0.0002</v>
      </c>
      <c r="DP34" s="182" t="n">
        <v>0</v>
      </c>
      <c r="DQ34" s="182" t="n">
        <v>0.0001</v>
      </c>
      <c r="DR34" s="182" t="n">
        <v>0</v>
      </c>
      <c r="DS34" s="182" t="n">
        <v>0.0036</v>
      </c>
      <c r="DT34" s="182" t="n">
        <v>0.000495</v>
      </c>
      <c r="DU34" s="182" t="n">
        <v>0.00085</v>
      </c>
      <c r="DV34" s="182" t="n">
        <v>0</v>
      </c>
      <c r="DW34" s="182" t="n">
        <v>0</v>
      </c>
      <c r="DX34" s="182" t="n">
        <v>0.0005</v>
      </c>
      <c r="DY34" s="182" t="n">
        <v>0.0005</v>
      </c>
      <c r="DZ34" s="182" t="n">
        <v>0.0003</v>
      </c>
      <c r="EA34" s="182" t="n">
        <v>0.000275</v>
      </c>
      <c r="EB34" s="182" t="n">
        <v>0.0004</v>
      </c>
      <c r="ED34" s="182" t="n">
        <v>6.5E-005</v>
      </c>
      <c r="EF34" s="173" t="n">
        <v>1</v>
      </c>
    </row>
    <row r="35" customFormat="false" ht="12.75" hidden="false" customHeight="false" outlineLevel="0" collapsed="false">
      <c r="A35" s="3" t="n">
        <v>37438</v>
      </c>
      <c r="B35" s="173" t="n">
        <v>0.98</v>
      </c>
      <c r="C35" s="173" t="n">
        <v>0.988</v>
      </c>
      <c r="D35" s="173" t="n">
        <v>0.975</v>
      </c>
      <c r="E35" s="173" t="n">
        <f aca="false">E23</f>
        <v>0.978</v>
      </c>
      <c r="F35" s="173" t="n">
        <v>0.977</v>
      </c>
      <c r="G35" s="173" t="n">
        <v>0.800238</v>
      </c>
      <c r="H35" s="173" t="n">
        <v>0.9875</v>
      </c>
      <c r="I35" s="173" t="n">
        <v>0.9719325</v>
      </c>
      <c r="J35" s="173" t="n">
        <v>1</v>
      </c>
      <c r="K35" s="173" t="n">
        <v>0.985</v>
      </c>
      <c r="L35" s="173" t="n">
        <v>0.9875</v>
      </c>
      <c r="M35" s="173" t="n">
        <v>0.9875</v>
      </c>
      <c r="N35" s="173" t="n">
        <v>0.98</v>
      </c>
      <c r="O35" s="173" t="n">
        <v>0.958165725</v>
      </c>
      <c r="P35" s="173" t="n">
        <v>0.98</v>
      </c>
      <c r="Q35" s="173" t="n">
        <v>0.9875</v>
      </c>
      <c r="R35" s="173" t="n">
        <v>0.9875</v>
      </c>
      <c r="S35" s="173" t="n">
        <v>0.9875</v>
      </c>
      <c r="T35" s="173" t="n">
        <v>0.98</v>
      </c>
      <c r="U35" s="173" t="n">
        <v>0.98</v>
      </c>
      <c r="V35" s="173" t="n">
        <v>0.98</v>
      </c>
      <c r="W35" s="173" t="n">
        <v>0.98</v>
      </c>
      <c r="X35" s="173" t="n">
        <v>0.958165725</v>
      </c>
      <c r="Y35" s="173" t="n">
        <v>0.958165725</v>
      </c>
      <c r="Z35" s="173" t="n">
        <v>0.958165725</v>
      </c>
      <c r="AA35" s="173" t="n">
        <v>0.958165725</v>
      </c>
      <c r="AB35" s="173" t="n">
        <v>0.98</v>
      </c>
      <c r="AC35" s="173" t="n">
        <v>0.98</v>
      </c>
      <c r="AD35" s="173" t="n">
        <v>0.958165725</v>
      </c>
      <c r="AE35" s="173" t="n">
        <v>0.958165725</v>
      </c>
      <c r="AF35" s="173" t="n">
        <v>0.98</v>
      </c>
      <c r="AG35" s="173" t="n">
        <v>0.99</v>
      </c>
      <c r="AH35" s="173" t="n">
        <v>0.97283675</v>
      </c>
      <c r="AI35" s="173" t="n">
        <v>0.97283675</v>
      </c>
      <c r="AJ35" s="173" t="n">
        <v>0.98</v>
      </c>
      <c r="AK35" s="173" t="n">
        <v>1</v>
      </c>
      <c r="AL35" s="173" t="n">
        <v>0.985</v>
      </c>
      <c r="AM35" s="174" t="n">
        <v>0.985</v>
      </c>
      <c r="AN35" s="173" t="n">
        <v>0.9958</v>
      </c>
      <c r="AO35" s="173" t="n">
        <v>0.99</v>
      </c>
      <c r="AP35" s="173" t="n">
        <v>0.99</v>
      </c>
      <c r="AQ35" s="173" t="n">
        <v>0.985</v>
      </c>
      <c r="AR35" s="173" t="n">
        <v>0.97283675</v>
      </c>
      <c r="AS35" s="173" t="n">
        <v>0.977</v>
      </c>
      <c r="AT35" s="173" t="n">
        <v>0.9775</v>
      </c>
      <c r="AU35" s="173" t="n">
        <v>0.97283675</v>
      </c>
      <c r="AV35" s="173" t="n">
        <v>0.985</v>
      </c>
      <c r="AW35" s="173" t="n">
        <v>0.985</v>
      </c>
      <c r="AX35" s="173" t="n">
        <v>0.985</v>
      </c>
      <c r="AY35" s="173" t="n">
        <v>0.97283675</v>
      </c>
      <c r="AZ35" s="174" t="n">
        <v>0.97283675</v>
      </c>
      <c r="BA35" s="174" t="n">
        <v>0.985</v>
      </c>
      <c r="BB35" s="181" t="n">
        <v>1</v>
      </c>
      <c r="BC35" s="173" t="n">
        <v>1</v>
      </c>
      <c r="BD35" s="173" t="n">
        <v>1</v>
      </c>
      <c r="BE35" s="173" t="n">
        <v>1</v>
      </c>
      <c r="BF35" s="173" t="n">
        <v>0.9999</v>
      </c>
      <c r="BG35" s="173" t="n">
        <v>1</v>
      </c>
      <c r="BH35" s="173" t="n">
        <v>1</v>
      </c>
      <c r="BI35" s="173" t="n">
        <v>0.99</v>
      </c>
      <c r="BJ35" s="173" t="n">
        <v>0.999</v>
      </c>
      <c r="BK35" s="173" t="n">
        <v>0.999</v>
      </c>
      <c r="BL35" s="173" t="n">
        <v>0.9985</v>
      </c>
      <c r="BM35" s="173" t="n">
        <v>0.9985</v>
      </c>
      <c r="BN35" s="173" t="n">
        <v>0.972</v>
      </c>
      <c r="BO35" s="173" t="n">
        <v>0.9999</v>
      </c>
      <c r="BP35" s="173" t="n">
        <v>0.9999</v>
      </c>
      <c r="BQ35" s="173" t="n">
        <v>1</v>
      </c>
      <c r="BR35" s="173" t="n">
        <v>1.0724126</v>
      </c>
      <c r="BS35" s="173" t="n">
        <v>1.095</v>
      </c>
      <c r="BT35" s="173" t="n">
        <v>1.0827</v>
      </c>
      <c r="BU35" s="173" t="n">
        <v>1.0078</v>
      </c>
      <c r="BV35" s="173" t="n">
        <v>1</v>
      </c>
      <c r="BW35" s="173" t="n">
        <v>1.9518</v>
      </c>
      <c r="BX35" s="173" t="n">
        <v>2.245696333</v>
      </c>
      <c r="BY35" s="173" t="n">
        <v>1.0395</v>
      </c>
      <c r="BZ35" s="173" t="n">
        <v>1.2885</v>
      </c>
      <c r="CA35" s="173" t="n">
        <v>2.001</v>
      </c>
      <c r="CB35" s="173" t="n">
        <v>1.479505</v>
      </c>
      <c r="CC35" s="173" t="n">
        <v>1.479505</v>
      </c>
      <c r="CD35" s="173" t="n">
        <v>1.241205</v>
      </c>
      <c r="CE35" s="173" t="n">
        <v>1.05583</v>
      </c>
      <c r="CF35" s="173" t="n">
        <v>1.397805</v>
      </c>
      <c r="CG35" s="182"/>
      <c r="CH35" s="173" t="n">
        <v>1.093075</v>
      </c>
      <c r="CI35" s="182"/>
      <c r="CJ35" s="182"/>
      <c r="CK35" s="182"/>
      <c r="CL35" s="182"/>
      <c r="CM35" s="182"/>
      <c r="CN35" s="182"/>
      <c r="CO35" s="182"/>
      <c r="CP35" s="173" t="n">
        <v>0.975</v>
      </c>
      <c r="CQ35" s="173" t="n">
        <v>0.91</v>
      </c>
      <c r="CR35" s="173" t="n">
        <v>0.91</v>
      </c>
      <c r="CS35" s="173" t="n">
        <v>0.97</v>
      </c>
      <c r="CT35" s="173" t="n">
        <v>0.99895</v>
      </c>
      <c r="CU35" s="173" t="n">
        <v>0.41</v>
      </c>
      <c r="CV35" s="173" t="n">
        <v>0.47</v>
      </c>
      <c r="CW35" s="173" t="n">
        <v>0.935</v>
      </c>
      <c r="CX35" s="173" t="n">
        <v>0.605</v>
      </c>
      <c r="CY35" s="173" t="n">
        <v>0.725</v>
      </c>
      <c r="CZ35" s="173" t="n">
        <v>0.8775</v>
      </c>
      <c r="DA35" s="173" t="n">
        <v>0.91</v>
      </c>
      <c r="DB35" s="173" t="n">
        <v>0.89</v>
      </c>
      <c r="DC35" s="173" t="n">
        <v>0.9075</v>
      </c>
      <c r="DD35" s="173" t="n">
        <v>0.915</v>
      </c>
      <c r="DE35" s="173" t="n">
        <v>0.89</v>
      </c>
      <c r="DF35" s="173" t="n">
        <v>0.985</v>
      </c>
      <c r="DG35" s="173" t="n">
        <v>0.99</v>
      </c>
      <c r="DH35" s="173" t="n">
        <v>0.99</v>
      </c>
      <c r="DI35" s="173" t="n">
        <v>0.9775</v>
      </c>
      <c r="DN35" s="182" t="n">
        <v>0.000285</v>
      </c>
      <c r="DO35" s="182" t="n">
        <v>0.0002</v>
      </c>
      <c r="DP35" s="182" t="n">
        <v>0</v>
      </c>
      <c r="DQ35" s="182" t="n">
        <v>0.0001</v>
      </c>
      <c r="DR35" s="182" t="n">
        <v>0</v>
      </c>
      <c r="DS35" s="182" t="n">
        <v>0.0036</v>
      </c>
      <c r="DT35" s="182" t="n">
        <v>0.00049</v>
      </c>
      <c r="DU35" s="182" t="n">
        <v>0.0008</v>
      </c>
      <c r="DV35" s="182" t="n">
        <v>0</v>
      </c>
      <c r="DW35" s="182" t="n">
        <v>0</v>
      </c>
      <c r="DX35" s="182" t="n">
        <v>0.0005</v>
      </c>
      <c r="DY35" s="182" t="n">
        <v>0.0005</v>
      </c>
      <c r="DZ35" s="182" t="n">
        <v>0.0003</v>
      </c>
      <c r="EA35" s="182" t="n">
        <v>0.000275</v>
      </c>
      <c r="EB35" s="182" t="n">
        <v>0.0004</v>
      </c>
      <c r="ED35" s="182" t="n">
        <v>6.5E-005</v>
      </c>
      <c r="EF35" s="173" t="n">
        <v>1</v>
      </c>
    </row>
    <row r="36" customFormat="false" ht="12.75" hidden="false" customHeight="false" outlineLevel="0" collapsed="false">
      <c r="A36" s="3" t="n">
        <v>37469</v>
      </c>
      <c r="B36" s="173" t="n">
        <v>0.98</v>
      </c>
      <c r="C36" s="173" t="n">
        <v>0.988</v>
      </c>
      <c r="D36" s="173" t="n">
        <v>0.975</v>
      </c>
      <c r="E36" s="173" t="n">
        <f aca="false">E24</f>
        <v>0.978</v>
      </c>
      <c r="F36" s="173" t="n">
        <v>0.977</v>
      </c>
      <c r="G36" s="173" t="n">
        <v>0.840822</v>
      </c>
      <c r="H36" s="173" t="n">
        <v>0.9875</v>
      </c>
      <c r="I36" s="173" t="n">
        <v>0.96223125</v>
      </c>
      <c r="J36" s="173" t="n">
        <v>1</v>
      </c>
      <c r="K36" s="173" t="n">
        <v>0.985</v>
      </c>
      <c r="L36" s="173" t="n">
        <v>0.9875</v>
      </c>
      <c r="M36" s="173" t="n">
        <v>0.9875</v>
      </c>
      <c r="N36" s="173" t="n">
        <v>0.98</v>
      </c>
      <c r="O36" s="173" t="n">
        <v>0.979537388</v>
      </c>
      <c r="P36" s="173" t="n">
        <v>0.98</v>
      </c>
      <c r="Q36" s="173" t="n">
        <v>0.9875</v>
      </c>
      <c r="R36" s="173" t="n">
        <v>0.9875</v>
      </c>
      <c r="S36" s="173" t="n">
        <v>0.9875</v>
      </c>
      <c r="T36" s="173" t="n">
        <v>0.98</v>
      </c>
      <c r="U36" s="173" t="n">
        <v>0.98</v>
      </c>
      <c r="V36" s="173" t="n">
        <v>0.98</v>
      </c>
      <c r="W36" s="173" t="n">
        <v>0.98</v>
      </c>
      <c r="X36" s="173" t="n">
        <v>0.979537388</v>
      </c>
      <c r="Y36" s="173" t="n">
        <v>0.979537388</v>
      </c>
      <c r="Z36" s="173" t="n">
        <v>0.979537388</v>
      </c>
      <c r="AA36" s="173" t="n">
        <v>0.979537388</v>
      </c>
      <c r="AB36" s="173" t="n">
        <v>0.98</v>
      </c>
      <c r="AC36" s="173" t="n">
        <v>0.98</v>
      </c>
      <c r="AD36" s="173" t="n">
        <v>0.979537388</v>
      </c>
      <c r="AE36" s="173" t="n">
        <v>0.979537388</v>
      </c>
      <c r="AF36" s="173" t="n">
        <v>0.98</v>
      </c>
      <c r="AG36" s="173" t="n">
        <v>0.99</v>
      </c>
      <c r="AH36" s="173" t="n">
        <v>0.9728946</v>
      </c>
      <c r="AI36" s="173" t="n">
        <v>0.9728946</v>
      </c>
      <c r="AJ36" s="173" t="n">
        <v>0.98</v>
      </c>
      <c r="AK36" s="173" t="n">
        <v>1</v>
      </c>
      <c r="AL36" s="173" t="n">
        <v>0.985</v>
      </c>
      <c r="AM36" s="174" t="n">
        <v>0.985</v>
      </c>
      <c r="AN36" s="173" t="n">
        <v>0.9958</v>
      </c>
      <c r="AO36" s="173" t="n">
        <v>0.99</v>
      </c>
      <c r="AP36" s="173" t="n">
        <v>0.99</v>
      </c>
      <c r="AQ36" s="173" t="n">
        <v>0.985</v>
      </c>
      <c r="AR36" s="173" t="n">
        <v>0.9728946</v>
      </c>
      <c r="AS36" s="173" t="n">
        <v>0.977</v>
      </c>
      <c r="AT36" s="173" t="n">
        <v>0.9775</v>
      </c>
      <c r="AU36" s="173" t="n">
        <v>0.9728946</v>
      </c>
      <c r="AV36" s="173" t="n">
        <v>0.985</v>
      </c>
      <c r="AW36" s="173" t="n">
        <v>0.985</v>
      </c>
      <c r="AX36" s="173" t="n">
        <v>0.985</v>
      </c>
      <c r="AY36" s="173" t="n">
        <v>0.9728946</v>
      </c>
      <c r="AZ36" s="174" t="n">
        <v>0.9728946</v>
      </c>
      <c r="BA36" s="174" t="n">
        <v>0.985</v>
      </c>
      <c r="BB36" s="181" t="n">
        <v>1</v>
      </c>
      <c r="BC36" s="173" t="n">
        <v>1</v>
      </c>
      <c r="BD36" s="173" t="n">
        <v>1</v>
      </c>
      <c r="BE36" s="173" t="n">
        <v>1</v>
      </c>
      <c r="BF36" s="173" t="n">
        <v>0.9999</v>
      </c>
      <c r="BG36" s="173" t="n">
        <v>1</v>
      </c>
      <c r="BH36" s="173" t="n">
        <v>1</v>
      </c>
      <c r="BI36" s="173" t="n">
        <v>0.99</v>
      </c>
      <c r="BJ36" s="173" t="n">
        <v>0.999</v>
      </c>
      <c r="BK36" s="173" t="n">
        <v>0.999</v>
      </c>
      <c r="BL36" s="173" t="n">
        <v>0.9985</v>
      </c>
      <c r="BM36" s="173" t="n">
        <v>0.9985</v>
      </c>
      <c r="BN36" s="173" t="n">
        <v>0.972</v>
      </c>
      <c r="BO36" s="173" t="n">
        <v>0.9999</v>
      </c>
      <c r="BP36" s="173" t="n">
        <v>0.9999</v>
      </c>
      <c r="BQ36" s="173" t="n">
        <v>1</v>
      </c>
      <c r="BR36" s="173" t="n">
        <v>1.0726976</v>
      </c>
      <c r="BS36" s="173" t="n">
        <v>1.0952</v>
      </c>
      <c r="BT36" s="173" t="n">
        <v>1.0827</v>
      </c>
      <c r="BU36" s="173" t="n">
        <v>1.0079</v>
      </c>
      <c r="BV36" s="173" t="n">
        <v>1</v>
      </c>
      <c r="BW36" s="173" t="n">
        <v>1.9554</v>
      </c>
      <c r="BX36" s="173" t="n">
        <v>2.246181333</v>
      </c>
      <c r="BY36" s="173" t="n">
        <v>1.04025</v>
      </c>
      <c r="BZ36" s="173" t="n">
        <v>1.2885</v>
      </c>
      <c r="CA36" s="173" t="n">
        <v>2.001</v>
      </c>
      <c r="CB36" s="173" t="n">
        <v>1.480005</v>
      </c>
      <c r="CC36" s="173" t="n">
        <v>1.480005</v>
      </c>
      <c r="CD36" s="173" t="n">
        <v>1.241505</v>
      </c>
      <c r="CE36" s="173" t="n">
        <v>1.056105</v>
      </c>
      <c r="CF36" s="173" t="n">
        <v>1.398205</v>
      </c>
      <c r="CG36" s="182"/>
      <c r="CH36" s="173" t="n">
        <v>1.09314</v>
      </c>
      <c r="CI36" s="182"/>
      <c r="CJ36" s="182"/>
      <c r="CK36" s="182"/>
      <c r="CL36" s="182"/>
      <c r="CM36" s="182"/>
      <c r="CN36" s="182"/>
      <c r="CO36" s="182"/>
      <c r="CP36" s="173" t="n">
        <v>0.975</v>
      </c>
      <c r="CQ36" s="173" t="n">
        <v>0.91</v>
      </c>
      <c r="CR36" s="173" t="n">
        <v>0.91</v>
      </c>
      <c r="CS36" s="173" t="n">
        <v>0.97</v>
      </c>
      <c r="CT36" s="173" t="n">
        <v>0.99895</v>
      </c>
      <c r="CU36" s="173" t="n">
        <v>0.43</v>
      </c>
      <c r="CV36" s="173" t="n">
        <v>0.52</v>
      </c>
      <c r="CW36" s="173" t="n">
        <v>0.925</v>
      </c>
      <c r="CX36" s="173" t="n">
        <v>0.695</v>
      </c>
      <c r="CY36" s="173" t="n">
        <v>0.725</v>
      </c>
      <c r="CZ36" s="173" t="n">
        <v>0.89</v>
      </c>
      <c r="DA36" s="173" t="n">
        <v>0.9225</v>
      </c>
      <c r="DB36" s="173" t="n">
        <v>0.915</v>
      </c>
      <c r="DC36" s="173" t="n">
        <v>0.9275</v>
      </c>
      <c r="DD36" s="173" t="n">
        <v>0.915</v>
      </c>
      <c r="DE36" s="173" t="n">
        <v>0.89</v>
      </c>
      <c r="DF36" s="173" t="n">
        <v>0.985</v>
      </c>
      <c r="DG36" s="173" t="n">
        <v>0.99</v>
      </c>
      <c r="DH36" s="173" t="n">
        <v>0.99</v>
      </c>
      <c r="DI36" s="173" t="n">
        <v>0.9775</v>
      </c>
      <c r="DN36" s="182" t="n">
        <v>0.000285</v>
      </c>
      <c r="DO36" s="182" t="n">
        <v>0.0002</v>
      </c>
      <c r="DP36" s="182" t="n">
        <v>0</v>
      </c>
      <c r="DQ36" s="182" t="n">
        <v>0.0001</v>
      </c>
      <c r="DR36" s="182" t="n">
        <v>0</v>
      </c>
      <c r="DS36" s="182" t="n">
        <v>0.0036</v>
      </c>
      <c r="DT36" s="182" t="n">
        <v>0.000485</v>
      </c>
      <c r="DU36" s="182" t="n">
        <v>0.00075</v>
      </c>
      <c r="DV36" s="182" t="n">
        <v>0</v>
      </c>
      <c r="DW36" s="182" t="n">
        <v>0</v>
      </c>
      <c r="DX36" s="182" t="n">
        <v>0.0005</v>
      </c>
      <c r="DY36" s="182" t="n">
        <v>0.0005</v>
      </c>
      <c r="DZ36" s="182" t="n">
        <v>0.0003</v>
      </c>
      <c r="EA36" s="182" t="n">
        <v>0.000275</v>
      </c>
      <c r="EB36" s="182" t="n">
        <v>0.0004</v>
      </c>
      <c r="ED36" s="182" t="n">
        <v>6.5E-005</v>
      </c>
      <c r="EF36" s="173" t="n">
        <v>1</v>
      </c>
    </row>
    <row r="37" customFormat="false" ht="12.75" hidden="false" customHeight="false" outlineLevel="0" collapsed="false">
      <c r="A37" s="3" t="n">
        <v>37500</v>
      </c>
      <c r="B37" s="173" t="n">
        <v>0.98</v>
      </c>
      <c r="C37" s="173" t="n">
        <v>0.988</v>
      </c>
      <c r="D37" s="173" t="n">
        <v>0.975</v>
      </c>
      <c r="E37" s="173" t="n">
        <f aca="false">E25</f>
        <v>0.978</v>
      </c>
      <c r="F37" s="173" t="n">
        <v>0.977</v>
      </c>
      <c r="G37" s="173" t="n">
        <v>0.90114</v>
      </c>
      <c r="H37" s="173" t="n">
        <v>0.9875</v>
      </c>
      <c r="I37" s="173" t="n">
        <v>0.96287875</v>
      </c>
      <c r="J37" s="173" t="n">
        <v>1</v>
      </c>
      <c r="K37" s="173" t="n">
        <v>0.985</v>
      </c>
      <c r="L37" s="173" t="n">
        <v>0.9875</v>
      </c>
      <c r="M37" s="173" t="n">
        <v>0.9875</v>
      </c>
      <c r="N37" s="173" t="n">
        <v>0.98</v>
      </c>
      <c r="O37" s="173" t="n">
        <v>0.9718696</v>
      </c>
      <c r="P37" s="173" t="n">
        <v>0.98</v>
      </c>
      <c r="Q37" s="173" t="n">
        <v>0.9875</v>
      </c>
      <c r="R37" s="173" t="n">
        <v>0.9875</v>
      </c>
      <c r="S37" s="173" t="n">
        <v>0.9875</v>
      </c>
      <c r="T37" s="173" t="n">
        <v>0.98</v>
      </c>
      <c r="U37" s="173" t="n">
        <v>0.98</v>
      </c>
      <c r="V37" s="173" t="n">
        <v>0.98</v>
      </c>
      <c r="W37" s="173" t="n">
        <v>0.98</v>
      </c>
      <c r="X37" s="173" t="n">
        <v>0.9718696</v>
      </c>
      <c r="Y37" s="173" t="n">
        <v>0.9718696</v>
      </c>
      <c r="Z37" s="173" t="n">
        <v>0.9718696</v>
      </c>
      <c r="AA37" s="173" t="n">
        <v>0.9718696</v>
      </c>
      <c r="AB37" s="173" t="n">
        <v>0.98</v>
      </c>
      <c r="AC37" s="173" t="n">
        <v>0.98</v>
      </c>
      <c r="AD37" s="173" t="n">
        <v>0.9718696</v>
      </c>
      <c r="AE37" s="173" t="n">
        <v>0.9718696</v>
      </c>
      <c r="AF37" s="173" t="n">
        <v>0.98</v>
      </c>
      <c r="AG37" s="173" t="n">
        <v>0.99</v>
      </c>
      <c r="AH37" s="173" t="n">
        <v>0.97295245</v>
      </c>
      <c r="AI37" s="173" t="n">
        <v>0.97295245</v>
      </c>
      <c r="AJ37" s="173" t="n">
        <v>0.98</v>
      </c>
      <c r="AK37" s="173" t="n">
        <v>1</v>
      </c>
      <c r="AL37" s="173" t="n">
        <v>0.985</v>
      </c>
      <c r="AM37" s="174" t="n">
        <v>0.985</v>
      </c>
      <c r="AN37" s="173" t="n">
        <v>0.9958</v>
      </c>
      <c r="AO37" s="173" t="n">
        <v>0.99</v>
      </c>
      <c r="AP37" s="173" t="n">
        <v>0.99</v>
      </c>
      <c r="AQ37" s="173" t="n">
        <v>0.985</v>
      </c>
      <c r="AR37" s="173" t="n">
        <v>0.97295245</v>
      </c>
      <c r="AS37" s="173" t="n">
        <v>0.977</v>
      </c>
      <c r="AT37" s="173" t="n">
        <v>0.9775</v>
      </c>
      <c r="AU37" s="173" t="n">
        <v>0.97295245</v>
      </c>
      <c r="AV37" s="173" t="n">
        <v>0.985</v>
      </c>
      <c r="AW37" s="173" t="n">
        <v>0.985</v>
      </c>
      <c r="AX37" s="173" t="n">
        <v>0.985</v>
      </c>
      <c r="AY37" s="173" t="n">
        <v>0.97295245</v>
      </c>
      <c r="AZ37" s="174" t="n">
        <v>0.97295245</v>
      </c>
      <c r="BA37" s="174" t="n">
        <v>0.985</v>
      </c>
      <c r="BB37" s="181" t="n">
        <v>1</v>
      </c>
      <c r="BC37" s="173" t="n">
        <v>1</v>
      </c>
      <c r="BD37" s="173" t="n">
        <v>1</v>
      </c>
      <c r="BE37" s="173" t="n">
        <v>1</v>
      </c>
      <c r="BF37" s="173" t="n">
        <v>0.9999</v>
      </c>
      <c r="BG37" s="173" t="n">
        <v>1</v>
      </c>
      <c r="BH37" s="173" t="n">
        <v>1</v>
      </c>
      <c r="BI37" s="173" t="n">
        <v>0.99</v>
      </c>
      <c r="BJ37" s="173" t="n">
        <v>0.999</v>
      </c>
      <c r="BK37" s="173" t="n">
        <v>0.999</v>
      </c>
      <c r="BL37" s="173" t="n">
        <v>0.9985</v>
      </c>
      <c r="BM37" s="173" t="n">
        <v>0.9985</v>
      </c>
      <c r="BN37" s="173" t="n">
        <v>0.972</v>
      </c>
      <c r="BO37" s="173" t="n">
        <v>0.9999</v>
      </c>
      <c r="BP37" s="173" t="n">
        <v>0.9999</v>
      </c>
      <c r="BQ37" s="173" t="n">
        <v>1</v>
      </c>
      <c r="BR37" s="173" t="n">
        <v>1.0729826</v>
      </c>
      <c r="BS37" s="173" t="n">
        <v>1.0954</v>
      </c>
      <c r="BT37" s="173" t="n">
        <v>1.0827</v>
      </c>
      <c r="BU37" s="173" t="n">
        <v>1.008</v>
      </c>
      <c r="BV37" s="173" t="n">
        <v>1</v>
      </c>
      <c r="BW37" s="173" t="n">
        <v>1.959</v>
      </c>
      <c r="BX37" s="173" t="n">
        <v>2.246661333</v>
      </c>
      <c r="BY37" s="173" t="n">
        <v>1.04095</v>
      </c>
      <c r="BZ37" s="173" t="n">
        <v>1.2885</v>
      </c>
      <c r="CA37" s="173" t="n">
        <v>2.001</v>
      </c>
      <c r="CB37" s="173" t="n">
        <v>1.480505</v>
      </c>
      <c r="CC37" s="173" t="n">
        <v>1.480505</v>
      </c>
      <c r="CD37" s="173" t="n">
        <v>1.241805</v>
      </c>
      <c r="CE37" s="173" t="n">
        <v>1.05638</v>
      </c>
      <c r="CF37" s="173" t="n">
        <v>1.398605</v>
      </c>
      <c r="CG37" s="182"/>
      <c r="CH37" s="173" t="n">
        <v>1.093205</v>
      </c>
      <c r="CI37" s="182"/>
      <c r="CJ37" s="182"/>
      <c r="CK37" s="182"/>
      <c r="CL37" s="182"/>
      <c r="CM37" s="182"/>
      <c r="CN37" s="182"/>
      <c r="CO37" s="182"/>
      <c r="CP37" s="173" t="n">
        <v>0.975</v>
      </c>
      <c r="CQ37" s="173" t="n">
        <v>0.91</v>
      </c>
      <c r="CR37" s="173" t="n">
        <v>0.91</v>
      </c>
      <c r="CS37" s="173" t="n">
        <v>0.95</v>
      </c>
      <c r="CT37" s="173" t="n">
        <v>0.99895</v>
      </c>
      <c r="CU37" s="173" t="n">
        <v>0.46</v>
      </c>
      <c r="CV37" s="173" t="n">
        <v>0.55</v>
      </c>
      <c r="CW37" s="173" t="n">
        <v>0.925</v>
      </c>
      <c r="CX37" s="173" t="n">
        <v>0.555</v>
      </c>
      <c r="CY37" s="173" t="n">
        <v>0.575</v>
      </c>
      <c r="CZ37" s="173" t="n">
        <v>0.945</v>
      </c>
      <c r="DA37" s="173" t="n">
        <v>0.9775</v>
      </c>
      <c r="DB37" s="173" t="n">
        <v>0.945</v>
      </c>
      <c r="DC37" s="173" t="n">
        <v>0.92</v>
      </c>
      <c r="DD37" s="173" t="n">
        <v>0.915</v>
      </c>
      <c r="DE37" s="173" t="n">
        <v>0.89</v>
      </c>
      <c r="DF37" s="173" t="n">
        <v>0.985</v>
      </c>
      <c r="DG37" s="173" t="n">
        <v>0.99</v>
      </c>
      <c r="DH37" s="173" t="n">
        <v>0.99</v>
      </c>
      <c r="DI37" s="173" t="n">
        <v>0.9775</v>
      </c>
      <c r="DN37" s="182" t="n">
        <v>0.000285</v>
      </c>
      <c r="DO37" s="182" t="n">
        <v>0.0002</v>
      </c>
      <c r="DP37" s="182" t="n">
        <v>0</v>
      </c>
      <c r="DQ37" s="182" t="n">
        <v>0.0001</v>
      </c>
      <c r="DR37" s="182" t="n">
        <v>0</v>
      </c>
      <c r="DS37" s="182" t="n">
        <v>0.0036</v>
      </c>
      <c r="DT37" s="182" t="n">
        <v>0.00048</v>
      </c>
      <c r="DU37" s="182" t="n">
        <v>0.0007</v>
      </c>
      <c r="DV37" s="182" t="n">
        <v>0</v>
      </c>
      <c r="DW37" s="182" t="n">
        <v>0</v>
      </c>
      <c r="DX37" s="182" t="n">
        <v>0.0005</v>
      </c>
      <c r="DY37" s="182" t="n">
        <v>0.0005</v>
      </c>
      <c r="DZ37" s="182" t="n">
        <v>0.0003</v>
      </c>
      <c r="EA37" s="182" t="n">
        <v>0.000275</v>
      </c>
      <c r="EB37" s="182" t="n">
        <v>0.0004</v>
      </c>
      <c r="ED37" s="182" t="n">
        <v>6.5E-005</v>
      </c>
      <c r="EF37" s="173" t="n">
        <v>1</v>
      </c>
    </row>
    <row r="38" customFormat="false" ht="12.75" hidden="false" customHeight="false" outlineLevel="0" collapsed="false">
      <c r="A38" s="3" t="n">
        <v>37530</v>
      </c>
      <c r="B38" s="173" t="n">
        <v>0.98</v>
      </c>
      <c r="C38" s="173" t="n">
        <v>0.98604</v>
      </c>
      <c r="D38" s="173" t="n">
        <v>0.975</v>
      </c>
      <c r="E38" s="173" t="n">
        <f aca="false">E26</f>
        <v>0.978</v>
      </c>
      <c r="F38" s="173" t="n">
        <v>0.977</v>
      </c>
      <c r="G38" s="173" t="n">
        <v>0.902796</v>
      </c>
      <c r="H38" s="173" t="n">
        <v>0.9875</v>
      </c>
      <c r="I38" s="173" t="n">
        <v>0.96352625</v>
      </c>
      <c r="J38" s="173" t="n">
        <v>1</v>
      </c>
      <c r="K38" s="173" t="n">
        <v>0.985</v>
      </c>
      <c r="L38" s="173" t="n">
        <v>0.9875</v>
      </c>
      <c r="M38" s="173" t="n">
        <v>0.9875</v>
      </c>
      <c r="N38" s="173" t="n">
        <v>0.98</v>
      </c>
      <c r="O38" s="173" t="n">
        <v>0.953631138</v>
      </c>
      <c r="P38" s="173" t="n">
        <v>0.98</v>
      </c>
      <c r="Q38" s="173" t="n">
        <v>0.9875</v>
      </c>
      <c r="R38" s="173" t="n">
        <v>0.9875</v>
      </c>
      <c r="S38" s="173" t="n">
        <v>0.9875</v>
      </c>
      <c r="T38" s="173" t="n">
        <v>0.98</v>
      </c>
      <c r="U38" s="173" t="n">
        <v>0.98</v>
      </c>
      <c r="V38" s="173" t="n">
        <v>0.98</v>
      </c>
      <c r="W38" s="173" t="n">
        <v>0.98</v>
      </c>
      <c r="X38" s="173" t="n">
        <v>0.953631138</v>
      </c>
      <c r="Y38" s="173" t="n">
        <v>0.953631138</v>
      </c>
      <c r="Z38" s="173" t="n">
        <v>0.953631138</v>
      </c>
      <c r="AA38" s="173" t="n">
        <v>0.953631138</v>
      </c>
      <c r="AB38" s="173" t="n">
        <v>0.98</v>
      </c>
      <c r="AC38" s="173" t="n">
        <v>0.98</v>
      </c>
      <c r="AD38" s="173" t="n">
        <v>0.953631138</v>
      </c>
      <c r="AE38" s="173" t="n">
        <v>0.953631138</v>
      </c>
      <c r="AF38" s="173" t="n">
        <v>0.98</v>
      </c>
      <c r="AG38" s="173" t="n">
        <v>0.99</v>
      </c>
      <c r="AH38" s="173" t="n">
        <v>0.9730103</v>
      </c>
      <c r="AI38" s="173" t="n">
        <v>0.9730103</v>
      </c>
      <c r="AJ38" s="173" t="n">
        <v>0.98</v>
      </c>
      <c r="AK38" s="173" t="n">
        <v>1</v>
      </c>
      <c r="AL38" s="173" t="n">
        <v>0.985</v>
      </c>
      <c r="AM38" s="174" t="n">
        <v>0.985</v>
      </c>
      <c r="AN38" s="173" t="n">
        <v>0.9958</v>
      </c>
      <c r="AO38" s="173" t="n">
        <v>0.98</v>
      </c>
      <c r="AP38" s="173" t="n">
        <v>0.99</v>
      </c>
      <c r="AQ38" s="173" t="n">
        <v>0.985</v>
      </c>
      <c r="AR38" s="173" t="n">
        <v>0.9730103</v>
      </c>
      <c r="AS38" s="173" t="n">
        <v>0.977</v>
      </c>
      <c r="AT38" s="173" t="n">
        <v>0.9775</v>
      </c>
      <c r="AU38" s="173" t="n">
        <v>0.9730103</v>
      </c>
      <c r="AV38" s="173" t="n">
        <v>0.985</v>
      </c>
      <c r="AW38" s="173" t="n">
        <v>0.985</v>
      </c>
      <c r="AX38" s="173" t="n">
        <v>0.985</v>
      </c>
      <c r="AY38" s="173" t="n">
        <v>0.9730103</v>
      </c>
      <c r="AZ38" s="174" t="n">
        <v>0.9730103</v>
      </c>
      <c r="BA38" s="174" t="n">
        <v>0.985</v>
      </c>
      <c r="BB38" s="181" t="n">
        <v>1</v>
      </c>
      <c r="BC38" s="173" t="n">
        <v>1</v>
      </c>
      <c r="BD38" s="173" t="n">
        <v>1</v>
      </c>
      <c r="BE38" s="173" t="n">
        <v>1</v>
      </c>
      <c r="BF38" s="173" t="n">
        <v>0.9999</v>
      </c>
      <c r="BG38" s="173" t="n">
        <v>1</v>
      </c>
      <c r="BH38" s="173" t="n">
        <v>1</v>
      </c>
      <c r="BI38" s="173" t="n">
        <v>0.99</v>
      </c>
      <c r="BJ38" s="173" t="n">
        <v>0.999</v>
      </c>
      <c r="BK38" s="173" t="n">
        <v>0.999</v>
      </c>
      <c r="BL38" s="173" t="n">
        <v>0.9985</v>
      </c>
      <c r="BM38" s="173" t="n">
        <v>0.9985</v>
      </c>
      <c r="BN38" s="173" t="n">
        <v>0.972</v>
      </c>
      <c r="BO38" s="173" t="n">
        <v>0.9999</v>
      </c>
      <c r="BP38" s="173" t="n">
        <v>0.9999</v>
      </c>
      <c r="BQ38" s="173" t="n">
        <v>1</v>
      </c>
      <c r="BR38" s="173" t="n">
        <v>1.0732676</v>
      </c>
      <c r="BS38" s="173" t="n">
        <v>1.0956</v>
      </c>
      <c r="BT38" s="173" t="n">
        <v>1.0827</v>
      </c>
      <c r="BU38" s="173" t="n">
        <v>1.0081</v>
      </c>
      <c r="BV38" s="173" t="n">
        <v>1</v>
      </c>
      <c r="BW38" s="173" t="n">
        <v>1.9626</v>
      </c>
      <c r="BX38" s="173" t="n">
        <v>2.247136333</v>
      </c>
      <c r="BY38" s="173" t="n">
        <v>1.04165</v>
      </c>
      <c r="BZ38" s="173" t="n">
        <v>1.2885</v>
      </c>
      <c r="CA38" s="173" t="n">
        <v>2.001</v>
      </c>
      <c r="CB38" s="173" t="n">
        <v>1.481005</v>
      </c>
      <c r="CC38" s="173" t="n">
        <v>1.481005</v>
      </c>
      <c r="CD38" s="173" t="n">
        <v>1.242105</v>
      </c>
      <c r="CE38" s="173" t="n">
        <v>1.056655</v>
      </c>
      <c r="CF38" s="173" t="n">
        <v>1.399005</v>
      </c>
      <c r="CG38" s="182"/>
      <c r="CH38" s="173" t="n">
        <v>1.09327</v>
      </c>
      <c r="CI38" s="182"/>
      <c r="CJ38" s="182"/>
      <c r="CK38" s="182"/>
      <c r="CL38" s="182"/>
      <c r="CM38" s="182"/>
      <c r="CN38" s="182"/>
      <c r="CO38" s="182"/>
      <c r="CP38" s="173" t="n">
        <v>0.955</v>
      </c>
      <c r="CQ38" s="173" t="n">
        <v>0.9</v>
      </c>
      <c r="CR38" s="173" t="n">
        <v>0.91</v>
      </c>
      <c r="CS38" s="173" t="n">
        <v>0.94</v>
      </c>
      <c r="CT38" s="173" t="n">
        <v>0.99895</v>
      </c>
      <c r="CU38" s="173" t="n">
        <v>0.46</v>
      </c>
      <c r="CV38" s="173" t="n">
        <v>0.45</v>
      </c>
      <c r="CW38" s="173" t="n">
        <v>0.925</v>
      </c>
      <c r="CX38" s="173" t="n">
        <v>0.545</v>
      </c>
      <c r="CY38" s="173" t="n">
        <v>0.505</v>
      </c>
      <c r="CZ38" s="173" t="n">
        <v>0.805</v>
      </c>
      <c r="DA38" s="173" t="n">
        <v>0.8375</v>
      </c>
      <c r="DB38" s="173" t="n">
        <v>0.875</v>
      </c>
      <c r="DC38" s="173" t="n">
        <v>0.9025</v>
      </c>
      <c r="DD38" s="173" t="n">
        <v>0.82</v>
      </c>
      <c r="DE38" s="173" t="n">
        <v>0.89</v>
      </c>
      <c r="DF38" s="173" t="n">
        <v>0.985</v>
      </c>
      <c r="DG38" s="173" t="n">
        <v>0.98</v>
      </c>
      <c r="DH38" s="173" t="n">
        <v>0.99</v>
      </c>
      <c r="DI38" s="173" t="n">
        <v>0.9775</v>
      </c>
      <c r="DN38" s="182" t="n">
        <v>0.000285</v>
      </c>
      <c r="DO38" s="182" t="n">
        <v>0.0002</v>
      </c>
      <c r="DP38" s="182" t="n">
        <v>0</v>
      </c>
      <c r="DQ38" s="182" t="n">
        <v>0.0001</v>
      </c>
      <c r="DR38" s="182" t="n">
        <v>0</v>
      </c>
      <c r="DS38" s="182" t="n">
        <v>0.0036</v>
      </c>
      <c r="DT38" s="182" t="n">
        <v>0.000475</v>
      </c>
      <c r="DU38" s="182" t="n">
        <v>0.0007</v>
      </c>
      <c r="DV38" s="182" t="n">
        <v>0</v>
      </c>
      <c r="DW38" s="182" t="n">
        <v>0</v>
      </c>
      <c r="DX38" s="182" t="n">
        <v>0.0005</v>
      </c>
      <c r="DY38" s="182" t="n">
        <v>0.0005</v>
      </c>
      <c r="DZ38" s="182" t="n">
        <v>0.0003</v>
      </c>
      <c r="EA38" s="182" t="n">
        <v>0.000275</v>
      </c>
      <c r="EB38" s="182" t="n">
        <v>0.0004</v>
      </c>
      <c r="ED38" s="182" t="n">
        <v>6.5E-005</v>
      </c>
      <c r="EF38" s="173" t="n">
        <v>1</v>
      </c>
    </row>
    <row r="39" customFormat="false" ht="12.75" hidden="false" customHeight="false" outlineLevel="0" collapsed="false">
      <c r="A39" s="3" t="n">
        <v>37561</v>
      </c>
      <c r="B39" s="173" t="n">
        <v>0.98</v>
      </c>
      <c r="C39" s="173" t="n">
        <v>0.98622</v>
      </c>
      <c r="D39" s="173" t="n">
        <v>0.975</v>
      </c>
      <c r="E39" s="173" t="n">
        <f aca="false">E27</f>
        <v>0.994</v>
      </c>
      <c r="F39" s="173" t="n">
        <v>0.977</v>
      </c>
      <c r="G39" s="173" t="n">
        <v>0.943776</v>
      </c>
      <c r="H39" s="173" t="n">
        <v>0.9875</v>
      </c>
      <c r="I39" s="173" t="n">
        <v>0.94332675</v>
      </c>
      <c r="J39" s="173" t="n">
        <v>1</v>
      </c>
      <c r="K39" s="173" t="n">
        <v>0.970485</v>
      </c>
      <c r="L39" s="173" t="n">
        <v>0.9875</v>
      </c>
      <c r="M39" s="173" t="n">
        <v>0.9875</v>
      </c>
      <c r="N39" s="173" t="n">
        <v>0.98</v>
      </c>
      <c r="O39" s="173" t="n">
        <v>0.953879325</v>
      </c>
      <c r="P39" s="173" t="n">
        <v>0.98</v>
      </c>
      <c r="Q39" s="173" t="n">
        <v>0.9875</v>
      </c>
      <c r="R39" s="173" t="n">
        <v>0.9875</v>
      </c>
      <c r="S39" s="173" t="n">
        <v>0.9875</v>
      </c>
      <c r="T39" s="173" t="n">
        <v>0.98</v>
      </c>
      <c r="U39" s="173" t="n">
        <v>0.98</v>
      </c>
      <c r="V39" s="173" t="n">
        <v>0.98</v>
      </c>
      <c r="W39" s="173" t="n">
        <v>0.98</v>
      </c>
      <c r="X39" s="173" t="n">
        <v>0.953879325</v>
      </c>
      <c r="Y39" s="173" t="n">
        <v>0.953879325</v>
      </c>
      <c r="Z39" s="173" t="n">
        <v>0.953879325</v>
      </c>
      <c r="AA39" s="173" t="n">
        <v>0.953879325</v>
      </c>
      <c r="AB39" s="173" t="n">
        <v>0.98</v>
      </c>
      <c r="AC39" s="173" t="n">
        <v>0.98</v>
      </c>
      <c r="AD39" s="173" t="n">
        <v>0.953879325</v>
      </c>
      <c r="AE39" s="173" t="n">
        <v>0.953879325</v>
      </c>
      <c r="AF39" s="173" t="n">
        <v>0.98</v>
      </c>
      <c r="AG39" s="173" t="n">
        <v>0.99</v>
      </c>
      <c r="AH39" s="173" t="n">
        <v>0.97306815</v>
      </c>
      <c r="AI39" s="173" t="n">
        <v>0.97306815</v>
      </c>
      <c r="AJ39" s="173" t="n">
        <v>0.98</v>
      </c>
      <c r="AK39" s="173" t="n">
        <v>1</v>
      </c>
      <c r="AL39" s="173" t="n">
        <v>0.970485</v>
      </c>
      <c r="AM39" s="174" t="n">
        <v>0.97443</v>
      </c>
      <c r="AN39" s="173" t="n">
        <v>0.9958</v>
      </c>
      <c r="AO39" s="173" t="n">
        <v>0.97</v>
      </c>
      <c r="AP39" s="173" t="n">
        <v>0.99</v>
      </c>
      <c r="AQ39" s="173" t="n">
        <v>0.97443</v>
      </c>
      <c r="AR39" s="173" t="n">
        <v>0.97306815</v>
      </c>
      <c r="AS39" s="173" t="n">
        <v>0.977</v>
      </c>
      <c r="AT39" s="173" t="n">
        <v>0.9775</v>
      </c>
      <c r="AU39" s="173" t="n">
        <v>0.97306815</v>
      </c>
      <c r="AV39" s="173" t="n">
        <v>0.97443</v>
      </c>
      <c r="AW39" s="173" t="n">
        <v>0.97443</v>
      </c>
      <c r="AX39" s="173" t="n">
        <v>0.97443</v>
      </c>
      <c r="AY39" s="173" t="n">
        <v>0.97306815</v>
      </c>
      <c r="AZ39" s="174" t="n">
        <v>0.97306815</v>
      </c>
      <c r="BA39" s="174" t="n">
        <v>0.97443</v>
      </c>
      <c r="BB39" s="181" t="n">
        <v>1</v>
      </c>
      <c r="BC39" s="173" t="n">
        <v>1</v>
      </c>
      <c r="BD39" s="173" t="n">
        <v>1</v>
      </c>
      <c r="BE39" s="173" t="n">
        <v>1</v>
      </c>
      <c r="BF39" s="173" t="n">
        <v>0.9999</v>
      </c>
      <c r="BG39" s="173" t="n">
        <v>1</v>
      </c>
      <c r="BH39" s="173" t="n">
        <v>1</v>
      </c>
      <c r="BI39" s="173" t="n">
        <v>0.99</v>
      </c>
      <c r="BJ39" s="173" t="n">
        <v>0.999</v>
      </c>
      <c r="BK39" s="173" t="n">
        <v>0.999</v>
      </c>
      <c r="BL39" s="173" t="n">
        <v>0.9985</v>
      </c>
      <c r="BM39" s="173" t="n">
        <v>0.9985</v>
      </c>
      <c r="BN39" s="173" t="n">
        <v>0.972</v>
      </c>
      <c r="BO39" s="173" t="n">
        <v>0.9999</v>
      </c>
      <c r="BP39" s="173" t="n">
        <v>0.9999</v>
      </c>
      <c r="BQ39" s="173" t="n">
        <v>1</v>
      </c>
      <c r="BR39" s="173" t="n">
        <v>1.0735526</v>
      </c>
      <c r="BS39" s="173" t="n">
        <v>1.0958</v>
      </c>
      <c r="BT39" s="173" t="n">
        <v>1.0827</v>
      </c>
      <c r="BU39" s="173" t="n">
        <v>1.0082</v>
      </c>
      <c r="BV39" s="173" t="n">
        <v>1</v>
      </c>
      <c r="BW39" s="173" t="n">
        <v>1.9662</v>
      </c>
      <c r="BX39" s="173" t="n">
        <v>2.247606333</v>
      </c>
      <c r="BY39" s="173" t="n">
        <v>1.04235</v>
      </c>
      <c r="BZ39" s="173" t="n">
        <v>1.2885</v>
      </c>
      <c r="CA39" s="173" t="n">
        <v>2.001</v>
      </c>
      <c r="CB39" s="173" t="n">
        <v>1.481505</v>
      </c>
      <c r="CC39" s="173" t="n">
        <v>1.481505</v>
      </c>
      <c r="CD39" s="173" t="n">
        <v>1.242405</v>
      </c>
      <c r="CE39" s="173" t="n">
        <v>1.05693</v>
      </c>
      <c r="CF39" s="173" t="n">
        <v>1.399405</v>
      </c>
      <c r="CG39" s="182"/>
      <c r="CH39" s="173" t="n">
        <v>1.093335</v>
      </c>
      <c r="CI39" s="182"/>
      <c r="CJ39" s="182"/>
      <c r="CK39" s="182"/>
      <c r="CL39" s="182"/>
      <c r="CM39" s="182"/>
      <c r="CN39" s="182"/>
      <c r="CO39" s="182"/>
      <c r="CP39" s="173" t="n">
        <v>0.955</v>
      </c>
      <c r="CQ39" s="173" t="n">
        <v>0.9</v>
      </c>
      <c r="CR39" s="173" t="n">
        <v>0.9</v>
      </c>
      <c r="CS39" s="173" t="n">
        <v>0.94</v>
      </c>
      <c r="CT39" s="173" t="n">
        <v>0.999</v>
      </c>
      <c r="CU39" s="173" t="n">
        <v>0.48</v>
      </c>
      <c r="CV39" s="173" t="n">
        <v>0.46</v>
      </c>
      <c r="CW39" s="173" t="n">
        <v>0.905</v>
      </c>
      <c r="CX39" s="173" t="n">
        <v>0.505</v>
      </c>
      <c r="CY39" s="173" t="n">
        <v>0.485</v>
      </c>
      <c r="CZ39" s="173" t="n">
        <v>0.795</v>
      </c>
      <c r="DA39" s="173" t="n">
        <v>0.8275</v>
      </c>
      <c r="DB39" s="173" t="n">
        <v>0.85</v>
      </c>
      <c r="DC39" s="173" t="n">
        <v>0.9025</v>
      </c>
      <c r="DD39" s="173" t="n">
        <v>0.82</v>
      </c>
      <c r="DE39" s="173" t="n">
        <v>0.89</v>
      </c>
      <c r="DF39" s="173" t="n">
        <v>0.985</v>
      </c>
      <c r="DG39" s="173" t="n">
        <v>0.97</v>
      </c>
      <c r="DH39" s="173" t="n">
        <v>0.99</v>
      </c>
      <c r="DI39" s="173" t="n">
        <v>0.9775</v>
      </c>
      <c r="DN39" s="182" t="n">
        <v>0.000285</v>
      </c>
      <c r="DO39" s="182" t="n">
        <v>0.0002</v>
      </c>
      <c r="DP39" s="182" t="n">
        <v>0</v>
      </c>
      <c r="DQ39" s="182" t="n">
        <v>0.0001</v>
      </c>
      <c r="DR39" s="182" t="n">
        <v>0</v>
      </c>
      <c r="DS39" s="182" t="n">
        <v>0.0036</v>
      </c>
      <c r="DT39" s="182" t="n">
        <v>0.00047</v>
      </c>
      <c r="DU39" s="182" t="n">
        <v>0.0007</v>
      </c>
      <c r="DV39" s="182" t="n">
        <v>0</v>
      </c>
      <c r="DW39" s="182" t="n">
        <v>0</v>
      </c>
      <c r="DX39" s="182" t="n">
        <v>0.0005</v>
      </c>
      <c r="DY39" s="182" t="n">
        <v>0.0005</v>
      </c>
      <c r="DZ39" s="182" t="n">
        <v>0.0003</v>
      </c>
      <c r="EA39" s="182" t="n">
        <v>0.000275</v>
      </c>
      <c r="EB39" s="182" t="n">
        <v>0.0004</v>
      </c>
      <c r="ED39" s="182" t="n">
        <v>6.5E-005</v>
      </c>
      <c r="EF39" s="173" t="n">
        <v>1</v>
      </c>
    </row>
    <row r="40" customFormat="false" ht="12.75" hidden="false" customHeight="false" outlineLevel="0" collapsed="false">
      <c r="A40" s="3" t="n">
        <v>37591</v>
      </c>
      <c r="B40" s="173" t="n">
        <v>0.98</v>
      </c>
      <c r="C40" s="173" t="n">
        <v>0.97544</v>
      </c>
      <c r="D40" s="173" t="n">
        <v>0.975</v>
      </c>
      <c r="E40" s="173" t="n">
        <f aca="false">E28</f>
        <v>0.994</v>
      </c>
      <c r="F40" s="173" t="n">
        <v>0.977</v>
      </c>
      <c r="G40" s="173" t="n">
        <v>0.9875</v>
      </c>
      <c r="H40" s="173" t="n">
        <v>0.9875</v>
      </c>
      <c r="I40" s="173" t="n">
        <v>0.91266875</v>
      </c>
      <c r="J40" s="173" t="n">
        <v>0.657135</v>
      </c>
      <c r="K40" s="173" t="n">
        <v>0.970485</v>
      </c>
      <c r="L40" s="173" t="n">
        <v>0.87438295</v>
      </c>
      <c r="M40" s="173" t="n">
        <v>0.922548112</v>
      </c>
      <c r="N40" s="173" t="n">
        <v>0.85746645</v>
      </c>
      <c r="O40" s="173" t="n">
        <v>0.943555463</v>
      </c>
      <c r="P40" s="173" t="n">
        <v>0.85746645</v>
      </c>
      <c r="Q40" s="173" t="n">
        <v>0.87438295</v>
      </c>
      <c r="R40" s="173" t="n">
        <v>0.87438295</v>
      </c>
      <c r="S40" s="173" t="n">
        <v>0.87438295</v>
      </c>
      <c r="T40" s="173" t="n">
        <v>0.85746645</v>
      </c>
      <c r="U40" s="173" t="n">
        <v>0.85746645</v>
      </c>
      <c r="V40" s="173" t="n">
        <v>0.85746645</v>
      </c>
      <c r="W40" s="173" t="n">
        <v>0.85746645</v>
      </c>
      <c r="X40" s="173" t="n">
        <v>0.943555463</v>
      </c>
      <c r="Y40" s="173" t="n">
        <v>0.943555463</v>
      </c>
      <c r="Z40" s="173" t="n">
        <v>0.943555463</v>
      </c>
      <c r="AA40" s="173" t="n">
        <v>0.943555463</v>
      </c>
      <c r="AB40" s="173" t="n">
        <v>0.85746645</v>
      </c>
      <c r="AC40" s="173" t="n">
        <v>0.85746645</v>
      </c>
      <c r="AD40" s="173" t="n">
        <v>0.943555463</v>
      </c>
      <c r="AE40" s="173" t="n">
        <v>0.943555463</v>
      </c>
      <c r="AF40" s="173" t="n">
        <v>0.85746645</v>
      </c>
      <c r="AG40" s="173" t="n">
        <v>0.98</v>
      </c>
      <c r="AH40" s="173" t="n">
        <v>0.973126</v>
      </c>
      <c r="AI40" s="173" t="n">
        <v>0.973126</v>
      </c>
      <c r="AJ40" s="173" t="n">
        <v>0.85746645</v>
      </c>
      <c r="AK40" s="173" t="n">
        <v>1</v>
      </c>
      <c r="AL40" s="173" t="n">
        <v>0.970485</v>
      </c>
      <c r="AM40" s="174" t="n">
        <v>0.952776</v>
      </c>
      <c r="AN40" s="173" t="n">
        <v>0.9958</v>
      </c>
      <c r="AO40" s="173" t="n">
        <v>0.97</v>
      </c>
      <c r="AP40" s="173" t="n">
        <v>0.99</v>
      </c>
      <c r="AQ40" s="173" t="n">
        <v>0.952776</v>
      </c>
      <c r="AR40" s="173" t="n">
        <v>0.973126</v>
      </c>
      <c r="AS40" s="173" t="n">
        <v>0.977</v>
      </c>
      <c r="AT40" s="173" t="n">
        <v>0.9775</v>
      </c>
      <c r="AU40" s="173" t="n">
        <v>0.973126</v>
      </c>
      <c r="AV40" s="173" t="n">
        <v>0.952776</v>
      </c>
      <c r="AW40" s="173" t="n">
        <v>0.952776</v>
      </c>
      <c r="AX40" s="173" t="n">
        <v>0.952776</v>
      </c>
      <c r="AY40" s="173" t="n">
        <v>0.973126</v>
      </c>
      <c r="AZ40" s="174" t="n">
        <v>0.973126</v>
      </c>
      <c r="BA40" s="174" t="n">
        <v>0.952776</v>
      </c>
      <c r="BB40" s="181" t="n">
        <v>1</v>
      </c>
      <c r="BC40" s="173" t="n">
        <v>1</v>
      </c>
      <c r="BD40" s="173" t="n">
        <v>1</v>
      </c>
      <c r="BE40" s="173" t="n">
        <v>1</v>
      </c>
      <c r="BF40" s="173" t="n">
        <v>0.9999</v>
      </c>
      <c r="BG40" s="173" t="n">
        <v>1</v>
      </c>
      <c r="BH40" s="173" t="n">
        <v>1</v>
      </c>
      <c r="BI40" s="173" t="n">
        <v>0.99</v>
      </c>
      <c r="BJ40" s="173" t="n">
        <v>0.999</v>
      </c>
      <c r="BK40" s="173" t="n">
        <v>0.999</v>
      </c>
      <c r="BL40" s="173" t="n">
        <v>0.9985</v>
      </c>
      <c r="BM40" s="173" t="n">
        <v>0.9985</v>
      </c>
      <c r="BN40" s="173" t="n">
        <v>0.972</v>
      </c>
      <c r="BO40" s="173" t="n">
        <v>0.9999</v>
      </c>
      <c r="BP40" s="173" t="n">
        <v>0.9999</v>
      </c>
      <c r="BQ40" s="173" t="n">
        <v>1</v>
      </c>
      <c r="BR40" s="173" t="n">
        <v>1.0738376</v>
      </c>
      <c r="BS40" s="173" t="n">
        <v>1.096</v>
      </c>
      <c r="BT40" s="173" t="n">
        <v>1.0827</v>
      </c>
      <c r="BU40" s="173" t="n">
        <v>1.0083</v>
      </c>
      <c r="BV40" s="173" t="n">
        <v>1</v>
      </c>
      <c r="BW40" s="173" t="n">
        <v>1.9698</v>
      </c>
      <c r="BX40" s="173" t="n">
        <v>2.248076333</v>
      </c>
      <c r="BY40" s="173" t="n">
        <v>1.04305</v>
      </c>
      <c r="BZ40" s="173" t="n">
        <v>1.2885</v>
      </c>
      <c r="CA40" s="173" t="n">
        <v>2.001</v>
      </c>
      <c r="CB40" s="173" t="n">
        <v>1.482005</v>
      </c>
      <c r="CC40" s="173" t="n">
        <v>1.482005</v>
      </c>
      <c r="CD40" s="173" t="n">
        <v>1.242705</v>
      </c>
      <c r="CE40" s="173" t="n">
        <v>1.057205</v>
      </c>
      <c r="CF40" s="173" t="n">
        <v>1.399805</v>
      </c>
      <c r="CG40" s="182"/>
      <c r="CH40" s="173" t="n">
        <v>1.0934</v>
      </c>
      <c r="CI40" s="182"/>
      <c r="CJ40" s="182"/>
      <c r="CK40" s="182"/>
      <c r="CL40" s="182"/>
      <c r="CM40" s="182"/>
      <c r="CN40" s="182"/>
      <c r="CO40" s="182"/>
      <c r="CP40" s="173" t="n">
        <v>0.935</v>
      </c>
      <c r="CQ40" s="173" t="n">
        <v>0.89</v>
      </c>
      <c r="CR40" s="173" t="n">
        <v>0.88</v>
      </c>
      <c r="CS40" s="173" t="n">
        <v>0.92</v>
      </c>
      <c r="CT40" s="173" t="n">
        <v>0.999</v>
      </c>
      <c r="CU40" s="173" t="n">
        <v>0.51</v>
      </c>
      <c r="CV40" s="173" t="n">
        <v>0.48</v>
      </c>
      <c r="CW40" s="173" t="n">
        <v>0.875</v>
      </c>
      <c r="CX40" s="173" t="n">
        <v>0.51</v>
      </c>
      <c r="CY40" s="173" t="n">
        <v>0.485</v>
      </c>
      <c r="CZ40" s="173" t="n">
        <v>0.59</v>
      </c>
      <c r="DA40" s="173" t="n">
        <v>0.6225</v>
      </c>
      <c r="DB40" s="173" t="n">
        <v>0.69</v>
      </c>
      <c r="DC40" s="173" t="n">
        <v>0.8925</v>
      </c>
      <c r="DD40" s="173" t="n">
        <v>0.715</v>
      </c>
      <c r="DE40" s="173" t="n">
        <v>0.89</v>
      </c>
      <c r="DF40" s="173" t="n">
        <v>0.985</v>
      </c>
      <c r="DG40" s="173" t="n">
        <v>0.97</v>
      </c>
      <c r="DH40" s="173" t="n">
        <v>0.99</v>
      </c>
      <c r="DI40" s="173" t="n">
        <v>0.9775</v>
      </c>
      <c r="DN40" s="182" t="n">
        <v>0.000285</v>
      </c>
      <c r="DO40" s="182" t="n">
        <v>0.0002</v>
      </c>
      <c r="DP40" s="182" t="n">
        <v>0</v>
      </c>
      <c r="DQ40" s="182" t="n">
        <v>0.0001</v>
      </c>
      <c r="DR40" s="182" t="n">
        <v>0</v>
      </c>
      <c r="DS40" s="182" t="n">
        <v>0.0036</v>
      </c>
      <c r="DT40" s="182" t="n">
        <v>0.00047</v>
      </c>
      <c r="DU40" s="182" t="n">
        <v>0.0007</v>
      </c>
      <c r="DV40" s="182" t="n">
        <v>0</v>
      </c>
      <c r="DW40" s="182" t="n">
        <v>0</v>
      </c>
      <c r="DX40" s="182" t="n">
        <v>0.0005</v>
      </c>
      <c r="DY40" s="182" t="n">
        <v>0.0005</v>
      </c>
      <c r="DZ40" s="182" t="n">
        <v>0.0003</v>
      </c>
      <c r="EA40" s="182" t="n">
        <v>0.000275</v>
      </c>
      <c r="EB40" s="182" t="n">
        <v>0.0004</v>
      </c>
      <c r="ED40" s="182" t="n">
        <v>6.5E-005</v>
      </c>
      <c r="EF40" s="173" t="n">
        <v>1</v>
      </c>
    </row>
    <row r="41" customFormat="false" ht="12.75" hidden="false" customHeight="false" outlineLevel="0" collapsed="false">
      <c r="A41" s="3" t="n">
        <v>37622</v>
      </c>
      <c r="B41" s="173" t="n">
        <v>0.98</v>
      </c>
      <c r="C41" s="173" t="n">
        <v>0.942732</v>
      </c>
      <c r="D41" s="173" t="n">
        <v>0.975</v>
      </c>
      <c r="E41" s="173" t="n">
        <f aca="false">E29</f>
        <v>0.994</v>
      </c>
      <c r="F41" s="173" t="n">
        <v>0.977</v>
      </c>
      <c r="G41" s="173" t="n">
        <v>0.9875</v>
      </c>
      <c r="H41" s="173" t="n">
        <v>0.9875</v>
      </c>
      <c r="I41" s="173" t="n">
        <v>0.84021875</v>
      </c>
      <c r="J41" s="173" t="n">
        <v>0.67002</v>
      </c>
      <c r="K41" s="173" t="n">
        <v>0.985</v>
      </c>
      <c r="L41" s="173" t="n">
        <v>0.896915525</v>
      </c>
      <c r="M41" s="173" t="n">
        <v>0.945096937</v>
      </c>
      <c r="N41" s="173" t="n">
        <v>0.85767345</v>
      </c>
      <c r="O41" s="173" t="n">
        <v>0.9305824</v>
      </c>
      <c r="P41" s="173" t="n">
        <v>0.85767345</v>
      </c>
      <c r="Q41" s="173" t="n">
        <v>0.896915525</v>
      </c>
      <c r="R41" s="173" t="n">
        <v>0.896915525</v>
      </c>
      <c r="S41" s="173" t="n">
        <v>0.896915525</v>
      </c>
      <c r="T41" s="173" t="n">
        <v>0.85767345</v>
      </c>
      <c r="U41" s="173" t="n">
        <v>0.85767345</v>
      </c>
      <c r="V41" s="173" t="n">
        <v>0.85767345</v>
      </c>
      <c r="W41" s="173" t="n">
        <v>0.85767345</v>
      </c>
      <c r="X41" s="173" t="n">
        <v>0.9305824</v>
      </c>
      <c r="Y41" s="173" t="n">
        <v>0.9305824</v>
      </c>
      <c r="Z41" s="173" t="n">
        <v>0.9305824</v>
      </c>
      <c r="AA41" s="173" t="n">
        <v>0.9305824</v>
      </c>
      <c r="AB41" s="173" t="n">
        <v>0.85767345</v>
      </c>
      <c r="AC41" s="173" t="n">
        <v>0.85767345</v>
      </c>
      <c r="AD41" s="173" t="n">
        <v>0.9305824</v>
      </c>
      <c r="AE41" s="173" t="n">
        <v>0.9305824</v>
      </c>
      <c r="AF41" s="173" t="n">
        <v>0.85767345</v>
      </c>
      <c r="AG41" s="173" t="n">
        <v>0.98</v>
      </c>
      <c r="AH41" s="173" t="n">
        <v>0.97318385</v>
      </c>
      <c r="AI41" s="173" t="n">
        <v>0.97318385</v>
      </c>
      <c r="AJ41" s="173" t="n">
        <v>0.85767345</v>
      </c>
      <c r="AK41" s="173" t="n">
        <v>1</v>
      </c>
      <c r="AL41" s="173" t="n">
        <v>0.985</v>
      </c>
      <c r="AM41" s="174" t="n">
        <v>0.941949</v>
      </c>
      <c r="AN41" s="173" t="n">
        <v>0.9958</v>
      </c>
      <c r="AO41" s="173" t="n">
        <v>0.96</v>
      </c>
      <c r="AP41" s="173" t="n">
        <v>0.99</v>
      </c>
      <c r="AQ41" s="173" t="n">
        <v>0.941949</v>
      </c>
      <c r="AR41" s="173" t="n">
        <v>0.97318385</v>
      </c>
      <c r="AS41" s="173" t="n">
        <v>0.977</v>
      </c>
      <c r="AT41" s="173" t="n">
        <v>0.9775</v>
      </c>
      <c r="AU41" s="173" t="n">
        <v>0.97318385</v>
      </c>
      <c r="AV41" s="173" t="n">
        <v>0.941949</v>
      </c>
      <c r="AW41" s="173" t="n">
        <v>0.941949</v>
      </c>
      <c r="AX41" s="173" t="n">
        <v>0.941949</v>
      </c>
      <c r="AY41" s="173" t="n">
        <v>0.97318385</v>
      </c>
      <c r="AZ41" s="174" t="n">
        <v>0.97318385</v>
      </c>
      <c r="BA41" s="174" t="n">
        <v>0.941949</v>
      </c>
      <c r="BB41" s="181" t="n">
        <v>1</v>
      </c>
      <c r="BC41" s="173" t="n">
        <v>1</v>
      </c>
      <c r="BD41" s="173" t="n">
        <v>1</v>
      </c>
      <c r="BE41" s="173" t="n">
        <v>1</v>
      </c>
      <c r="BF41" s="173" t="n">
        <v>0.9999</v>
      </c>
      <c r="BG41" s="173" t="n">
        <v>1</v>
      </c>
      <c r="BH41" s="173" t="n">
        <v>1</v>
      </c>
      <c r="BI41" s="173" t="n">
        <v>0.99</v>
      </c>
      <c r="BJ41" s="173" t="n">
        <v>0.999</v>
      </c>
      <c r="BK41" s="173" t="n">
        <v>0.999</v>
      </c>
      <c r="BL41" s="173" t="n">
        <v>0.9985</v>
      </c>
      <c r="BM41" s="173" t="n">
        <v>0.9985</v>
      </c>
      <c r="BN41" s="173" t="n">
        <v>0.972</v>
      </c>
      <c r="BO41" s="173" t="n">
        <v>0.9999</v>
      </c>
      <c r="BP41" s="173" t="n">
        <v>0.9999</v>
      </c>
      <c r="BQ41" s="173" t="n">
        <v>1</v>
      </c>
      <c r="BR41" s="173" t="n">
        <v>1.0741226</v>
      </c>
      <c r="BS41" s="173" t="n">
        <v>1.0962</v>
      </c>
      <c r="BT41" s="173" t="n">
        <v>1.0827</v>
      </c>
      <c r="BU41" s="173" t="n">
        <v>1.0084</v>
      </c>
      <c r="BV41" s="173" t="n">
        <v>1</v>
      </c>
      <c r="BW41" s="173" t="n">
        <v>1.9734</v>
      </c>
      <c r="BX41" s="173" t="n">
        <v>2.248546333</v>
      </c>
      <c r="BY41" s="173" t="n">
        <v>1.04375</v>
      </c>
      <c r="BZ41" s="173" t="n">
        <v>1.2885</v>
      </c>
      <c r="CA41" s="173" t="n">
        <v>2.001</v>
      </c>
      <c r="CB41" s="173" t="n">
        <v>1.482505</v>
      </c>
      <c r="CC41" s="173" t="n">
        <v>1.482505</v>
      </c>
      <c r="CD41" s="173" t="n">
        <v>1.243005</v>
      </c>
      <c r="CE41" s="173" t="n">
        <v>1.05748</v>
      </c>
      <c r="CF41" s="173" t="n">
        <v>1.400205</v>
      </c>
      <c r="CG41" s="182"/>
      <c r="CH41" s="173" t="n">
        <v>1.093465</v>
      </c>
      <c r="CI41" s="182"/>
      <c r="CJ41" s="182"/>
      <c r="CK41" s="182"/>
      <c r="CL41" s="182"/>
      <c r="CM41" s="182"/>
      <c r="CN41" s="182"/>
      <c r="CO41" s="182"/>
      <c r="CP41" s="173" t="n">
        <v>0.895</v>
      </c>
      <c r="CQ41" s="173" t="n">
        <v>0.86</v>
      </c>
      <c r="CR41" s="173" t="n">
        <v>0.87</v>
      </c>
      <c r="CS41" s="173" t="n">
        <v>0.92</v>
      </c>
      <c r="CT41" s="173" t="n">
        <v>0.999</v>
      </c>
      <c r="CU41" s="173" t="n">
        <v>0.58</v>
      </c>
      <c r="CV41" s="173" t="n">
        <v>0.45</v>
      </c>
      <c r="CW41" s="173" t="n">
        <v>0.805</v>
      </c>
      <c r="CX41" s="173" t="n">
        <v>0.52</v>
      </c>
      <c r="CY41" s="173" t="n">
        <v>0.505</v>
      </c>
      <c r="CZ41" s="173" t="n">
        <v>0.605</v>
      </c>
      <c r="DA41" s="173" t="n">
        <v>0.6375</v>
      </c>
      <c r="DB41" s="173" t="n">
        <v>0.69</v>
      </c>
      <c r="DC41" s="173" t="n">
        <v>0.88</v>
      </c>
      <c r="DD41" s="173" t="n">
        <v>0.64</v>
      </c>
      <c r="DE41" s="173" t="n">
        <v>0.89</v>
      </c>
      <c r="DF41" s="173" t="n">
        <v>0.985</v>
      </c>
      <c r="DG41" s="173" t="n">
        <v>0.96</v>
      </c>
      <c r="DH41" s="173" t="n">
        <v>0.99</v>
      </c>
      <c r="DI41" s="173" t="n">
        <v>0.9775</v>
      </c>
      <c r="DN41" s="182" t="n">
        <v>0.000285</v>
      </c>
      <c r="DO41" s="182" t="n">
        <v>0.0002</v>
      </c>
      <c r="DP41" s="182" t="n">
        <v>0</v>
      </c>
      <c r="DQ41" s="182" t="n">
        <v>0.0001</v>
      </c>
      <c r="DR41" s="182" t="n">
        <v>0</v>
      </c>
      <c r="DS41" s="182" t="n">
        <v>0.0036</v>
      </c>
      <c r="DT41" s="182" t="n">
        <v>0.00047</v>
      </c>
      <c r="DU41" s="182" t="n">
        <v>0.0007</v>
      </c>
      <c r="DV41" s="182" t="n">
        <v>0</v>
      </c>
      <c r="DW41" s="182" t="n">
        <v>0</v>
      </c>
      <c r="DX41" s="182" t="n">
        <v>0.0005</v>
      </c>
      <c r="DY41" s="182" t="n">
        <v>0.0005</v>
      </c>
      <c r="DZ41" s="182" t="n">
        <v>0.0003</v>
      </c>
      <c r="EA41" s="182" t="n">
        <v>0.000275</v>
      </c>
      <c r="EB41" s="182" t="n">
        <v>0.0004</v>
      </c>
      <c r="ED41" s="182" t="n">
        <v>6.5E-005</v>
      </c>
      <c r="EF41" s="173" t="n">
        <v>1</v>
      </c>
    </row>
    <row r="42" customFormat="false" ht="12.75" hidden="false" customHeight="false" outlineLevel="0" collapsed="false">
      <c r="A42" s="3" t="n">
        <v>37653</v>
      </c>
      <c r="B42" s="173" t="n">
        <v>0.98</v>
      </c>
      <c r="C42" s="173" t="n">
        <v>0.942904</v>
      </c>
      <c r="D42" s="173" t="n">
        <v>0.975</v>
      </c>
      <c r="E42" s="173" t="n">
        <f aca="false">E30</f>
        <v>0.994</v>
      </c>
      <c r="F42" s="173" t="n">
        <v>0.977</v>
      </c>
      <c r="G42" s="173" t="n">
        <v>0.9875</v>
      </c>
      <c r="H42" s="173" t="n">
        <v>0.9875</v>
      </c>
      <c r="I42" s="173" t="n">
        <v>0.88256025</v>
      </c>
      <c r="J42" s="173" t="n">
        <v>0.8053125</v>
      </c>
      <c r="K42" s="173" t="n">
        <v>0.985</v>
      </c>
      <c r="L42" s="173" t="n">
        <v>0.941708175</v>
      </c>
      <c r="M42" s="173" t="n">
        <v>0.9875</v>
      </c>
      <c r="N42" s="173" t="n">
        <v>0.88274655</v>
      </c>
      <c r="O42" s="173" t="n">
        <v>0.928180013</v>
      </c>
      <c r="P42" s="173" t="n">
        <v>0.88274655</v>
      </c>
      <c r="Q42" s="173" t="n">
        <v>0.941708175</v>
      </c>
      <c r="R42" s="173" t="n">
        <v>0.941708175</v>
      </c>
      <c r="S42" s="173" t="n">
        <v>0.941708175</v>
      </c>
      <c r="T42" s="173" t="n">
        <v>0.88274655</v>
      </c>
      <c r="U42" s="173" t="n">
        <v>0.88274655</v>
      </c>
      <c r="V42" s="173" t="n">
        <v>0.88274655</v>
      </c>
      <c r="W42" s="173" t="n">
        <v>0.88274655</v>
      </c>
      <c r="X42" s="173" t="n">
        <v>0.928180013</v>
      </c>
      <c r="Y42" s="173" t="n">
        <v>0.928180013</v>
      </c>
      <c r="Z42" s="173" t="n">
        <v>0.928180013</v>
      </c>
      <c r="AA42" s="173" t="n">
        <v>0.928180013</v>
      </c>
      <c r="AB42" s="173" t="n">
        <v>0.88274655</v>
      </c>
      <c r="AC42" s="173" t="n">
        <v>0.88274655</v>
      </c>
      <c r="AD42" s="173" t="n">
        <v>0.928180013</v>
      </c>
      <c r="AE42" s="173" t="n">
        <v>0.928180013</v>
      </c>
      <c r="AF42" s="173" t="n">
        <v>0.88274655</v>
      </c>
      <c r="AG42" s="173" t="n">
        <v>0.98</v>
      </c>
      <c r="AH42" s="173" t="n">
        <v>0.9732417</v>
      </c>
      <c r="AI42" s="173" t="n">
        <v>0.9732417</v>
      </c>
      <c r="AJ42" s="173" t="n">
        <v>0.88274655</v>
      </c>
      <c r="AK42" s="173" t="n">
        <v>1</v>
      </c>
      <c r="AL42" s="173" t="n">
        <v>0.985</v>
      </c>
      <c r="AM42" s="174" t="n">
        <v>0.963603</v>
      </c>
      <c r="AN42" s="173" t="n">
        <v>0.9958</v>
      </c>
      <c r="AO42" s="173" t="n">
        <v>0.97</v>
      </c>
      <c r="AP42" s="173" t="n">
        <v>0.99</v>
      </c>
      <c r="AQ42" s="173" t="n">
        <v>0.963603</v>
      </c>
      <c r="AR42" s="173" t="n">
        <v>0.9732417</v>
      </c>
      <c r="AS42" s="173" t="n">
        <v>0.977</v>
      </c>
      <c r="AT42" s="173" t="n">
        <v>0.9775</v>
      </c>
      <c r="AU42" s="173" t="n">
        <v>0.9732417</v>
      </c>
      <c r="AV42" s="173" t="n">
        <v>0.963603</v>
      </c>
      <c r="AW42" s="173" t="n">
        <v>0.963603</v>
      </c>
      <c r="AX42" s="173" t="n">
        <v>0.963603</v>
      </c>
      <c r="AY42" s="173" t="n">
        <v>0.9732417</v>
      </c>
      <c r="AZ42" s="174" t="n">
        <v>0.9732417</v>
      </c>
      <c r="BA42" s="174" t="n">
        <v>0.963603</v>
      </c>
      <c r="BB42" s="181" t="n">
        <v>1</v>
      </c>
      <c r="BC42" s="173" t="n">
        <v>1</v>
      </c>
      <c r="BD42" s="173" t="n">
        <v>1</v>
      </c>
      <c r="BE42" s="173" t="n">
        <v>1</v>
      </c>
      <c r="BF42" s="173" t="n">
        <v>0.9999</v>
      </c>
      <c r="BG42" s="173" t="n">
        <v>1</v>
      </c>
      <c r="BH42" s="173" t="n">
        <v>1</v>
      </c>
      <c r="BI42" s="173" t="n">
        <v>0.99</v>
      </c>
      <c r="BJ42" s="173" t="n">
        <v>0.999</v>
      </c>
      <c r="BK42" s="173" t="n">
        <v>0.999</v>
      </c>
      <c r="BL42" s="173" t="n">
        <v>0.9985</v>
      </c>
      <c r="BM42" s="173" t="n">
        <v>0.9985</v>
      </c>
      <c r="BN42" s="173" t="n">
        <v>0.972</v>
      </c>
      <c r="BO42" s="173" t="n">
        <v>0.9999</v>
      </c>
      <c r="BP42" s="173" t="n">
        <v>0.9999</v>
      </c>
      <c r="BQ42" s="173" t="n">
        <v>1</v>
      </c>
      <c r="BR42" s="173" t="n">
        <v>1.0744076</v>
      </c>
      <c r="BS42" s="173" t="n">
        <v>1.0964</v>
      </c>
      <c r="BT42" s="173" t="n">
        <v>1.0827</v>
      </c>
      <c r="BU42" s="173" t="n">
        <v>1.0085</v>
      </c>
      <c r="BV42" s="173" t="n">
        <v>1</v>
      </c>
      <c r="BW42" s="173" t="n">
        <v>1.977</v>
      </c>
      <c r="BX42" s="173" t="n">
        <v>2.249016333</v>
      </c>
      <c r="BY42" s="173" t="n">
        <v>1.04445</v>
      </c>
      <c r="BZ42" s="173" t="n">
        <v>1.2885</v>
      </c>
      <c r="CA42" s="173" t="n">
        <v>2.001</v>
      </c>
      <c r="CB42" s="173" t="n">
        <v>1.483005</v>
      </c>
      <c r="CC42" s="173" t="n">
        <v>1.483005</v>
      </c>
      <c r="CD42" s="173" t="n">
        <v>1.243305</v>
      </c>
      <c r="CE42" s="173" t="n">
        <v>1.057755</v>
      </c>
      <c r="CF42" s="173" t="n">
        <v>1.400605</v>
      </c>
      <c r="CG42" s="182"/>
      <c r="CH42" s="173" t="n">
        <v>1.09353</v>
      </c>
      <c r="CI42" s="182"/>
      <c r="CJ42" s="182"/>
      <c r="CK42" s="182"/>
      <c r="CL42" s="182"/>
      <c r="CM42" s="182"/>
      <c r="CN42" s="182"/>
      <c r="CO42" s="182"/>
      <c r="CP42" s="173" t="n">
        <v>0.865</v>
      </c>
      <c r="CQ42" s="173" t="n">
        <v>0.86</v>
      </c>
      <c r="CR42" s="173" t="n">
        <v>0.89</v>
      </c>
      <c r="CS42" s="173" t="n">
        <v>0.935</v>
      </c>
      <c r="CT42" s="173" t="n">
        <v>0.99895</v>
      </c>
      <c r="CU42" s="173" t="n">
        <v>0.58</v>
      </c>
      <c r="CV42" s="173" t="n">
        <v>0.45</v>
      </c>
      <c r="CW42" s="173" t="n">
        <v>0.845</v>
      </c>
      <c r="CX42" s="173" t="n">
        <v>0.625</v>
      </c>
      <c r="CY42" s="173" t="n">
        <v>0.505</v>
      </c>
      <c r="CZ42" s="173" t="n">
        <v>0.635</v>
      </c>
      <c r="DA42" s="173" t="n">
        <v>0.6675</v>
      </c>
      <c r="DB42" s="173" t="n">
        <v>0.71</v>
      </c>
      <c r="DC42" s="173" t="n">
        <v>0.8775</v>
      </c>
      <c r="DD42" s="173" t="n">
        <v>0.67</v>
      </c>
      <c r="DE42" s="173" t="n">
        <v>0.89</v>
      </c>
      <c r="DF42" s="173" t="n">
        <v>0.985</v>
      </c>
      <c r="DG42" s="173" t="n">
        <v>0.97</v>
      </c>
      <c r="DH42" s="173" t="n">
        <v>0.99</v>
      </c>
      <c r="DI42" s="173" t="n">
        <v>0.9775</v>
      </c>
      <c r="DN42" s="182" t="n">
        <v>0.000285</v>
      </c>
      <c r="DO42" s="182" t="n">
        <v>0.0002</v>
      </c>
      <c r="DP42" s="182" t="n">
        <v>0</v>
      </c>
      <c r="DQ42" s="182" t="n">
        <v>0.0001</v>
      </c>
      <c r="DR42" s="182" t="n">
        <v>0</v>
      </c>
      <c r="DS42" s="182" t="n">
        <v>0.0036</v>
      </c>
      <c r="DT42" s="182" t="n">
        <v>0.00047</v>
      </c>
      <c r="DU42" s="182" t="n">
        <v>0.0007</v>
      </c>
      <c r="DV42" s="182" t="n">
        <v>0</v>
      </c>
      <c r="DW42" s="182" t="n">
        <v>0</v>
      </c>
      <c r="DX42" s="182" t="n">
        <v>0.0005</v>
      </c>
      <c r="DY42" s="182" t="n">
        <v>0.0005</v>
      </c>
      <c r="DZ42" s="182" t="n">
        <v>0.0003</v>
      </c>
      <c r="EA42" s="182" t="n">
        <v>0.000275</v>
      </c>
      <c r="EB42" s="182" t="n">
        <v>0.0004</v>
      </c>
      <c r="ED42" s="182" t="n">
        <v>6.5E-005</v>
      </c>
      <c r="EF42" s="173" t="n">
        <v>1</v>
      </c>
    </row>
    <row r="43" customFormat="false" ht="12.75" hidden="false" customHeight="false" outlineLevel="0" collapsed="false">
      <c r="A43" s="3" t="n">
        <v>37681</v>
      </c>
      <c r="B43" s="173" t="n">
        <v>0.98</v>
      </c>
      <c r="C43" s="173" t="n">
        <v>0.975974</v>
      </c>
      <c r="D43" s="173" t="n">
        <v>0.975</v>
      </c>
      <c r="E43" s="173" t="n">
        <f aca="false">E31</f>
        <v>0.994</v>
      </c>
      <c r="F43" s="173" t="n">
        <v>0.977</v>
      </c>
      <c r="G43" s="173" t="n">
        <v>0.9875</v>
      </c>
      <c r="H43" s="173" t="n">
        <v>0.9875</v>
      </c>
      <c r="I43" s="173" t="n">
        <v>0.91450625</v>
      </c>
      <c r="J43" s="173" t="n">
        <v>0.985</v>
      </c>
      <c r="K43" s="173" t="n">
        <v>0.985</v>
      </c>
      <c r="L43" s="173" t="n">
        <v>0.9875</v>
      </c>
      <c r="M43" s="173" t="n">
        <v>0.9875</v>
      </c>
      <c r="N43" s="173" t="n">
        <v>0.98</v>
      </c>
      <c r="O43" s="173" t="n">
        <v>0.952227</v>
      </c>
      <c r="P43" s="173" t="n">
        <v>0.98</v>
      </c>
      <c r="Q43" s="173" t="n">
        <v>0.9875</v>
      </c>
      <c r="R43" s="173" t="n">
        <v>0.9875</v>
      </c>
      <c r="S43" s="173" t="n">
        <v>0.9875</v>
      </c>
      <c r="T43" s="173" t="n">
        <v>0.98</v>
      </c>
      <c r="U43" s="173" t="n">
        <v>0.98</v>
      </c>
      <c r="V43" s="173" t="n">
        <v>0.98</v>
      </c>
      <c r="W43" s="173" t="n">
        <v>0.98</v>
      </c>
      <c r="X43" s="173" t="n">
        <v>0.952227</v>
      </c>
      <c r="Y43" s="173" t="n">
        <v>0.952227</v>
      </c>
      <c r="Z43" s="173" t="n">
        <v>0.952227</v>
      </c>
      <c r="AA43" s="173" t="n">
        <v>0.952227</v>
      </c>
      <c r="AB43" s="173" t="n">
        <v>0.98</v>
      </c>
      <c r="AC43" s="173" t="n">
        <v>0.98</v>
      </c>
      <c r="AD43" s="173" t="n">
        <v>0.952227</v>
      </c>
      <c r="AE43" s="173" t="n">
        <v>0.952227</v>
      </c>
      <c r="AF43" s="173" t="n">
        <v>0.98</v>
      </c>
      <c r="AG43" s="173" t="n">
        <v>0.99</v>
      </c>
      <c r="AH43" s="173" t="n">
        <v>0.97329955</v>
      </c>
      <c r="AI43" s="173" t="n">
        <v>0.97329955</v>
      </c>
      <c r="AJ43" s="173" t="n">
        <v>0.98</v>
      </c>
      <c r="AK43" s="173" t="n">
        <v>1</v>
      </c>
      <c r="AL43" s="173" t="n">
        <v>0.985</v>
      </c>
      <c r="AM43" s="174" t="n">
        <v>0.985</v>
      </c>
      <c r="AN43" s="173" t="n">
        <v>0.9958</v>
      </c>
      <c r="AO43" s="173" t="n">
        <v>0.97</v>
      </c>
      <c r="AP43" s="173" t="n">
        <v>0.99</v>
      </c>
      <c r="AQ43" s="173" t="n">
        <v>0.985</v>
      </c>
      <c r="AR43" s="173" t="n">
        <v>0.97329955</v>
      </c>
      <c r="AS43" s="173" t="n">
        <v>0.977</v>
      </c>
      <c r="AT43" s="173" t="n">
        <v>0.9775</v>
      </c>
      <c r="AU43" s="173" t="n">
        <v>0.97329955</v>
      </c>
      <c r="AV43" s="173" t="n">
        <v>0.985</v>
      </c>
      <c r="AW43" s="173" t="n">
        <v>0.985</v>
      </c>
      <c r="AX43" s="173" t="n">
        <v>0.985</v>
      </c>
      <c r="AY43" s="173" t="n">
        <v>0.97329955</v>
      </c>
      <c r="AZ43" s="174" t="n">
        <v>0.97329955</v>
      </c>
      <c r="BA43" s="174" t="n">
        <v>0.985</v>
      </c>
      <c r="BB43" s="181" t="n">
        <v>1</v>
      </c>
      <c r="BC43" s="173" t="n">
        <v>1</v>
      </c>
      <c r="BD43" s="173" t="n">
        <v>1</v>
      </c>
      <c r="BE43" s="173" t="n">
        <v>1</v>
      </c>
      <c r="BF43" s="173" t="n">
        <v>0.9999</v>
      </c>
      <c r="BG43" s="173" t="n">
        <v>1</v>
      </c>
      <c r="BH43" s="173" t="n">
        <v>1</v>
      </c>
      <c r="BI43" s="173" t="n">
        <v>0.99</v>
      </c>
      <c r="BJ43" s="173" t="n">
        <v>0.999</v>
      </c>
      <c r="BK43" s="173" t="n">
        <v>0.999</v>
      </c>
      <c r="BL43" s="173" t="n">
        <v>0.9985</v>
      </c>
      <c r="BM43" s="173" t="n">
        <v>0.9985</v>
      </c>
      <c r="BN43" s="173" t="n">
        <v>0.972</v>
      </c>
      <c r="BO43" s="173" t="n">
        <v>0.9999</v>
      </c>
      <c r="BP43" s="173" t="n">
        <v>0.9999</v>
      </c>
      <c r="BQ43" s="173" t="n">
        <v>1</v>
      </c>
      <c r="BR43" s="173" t="n">
        <v>1.0746926</v>
      </c>
      <c r="BS43" s="173" t="n">
        <v>1.0966</v>
      </c>
      <c r="BT43" s="173" t="n">
        <v>1.0827</v>
      </c>
      <c r="BU43" s="173" t="n">
        <v>1.0086</v>
      </c>
      <c r="BV43" s="173" t="n">
        <v>1</v>
      </c>
      <c r="BW43" s="173" t="n">
        <v>1.9806</v>
      </c>
      <c r="BX43" s="173" t="n">
        <v>2.249486333</v>
      </c>
      <c r="BY43" s="173" t="n">
        <v>1.04515</v>
      </c>
      <c r="BZ43" s="173" t="n">
        <v>1.2885</v>
      </c>
      <c r="CA43" s="173" t="n">
        <v>2.001</v>
      </c>
      <c r="CB43" s="173" t="n">
        <v>1.483505</v>
      </c>
      <c r="CC43" s="173" t="n">
        <v>1.483505</v>
      </c>
      <c r="CD43" s="173" t="n">
        <v>1.243605</v>
      </c>
      <c r="CE43" s="173" t="n">
        <v>1.05803</v>
      </c>
      <c r="CF43" s="173" t="n">
        <v>1.401005</v>
      </c>
      <c r="CG43" s="182"/>
      <c r="CH43" s="173" t="n">
        <v>1.093595</v>
      </c>
      <c r="CI43" s="182"/>
      <c r="CJ43" s="182"/>
      <c r="CK43" s="182"/>
      <c r="CL43" s="182"/>
      <c r="CM43" s="182"/>
      <c r="CN43" s="182"/>
      <c r="CO43" s="182"/>
      <c r="CP43" s="173" t="n">
        <v>0.865</v>
      </c>
      <c r="CQ43" s="173" t="n">
        <v>0.89</v>
      </c>
      <c r="CR43" s="173" t="n">
        <v>0.91</v>
      </c>
      <c r="CS43" s="173" t="n">
        <v>0.935</v>
      </c>
      <c r="CT43" s="173" t="n">
        <v>0.99895</v>
      </c>
      <c r="CU43" s="173" t="n">
        <v>0.54</v>
      </c>
      <c r="CV43" s="173" t="n">
        <v>0.45</v>
      </c>
      <c r="CW43" s="173" t="n">
        <v>0.875</v>
      </c>
      <c r="CX43" s="173" t="n">
        <v>0.795</v>
      </c>
      <c r="CY43" s="173" t="n">
        <v>0.515</v>
      </c>
      <c r="CZ43" s="173" t="n">
        <v>0.785</v>
      </c>
      <c r="DA43" s="173" t="n">
        <v>0.8175</v>
      </c>
      <c r="DB43" s="173" t="n">
        <v>0.8</v>
      </c>
      <c r="DC43" s="173" t="n">
        <v>0.9</v>
      </c>
      <c r="DD43" s="173" t="n">
        <v>0.83</v>
      </c>
      <c r="DE43" s="173" t="n">
        <v>0.89</v>
      </c>
      <c r="DF43" s="173" t="n">
        <v>0.985</v>
      </c>
      <c r="DG43" s="173" t="n">
        <v>0.97</v>
      </c>
      <c r="DH43" s="173" t="n">
        <v>0.99</v>
      </c>
      <c r="DI43" s="173" t="n">
        <v>0.9775</v>
      </c>
      <c r="DN43" s="182" t="n">
        <v>0.000285</v>
      </c>
      <c r="DO43" s="182" t="n">
        <v>0.0002</v>
      </c>
      <c r="DP43" s="182" t="n">
        <v>0</v>
      </c>
      <c r="DQ43" s="182" t="n">
        <v>0.0001</v>
      </c>
      <c r="DR43" s="182" t="n">
        <v>0</v>
      </c>
      <c r="DS43" s="182" t="n">
        <v>0.0036</v>
      </c>
      <c r="DT43" s="182" t="n">
        <v>0.00047</v>
      </c>
      <c r="DU43" s="182" t="n">
        <v>0.0007</v>
      </c>
      <c r="DV43" s="182" t="n">
        <v>0</v>
      </c>
      <c r="DW43" s="182" t="n">
        <v>0</v>
      </c>
      <c r="DX43" s="182" t="n">
        <v>0.0005</v>
      </c>
      <c r="DY43" s="182" t="n">
        <v>0.0005</v>
      </c>
      <c r="DZ43" s="182" t="n">
        <v>0.0003</v>
      </c>
      <c r="EA43" s="182" t="n">
        <v>0.000275</v>
      </c>
      <c r="EB43" s="182" t="n">
        <v>0.0004</v>
      </c>
      <c r="ED43" s="182" t="n">
        <v>6.5E-005</v>
      </c>
      <c r="EF43" s="173" t="n">
        <v>1</v>
      </c>
    </row>
    <row r="44" customFormat="false" ht="12.75" hidden="false" customHeight="false" outlineLevel="0" collapsed="false">
      <c r="A44" s="3" t="n">
        <v>37712</v>
      </c>
      <c r="B44" s="173" t="n">
        <v>0.98</v>
      </c>
      <c r="C44" s="173" t="n">
        <v>0.98712</v>
      </c>
      <c r="D44" s="173" t="n">
        <v>0.975</v>
      </c>
      <c r="E44" s="173" t="n">
        <f aca="false">E32</f>
        <v>0.978</v>
      </c>
      <c r="F44" s="173" t="n">
        <v>0.977</v>
      </c>
      <c r="G44" s="173" t="n">
        <v>0.952416</v>
      </c>
      <c r="H44" s="173" t="n">
        <v>0.94498166</v>
      </c>
      <c r="I44" s="173" t="n">
        <v>0.97786975</v>
      </c>
      <c r="J44" s="173" t="n">
        <v>0.985</v>
      </c>
      <c r="K44" s="173" t="n">
        <v>0.985</v>
      </c>
      <c r="L44" s="173" t="n">
        <v>0.9875</v>
      </c>
      <c r="M44" s="173" t="n">
        <v>0.9875</v>
      </c>
      <c r="N44" s="173" t="n">
        <v>0.98</v>
      </c>
      <c r="O44" s="173" t="n">
        <v>0.955649415</v>
      </c>
      <c r="P44" s="173" t="n">
        <v>0.98</v>
      </c>
      <c r="Q44" s="173" t="n">
        <v>0.9875</v>
      </c>
      <c r="R44" s="173" t="n">
        <v>0.9875</v>
      </c>
      <c r="S44" s="173" t="n">
        <v>0.9875</v>
      </c>
      <c r="T44" s="173" t="n">
        <v>0.98</v>
      </c>
      <c r="U44" s="173" t="n">
        <v>0.98</v>
      </c>
      <c r="V44" s="173" t="n">
        <v>0.98</v>
      </c>
      <c r="W44" s="173" t="n">
        <v>0.98</v>
      </c>
      <c r="X44" s="173" t="n">
        <v>0.955649415</v>
      </c>
      <c r="Y44" s="173" t="n">
        <v>0.955649415</v>
      </c>
      <c r="Z44" s="173" t="n">
        <v>0.955649415</v>
      </c>
      <c r="AA44" s="173" t="n">
        <v>0.955649415</v>
      </c>
      <c r="AB44" s="173" t="n">
        <v>0.98</v>
      </c>
      <c r="AC44" s="173" t="n">
        <v>0.98</v>
      </c>
      <c r="AD44" s="173" t="n">
        <v>0.955649415</v>
      </c>
      <c r="AE44" s="173" t="n">
        <v>0.955649415</v>
      </c>
      <c r="AF44" s="173" t="n">
        <v>0.98</v>
      </c>
      <c r="AG44" s="173" t="n">
        <v>0.99</v>
      </c>
      <c r="AH44" s="173" t="n">
        <v>0.9733574</v>
      </c>
      <c r="AI44" s="173" t="n">
        <v>0.9733574</v>
      </c>
      <c r="AJ44" s="173" t="n">
        <v>0.98</v>
      </c>
      <c r="AK44" s="173" t="n">
        <v>1</v>
      </c>
      <c r="AL44" s="173" t="n">
        <v>0.985</v>
      </c>
      <c r="AM44" s="174" t="n">
        <v>0.985</v>
      </c>
      <c r="AN44" s="173" t="n">
        <v>0.9958</v>
      </c>
      <c r="AO44" s="173" t="n">
        <v>0.99</v>
      </c>
      <c r="AP44" s="173" t="n">
        <v>0.99</v>
      </c>
      <c r="AQ44" s="173" t="n">
        <v>0.985</v>
      </c>
      <c r="AR44" s="173" t="n">
        <v>0.9733574</v>
      </c>
      <c r="AS44" s="173" t="n">
        <v>0.977</v>
      </c>
      <c r="AT44" s="173" t="n">
        <v>0.9775</v>
      </c>
      <c r="AU44" s="173" t="n">
        <v>0.9733574</v>
      </c>
      <c r="AV44" s="173" t="n">
        <v>0.985</v>
      </c>
      <c r="AW44" s="173" t="n">
        <v>0.985</v>
      </c>
      <c r="AX44" s="173" t="n">
        <v>0.985</v>
      </c>
      <c r="AY44" s="173" t="n">
        <v>0.9733574</v>
      </c>
      <c r="AZ44" s="174" t="n">
        <v>0.9733574</v>
      </c>
      <c r="BA44" s="174" t="n">
        <v>0.985</v>
      </c>
      <c r="BB44" s="181" t="n">
        <v>1</v>
      </c>
      <c r="BC44" s="173" t="n">
        <v>1</v>
      </c>
      <c r="BD44" s="173" t="n">
        <v>1</v>
      </c>
      <c r="BE44" s="173" t="n">
        <v>1</v>
      </c>
      <c r="BF44" s="173" t="n">
        <v>0.9999</v>
      </c>
      <c r="BG44" s="173" t="n">
        <v>1</v>
      </c>
      <c r="BH44" s="173" t="n">
        <v>1</v>
      </c>
      <c r="BI44" s="173" t="n">
        <v>0.99</v>
      </c>
      <c r="BJ44" s="173" t="n">
        <v>0.999</v>
      </c>
      <c r="BK44" s="173" t="n">
        <v>0.999</v>
      </c>
      <c r="BL44" s="173" t="n">
        <v>0.9985</v>
      </c>
      <c r="BM44" s="173" t="n">
        <v>0.9985</v>
      </c>
      <c r="BN44" s="173" t="n">
        <v>0.972</v>
      </c>
      <c r="BO44" s="173" t="n">
        <v>0.9999</v>
      </c>
      <c r="BP44" s="173" t="n">
        <v>0.9999</v>
      </c>
      <c r="BQ44" s="173" t="n">
        <v>1</v>
      </c>
      <c r="BR44" s="173" t="n">
        <v>1.0749776</v>
      </c>
      <c r="BS44" s="173" t="n">
        <v>1.0968</v>
      </c>
      <c r="BT44" s="173" t="n">
        <v>1.0827</v>
      </c>
      <c r="BU44" s="173" t="n">
        <v>1.0087</v>
      </c>
      <c r="BV44" s="173" t="n">
        <v>1</v>
      </c>
      <c r="BW44" s="173" t="n">
        <v>1.9842</v>
      </c>
      <c r="BX44" s="173" t="n">
        <v>2.249956333</v>
      </c>
      <c r="BY44" s="173" t="n">
        <v>1.04585</v>
      </c>
      <c r="BZ44" s="173" t="n">
        <v>1.2885</v>
      </c>
      <c r="CA44" s="173" t="n">
        <v>2.001</v>
      </c>
      <c r="CB44" s="173" t="n">
        <v>1.484005</v>
      </c>
      <c r="CC44" s="173" t="n">
        <v>1.484005</v>
      </c>
      <c r="CD44" s="173" t="n">
        <v>1.243905</v>
      </c>
      <c r="CE44" s="173" t="n">
        <v>1.058305</v>
      </c>
      <c r="CF44" s="173" t="n">
        <v>1.401405</v>
      </c>
      <c r="CG44" s="182"/>
      <c r="CH44" s="173" t="n">
        <v>1.09366</v>
      </c>
      <c r="CI44" s="182"/>
      <c r="CJ44" s="182"/>
      <c r="CK44" s="182"/>
      <c r="CL44" s="182"/>
      <c r="CM44" s="182"/>
      <c r="CN44" s="182"/>
      <c r="CO44" s="182"/>
      <c r="CP44" s="173" t="n">
        <v>0.895</v>
      </c>
      <c r="CQ44" s="173" t="n">
        <v>0.9</v>
      </c>
      <c r="CR44" s="173" t="n">
        <v>0.91</v>
      </c>
      <c r="CS44" s="173" t="n">
        <v>0.96</v>
      </c>
      <c r="CT44" s="173" t="n">
        <v>0.99895</v>
      </c>
      <c r="CU44" s="173" t="n">
        <v>0.48</v>
      </c>
      <c r="CV44" s="173" t="n">
        <v>0.42</v>
      </c>
      <c r="CW44" s="173" t="n">
        <v>0.935</v>
      </c>
      <c r="CX44" s="173" t="n">
        <v>0.785</v>
      </c>
      <c r="CY44" s="173" t="n">
        <v>0.575</v>
      </c>
      <c r="CZ44" s="173" t="n">
        <v>0.895</v>
      </c>
      <c r="DA44" s="173" t="n">
        <v>0.9275</v>
      </c>
      <c r="DB44" s="173" t="n">
        <v>0.85</v>
      </c>
      <c r="DC44" s="173" t="n">
        <v>0.903</v>
      </c>
      <c r="DD44" s="173" t="n">
        <v>0.92</v>
      </c>
      <c r="DE44" s="173" t="n">
        <v>0.89</v>
      </c>
      <c r="DF44" s="173" t="n">
        <v>0.985</v>
      </c>
      <c r="DG44" s="173" t="n">
        <v>0.99</v>
      </c>
      <c r="DH44" s="173" t="n">
        <v>0.99</v>
      </c>
      <c r="DI44" s="173" t="n">
        <v>0.9775</v>
      </c>
      <c r="DN44" s="182" t="n">
        <v>0.000285</v>
      </c>
      <c r="DO44" s="182" t="n">
        <v>0.0002</v>
      </c>
      <c r="DP44" s="182" t="n">
        <v>0</v>
      </c>
      <c r="DQ44" s="182" t="n">
        <v>0.0001</v>
      </c>
      <c r="DR44" s="182" t="n">
        <v>0</v>
      </c>
      <c r="DS44" s="182" t="n">
        <v>0.0036</v>
      </c>
      <c r="DT44" s="182" t="n">
        <v>0.00047</v>
      </c>
      <c r="DU44" s="182" t="n">
        <v>0.0007</v>
      </c>
      <c r="DV44" s="182" t="n">
        <v>0</v>
      </c>
      <c r="DW44" s="182" t="n">
        <v>0</v>
      </c>
      <c r="DX44" s="182" t="n">
        <v>0.0005</v>
      </c>
      <c r="DY44" s="182" t="n">
        <v>0.0005</v>
      </c>
      <c r="DZ44" s="182" t="n">
        <v>0.0003</v>
      </c>
      <c r="EA44" s="182" t="n">
        <v>0.000275</v>
      </c>
      <c r="EB44" s="182" t="n">
        <v>0.0004</v>
      </c>
      <c r="ED44" s="182" t="n">
        <v>6.5E-005</v>
      </c>
      <c r="EF44" s="173" t="n">
        <v>1</v>
      </c>
    </row>
    <row r="45" customFormat="false" ht="12.75" hidden="false" customHeight="false" outlineLevel="0" collapsed="false">
      <c r="A45" s="3" t="n">
        <v>37742</v>
      </c>
      <c r="B45" s="173" t="n">
        <v>0.98</v>
      </c>
      <c r="C45" s="173" t="n">
        <v>0.988</v>
      </c>
      <c r="D45" s="173" t="n">
        <v>0.975</v>
      </c>
      <c r="E45" s="173" t="n">
        <f aca="false">E33</f>
        <v>0.978</v>
      </c>
      <c r="F45" s="173" t="n">
        <v>0.977</v>
      </c>
      <c r="G45" s="173" t="n">
        <v>0.675852</v>
      </c>
      <c r="H45" s="173" t="n">
        <v>0.94517906</v>
      </c>
      <c r="I45" s="173" t="n">
        <v>0.97852425</v>
      </c>
      <c r="J45" s="173" t="n">
        <v>0.8826225</v>
      </c>
      <c r="K45" s="173" t="n">
        <v>0.985</v>
      </c>
      <c r="L45" s="173" t="n">
        <v>0.9875</v>
      </c>
      <c r="M45" s="173" t="n">
        <v>0.9875</v>
      </c>
      <c r="N45" s="173" t="n">
        <v>0.98</v>
      </c>
      <c r="O45" s="173" t="n">
        <v>0.952722</v>
      </c>
      <c r="P45" s="173" t="n">
        <v>0.98</v>
      </c>
      <c r="Q45" s="173" t="n">
        <v>0.9875</v>
      </c>
      <c r="R45" s="173" t="n">
        <v>0.9875</v>
      </c>
      <c r="S45" s="173" t="n">
        <v>0.9875</v>
      </c>
      <c r="T45" s="173" t="n">
        <v>0.98</v>
      </c>
      <c r="U45" s="173" t="n">
        <v>0.98</v>
      </c>
      <c r="V45" s="173" t="n">
        <v>0.98</v>
      </c>
      <c r="W45" s="173" t="n">
        <v>0.98</v>
      </c>
      <c r="X45" s="173" t="n">
        <v>0.952722</v>
      </c>
      <c r="Y45" s="173" t="n">
        <v>0.952722</v>
      </c>
      <c r="Z45" s="173" t="n">
        <v>0.952722</v>
      </c>
      <c r="AA45" s="173" t="n">
        <v>0.952722</v>
      </c>
      <c r="AB45" s="173" t="n">
        <v>0.98</v>
      </c>
      <c r="AC45" s="173" t="n">
        <v>0.98</v>
      </c>
      <c r="AD45" s="173" t="n">
        <v>0.952722</v>
      </c>
      <c r="AE45" s="173" t="n">
        <v>0.952722</v>
      </c>
      <c r="AF45" s="173" t="n">
        <v>0.98</v>
      </c>
      <c r="AG45" s="173" t="n">
        <v>0.99</v>
      </c>
      <c r="AH45" s="173" t="n">
        <v>0.97341525</v>
      </c>
      <c r="AI45" s="173" t="n">
        <v>0.97341525</v>
      </c>
      <c r="AJ45" s="173" t="n">
        <v>0.98</v>
      </c>
      <c r="AK45" s="173" t="n">
        <v>1</v>
      </c>
      <c r="AL45" s="173" t="n">
        <v>0.985</v>
      </c>
      <c r="AM45" s="174" t="n">
        <v>0.985</v>
      </c>
      <c r="AN45" s="173" t="n">
        <v>0.9958</v>
      </c>
      <c r="AO45" s="173" t="n">
        <v>0.99</v>
      </c>
      <c r="AP45" s="173" t="n">
        <v>0.99</v>
      </c>
      <c r="AQ45" s="173" t="n">
        <v>0.985</v>
      </c>
      <c r="AR45" s="173" t="n">
        <v>0.97341525</v>
      </c>
      <c r="AS45" s="173" t="n">
        <v>0.977</v>
      </c>
      <c r="AT45" s="173" t="n">
        <v>0.9775</v>
      </c>
      <c r="AU45" s="173" t="n">
        <v>0.97341525</v>
      </c>
      <c r="AV45" s="173" t="n">
        <v>0.985</v>
      </c>
      <c r="AW45" s="173" t="n">
        <v>0.985</v>
      </c>
      <c r="AX45" s="173" t="n">
        <v>0.985</v>
      </c>
      <c r="AY45" s="173" t="n">
        <v>0.97341525</v>
      </c>
      <c r="AZ45" s="174" t="n">
        <v>0.97341525</v>
      </c>
      <c r="BA45" s="174" t="n">
        <v>0.985</v>
      </c>
      <c r="BB45" s="181" t="n">
        <v>1</v>
      </c>
      <c r="BC45" s="173" t="n">
        <v>1</v>
      </c>
      <c r="BD45" s="173" t="n">
        <v>1</v>
      </c>
      <c r="BE45" s="173" t="n">
        <v>1</v>
      </c>
      <c r="BF45" s="173" t="n">
        <v>0.9999</v>
      </c>
      <c r="BG45" s="173" t="n">
        <v>1</v>
      </c>
      <c r="BH45" s="173" t="n">
        <v>1</v>
      </c>
      <c r="BI45" s="173" t="n">
        <v>0.99</v>
      </c>
      <c r="BJ45" s="173" t="n">
        <v>0.999</v>
      </c>
      <c r="BK45" s="173" t="n">
        <v>0.999</v>
      </c>
      <c r="BL45" s="173" t="n">
        <v>0.9985</v>
      </c>
      <c r="BM45" s="173" t="n">
        <v>0.9985</v>
      </c>
      <c r="BN45" s="173" t="n">
        <v>0.972</v>
      </c>
      <c r="BO45" s="173" t="n">
        <v>0.9999</v>
      </c>
      <c r="BP45" s="173" t="n">
        <v>0.9999</v>
      </c>
      <c r="BQ45" s="173" t="n">
        <v>1</v>
      </c>
      <c r="BR45" s="173" t="n">
        <v>1.0752626</v>
      </c>
      <c r="BS45" s="173" t="n">
        <v>1.097</v>
      </c>
      <c r="BT45" s="173" t="n">
        <v>1.0827</v>
      </c>
      <c r="BU45" s="173" t="n">
        <v>1.0088</v>
      </c>
      <c r="BV45" s="173" t="n">
        <v>1</v>
      </c>
      <c r="BW45" s="173" t="n">
        <v>1.9878</v>
      </c>
      <c r="BX45" s="173" t="n">
        <v>2.250426333</v>
      </c>
      <c r="BY45" s="173" t="n">
        <v>1.04655</v>
      </c>
      <c r="BZ45" s="173" t="n">
        <v>1.2885</v>
      </c>
      <c r="CA45" s="173" t="n">
        <v>2.001</v>
      </c>
      <c r="CB45" s="173" t="n">
        <v>1.484505</v>
      </c>
      <c r="CC45" s="173" t="n">
        <v>1.484505</v>
      </c>
      <c r="CD45" s="173" t="n">
        <v>1.244205</v>
      </c>
      <c r="CE45" s="173" t="n">
        <v>1.05858</v>
      </c>
      <c r="CF45" s="173" t="n">
        <v>1.401805</v>
      </c>
      <c r="CG45" s="182"/>
      <c r="CH45" s="173" t="n">
        <v>1.093725</v>
      </c>
      <c r="CI45" s="182"/>
      <c r="CJ45" s="182"/>
      <c r="CK45" s="182"/>
      <c r="CL45" s="182"/>
      <c r="CM45" s="182"/>
      <c r="CN45" s="182"/>
      <c r="CO45" s="182"/>
      <c r="CP45" s="173" t="n">
        <v>0.965</v>
      </c>
      <c r="CQ45" s="173" t="n">
        <v>0.91</v>
      </c>
      <c r="CR45" s="173" t="n">
        <v>0.91</v>
      </c>
      <c r="CS45" s="173" t="n">
        <v>0.97</v>
      </c>
      <c r="CT45" s="173" t="n">
        <v>0.99895</v>
      </c>
      <c r="CU45" s="173" t="n">
        <v>0.34</v>
      </c>
      <c r="CV45" s="173" t="n">
        <v>0.42</v>
      </c>
      <c r="CW45" s="173" t="n">
        <v>0.935</v>
      </c>
      <c r="CX45" s="173" t="n">
        <v>0.685</v>
      </c>
      <c r="CY45" s="173" t="n">
        <v>0.625</v>
      </c>
      <c r="CZ45" s="173" t="n">
        <v>0.9175</v>
      </c>
      <c r="DA45" s="173" t="n">
        <v>0.95</v>
      </c>
      <c r="DB45" s="173" t="n">
        <v>0.88</v>
      </c>
      <c r="DC45" s="173" t="n">
        <v>0.9</v>
      </c>
      <c r="DD45" s="173" t="n">
        <v>0.935</v>
      </c>
      <c r="DE45" s="173" t="n">
        <v>0.89</v>
      </c>
      <c r="DF45" s="173" t="n">
        <v>0.985</v>
      </c>
      <c r="DG45" s="173" t="n">
        <v>0.99</v>
      </c>
      <c r="DH45" s="173" t="n">
        <v>0.99</v>
      </c>
      <c r="DI45" s="173" t="n">
        <v>0.9775</v>
      </c>
      <c r="DN45" s="182" t="n">
        <v>0.000285</v>
      </c>
      <c r="DO45" s="182" t="n">
        <v>0.0002</v>
      </c>
      <c r="DP45" s="182" t="n">
        <v>0</v>
      </c>
      <c r="DQ45" s="182" t="n">
        <v>0.0001</v>
      </c>
      <c r="DR45" s="182" t="n">
        <v>0</v>
      </c>
      <c r="DS45" s="182" t="n">
        <v>0.0036</v>
      </c>
      <c r="DT45" s="182" t="n">
        <v>0.00047</v>
      </c>
      <c r="DU45" s="182" t="n">
        <v>0.0007</v>
      </c>
      <c r="DV45" s="182" t="n">
        <v>0</v>
      </c>
      <c r="DW45" s="182" t="n">
        <v>0</v>
      </c>
      <c r="DX45" s="182" t="n">
        <v>0.0005</v>
      </c>
      <c r="DY45" s="182" t="n">
        <v>0.0005</v>
      </c>
      <c r="DZ45" s="182" t="n">
        <v>0.0003</v>
      </c>
      <c r="EA45" s="182" t="n">
        <v>0.000275</v>
      </c>
      <c r="EB45" s="182" t="n">
        <v>0.0004</v>
      </c>
      <c r="ED45" s="182" t="n">
        <v>6.5E-005</v>
      </c>
      <c r="EF45" s="173" t="n">
        <v>1</v>
      </c>
    </row>
    <row r="46" customFormat="false" ht="12.75" hidden="false" customHeight="false" outlineLevel="0" collapsed="false">
      <c r="A46" s="3" t="n">
        <v>37773</v>
      </c>
      <c r="B46" s="173" t="n">
        <v>0.98</v>
      </c>
      <c r="C46" s="173" t="n">
        <v>0.988</v>
      </c>
      <c r="D46" s="173" t="n">
        <v>0.975</v>
      </c>
      <c r="E46" s="173" t="n">
        <f aca="false">E34</f>
        <v>0.978</v>
      </c>
      <c r="F46" s="173" t="n">
        <v>0.977</v>
      </c>
      <c r="G46" s="173" t="n">
        <v>0.677076</v>
      </c>
      <c r="H46" s="173" t="n">
        <v>0.9875</v>
      </c>
      <c r="I46" s="173" t="n">
        <v>0.97917875</v>
      </c>
      <c r="J46" s="173" t="n">
        <v>0.7666575</v>
      </c>
      <c r="K46" s="173" t="n">
        <v>0.985</v>
      </c>
      <c r="L46" s="173" t="n">
        <v>0.9875</v>
      </c>
      <c r="M46" s="173" t="n">
        <v>0.9875</v>
      </c>
      <c r="N46" s="173" t="n">
        <v>0.98</v>
      </c>
      <c r="O46" s="173" t="n">
        <v>0.955616638</v>
      </c>
      <c r="P46" s="173" t="n">
        <v>0.98</v>
      </c>
      <c r="Q46" s="173" t="n">
        <v>0.9875</v>
      </c>
      <c r="R46" s="173" t="n">
        <v>0.9875</v>
      </c>
      <c r="S46" s="173" t="n">
        <v>0.9875</v>
      </c>
      <c r="T46" s="173" t="n">
        <v>0.98</v>
      </c>
      <c r="U46" s="173" t="n">
        <v>0.98</v>
      </c>
      <c r="V46" s="173" t="n">
        <v>0.98</v>
      </c>
      <c r="W46" s="173" t="n">
        <v>0.98</v>
      </c>
      <c r="X46" s="173" t="n">
        <v>0.955616638</v>
      </c>
      <c r="Y46" s="173" t="n">
        <v>0.955616638</v>
      </c>
      <c r="Z46" s="173" t="n">
        <v>0.955616638</v>
      </c>
      <c r="AA46" s="173" t="n">
        <v>0.955616638</v>
      </c>
      <c r="AB46" s="173" t="n">
        <v>0.98</v>
      </c>
      <c r="AC46" s="173" t="n">
        <v>0.98</v>
      </c>
      <c r="AD46" s="173" t="n">
        <v>0.955616638</v>
      </c>
      <c r="AE46" s="173" t="n">
        <v>0.955616638</v>
      </c>
      <c r="AF46" s="173" t="n">
        <v>0.98</v>
      </c>
      <c r="AG46" s="173" t="n">
        <v>0.99</v>
      </c>
      <c r="AH46" s="173" t="n">
        <v>0.9734731</v>
      </c>
      <c r="AI46" s="173" t="n">
        <v>0.9734731</v>
      </c>
      <c r="AJ46" s="173" t="n">
        <v>0.98</v>
      </c>
      <c r="AK46" s="173" t="n">
        <v>1</v>
      </c>
      <c r="AL46" s="173" t="n">
        <v>0.985</v>
      </c>
      <c r="AM46" s="174" t="n">
        <v>0.985</v>
      </c>
      <c r="AN46" s="173" t="n">
        <v>0.9958</v>
      </c>
      <c r="AO46" s="173" t="n">
        <v>0.99</v>
      </c>
      <c r="AP46" s="173" t="n">
        <v>0.99</v>
      </c>
      <c r="AQ46" s="173" t="n">
        <v>0.985</v>
      </c>
      <c r="AR46" s="173" t="n">
        <v>0.9734731</v>
      </c>
      <c r="AS46" s="173" t="n">
        <v>0.977</v>
      </c>
      <c r="AT46" s="173" t="n">
        <v>0.9775</v>
      </c>
      <c r="AU46" s="173" t="n">
        <v>0.9734731</v>
      </c>
      <c r="AV46" s="173" t="n">
        <v>0.985</v>
      </c>
      <c r="AW46" s="173" t="n">
        <v>0.985</v>
      </c>
      <c r="AX46" s="173" t="n">
        <v>0.985</v>
      </c>
      <c r="AY46" s="173" t="n">
        <v>0.9734731</v>
      </c>
      <c r="AZ46" s="174" t="n">
        <v>0.9734731</v>
      </c>
      <c r="BA46" s="174" t="n">
        <v>0.985</v>
      </c>
      <c r="BB46" s="181" t="n">
        <v>1</v>
      </c>
      <c r="BC46" s="173" t="n">
        <v>1</v>
      </c>
      <c r="BD46" s="173" t="n">
        <v>1</v>
      </c>
      <c r="BE46" s="173" t="n">
        <v>1</v>
      </c>
      <c r="BF46" s="173" t="n">
        <v>0.9999</v>
      </c>
      <c r="BG46" s="173" t="n">
        <v>1</v>
      </c>
      <c r="BH46" s="173" t="n">
        <v>1</v>
      </c>
      <c r="BI46" s="173" t="n">
        <v>0.99</v>
      </c>
      <c r="BJ46" s="173" t="n">
        <v>0.999</v>
      </c>
      <c r="BK46" s="173" t="n">
        <v>0.999</v>
      </c>
      <c r="BL46" s="173" t="n">
        <v>0.9985</v>
      </c>
      <c r="BM46" s="173" t="n">
        <v>0.9985</v>
      </c>
      <c r="BN46" s="173" t="n">
        <v>0.972</v>
      </c>
      <c r="BO46" s="173" t="n">
        <v>0.9999</v>
      </c>
      <c r="BP46" s="173" t="n">
        <v>0.9999</v>
      </c>
      <c r="BQ46" s="173" t="n">
        <v>1</v>
      </c>
      <c r="BR46" s="173" t="n">
        <v>1.0755476</v>
      </c>
      <c r="BS46" s="173" t="n">
        <v>1.0972</v>
      </c>
      <c r="BT46" s="173" t="n">
        <v>1.0827</v>
      </c>
      <c r="BU46" s="173" t="n">
        <v>1.0089</v>
      </c>
      <c r="BV46" s="173" t="n">
        <v>1</v>
      </c>
      <c r="BW46" s="173" t="n">
        <v>1.9914</v>
      </c>
      <c r="BX46" s="173" t="n">
        <v>2.250896333</v>
      </c>
      <c r="BY46" s="173" t="n">
        <v>1.04725</v>
      </c>
      <c r="BZ46" s="173" t="n">
        <v>1.2885</v>
      </c>
      <c r="CA46" s="173" t="n">
        <v>2.001</v>
      </c>
      <c r="CB46" s="173" t="n">
        <v>1.485005</v>
      </c>
      <c r="CC46" s="173" t="n">
        <v>1.485005</v>
      </c>
      <c r="CD46" s="173" t="n">
        <v>1.244505</v>
      </c>
      <c r="CE46" s="173" t="n">
        <v>1.058855</v>
      </c>
      <c r="CF46" s="173" t="n">
        <v>1.402205</v>
      </c>
      <c r="CG46" s="182"/>
      <c r="CH46" s="173" t="n">
        <v>1.09379</v>
      </c>
      <c r="CI46" s="182"/>
      <c r="CJ46" s="182"/>
      <c r="CK46" s="182"/>
      <c r="CL46" s="182"/>
      <c r="CM46" s="182"/>
      <c r="CN46" s="182"/>
      <c r="CO46" s="182"/>
      <c r="CP46" s="173" t="n">
        <v>0.965</v>
      </c>
      <c r="CQ46" s="173" t="n">
        <v>0.91</v>
      </c>
      <c r="CR46" s="173" t="n">
        <v>0.91</v>
      </c>
      <c r="CS46" s="173" t="n">
        <v>0.98</v>
      </c>
      <c r="CT46" s="173" t="n">
        <v>0.99895</v>
      </c>
      <c r="CU46" s="173" t="n">
        <v>0.34</v>
      </c>
      <c r="CV46" s="173" t="n">
        <v>0.47</v>
      </c>
      <c r="CW46" s="173" t="n">
        <v>0.935</v>
      </c>
      <c r="CX46" s="173" t="n">
        <v>0.595</v>
      </c>
      <c r="CY46" s="173" t="n">
        <v>0.725</v>
      </c>
      <c r="CZ46" s="173" t="n">
        <v>0.8825</v>
      </c>
      <c r="DA46" s="173" t="n">
        <v>0.915</v>
      </c>
      <c r="DB46" s="173" t="n">
        <v>0.88</v>
      </c>
      <c r="DC46" s="173" t="n">
        <v>0.9025</v>
      </c>
      <c r="DD46" s="173" t="n">
        <v>0.915</v>
      </c>
      <c r="DE46" s="173" t="n">
        <v>0.89</v>
      </c>
      <c r="DF46" s="173" t="n">
        <v>0.985</v>
      </c>
      <c r="DG46" s="173" t="n">
        <v>0.99</v>
      </c>
      <c r="DH46" s="173" t="n">
        <v>0.99</v>
      </c>
      <c r="DI46" s="173" t="n">
        <v>0.9775</v>
      </c>
      <c r="DN46" s="182" t="n">
        <v>0.000285</v>
      </c>
      <c r="DO46" s="182" t="n">
        <v>0.0002</v>
      </c>
      <c r="DP46" s="182" t="n">
        <v>0</v>
      </c>
      <c r="DQ46" s="182" t="n">
        <v>0.0001</v>
      </c>
      <c r="DR46" s="182" t="n">
        <v>0</v>
      </c>
      <c r="DS46" s="182" t="n">
        <v>0.0036</v>
      </c>
      <c r="DT46" s="182" t="n">
        <v>0.00047</v>
      </c>
      <c r="DU46" s="182" t="n">
        <v>0.0007</v>
      </c>
      <c r="DV46" s="182" t="n">
        <v>0</v>
      </c>
      <c r="DW46" s="182" t="n">
        <v>0</v>
      </c>
      <c r="DX46" s="182" t="n">
        <v>0.0005</v>
      </c>
      <c r="DY46" s="182" t="n">
        <v>0.0005</v>
      </c>
      <c r="DZ46" s="182" t="n">
        <v>0.0003</v>
      </c>
      <c r="EA46" s="182" t="n">
        <v>0.000275</v>
      </c>
      <c r="EB46" s="182" t="n">
        <v>0.0004</v>
      </c>
      <c r="ED46" s="182" t="n">
        <v>6.5E-005</v>
      </c>
      <c r="EF46" s="173" t="n">
        <v>1</v>
      </c>
    </row>
    <row r="47" customFormat="false" ht="12.75" hidden="false" customHeight="false" outlineLevel="0" collapsed="false">
      <c r="A47" s="3" t="n">
        <v>37803</v>
      </c>
      <c r="B47" s="173" t="n">
        <v>0.98</v>
      </c>
      <c r="C47" s="173" t="n">
        <v>0.988</v>
      </c>
      <c r="D47" s="173" t="n">
        <v>0.975</v>
      </c>
      <c r="E47" s="173" t="n">
        <f aca="false">E35</f>
        <v>0.978</v>
      </c>
      <c r="F47" s="173" t="n">
        <v>0.977</v>
      </c>
      <c r="G47" s="173" t="n">
        <v>0.81795</v>
      </c>
      <c r="H47" s="173" t="n">
        <v>0.9875</v>
      </c>
      <c r="I47" s="173" t="n">
        <v>0.97983325</v>
      </c>
      <c r="J47" s="173" t="n">
        <v>0.7924275</v>
      </c>
      <c r="K47" s="173" t="n">
        <v>0.985</v>
      </c>
      <c r="L47" s="173" t="n">
        <v>0.9875</v>
      </c>
      <c r="M47" s="173" t="n">
        <v>0.9875</v>
      </c>
      <c r="N47" s="173" t="n">
        <v>0.98</v>
      </c>
      <c r="O47" s="173" t="n">
        <v>0.961160475</v>
      </c>
      <c r="P47" s="173" t="n">
        <v>0.98</v>
      </c>
      <c r="Q47" s="173" t="n">
        <v>0.9875</v>
      </c>
      <c r="R47" s="173" t="n">
        <v>0.9875</v>
      </c>
      <c r="S47" s="173" t="n">
        <v>0.9875</v>
      </c>
      <c r="T47" s="173" t="n">
        <v>0.98</v>
      </c>
      <c r="U47" s="173" t="n">
        <v>0.98</v>
      </c>
      <c r="V47" s="173" t="n">
        <v>0.98</v>
      </c>
      <c r="W47" s="173" t="n">
        <v>0.98</v>
      </c>
      <c r="X47" s="173" t="n">
        <v>0.961160475</v>
      </c>
      <c r="Y47" s="173" t="n">
        <v>0.961160475</v>
      </c>
      <c r="Z47" s="173" t="n">
        <v>0.961160475</v>
      </c>
      <c r="AA47" s="173" t="n">
        <v>0.961160475</v>
      </c>
      <c r="AB47" s="173" t="n">
        <v>0.98</v>
      </c>
      <c r="AC47" s="173" t="n">
        <v>0.98</v>
      </c>
      <c r="AD47" s="173" t="n">
        <v>0.961160475</v>
      </c>
      <c r="AE47" s="173" t="n">
        <v>0.961160475</v>
      </c>
      <c r="AF47" s="173" t="n">
        <v>0.98</v>
      </c>
      <c r="AG47" s="173" t="n">
        <v>0.99</v>
      </c>
      <c r="AH47" s="173" t="n">
        <v>0.97353095</v>
      </c>
      <c r="AI47" s="173" t="n">
        <v>0.97353095</v>
      </c>
      <c r="AJ47" s="173" t="n">
        <v>0.98</v>
      </c>
      <c r="AK47" s="173" t="n">
        <v>1</v>
      </c>
      <c r="AL47" s="173" t="n">
        <v>0.985</v>
      </c>
      <c r="AM47" s="174" t="n">
        <v>0.985</v>
      </c>
      <c r="AN47" s="173" t="n">
        <v>0.9958</v>
      </c>
      <c r="AO47" s="173" t="n">
        <v>0.99</v>
      </c>
      <c r="AP47" s="173" t="n">
        <v>0.99</v>
      </c>
      <c r="AQ47" s="173" t="n">
        <v>0.985</v>
      </c>
      <c r="AR47" s="173" t="n">
        <v>0.97353095</v>
      </c>
      <c r="AS47" s="173" t="n">
        <v>0.977</v>
      </c>
      <c r="AT47" s="173" t="n">
        <v>0.9775</v>
      </c>
      <c r="AU47" s="173" t="n">
        <v>0.97353095</v>
      </c>
      <c r="AV47" s="173" t="n">
        <v>0.985</v>
      </c>
      <c r="AW47" s="173" t="n">
        <v>0.985</v>
      </c>
      <c r="AX47" s="173" t="n">
        <v>0.985</v>
      </c>
      <c r="AY47" s="173" t="n">
        <v>0.97353095</v>
      </c>
      <c r="AZ47" s="174" t="n">
        <v>0.97353095</v>
      </c>
      <c r="BA47" s="174" t="n">
        <v>0.985</v>
      </c>
      <c r="BB47" s="181" t="n">
        <v>1</v>
      </c>
      <c r="BC47" s="173" t="n">
        <v>1</v>
      </c>
      <c r="BD47" s="173" t="n">
        <v>1</v>
      </c>
      <c r="BE47" s="173" t="n">
        <v>1</v>
      </c>
      <c r="BF47" s="173" t="n">
        <v>0.9999</v>
      </c>
      <c r="BG47" s="173" t="n">
        <v>1</v>
      </c>
      <c r="BH47" s="173" t="n">
        <v>1</v>
      </c>
      <c r="BI47" s="173" t="n">
        <v>0.99</v>
      </c>
      <c r="BJ47" s="173" t="n">
        <v>0.999</v>
      </c>
      <c r="BK47" s="173" t="n">
        <v>0.999</v>
      </c>
      <c r="BL47" s="173" t="n">
        <v>0.9985</v>
      </c>
      <c r="BM47" s="173" t="n">
        <v>0.9985</v>
      </c>
      <c r="BN47" s="173" t="n">
        <v>0.972</v>
      </c>
      <c r="BO47" s="173" t="n">
        <v>0.9999</v>
      </c>
      <c r="BP47" s="173" t="n">
        <v>0.9999</v>
      </c>
      <c r="BQ47" s="173" t="n">
        <v>1</v>
      </c>
      <c r="BR47" s="173" t="n">
        <v>1.0758326</v>
      </c>
      <c r="BS47" s="173" t="n">
        <v>1.0974</v>
      </c>
      <c r="BT47" s="173" t="n">
        <v>1.0827</v>
      </c>
      <c r="BU47" s="173" t="n">
        <v>1.009</v>
      </c>
      <c r="BV47" s="173" t="n">
        <v>1</v>
      </c>
      <c r="BW47" s="173" t="n">
        <v>1.995</v>
      </c>
      <c r="BX47" s="173" t="n">
        <v>2.251366333</v>
      </c>
      <c r="BY47" s="173" t="n">
        <v>1.04795</v>
      </c>
      <c r="BZ47" s="173" t="n">
        <v>1.2885</v>
      </c>
      <c r="CA47" s="173" t="n">
        <v>2.001</v>
      </c>
      <c r="CB47" s="173" t="n">
        <v>1.485505</v>
      </c>
      <c r="CC47" s="173" t="n">
        <v>1.485505</v>
      </c>
      <c r="CD47" s="173" t="n">
        <v>1.244805</v>
      </c>
      <c r="CE47" s="173" t="n">
        <v>1.05913</v>
      </c>
      <c r="CF47" s="173" t="n">
        <v>1.402605</v>
      </c>
      <c r="CG47" s="182"/>
      <c r="CH47" s="173" t="n">
        <v>1.093855</v>
      </c>
      <c r="CI47" s="182"/>
      <c r="CJ47" s="182"/>
      <c r="CK47" s="182"/>
      <c r="CL47" s="182"/>
      <c r="CM47" s="182"/>
      <c r="CN47" s="182"/>
      <c r="CO47" s="182"/>
      <c r="CP47" s="173" t="n">
        <v>0.975</v>
      </c>
      <c r="CQ47" s="173" t="n">
        <v>0.91</v>
      </c>
      <c r="CR47" s="173" t="n">
        <v>0.91</v>
      </c>
      <c r="CS47" s="173" t="n">
        <v>0.97</v>
      </c>
      <c r="CT47" s="173" t="n">
        <v>0.99895</v>
      </c>
      <c r="CU47" s="173" t="n">
        <v>0.41</v>
      </c>
      <c r="CV47" s="173" t="n">
        <v>0.47</v>
      </c>
      <c r="CW47" s="173" t="n">
        <v>0.935</v>
      </c>
      <c r="CX47" s="173" t="n">
        <v>0.615</v>
      </c>
      <c r="CY47" s="173" t="n">
        <v>0.725</v>
      </c>
      <c r="CZ47" s="173" t="n">
        <v>0.8775</v>
      </c>
      <c r="DA47" s="173" t="n">
        <v>0.91</v>
      </c>
      <c r="DB47" s="173" t="n">
        <v>0.89</v>
      </c>
      <c r="DC47" s="173" t="n">
        <v>0.9075</v>
      </c>
      <c r="DD47" s="173" t="n">
        <v>0.915</v>
      </c>
      <c r="DE47" s="173" t="n">
        <v>0.89</v>
      </c>
      <c r="DF47" s="173" t="n">
        <v>0.985</v>
      </c>
      <c r="DG47" s="173" t="n">
        <v>0.99</v>
      </c>
      <c r="DH47" s="173" t="n">
        <v>0.99</v>
      </c>
      <c r="DI47" s="173" t="n">
        <v>0.9775</v>
      </c>
      <c r="DN47" s="182" t="n">
        <v>0.000285</v>
      </c>
      <c r="DO47" s="182" t="n">
        <v>0.0002</v>
      </c>
      <c r="DP47" s="182" t="n">
        <v>0</v>
      </c>
      <c r="DQ47" s="182" t="n">
        <v>0.0001</v>
      </c>
      <c r="DR47" s="182" t="n">
        <v>0</v>
      </c>
      <c r="DS47" s="182" t="n">
        <v>0.0036</v>
      </c>
      <c r="DT47" s="182" t="n">
        <v>0.00047</v>
      </c>
      <c r="DU47" s="182" t="n">
        <v>0.0007</v>
      </c>
      <c r="DV47" s="182" t="n">
        <v>0</v>
      </c>
      <c r="DW47" s="182" t="n">
        <v>0</v>
      </c>
      <c r="DX47" s="182" t="n">
        <v>0.0005</v>
      </c>
      <c r="DY47" s="182" t="n">
        <v>0.0005</v>
      </c>
      <c r="DZ47" s="182" t="n">
        <v>0.0003</v>
      </c>
      <c r="EA47" s="182" t="n">
        <v>0.000275</v>
      </c>
      <c r="EB47" s="182" t="n">
        <v>0.0004</v>
      </c>
      <c r="ED47" s="182" t="n">
        <v>6.5E-005</v>
      </c>
      <c r="EF47" s="173" t="n">
        <v>1</v>
      </c>
    </row>
    <row r="48" customFormat="false" ht="12.75" hidden="false" customHeight="false" outlineLevel="0" collapsed="false">
      <c r="A48" s="3" t="n">
        <v>37834</v>
      </c>
      <c r="B48" s="173" t="n">
        <v>0.98</v>
      </c>
      <c r="C48" s="173" t="n">
        <v>0.988</v>
      </c>
      <c r="D48" s="173" t="n">
        <v>0.975</v>
      </c>
      <c r="E48" s="173" t="n">
        <f aca="false">E36</f>
        <v>0.978</v>
      </c>
      <c r="F48" s="173" t="n">
        <v>0.977</v>
      </c>
      <c r="G48" s="173" t="n">
        <v>0.859398</v>
      </c>
      <c r="H48" s="173" t="n">
        <v>0.9875</v>
      </c>
      <c r="I48" s="173" t="n">
        <v>0.97000125</v>
      </c>
      <c r="J48" s="173" t="n">
        <v>0.9083925</v>
      </c>
      <c r="K48" s="173" t="n">
        <v>0.985</v>
      </c>
      <c r="L48" s="173" t="n">
        <v>0.9875</v>
      </c>
      <c r="M48" s="173" t="n">
        <v>0.9875</v>
      </c>
      <c r="N48" s="173" t="n">
        <v>0.98</v>
      </c>
      <c r="O48" s="173" t="n">
        <v>0.982598138</v>
      </c>
      <c r="P48" s="173" t="n">
        <v>0.98</v>
      </c>
      <c r="Q48" s="173" t="n">
        <v>0.9875</v>
      </c>
      <c r="R48" s="173" t="n">
        <v>0.9875</v>
      </c>
      <c r="S48" s="173" t="n">
        <v>0.9875</v>
      </c>
      <c r="T48" s="173" t="n">
        <v>0.98</v>
      </c>
      <c r="U48" s="173" t="n">
        <v>0.98</v>
      </c>
      <c r="V48" s="173" t="n">
        <v>0.98</v>
      </c>
      <c r="W48" s="173" t="n">
        <v>0.98</v>
      </c>
      <c r="X48" s="173" t="n">
        <v>0.982598138</v>
      </c>
      <c r="Y48" s="173" t="n">
        <v>0.982598138</v>
      </c>
      <c r="Z48" s="173" t="n">
        <v>0.982598138</v>
      </c>
      <c r="AA48" s="173" t="n">
        <v>0.982598138</v>
      </c>
      <c r="AB48" s="173" t="n">
        <v>0.98</v>
      </c>
      <c r="AC48" s="173" t="n">
        <v>0.98</v>
      </c>
      <c r="AD48" s="173" t="n">
        <v>0.982598138</v>
      </c>
      <c r="AE48" s="173" t="n">
        <v>0.982598138</v>
      </c>
      <c r="AF48" s="173" t="n">
        <v>0.98</v>
      </c>
      <c r="AG48" s="173" t="n">
        <v>0.99</v>
      </c>
      <c r="AH48" s="173" t="n">
        <v>0.9735888</v>
      </c>
      <c r="AI48" s="173" t="n">
        <v>0.9735888</v>
      </c>
      <c r="AJ48" s="173" t="n">
        <v>0.98</v>
      </c>
      <c r="AK48" s="173" t="n">
        <v>1</v>
      </c>
      <c r="AL48" s="173" t="n">
        <v>0.985</v>
      </c>
      <c r="AM48" s="174" t="n">
        <v>0.985</v>
      </c>
      <c r="AN48" s="173" t="n">
        <v>0.9958</v>
      </c>
      <c r="AO48" s="173" t="n">
        <v>0.99</v>
      </c>
      <c r="AP48" s="173" t="n">
        <v>0.99</v>
      </c>
      <c r="AQ48" s="173" t="n">
        <v>0.985</v>
      </c>
      <c r="AR48" s="173" t="n">
        <v>0.9735888</v>
      </c>
      <c r="AS48" s="173" t="n">
        <v>0.977</v>
      </c>
      <c r="AT48" s="173" t="n">
        <v>0.9775</v>
      </c>
      <c r="AU48" s="173" t="n">
        <v>0.9735888</v>
      </c>
      <c r="AV48" s="173" t="n">
        <v>0.985</v>
      </c>
      <c r="AW48" s="173" t="n">
        <v>0.985</v>
      </c>
      <c r="AX48" s="173" t="n">
        <v>0.985</v>
      </c>
      <c r="AY48" s="173" t="n">
        <v>0.9735888</v>
      </c>
      <c r="AZ48" s="174" t="n">
        <v>0.9735888</v>
      </c>
      <c r="BA48" s="174" t="n">
        <v>0.985</v>
      </c>
      <c r="BB48" s="181" t="n">
        <v>1</v>
      </c>
      <c r="BC48" s="173" t="n">
        <v>1</v>
      </c>
      <c r="BD48" s="173" t="n">
        <v>1</v>
      </c>
      <c r="BE48" s="173" t="n">
        <v>1</v>
      </c>
      <c r="BF48" s="173" t="n">
        <v>0.9999</v>
      </c>
      <c r="BG48" s="173" t="n">
        <v>1</v>
      </c>
      <c r="BH48" s="173" t="n">
        <v>1</v>
      </c>
      <c r="BI48" s="173" t="n">
        <v>0.99</v>
      </c>
      <c r="BJ48" s="173" t="n">
        <v>0.999</v>
      </c>
      <c r="BK48" s="173" t="n">
        <v>0.999</v>
      </c>
      <c r="BL48" s="173" t="n">
        <v>0.9985</v>
      </c>
      <c r="BM48" s="173" t="n">
        <v>0.9985</v>
      </c>
      <c r="BN48" s="173" t="n">
        <v>0.972</v>
      </c>
      <c r="BO48" s="173" t="n">
        <v>0.9999</v>
      </c>
      <c r="BP48" s="173" t="n">
        <v>0.9999</v>
      </c>
      <c r="BQ48" s="173" t="n">
        <v>1</v>
      </c>
      <c r="BR48" s="173" t="n">
        <v>1.0761176</v>
      </c>
      <c r="BS48" s="173" t="n">
        <v>1.0976</v>
      </c>
      <c r="BT48" s="173" t="n">
        <v>1.0827</v>
      </c>
      <c r="BU48" s="173" t="n">
        <v>1.0091</v>
      </c>
      <c r="BV48" s="173" t="n">
        <v>1</v>
      </c>
      <c r="BW48" s="173" t="n">
        <v>1.9986</v>
      </c>
      <c r="BX48" s="173" t="n">
        <v>2.251836333</v>
      </c>
      <c r="BY48" s="173" t="n">
        <v>1.04865</v>
      </c>
      <c r="BZ48" s="173" t="n">
        <v>1.2885</v>
      </c>
      <c r="CA48" s="173" t="n">
        <v>2.001</v>
      </c>
      <c r="CB48" s="173" t="n">
        <v>1.486005</v>
      </c>
      <c r="CC48" s="173" t="n">
        <v>1.486005</v>
      </c>
      <c r="CD48" s="173" t="n">
        <v>1.245105</v>
      </c>
      <c r="CE48" s="173" t="n">
        <v>1.059405</v>
      </c>
      <c r="CF48" s="173" t="n">
        <v>1.403005</v>
      </c>
      <c r="CG48" s="182"/>
      <c r="CH48" s="173" t="n">
        <v>1.09392</v>
      </c>
      <c r="CI48" s="182"/>
      <c r="CJ48" s="182"/>
      <c r="CK48" s="182"/>
      <c r="CL48" s="182"/>
      <c r="CM48" s="182"/>
      <c r="CN48" s="182"/>
      <c r="CO48" s="182"/>
      <c r="CP48" s="173" t="n">
        <v>0.975</v>
      </c>
      <c r="CQ48" s="173" t="n">
        <v>0.91</v>
      </c>
      <c r="CR48" s="173" t="n">
        <v>0.91</v>
      </c>
      <c r="CS48" s="173" t="n">
        <v>0.97</v>
      </c>
      <c r="CT48" s="173" t="n">
        <v>0.99895</v>
      </c>
      <c r="CU48" s="173" t="n">
        <v>0.43</v>
      </c>
      <c r="CV48" s="173" t="n">
        <v>0.52</v>
      </c>
      <c r="CW48" s="173" t="n">
        <v>0.925</v>
      </c>
      <c r="CX48" s="173" t="n">
        <v>0.705</v>
      </c>
      <c r="CY48" s="173" t="n">
        <v>0.725</v>
      </c>
      <c r="CZ48" s="173" t="n">
        <v>0.89</v>
      </c>
      <c r="DA48" s="173" t="n">
        <v>0.9225</v>
      </c>
      <c r="DB48" s="173" t="n">
        <v>0.915</v>
      </c>
      <c r="DC48" s="173" t="n">
        <v>0.9275</v>
      </c>
      <c r="DD48" s="173" t="n">
        <v>0.915</v>
      </c>
      <c r="DE48" s="173" t="n">
        <v>0.89</v>
      </c>
      <c r="DF48" s="173" t="n">
        <v>0.985</v>
      </c>
      <c r="DG48" s="173" t="n">
        <v>0.99</v>
      </c>
      <c r="DH48" s="173" t="n">
        <v>0.99</v>
      </c>
      <c r="DI48" s="173" t="n">
        <v>0.9775</v>
      </c>
      <c r="DN48" s="182" t="n">
        <v>0.000285</v>
      </c>
      <c r="DO48" s="182" t="n">
        <v>0.0002</v>
      </c>
      <c r="DP48" s="182" t="n">
        <v>0</v>
      </c>
      <c r="DQ48" s="182" t="n">
        <v>0.0001</v>
      </c>
      <c r="DR48" s="182" t="n">
        <v>0</v>
      </c>
      <c r="DS48" s="182" t="n">
        <v>0.0036</v>
      </c>
      <c r="DT48" s="182" t="n">
        <v>0.00047</v>
      </c>
      <c r="DU48" s="182" t="n">
        <v>0.0007</v>
      </c>
      <c r="DV48" s="182" t="n">
        <v>0</v>
      </c>
      <c r="DW48" s="182" t="n">
        <v>0</v>
      </c>
      <c r="DX48" s="182" t="n">
        <v>0.0005</v>
      </c>
      <c r="DY48" s="182" t="n">
        <v>0.0005</v>
      </c>
      <c r="DZ48" s="182" t="n">
        <v>0.0003</v>
      </c>
      <c r="EA48" s="182" t="n">
        <v>0.000275</v>
      </c>
      <c r="EB48" s="182" t="n">
        <v>0.0004</v>
      </c>
      <c r="ED48" s="182" t="n">
        <v>6.5E-005</v>
      </c>
      <c r="EF48" s="173" t="n">
        <v>1</v>
      </c>
    </row>
    <row r="49" customFormat="false" ht="12.75" hidden="false" customHeight="false" outlineLevel="0" collapsed="false">
      <c r="A49" s="3" t="n">
        <v>37865</v>
      </c>
      <c r="B49" s="173" t="n">
        <v>0.98</v>
      </c>
      <c r="C49" s="173" t="n">
        <v>0.988</v>
      </c>
      <c r="D49" s="173" t="n">
        <v>0.975</v>
      </c>
      <c r="E49" s="173" t="n">
        <f aca="false">E37</f>
        <v>0.978</v>
      </c>
      <c r="F49" s="173" t="n">
        <v>0.977</v>
      </c>
      <c r="G49" s="173" t="n">
        <v>0.921012</v>
      </c>
      <c r="H49" s="173" t="n">
        <v>0.9875</v>
      </c>
      <c r="I49" s="173" t="n">
        <v>0.97064875</v>
      </c>
      <c r="J49" s="173" t="n">
        <v>0.7280025</v>
      </c>
      <c r="K49" s="173" t="n">
        <v>0.985</v>
      </c>
      <c r="L49" s="173" t="n">
        <v>0.9875</v>
      </c>
      <c r="M49" s="173" t="n">
        <v>0.9875</v>
      </c>
      <c r="N49" s="173" t="n">
        <v>0.98</v>
      </c>
      <c r="O49" s="173" t="n">
        <v>0.9749056</v>
      </c>
      <c r="P49" s="173" t="n">
        <v>0.98</v>
      </c>
      <c r="Q49" s="173" t="n">
        <v>0.9875</v>
      </c>
      <c r="R49" s="173" t="n">
        <v>0.9875</v>
      </c>
      <c r="S49" s="173" t="n">
        <v>0.9875</v>
      </c>
      <c r="T49" s="173" t="n">
        <v>0.98</v>
      </c>
      <c r="U49" s="173" t="n">
        <v>0.98</v>
      </c>
      <c r="V49" s="173" t="n">
        <v>0.98</v>
      </c>
      <c r="W49" s="173" t="n">
        <v>0.98</v>
      </c>
      <c r="X49" s="173" t="n">
        <v>0.9749056</v>
      </c>
      <c r="Y49" s="173" t="n">
        <v>0.9749056</v>
      </c>
      <c r="Z49" s="173" t="n">
        <v>0.9749056</v>
      </c>
      <c r="AA49" s="173" t="n">
        <v>0.9749056</v>
      </c>
      <c r="AB49" s="173" t="n">
        <v>0.98</v>
      </c>
      <c r="AC49" s="173" t="n">
        <v>0.98</v>
      </c>
      <c r="AD49" s="173" t="n">
        <v>0.9749056</v>
      </c>
      <c r="AE49" s="173" t="n">
        <v>0.9749056</v>
      </c>
      <c r="AF49" s="173" t="n">
        <v>0.98</v>
      </c>
      <c r="AG49" s="173" t="n">
        <v>0.99</v>
      </c>
      <c r="AH49" s="173" t="n">
        <v>0.97364665</v>
      </c>
      <c r="AI49" s="173" t="n">
        <v>0.97364665</v>
      </c>
      <c r="AJ49" s="173" t="n">
        <v>0.98</v>
      </c>
      <c r="AK49" s="173" t="n">
        <v>1</v>
      </c>
      <c r="AL49" s="173" t="n">
        <v>0.985</v>
      </c>
      <c r="AM49" s="174" t="n">
        <v>0.985</v>
      </c>
      <c r="AN49" s="173" t="n">
        <v>0.9958</v>
      </c>
      <c r="AO49" s="173" t="n">
        <v>0.99</v>
      </c>
      <c r="AP49" s="173" t="n">
        <v>0.99</v>
      </c>
      <c r="AQ49" s="173" t="n">
        <v>0.985</v>
      </c>
      <c r="AR49" s="173" t="n">
        <v>0.97364665</v>
      </c>
      <c r="AS49" s="173" t="n">
        <v>0.977</v>
      </c>
      <c r="AT49" s="173" t="n">
        <v>0.9775</v>
      </c>
      <c r="AU49" s="173" t="n">
        <v>0.97364665</v>
      </c>
      <c r="AV49" s="173" t="n">
        <v>0.985</v>
      </c>
      <c r="AW49" s="173" t="n">
        <v>0.985</v>
      </c>
      <c r="AX49" s="173" t="n">
        <v>0.985</v>
      </c>
      <c r="AY49" s="173" t="n">
        <v>0.97364665</v>
      </c>
      <c r="AZ49" s="174" t="n">
        <v>0.97364665</v>
      </c>
      <c r="BA49" s="174" t="n">
        <v>0.985</v>
      </c>
      <c r="BB49" s="181" t="n">
        <v>1</v>
      </c>
      <c r="BC49" s="173" t="n">
        <v>1</v>
      </c>
      <c r="BD49" s="173" t="n">
        <v>1</v>
      </c>
      <c r="BE49" s="173" t="n">
        <v>1</v>
      </c>
      <c r="BF49" s="173" t="n">
        <v>0.9999</v>
      </c>
      <c r="BG49" s="173" t="n">
        <v>1</v>
      </c>
      <c r="BH49" s="173" t="n">
        <v>1</v>
      </c>
      <c r="BI49" s="173" t="n">
        <v>0.99</v>
      </c>
      <c r="BJ49" s="173" t="n">
        <v>0.999</v>
      </c>
      <c r="BK49" s="173" t="n">
        <v>0.999</v>
      </c>
      <c r="BL49" s="173" t="n">
        <v>0.9985</v>
      </c>
      <c r="BM49" s="173" t="n">
        <v>0.9985</v>
      </c>
      <c r="BN49" s="173" t="n">
        <v>0.972</v>
      </c>
      <c r="BO49" s="173" t="n">
        <v>0.9999</v>
      </c>
      <c r="BP49" s="173" t="n">
        <v>0.9999</v>
      </c>
      <c r="BQ49" s="173" t="n">
        <v>1</v>
      </c>
      <c r="BR49" s="173" t="n">
        <v>1.0764026</v>
      </c>
      <c r="BS49" s="173" t="n">
        <v>1.0978</v>
      </c>
      <c r="BT49" s="173" t="n">
        <v>1.0827</v>
      </c>
      <c r="BU49" s="173" t="n">
        <v>1.0092</v>
      </c>
      <c r="BV49" s="173" t="n">
        <v>1</v>
      </c>
      <c r="BW49" s="173" t="n">
        <v>2.0022</v>
      </c>
      <c r="BX49" s="173" t="n">
        <v>2.252306333</v>
      </c>
      <c r="BY49" s="173" t="n">
        <v>1.04935</v>
      </c>
      <c r="BZ49" s="173" t="n">
        <v>1.2885</v>
      </c>
      <c r="CA49" s="173" t="n">
        <v>2.001</v>
      </c>
      <c r="CB49" s="173" t="n">
        <v>1.486505</v>
      </c>
      <c r="CC49" s="173" t="n">
        <v>1.486505</v>
      </c>
      <c r="CD49" s="173" t="n">
        <v>1.245405</v>
      </c>
      <c r="CE49" s="173" t="n">
        <v>1.05968</v>
      </c>
      <c r="CF49" s="173" t="n">
        <v>1.403405</v>
      </c>
      <c r="CG49" s="182"/>
      <c r="CH49" s="173" t="n">
        <v>1.093985</v>
      </c>
      <c r="CI49" s="182"/>
      <c r="CJ49" s="182"/>
      <c r="CK49" s="182"/>
      <c r="CL49" s="182"/>
      <c r="CM49" s="182"/>
      <c r="CN49" s="182"/>
      <c r="CO49" s="182"/>
      <c r="CP49" s="173" t="n">
        <v>0.975</v>
      </c>
      <c r="CQ49" s="173" t="n">
        <v>0.91</v>
      </c>
      <c r="CR49" s="173" t="n">
        <v>0.91</v>
      </c>
      <c r="CS49" s="173" t="n">
        <v>0.95</v>
      </c>
      <c r="CT49" s="173" t="n">
        <v>0.99895</v>
      </c>
      <c r="CU49" s="173" t="n">
        <v>0.46</v>
      </c>
      <c r="CV49" s="173" t="n">
        <v>0.55</v>
      </c>
      <c r="CW49" s="173" t="n">
        <v>0.925</v>
      </c>
      <c r="CX49" s="173" t="n">
        <v>0.565</v>
      </c>
      <c r="CY49" s="173" t="n">
        <v>0.575</v>
      </c>
      <c r="CZ49" s="173" t="n">
        <v>0.945</v>
      </c>
      <c r="DA49" s="173" t="n">
        <v>0.9775</v>
      </c>
      <c r="DB49" s="173" t="n">
        <v>0.945</v>
      </c>
      <c r="DC49" s="173" t="n">
        <v>0.92</v>
      </c>
      <c r="DD49" s="173" t="n">
        <v>0.915</v>
      </c>
      <c r="DE49" s="173" t="n">
        <v>0.89</v>
      </c>
      <c r="DF49" s="173" t="n">
        <v>0.985</v>
      </c>
      <c r="DG49" s="173" t="n">
        <v>0.99</v>
      </c>
      <c r="DH49" s="173" t="n">
        <v>0.99</v>
      </c>
      <c r="DI49" s="173" t="n">
        <v>0.9775</v>
      </c>
      <c r="DN49" s="182" t="n">
        <v>0.000285</v>
      </c>
      <c r="DO49" s="182" t="n">
        <v>0.0002</v>
      </c>
      <c r="DP49" s="182" t="n">
        <v>0</v>
      </c>
      <c r="DQ49" s="182" t="n">
        <v>0.0001</v>
      </c>
      <c r="DR49" s="182" t="n">
        <v>0</v>
      </c>
      <c r="DS49" s="182" t="n">
        <v>0.0036</v>
      </c>
      <c r="DT49" s="182" t="n">
        <v>0.00047</v>
      </c>
      <c r="DU49" s="182" t="n">
        <v>0.0007</v>
      </c>
      <c r="DV49" s="182" t="n">
        <v>0</v>
      </c>
      <c r="DW49" s="182" t="n">
        <v>0</v>
      </c>
      <c r="DX49" s="182" t="n">
        <v>0.0005</v>
      </c>
      <c r="DY49" s="182" t="n">
        <v>0.0005</v>
      </c>
      <c r="DZ49" s="182" t="n">
        <v>0.0003</v>
      </c>
      <c r="EA49" s="182" t="n">
        <v>0.000275</v>
      </c>
      <c r="EB49" s="182" t="n">
        <v>0.0004</v>
      </c>
      <c r="ED49" s="182" t="n">
        <v>6.5E-005</v>
      </c>
      <c r="EF49" s="173" t="n">
        <v>1</v>
      </c>
    </row>
    <row r="50" customFormat="false" ht="12.75" hidden="false" customHeight="false" outlineLevel="0" collapsed="false">
      <c r="A50" s="3" t="n">
        <v>37895</v>
      </c>
      <c r="B50" s="173" t="n">
        <v>0.98</v>
      </c>
      <c r="C50" s="173" t="n">
        <v>0.988</v>
      </c>
      <c r="D50" s="173" t="n">
        <v>0.975</v>
      </c>
      <c r="E50" s="173" t="n">
        <f aca="false">E38</f>
        <v>0.978</v>
      </c>
      <c r="F50" s="173" t="n">
        <v>0.977</v>
      </c>
      <c r="G50" s="173" t="n">
        <v>0.922668</v>
      </c>
      <c r="H50" s="173" t="n">
        <v>0.9875</v>
      </c>
      <c r="I50" s="173" t="n">
        <v>0.97129625</v>
      </c>
      <c r="J50" s="173" t="n">
        <v>0.7151175</v>
      </c>
      <c r="K50" s="173" t="n">
        <v>0.985</v>
      </c>
      <c r="L50" s="173" t="n">
        <v>0.9875</v>
      </c>
      <c r="M50" s="173" t="n">
        <v>0.9875</v>
      </c>
      <c r="N50" s="173" t="n">
        <v>0.98</v>
      </c>
      <c r="O50" s="173" t="n">
        <v>0.956609388</v>
      </c>
      <c r="P50" s="173" t="n">
        <v>0.98</v>
      </c>
      <c r="Q50" s="173" t="n">
        <v>0.9875</v>
      </c>
      <c r="R50" s="173" t="n">
        <v>0.9875</v>
      </c>
      <c r="S50" s="173" t="n">
        <v>0.9875</v>
      </c>
      <c r="T50" s="173" t="n">
        <v>0.98</v>
      </c>
      <c r="U50" s="173" t="n">
        <v>0.98</v>
      </c>
      <c r="V50" s="173" t="n">
        <v>0.98</v>
      </c>
      <c r="W50" s="173" t="n">
        <v>0.98</v>
      </c>
      <c r="X50" s="173" t="n">
        <v>0.956609388</v>
      </c>
      <c r="Y50" s="173" t="n">
        <v>0.956609388</v>
      </c>
      <c r="Z50" s="173" t="n">
        <v>0.956609388</v>
      </c>
      <c r="AA50" s="173" t="n">
        <v>0.956609388</v>
      </c>
      <c r="AB50" s="173" t="n">
        <v>0.98</v>
      </c>
      <c r="AC50" s="173" t="n">
        <v>0.98</v>
      </c>
      <c r="AD50" s="173" t="n">
        <v>0.956609388</v>
      </c>
      <c r="AE50" s="173" t="n">
        <v>0.956609388</v>
      </c>
      <c r="AF50" s="173" t="n">
        <v>0.98</v>
      </c>
      <c r="AG50" s="173" t="n">
        <v>0.99</v>
      </c>
      <c r="AH50" s="173" t="n">
        <v>0.9737045</v>
      </c>
      <c r="AI50" s="173" t="n">
        <v>0.9737045</v>
      </c>
      <c r="AJ50" s="173" t="n">
        <v>0.98</v>
      </c>
      <c r="AK50" s="173" t="n">
        <v>1</v>
      </c>
      <c r="AL50" s="173" t="n">
        <v>0.985</v>
      </c>
      <c r="AM50" s="174" t="n">
        <v>0.985</v>
      </c>
      <c r="AN50" s="173" t="n">
        <v>0.9958</v>
      </c>
      <c r="AO50" s="173" t="n">
        <v>0.98</v>
      </c>
      <c r="AP50" s="173" t="n">
        <v>0.99</v>
      </c>
      <c r="AQ50" s="173" t="n">
        <v>0.985</v>
      </c>
      <c r="AR50" s="173" t="n">
        <v>0.9737045</v>
      </c>
      <c r="AS50" s="173" t="n">
        <v>0.977</v>
      </c>
      <c r="AT50" s="173" t="n">
        <v>0.9775</v>
      </c>
      <c r="AU50" s="173" t="n">
        <v>0.9737045</v>
      </c>
      <c r="AV50" s="173" t="n">
        <v>0.985</v>
      </c>
      <c r="AW50" s="173" t="n">
        <v>0.985</v>
      </c>
      <c r="AX50" s="173" t="n">
        <v>0.985</v>
      </c>
      <c r="AY50" s="173" t="n">
        <v>0.9737045</v>
      </c>
      <c r="AZ50" s="174" t="n">
        <v>0.9737045</v>
      </c>
      <c r="BA50" s="174" t="n">
        <v>0.985</v>
      </c>
      <c r="BB50" s="181" t="n">
        <v>1</v>
      </c>
      <c r="BC50" s="173" t="n">
        <v>1</v>
      </c>
      <c r="BD50" s="173" t="n">
        <v>1</v>
      </c>
      <c r="BE50" s="173" t="n">
        <v>1</v>
      </c>
      <c r="BF50" s="173" t="n">
        <v>0.9999</v>
      </c>
      <c r="BG50" s="173" t="n">
        <v>1</v>
      </c>
      <c r="BH50" s="173" t="n">
        <v>1</v>
      </c>
      <c r="BI50" s="173" t="n">
        <v>0.99</v>
      </c>
      <c r="BJ50" s="173" t="n">
        <v>0.999</v>
      </c>
      <c r="BK50" s="173" t="n">
        <v>0.999</v>
      </c>
      <c r="BL50" s="173" t="n">
        <v>0.9985</v>
      </c>
      <c r="BM50" s="173" t="n">
        <v>0.9985</v>
      </c>
      <c r="BN50" s="173" t="n">
        <v>0.972</v>
      </c>
      <c r="BO50" s="173" t="n">
        <v>0.9999</v>
      </c>
      <c r="BP50" s="173" t="n">
        <v>0.9999</v>
      </c>
      <c r="BQ50" s="173" t="n">
        <v>1</v>
      </c>
      <c r="BR50" s="173" t="n">
        <v>1.0766876</v>
      </c>
      <c r="BS50" s="173" t="n">
        <v>1.098</v>
      </c>
      <c r="BT50" s="173" t="n">
        <v>1.0827</v>
      </c>
      <c r="BU50" s="173" t="n">
        <v>1.0093</v>
      </c>
      <c r="BV50" s="173" t="n">
        <v>1</v>
      </c>
      <c r="BW50" s="173" t="n">
        <v>2.0058</v>
      </c>
      <c r="BX50" s="173" t="n">
        <v>2.252776333</v>
      </c>
      <c r="BY50" s="173" t="n">
        <v>1.05005</v>
      </c>
      <c r="BZ50" s="173" t="n">
        <v>1.2885</v>
      </c>
      <c r="CA50" s="173" t="n">
        <v>2.001</v>
      </c>
      <c r="CB50" s="173" t="n">
        <v>1.487005</v>
      </c>
      <c r="CC50" s="173" t="n">
        <v>1.487005</v>
      </c>
      <c r="CD50" s="173" t="n">
        <v>1.245705</v>
      </c>
      <c r="CE50" s="173" t="n">
        <v>1.059955</v>
      </c>
      <c r="CF50" s="173" t="n">
        <v>1.403805</v>
      </c>
      <c r="CG50" s="182"/>
      <c r="CH50" s="173" t="n">
        <v>1.09405</v>
      </c>
      <c r="CI50" s="182"/>
      <c r="CJ50" s="182"/>
      <c r="CK50" s="182"/>
      <c r="CL50" s="182"/>
      <c r="CM50" s="182"/>
      <c r="CN50" s="182"/>
      <c r="CO50" s="182"/>
      <c r="CP50" s="173" t="n">
        <v>0.955</v>
      </c>
      <c r="CQ50" s="173" t="n">
        <v>0.9</v>
      </c>
      <c r="CR50" s="173" t="n">
        <v>0.91</v>
      </c>
      <c r="CS50" s="173" t="n">
        <v>0.94</v>
      </c>
      <c r="CT50" s="173" t="n">
        <v>0.99895</v>
      </c>
      <c r="CU50" s="173" t="n">
        <v>0.46</v>
      </c>
      <c r="CV50" s="173" t="n">
        <v>0.45</v>
      </c>
      <c r="CW50" s="173" t="n">
        <v>0.925</v>
      </c>
      <c r="CX50" s="173" t="n">
        <v>0.555</v>
      </c>
      <c r="CY50" s="173" t="n">
        <v>0.505</v>
      </c>
      <c r="CZ50" s="173" t="n">
        <v>0.805</v>
      </c>
      <c r="DA50" s="173" t="n">
        <v>0.8375</v>
      </c>
      <c r="DB50" s="173" t="n">
        <v>0.875</v>
      </c>
      <c r="DC50" s="173" t="n">
        <v>0.9025</v>
      </c>
      <c r="DD50" s="173" t="n">
        <v>0.82</v>
      </c>
      <c r="DE50" s="173" t="n">
        <v>0.89</v>
      </c>
      <c r="DF50" s="173" t="n">
        <v>0.985</v>
      </c>
      <c r="DG50" s="173" t="n">
        <v>0.98</v>
      </c>
      <c r="DH50" s="173" t="n">
        <v>0.99</v>
      </c>
      <c r="DI50" s="173" t="n">
        <v>0.9775</v>
      </c>
      <c r="DN50" s="182" t="n">
        <v>0.000285</v>
      </c>
      <c r="DO50" s="182" t="n">
        <v>0.0002</v>
      </c>
      <c r="DP50" s="182" t="n">
        <v>0</v>
      </c>
      <c r="DQ50" s="182" t="n">
        <v>0.0001</v>
      </c>
      <c r="DR50" s="182" t="n">
        <v>0</v>
      </c>
      <c r="DS50" s="182" t="n">
        <v>0.0036</v>
      </c>
      <c r="DT50" s="182" t="n">
        <v>0.00047</v>
      </c>
      <c r="DU50" s="182" t="n">
        <v>0.0007</v>
      </c>
      <c r="DV50" s="182" t="n">
        <v>0</v>
      </c>
      <c r="DW50" s="182" t="n">
        <v>0</v>
      </c>
      <c r="DX50" s="182" t="n">
        <v>0.0005</v>
      </c>
      <c r="DY50" s="182" t="n">
        <v>0.0005</v>
      </c>
      <c r="DZ50" s="182" t="n">
        <v>0.0003</v>
      </c>
      <c r="EA50" s="182" t="n">
        <v>0.000275</v>
      </c>
      <c r="EB50" s="182" t="n">
        <v>0.0004</v>
      </c>
      <c r="ED50" s="182" t="n">
        <v>6.5E-005</v>
      </c>
      <c r="EF50" s="173" t="n">
        <v>1</v>
      </c>
    </row>
    <row r="51" customFormat="false" ht="12.75" hidden="false" customHeight="false" outlineLevel="0" collapsed="false">
      <c r="A51" s="3" t="n">
        <v>37926</v>
      </c>
      <c r="B51" s="173" t="n">
        <v>0.98</v>
      </c>
      <c r="C51" s="173" t="n">
        <v>0.988</v>
      </c>
      <c r="D51" s="173" t="n">
        <v>0.965</v>
      </c>
      <c r="E51" s="173" t="n">
        <f aca="false">E39</f>
        <v>0.994</v>
      </c>
      <c r="F51" s="173" t="n">
        <v>0.977</v>
      </c>
      <c r="G51" s="173" t="n">
        <v>0.964512</v>
      </c>
      <c r="H51" s="173" t="n">
        <v>0.9875</v>
      </c>
      <c r="I51" s="173" t="n">
        <v>0.95092875</v>
      </c>
      <c r="J51" s="173" t="n">
        <v>0.6635775</v>
      </c>
      <c r="K51" s="173" t="n">
        <v>0.970485</v>
      </c>
      <c r="L51" s="173" t="n">
        <v>0.9875</v>
      </c>
      <c r="M51" s="173" t="n">
        <v>0.9875</v>
      </c>
      <c r="N51" s="173" t="n">
        <v>0.98</v>
      </c>
      <c r="O51" s="173" t="n">
        <v>0.956857575</v>
      </c>
      <c r="P51" s="173" t="n">
        <v>0.98</v>
      </c>
      <c r="Q51" s="173" t="n">
        <v>0.9875</v>
      </c>
      <c r="R51" s="173" t="n">
        <v>0.9875</v>
      </c>
      <c r="S51" s="173" t="n">
        <v>0.9875</v>
      </c>
      <c r="T51" s="173" t="n">
        <v>0.98</v>
      </c>
      <c r="U51" s="173" t="n">
        <v>0.98</v>
      </c>
      <c r="V51" s="173" t="n">
        <v>0.98</v>
      </c>
      <c r="W51" s="173" t="n">
        <v>0.98</v>
      </c>
      <c r="X51" s="173" t="n">
        <v>0.956857575</v>
      </c>
      <c r="Y51" s="173" t="n">
        <v>0.956857575</v>
      </c>
      <c r="Z51" s="173" t="n">
        <v>0.956857575</v>
      </c>
      <c r="AA51" s="173" t="n">
        <v>0.956857575</v>
      </c>
      <c r="AB51" s="173" t="n">
        <v>0.98</v>
      </c>
      <c r="AC51" s="173" t="n">
        <v>0.98</v>
      </c>
      <c r="AD51" s="173" t="n">
        <v>0.956857575</v>
      </c>
      <c r="AE51" s="173" t="n">
        <v>0.956857575</v>
      </c>
      <c r="AF51" s="173" t="n">
        <v>0.98</v>
      </c>
      <c r="AG51" s="173" t="n">
        <v>0.99</v>
      </c>
      <c r="AH51" s="173" t="n">
        <v>0.97376235</v>
      </c>
      <c r="AI51" s="173" t="n">
        <v>0.97376235</v>
      </c>
      <c r="AJ51" s="173" t="n">
        <v>0.98</v>
      </c>
      <c r="AK51" s="173" t="n">
        <v>1</v>
      </c>
      <c r="AL51" s="173" t="n">
        <v>0.970485</v>
      </c>
      <c r="AM51" s="174" t="n">
        <v>0.97443</v>
      </c>
      <c r="AN51" s="173" t="n">
        <v>0.9958</v>
      </c>
      <c r="AO51" s="173" t="n">
        <v>0.97</v>
      </c>
      <c r="AP51" s="173" t="n">
        <v>0.99</v>
      </c>
      <c r="AQ51" s="173" t="n">
        <v>0.97443</v>
      </c>
      <c r="AR51" s="173" t="n">
        <v>0.97376235</v>
      </c>
      <c r="AS51" s="173" t="n">
        <v>0.977</v>
      </c>
      <c r="AT51" s="173" t="n">
        <v>0.9775</v>
      </c>
      <c r="AU51" s="173" t="n">
        <v>0.97376235</v>
      </c>
      <c r="AV51" s="173" t="n">
        <v>0.97443</v>
      </c>
      <c r="AW51" s="173" t="n">
        <v>0.97443</v>
      </c>
      <c r="AX51" s="173" t="n">
        <v>0.97443</v>
      </c>
      <c r="AY51" s="173" t="n">
        <v>0.97376235</v>
      </c>
      <c r="AZ51" s="174" t="n">
        <v>0.97376235</v>
      </c>
      <c r="BA51" s="174" t="n">
        <v>0.97443</v>
      </c>
      <c r="BB51" s="181" t="n">
        <v>1</v>
      </c>
      <c r="BC51" s="173" t="n">
        <v>1</v>
      </c>
      <c r="BD51" s="173" t="n">
        <v>1</v>
      </c>
      <c r="BE51" s="173" t="n">
        <v>1</v>
      </c>
      <c r="BF51" s="173" t="n">
        <v>0.9999</v>
      </c>
      <c r="BG51" s="173" t="n">
        <v>1</v>
      </c>
      <c r="BH51" s="173" t="n">
        <v>1</v>
      </c>
      <c r="BI51" s="173" t="n">
        <v>0.99</v>
      </c>
      <c r="BJ51" s="173" t="n">
        <v>0.999</v>
      </c>
      <c r="BK51" s="173" t="n">
        <v>0.999</v>
      </c>
      <c r="BL51" s="173" t="n">
        <v>0.9985</v>
      </c>
      <c r="BM51" s="173" t="n">
        <v>0.9985</v>
      </c>
      <c r="BN51" s="173" t="n">
        <v>0.972</v>
      </c>
      <c r="BO51" s="173" t="n">
        <v>0.9999</v>
      </c>
      <c r="BP51" s="173" t="n">
        <v>0.9999</v>
      </c>
      <c r="BQ51" s="173" t="n">
        <v>1</v>
      </c>
      <c r="BR51" s="173" t="n">
        <v>1.0769726</v>
      </c>
      <c r="BS51" s="173" t="n">
        <v>1.0982</v>
      </c>
      <c r="BT51" s="173" t="n">
        <v>1.0827</v>
      </c>
      <c r="BU51" s="173" t="n">
        <v>1.0094</v>
      </c>
      <c r="BV51" s="173" t="n">
        <v>1</v>
      </c>
      <c r="BW51" s="173" t="n">
        <v>2.0094</v>
      </c>
      <c r="BX51" s="173" t="n">
        <v>2.253246333</v>
      </c>
      <c r="BY51" s="173" t="n">
        <v>1.05075</v>
      </c>
      <c r="BZ51" s="173" t="n">
        <v>1.2885</v>
      </c>
      <c r="CA51" s="173" t="n">
        <v>2.001</v>
      </c>
      <c r="CB51" s="173" t="n">
        <v>1.487505</v>
      </c>
      <c r="CC51" s="173" t="n">
        <v>1.487505</v>
      </c>
      <c r="CD51" s="173" t="n">
        <v>1.246005</v>
      </c>
      <c r="CE51" s="173" t="n">
        <v>1.06023</v>
      </c>
      <c r="CF51" s="173" t="n">
        <v>1.404205</v>
      </c>
      <c r="CG51" s="182"/>
      <c r="CH51" s="173" t="n">
        <v>1.094115</v>
      </c>
      <c r="CI51" s="182"/>
      <c r="CJ51" s="182"/>
      <c r="CK51" s="182"/>
      <c r="CL51" s="182"/>
      <c r="CM51" s="182"/>
      <c r="CN51" s="182"/>
      <c r="CO51" s="182"/>
      <c r="CP51" s="173" t="n">
        <v>0.955</v>
      </c>
      <c r="CQ51" s="173" t="n">
        <v>0.9</v>
      </c>
      <c r="CR51" s="173" t="n">
        <v>0.9</v>
      </c>
      <c r="CS51" s="173" t="n">
        <v>0.94</v>
      </c>
      <c r="CT51" s="173" t="n">
        <v>0.999</v>
      </c>
      <c r="CU51" s="173" t="n">
        <v>0.48</v>
      </c>
      <c r="CV51" s="173" t="n">
        <v>0.46</v>
      </c>
      <c r="CW51" s="173" t="n">
        <v>0.905</v>
      </c>
      <c r="CX51" s="173" t="n">
        <v>0.515</v>
      </c>
      <c r="CY51" s="173" t="n">
        <v>0.485</v>
      </c>
      <c r="CZ51" s="173" t="n">
        <v>0.795</v>
      </c>
      <c r="DA51" s="173" t="n">
        <v>0.8275</v>
      </c>
      <c r="DB51" s="173" t="n">
        <v>0.85</v>
      </c>
      <c r="DC51" s="173" t="n">
        <v>0.9025</v>
      </c>
      <c r="DD51" s="173" t="n">
        <v>0.82</v>
      </c>
      <c r="DE51" s="173" t="n">
        <v>0.89</v>
      </c>
      <c r="DF51" s="173" t="n">
        <v>0.985</v>
      </c>
      <c r="DG51" s="173" t="n">
        <v>0.97</v>
      </c>
      <c r="DH51" s="173" t="n">
        <v>0.99</v>
      </c>
      <c r="DI51" s="173" t="n">
        <v>0.9775</v>
      </c>
      <c r="DN51" s="182" t="n">
        <v>0.000285</v>
      </c>
      <c r="DO51" s="182" t="n">
        <v>0.0002</v>
      </c>
      <c r="DP51" s="182" t="n">
        <v>0</v>
      </c>
      <c r="DQ51" s="182" t="n">
        <v>0.0001</v>
      </c>
      <c r="DR51" s="182" t="n">
        <v>0</v>
      </c>
      <c r="DS51" s="182" t="n">
        <v>0.0036</v>
      </c>
      <c r="DT51" s="182" t="n">
        <v>0.00047</v>
      </c>
      <c r="DU51" s="182" t="n">
        <v>0.0007</v>
      </c>
      <c r="DV51" s="182" t="n">
        <v>0</v>
      </c>
      <c r="DW51" s="182" t="n">
        <v>0</v>
      </c>
      <c r="DX51" s="182" t="n">
        <v>0.0005</v>
      </c>
      <c r="DY51" s="182" t="n">
        <v>0.0005</v>
      </c>
      <c r="DZ51" s="182" t="n">
        <v>0.0003</v>
      </c>
      <c r="EA51" s="182" t="n">
        <v>0.000275</v>
      </c>
      <c r="EB51" s="182" t="n">
        <v>0.0004</v>
      </c>
      <c r="ED51" s="182" t="n">
        <v>6.5E-005</v>
      </c>
      <c r="EF51" s="173" t="n">
        <v>1</v>
      </c>
    </row>
    <row r="52" customFormat="false" ht="12.75" hidden="false" customHeight="false" outlineLevel="0" collapsed="false">
      <c r="A52" s="3" t="n">
        <v>37956</v>
      </c>
      <c r="B52" s="173" t="n">
        <v>0.98</v>
      </c>
      <c r="C52" s="173" t="n">
        <v>0.977576</v>
      </c>
      <c r="D52" s="173" t="n">
        <v>0.965</v>
      </c>
      <c r="E52" s="173" t="n">
        <f aca="false">E40</f>
        <v>0.994</v>
      </c>
      <c r="F52" s="173" t="n">
        <v>0.977</v>
      </c>
      <c r="G52" s="173" t="n">
        <v>0.9875</v>
      </c>
      <c r="H52" s="173" t="n">
        <v>0.9875</v>
      </c>
      <c r="I52" s="173" t="n">
        <v>0.92001875</v>
      </c>
      <c r="J52" s="173" t="n">
        <v>0.67002</v>
      </c>
      <c r="K52" s="173" t="n">
        <v>0.970485</v>
      </c>
      <c r="L52" s="173" t="n">
        <v>0.87792295</v>
      </c>
      <c r="M52" s="173" t="n">
        <v>0.926283112</v>
      </c>
      <c r="N52" s="173" t="n">
        <v>0.85995045</v>
      </c>
      <c r="O52" s="173" t="n">
        <v>0.946500713</v>
      </c>
      <c r="P52" s="173" t="n">
        <v>0.85995045</v>
      </c>
      <c r="Q52" s="173" t="n">
        <v>0.87792295</v>
      </c>
      <c r="R52" s="173" t="n">
        <v>0.87792295</v>
      </c>
      <c r="S52" s="173" t="n">
        <v>0.87792295</v>
      </c>
      <c r="T52" s="173" t="n">
        <v>0.85995045</v>
      </c>
      <c r="U52" s="173" t="n">
        <v>0.85995045</v>
      </c>
      <c r="V52" s="173" t="n">
        <v>0.85995045</v>
      </c>
      <c r="W52" s="173" t="n">
        <v>0.85995045</v>
      </c>
      <c r="X52" s="173" t="n">
        <v>0.946500713</v>
      </c>
      <c r="Y52" s="173" t="n">
        <v>0.946500713</v>
      </c>
      <c r="Z52" s="173" t="n">
        <v>0.946500713</v>
      </c>
      <c r="AA52" s="173" t="n">
        <v>0.946500713</v>
      </c>
      <c r="AB52" s="173" t="n">
        <v>0.85995045</v>
      </c>
      <c r="AC52" s="173" t="n">
        <v>0.85995045</v>
      </c>
      <c r="AD52" s="173" t="n">
        <v>0.946500713</v>
      </c>
      <c r="AE52" s="173" t="n">
        <v>0.946500713</v>
      </c>
      <c r="AF52" s="173" t="n">
        <v>0.85995045</v>
      </c>
      <c r="AG52" s="173" t="n">
        <v>0.98</v>
      </c>
      <c r="AH52" s="173" t="n">
        <v>0.9738202</v>
      </c>
      <c r="AI52" s="173" t="n">
        <v>0.9738202</v>
      </c>
      <c r="AJ52" s="173" t="n">
        <v>0.85995045</v>
      </c>
      <c r="AK52" s="173" t="n">
        <v>1</v>
      </c>
      <c r="AL52" s="173" t="n">
        <v>0.970485</v>
      </c>
      <c r="AM52" s="174" t="n">
        <v>0.952776</v>
      </c>
      <c r="AN52" s="173" t="n">
        <v>0.9958</v>
      </c>
      <c r="AO52" s="173" t="n">
        <v>0.97</v>
      </c>
      <c r="AP52" s="173" t="n">
        <v>0.99</v>
      </c>
      <c r="AQ52" s="173" t="n">
        <v>0.952776</v>
      </c>
      <c r="AR52" s="173" t="n">
        <v>0.9738202</v>
      </c>
      <c r="AS52" s="173" t="n">
        <v>0.977</v>
      </c>
      <c r="AT52" s="173" t="n">
        <v>0.9775</v>
      </c>
      <c r="AU52" s="173" t="n">
        <v>0.9738202</v>
      </c>
      <c r="AV52" s="173" t="n">
        <v>0.952776</v>
      </c>
      <c r="AW52" s="173" t="n">
        <v>0.952776</v>
      </c>
      <c r="AX52" s="173" t="n">
        <v>0.952776</v>
      </c>
      <c r="AY52" s="173" t="n">
        <v>0.9738202</v>
      </c>
      <c r="AZ52" s="174" t="n">
        <v>0.9738202</v>
      </c>
      <c r="BA52" s="174" t="n">
        <v>0.952776</v>
      </c>
      <c r="BB52" s="181" t="n">
        <v>1</v>
      </c>
      <c r="BC52" s="173" t="n">
        <v>1</v>
      </c>
      <c r="BD52" s="173" t="n">
        <v>1</v>
      </c>
      <c r="BE52" s="173" t="n">
        <v>1</v>
      </c>
      <c r="BF52" s="173" t="n">
        <v>0.9999</v>
      </c>
      <c r="BG52" s="173" t="n">
        <v>1</v>
      </c>
      <c r="BH52" s="173" t="n">
        <v>1</v>
      </c>
      <c r="BI52" s="173" t="n">
        <v>0.99</v>
      </c>
      <c r="BJ52" s="173" t="n">
        <v>0.999</v>
      </c>
      <c r="BK52" s="173" t="n">
        <v>0.999</v>
      </c>
      <c r="BL52" s="173" t="n">
        <v>0.9985</v>
      </c>
      <c r="BM52" s="173" t="n">
        <v>0.9985</v>
      </c>
      <c r="BN52" s="173" t="n">
        <v>0.972</v>
      </c>
      <c r="BO52" s="173" t="n">
        <v>0.9999</v>
      </c>
      <c r="BP52" s="173" t="n">
        <v>0.9999</v>
      </c>
      <c r="BQ52" s="173" t="n">
        <v>1</v>
      </c>
      <c r="BR52" s="173" t="n">
        <v>1.0772576</v>
      </c>
      <c r="BS52" s="173" t="n">
        <v>1.0984</v>
      </c>
      <c r="BT52" s="173" t="n">
        <v>1.0827</v>
      </c>
      <c r="BU52" s="173" t="n">
        <v>1.0095</v>
      </c>
      <c r="BV52" s="173" t="n">
        <v>1</v>
      </c>
      <c r="BW52" s="173" t="n">
        <v>2.013</v>
      </c>
      <c r="BX52" s="173" t="n">
        <v>2.253716333</v>
      </c>
      <c r="BY52" s="173" t="n">
        <v>1.05145</v>
      </c>
      <c r="BZ52" s="173" t="n">
        <v>1.2885</v>
      </c>
      <c r="CA52" s="173" t="n">
        <v>2.001</v>
      </c>
      <c r="CB52" s="173" t="n">
        <v>1.488005</v>
      </c>
      <c r="CC52" s="173" t="n">
        <v>1.488005</v>
      </c>
      <c r="CD52" s="173" t="n">
        <v>1.246305</v>
      </c>
      <c r="CE52" s="173" t="n">
        <v>1.060505</v>
      </c>
      <c r="CF52" s="173" t="n">
        <v>1.404605</v>
      </c>
      <c r="CG52" s="182"/>
      <c r="CH52" s="173" t="n">
        <v>1.09418</v>
      </c>
      <c r="CI52" s="182"/>
      <c r="CJ52" s="182"/>
      <c r="CK52" s="182"/>
      <c r="CL52" s="182"/>
      <c r="CM52" s="182"/>
      <c r="CN52" s="182"/>
      <c r="CO52" s="182"/>
      <c r="CP52" s="173" t="n">
        <v>0.935</v>
      </c>
      <c r="CQ52" s="173" t="n">
        <v>0.89</v>
      </c>
      <c r="CR52" s="173" t="n">
        <v>0.88</v>
      </c>
      <c r="CS52" s="173" t="n">
        <v>0.92</v>
      </c>
      <c r="CT52" s="173" t="n">
        <v>0.999</v>
      </c>
      <c r="CU52" s="173" t="n">
        <v>0.51</v>
      </c>
      <c r="CV52" s="173" t="n">
        <v>0.48</v>
      </c>
      <c r="CW52" s="173" t="n">
        <v>0.875</v>
      </c>
      <c r="CX52" s="173" t="n">
        <v>0.52</v>
      </c>
      <c r="CY52" s="173" t="n">
        <v>0.485</v>
      </c>
      <c r="CZ52" s="173" t="n">
        <v>0.59</v>
      </c>
      <c r="DA52" s="173" t="n">
        <v>0.6225</v>
      </c>
      <c r="DB52" s="173" t="n">
        <v>0.69</v>
      </c>
      <c r="DC52" s="173" t="n">
        <v>0.8925</v>
      </c>
      <c r="DD52" s="173" t="n">
        <v>0.715</v>
      </c>
      <c r="DE52" s="173" t="n">
        <v>0.89</v>
      </c>
      <c r="DF52" s="173" t="n">
        <v>0.985</v>
      </c>
      <c r="DG52" s="173" t="n">
        <v>0.97</v>
      </c>
      <c r="DH52" s="173" t="n">
        <v>0.99</v>
      </c>
      <c r="DI52" s="173" t="n">
        <v>0.9775</v>
      </c>
      <c r="DN52" s="182" t="n">
        <v>0.000285</v>
      </c>
      <c r="DO52" s="182" t="n">
        <v>0.0002</v>
      </c>
      <c r="DP52" s="182" t="n">
        <v>0</v>
      </c>
      <c r="DQ52" s="182" t="n">
        <v>0.0001</v>
      </c>
      <c r="DR52" s="182" t="n">
        <v>0</v>
      </c>
      <c r="DS52" s="182" t="n">
        <v>0.0036</v>
      </c>
      <c r="DT52" s="182" t="n">
        <v>0.00047</v>
      </c>
      <c r="DU52" s="182" t="n">
        <v>0.0007</v>
      </c>
      <c r="DV52" s="182" t="n">
        <v>0</v>
      </c>
      <c r="DW52" s="182" t="n">
        <v>0</v>
      </c>
      <c r="DX52" s="182" t="n">
        <v>0.0005</v>
      </c>
      <c r="DY52" s="182" t="n">
        <v>0.0005</v>
      </c>
      <c r="DZ52" s="182" t="n">
        <v>0.0003</v>
      </c>
      <c r="EA52" s="182" t="n">
        <v>0.000275</v>
      </c>
      <c r="EB52" s="182" t="n">
        <v>0.0004</v>
      </c>
      <c r="ED52" s="182" t="n">
        <v>6.5E-005</v>
      </c>
      <c r="EF52" s="173" t="n">
        <v>1</v>
      </c>
    </row>
    <row r="53" customFormat="false" ht="12.75" hidden="false" customHeight="false" outlineLevel="0" collapsed="false">
      <c r="A53" s="3" t="n">
        <v>37987</v>
      </c>
      <c r="B53" s="173" t="n">
        <v>0.98</v>
      </c>
      <c r="C53" s="173" t="n">
        <v>0.944796</v>
      </c>
      <c r="D53" s="173" t="n">
        <v>0.965</v>
      </c>
      <c r="E53" s="173" t="n">
        <f aca="false">E41</f>
        <v>0.994</v>
      </c>
      <c r="F53" s="173" t="n">
        <v>0.977</v>
      </c>
      <c r="G53" s="173" t="n">
        <v>0.9875</v>
      </c>
      <c r="H53" s="173" t="n">
        <v>0.9875</v>
      </c>
      <c r="I53" s="173" t="n">
        <v>0.84698075</v>
      </c>
      <c r="J53" s="173" t="n">
        <v>0.682905</v>
      </c>
      <c r="K53" s="173" t="n">
        <v>0.985</v>
      </c>
      <c r="L53" s="173" t="n">
        <v>0.900545525</v>
      </c>
      <c r="M53" s="173" t="n">
        <v>0.948921937</v>
      </c>
      <c r="N53" s="173" t="n">
        <v>0.86015745</v>
      </c>
      <c r="O53" s="173" t="n">
        <v>0.9334864</v>
      </c>
      <c r="P53" s="173" t="n">
        <v>0.86015745</v>
      </c>
      <c r="Q53" s="173" t="n">
        <v>0.900545525</v>
      </c>
      <c r="R53" s="173" t="n">
        <v>0.900545525</v>
      </c>
      <c r="S53" s="173" t="n">
        <v>0.900545525</v>
      </c>
      <c r="T53" s="173" t="n">
        <v>0.86015745</v>
      </c>
      <c r="U53" s="173" t="n">
        <v>0.86015745</v>
      </c>
      <c r="V53" s="173" t="n">
        <v>0.86015745</v>
      </c>
      <c r="W53" s="173" t="n">
        <v>0.86015745</v>
      </c>
      <c r="X53" s="173" t="n">
        <v>0.9334864</v>
      </c>
      <c r="Y53" s="173" t="n">
        <v>0.9334864</v>
      </c>
      <c r="Z53" s="173" t="n">
        <v>0.9334864</v>
      </c>
      <c r="AA53" s="173" t="n">
        <v>0.9334864</v>
      </c>
      <c r="AB53" s="173" t="n">
        <v>0.86015745</v>
      </c>
      <c r="AC53" s="173" t="n">
        <v>0.86015745</v>
      </c>
      <c r="AD53" s="173" t="n">
        <v>0.9334864</v>
      </c>
      <c r="AE53" s="173" t="n">
        <v>0.9334864</v>
      </c>
      <c r="AF53" s="173" t="n">
        <v>0.86015745</v>
      </c>
      <c r="AG53" s="173" t="n">
        <v>0.98</v>
      </c>
      <c r="AH53" s="173" t="n">
        <v>0.97387805</v>
      </c>
      <c r="AI53" s="173" t="n">
        <v>0.97387805</v>
      </c>
      <c r="AJ53" s="173" t="n">
        <v>0.86015745</v>
      </c>
      <c r="AK53" s="173" t="n">
        <v>1</v>
      </c>
      <c r="AL53" s="173" t="n">
        <v>0.985</v>
      </c>
      <c r="AM53" s="174" t="n">
        <v>0.941949</v>
      </c>
      <c r="AN53" s="173" t="n">
        <v>0.9958</v>
      </c>
      <c r="AO53" s="173" t="n">
        <v>0.96</v>
      </c>
      <c r="AP53" s="173" t="n">
        <v>0.99</v>
      </c>
      <c r="AQ53" s="173" t="n">
        <v>0.941949</v>
      </c>
      <c r="AR53" s="173" t="n">
        <v>0.97387805</v>
      </c>
      <c r="AS53" s="173" t="n">
        <v>0.977</v>
      </c>
      <c r="AT53" s="173" t="n">
        <v>0.9775</v>
      </c>
      <c r="AU53" s="173" t="n">
        <v>0.97387805</v>
      </c>
      <c r="AV53" s="173" t="n">
        <v>0.941949</v>
      </c>
      <c r="AW53" s="173" t="n">
        <v>0.941949</v>
      </c>
      <c r="AX53" s="173" t="n">
        <v>0.941949</v>
      </c>
      <c r="AY53" s="173" t="n">
        <v>0.97387805</v>
      </c>
      <c r="AZ53" s="174" t="n">
        <v>0.97387805</v>
      </c>
      <c r="BA53" s="174" t="n">
        <v>0.941949</v>
      </c>
      <c r="BB53" s="181" t="n">
        <v>1</v>
      </c>
      <c r="BC53" s="173" t="n">
        <v>1</v>
      </c>
      <c r="BD53" s="173" t="n">
        <v>1</v>
      </c>
      <c r="BE53" s="173" t="n">
        <v>1</v>
      </c>
      <c r="BF53" s="173" t="n">
        <v>0.9999</v>
      </c>
      <c r="BG53" s="173" t="n">
        <v>1</v>
      </c>
      <c r="BH53" s="173" t="n">
        <v>1</v>
      </c>
      <c r="BI53" s="173" t="n">
        <v>0.99</v>
      </c>
      <c r="BJ53" s="173" t="n">
        <v>0.999</v>
      </c>
      <c r="BK53" s="173" t="n">
        <v>0.999</v>
      </c>
      <c r="BL53" s="173" t="n">
        <v>0.9985</v>
      </c>
      <c r="BM53" s="173" t="n">
        <v>0.9985</v>
      </c>
      <c r="BN53" s="173" t="n">
        <v>0.972</v>
      </c>
      <c r="BO53" s="173" t="n">
        <v>0.9999</v>
      </c>
      <c r="BP53" s="173" t="n">
        <v>0.9999</v>
      </c>
      <c r="BQ53" s="173" t="n">
        <v>1</v>
      </c>
      <c r="BR53" s="173" t="n">
        <v>1.0775426</v>
      </c>
      <c r="BS53" s="173" t="n">
        <v>1.0986</v>
      </c>
      <c r="BT53" s="173" t="n">
        <v>1.0827</v>
      </c>
      <c r="BU53" s="173" t="n">
        <v>1.0096</v>
      </c>
      <c r="BV53" s="173" t="n">
        <v>1</v>
      </c>
      <c r="BW53" s="173" t="n">
        <v>2.0166</v>
      </c>
      <c r="BX53" s="173" t="n">
        <v>2.254186333</v>
      </c>
      <c r="BY53" s="173" t="n">
        <v>1.05215</v>
      </c>
      <c r="BZ53" s="173" t="n">
        <v>1.2885</v>
      </c>
      <c r="CA53" s="173" t="n">
        <v>2.001</v>
      </c>
      <c r="CB53" s="173" t="n">
        <v>1.488505</v>
      </c>
      <c r="CC53" s="173" t="n">
        <v>1.488505</v>
      </c>
      <c r="CD53" s="173" t="n">
        <v>1.246605</v>
      </c>
      <c r="CE53" s="173" t="n">
        <v>1.06078</v>
      </c>
      <c r="CF53" s="173" t="n">
        <v>1.405005</v>
      </c>
      <c r="CG53" s="182"/>
      <c r="CH53" s="173" t="n">
        <v>1.094245</v>
      </c>
      <c r="CI53" s="182"/>
      <c r="CJ53" s="182"/>
      <c r="CK53" s="182"/>
      <c r="CL53" s="182"/>
      <c r="CM53" s="182"/>
      <c r="CN53" s="182"/>
      <c r="CO53" s="182"/>
      <c r="CP53" s="173" t="n">
        <v>0.895</v>
      </c>
      <c r="CQ53" s="173" t="n">
        <v>0.86</v>
      </c>
      <c r="CR53" s="173" t="n">
        <v>0.87</v>
      </c>
      <c r="CS53" s="173" t="n">
        <v>0.92</v>
      </c>
      <c r="CT53" s="173" t="n">
        <v>0.999</v>
      </c>
      <c r="CU53" s="173" t="n">
        <v>0.58</v>
      </c>
      <c r="CV53" s="173" t="n">
        <v>0.45</v>
      </c>
      <c r="CW53" s="173" t="n">
        <v>0.805</v>
      </c>
      <c r="CX53" s="173" t="n">
        <v>0.53</v>
      </c>
      <c r="CY53" s="173" t="n">
        <v>0.505</v>
      </c>
      <c r="CZ53" s="173" t="n">
        <v>0.605</v>
      </c>
      <c r="DA53" s="173" t="n">
        <v>0.6375</v>
      </c>
      <c r="DB53" s="173" t="n">
        <v>0.69</v>
      </c>
      <c r="DC53" s="173" t="n">
        <v>0.88</v>
      </c>
      <c r="DD53" s="173" t="n">
        <v>0.64</v>
      </c>
      <c r="DE53" s="173" t="n">
        <v>0.89</v>
      </c>
      <c r="DF53" s="173" t="n">
        <v>0.985</v>
      </c>
      <c r="DG53" s="173" t="n">
        <v>0.96</v>
      </c>
      <c r="DH53" s="173" t="n">
        <v>0.99</v>
      </c>
      <c r="DI53" s="173" t="n">
        <v>0.9775</v>
      </c>
      <c r="DN53" s="182" t="n">
        <v>0.000285</v>
      </c>
      <c r="DO53" s="182" t="n">
        <v>0.0002</v>
      </c>
      <c r="DP53" s="182" t="n">
        <v>0</v>
      </c>
      <c r="DQ53" s="182" t="n">
        <v>0.0001</v>
      </c>
      <c r="DR53" s="182" t="n">
        <v>0</v>
      </c>
      <c r="DS53" s="182" t="n">
        <v>0.0036</v>
      </c>
      <c r="DT53" s="182" t="n">
        <v>0.00047</v>
      </c>
      <c r="DU53" s="182" t="n">
        <v>0.0007</v>
      </c>
      <c r="DV53" s="182" t="n">
        <v>0</v>
      </c>
      <c r="DW53" s="182" t="n">
        <v>0</v>
      </c>
      <c r="DX53" s="182" t="n">
        <v>0.0005</v>
      </c>
      <c r="DY53" s="182" t="n">
        <v>0.0005</v>
      </c>
      <c r="DZ53" s="182" t="n">
        <v>0.0003</v>
      </c>
      <c r="EA53" s="182" t="n">
        <v>0.000275</v>
      </c>
      <c r="EB53" s="182" t="n">
        <v>0.0004</v>
      </c>
      <c r="ED53" s="182" t="n">
        <v>6.5E-005</v>
      </c>
      <c r="EF53" s="173" t="n">
        <v>1</v>
      </c>
    </row>
    <row r="54" customFormat="false" ht="12.75" hidden="false" customHeight="false" outlineLevel="0" collapsed="false">
      <c r="A54" s="3" t="n">
        <v>38018</v>
      </c>
      <c r="B54" s="173" t="n">
        <v>0.98</v>
      </c>
      <c r="C54" s="173" t="n">
        <v>0.944968</v>
      </c>
      <c r="D54" s="173" t="n">
        <v>0.965</v>
      </c>
      <c r="E54" s="173" t="n">
        <f aca="false">E42</f>
        <v>0.994</v>
      </c>
      <c r="F54" s="173" t="n">
        <v>0.977</v>
      </c>
      <c r="G54" s="173" t="n">
        <v>0.9875</v>
      </c>
      <c r="H54" s="173" t="n">
        <v>0.9875</v>
      </c>
      <c r="I54" s="173" t="n">
        <v>0.88965825</v>
      </c>
      <c r="J54" s="173" t="n">
        <v>0.8181975</v>
      </c>
      <c r="K54" s="173" t="n">
        <v>0.985</v>
      </c>
      <c r="L54" s="173" t="n">
        <v>0.945518175</v>
      </c>
      <c r="M54" s="173" t="n">
        <v>0.9875</v>
      </c>
      <c r="N54" s="173" t="n">
        <v>0.88530255</v>
      </c>
      <c r="O54" s="173" t="n">
        <v>0.931075763</v>
      </c>
      <c r="P54" s="173" t="n">
        <v>0.88530255</v>
      </c>
      <c r="Q54" s="173" t="n">
        <v>0.945518175</v>
      </c>
      <c r="R54" s="173" t="n">
        <v>0.945518175</v>
      </c>
      <c r="S54" s="173" t="n">
        <v>0.945518175</v>
      </c>
      <c r="T54" s="173" t="n">
        <v>0.88530255</v>
      </c>
      <c r="U54" s="173" t="n">
        <v>0.88530255</v>
      </c>
      <c r="V54" s="173" t="n">
        <v>0.88530255</v>
      </c>
      <c r="W54" s="173" t="n">
        <v>0.88530255</v>
      </c>
      <c r="X54" s="173" t="n">
        <v>0.931075763</v>
      </c>
      <c r="Y54" s="173" t="n">
        <v>0.931075763</v>
      </c>
      <c r="Z54" s="173" t="n">
        <v>0.931075763</v>
      </c>
      <c r="AA54" s="173" t="n">
        <v>0.931075763</v>
      </c>
      <c r="AB54" s="173" t="n">
        <v>0.88530255</v>
      </c>
      <c r="AC54" s="173" t="n">
        <v>0.88530255</v>
      </c>
      <c r="AD54" s="173" t="n">
        <v>0.931075763</v>
      </c>
      <c r="AE54" s="173" t="n">
        <v>0.931075763</v>
      </c>
      <c r="AF54" s="173" t="n">
        <v>0.88530255</v>
      </c>
      <c r="AG54" s="173" t="n">
        <v>0.98</v>
      </c>
      <c r="AH54" s="173" t="n">
        <v>0.9739359</v>
      </c>
      <c r="AI54" s="173" t="n">
        <v>0.9739359</v>
      </c>
      <c r="AJ54" s="173" t="n">
        <v>0.88530255</v>
      </c>
      <c r="AK54" s="173" t="n">
        <v>1</v>
      </c>
      <c r="AL54" s="173" t="n">
        <v>0.985</v>
      </c>
      <c r="AM54" s="174" t="n">
        <v>0.963603</v>
      </c>
      <c r="AN54" s="173" t="n">
        <v>0.9958</v>
      </c>
      <c r="AO54" s="173" t="n">
        <v>0.97</v>
      </c>
      <c r="AP54" s="173" t="n">
        <v>0.99</v>
      </c>
      <c r="AQ54" s="173" t="n">
        <v>0.963603</v>
      </c>
      <c r="AR54" s="173" t="n">
        <v>0.9739359</v>
      </c>
      <c r="AS54" s="173" t="n">
        <v>0.977</v>
      </c>
      <c r="AT54" s="173" t="n">
        <v>0.9775</v>
      </c>
      <c r="AU54" s="173" t="n">
        <v>0.9739359</v>
      </c>
      <c r="AV54" s="173" t="n">
        <v>0.963603</v>
      </c>
      <c r="AW54" s="173" t="n">
        <v>0.963603</v>
      </c>
      <c r="AX54" s="173" t="n">
        <v>0.963603</v>
      </c>
      <c r="AY54" s="173" t="n">
        <v>0.9739359</v>
      </c>
      <c r="AZ54" s="174" t="n">
        <v>0.9739359</v>
      </c>
      <c r="BA54" s="174" t="n">
        <v>0.963603</v>
      </c>
      <c r="BB54" s="181" t="n">
        <v>1</v>
      </c>
      <c r="BC54" s="173" t="n">
        <v>1</v>
      </c>
      <c r="BD54" s="173" t="n">
        <v>1</v>
      </c>
      <c r="BE54" s="173" t="n">
        <v>1</v>
      </c>
      <c r="BF54" s="173" t="n">
        <v>0.9999</v>
      </c>
      <c r="BG54" s="173" t="n">
        <v>1</v>
      </c>
      <c r="BH54" s="173" t="n">
        <v>1</v>
      </c>
      <c r="BI54" s="173" t="n">
        <v>0.99</v>
      </c>
      <c r="BJ54" s="173" t="n">
        <v>0.999</v>
      </c>
      <c r="BK54" s="173" t="n">
        <v>0.999</v>
      </c>
      <c r="BL54" s="173" t="n">
        <v>0.9985</v>
      </c>
      <c r="BM54" s="173" t="n">
        <v>0.9985</v>
      </c>
      <c r="BN54" s="173" t="n">
        <v>0.972</v>
      </c>
      <c r="BO54" s="173" t="n">
        <v>0.9999</v>
      </c>
      <c r="BP54" s="173" t="n">
        <v>0.9999</v>
      </c>
      <c r="BQ54" s="173" t="n">
        <v>1</v>
      </c>
      <c r="BR54" s="173" t="n">
        <v>1.0778276</v>
      </c>
      <c r="BS54" s="173" t="n">
        <v>1.0988</v>
      </c>
      <c r="BT54" s="173" t="n">
        <v>1.0827</v>
      </c>
      <c r="BU54" s="173" t="n">
        <v>1.0097</v>
      </c>
      <c r="BV54" s="173" t="n">
        <v>1</v>
      </c>
      <c r="BW54" s="173" t="n">
        <v>2.0202</v>
      </c>
      <c r="BX54" s="173" t="n">
        <v>2.254656333</v>
      </c>
      <c r="BY54" s="173" t="n">
        <v>1.05285</v>
      </c>
      <c r="BZ54" s="173" t="n">
        <v>1.2885</v>
      </c>
      <c r="CA54" s="173" t="n">
        <v>2.001</v>
      </c>
      <c r="CB54" s="173" t="n">
        <v>1.489005</v>
      </c>
      <c r="CC54" s="173" t="n">
        <v>1.489005</v>
      </c>
      <c r="CD54" s="173" t="n">
        <v>1.246905</v>
      </c>
      <c r="CE54" s="173" t="n">
        <v>1.061055</v>
      </c>
      <c r="CF54" s="173" t="n">
        <v>1.405405</v>
      </c>
      <c r="CG54" s="182"/>
      <c r="CH54" s="173" t="n">
        <v>1.09431</v>
      </c>
      <c r="CI54" s="182"/>
      <c r="CJ54" s="182"/>
      <c r="CK54" s="182"/>
      <c r="CL54" s="182"/>
      <c r="CM54" s="182"/>
      <c r="CN54" s="182"/>
      <c r="CO54" s="182"/>
      <c r="CP54" s="173" t="n">
        <v>0.865</v>
      </c>
      <c r="CQ54" s="173" t="n">
        <v>0.86</v>
      </c>
      <c r="CR54" s="173" t="n">
        <v>0.89</v>
      </c>
      <c r="CS54" s="173" t="n">
        <v>0.935</v>
      </c>
      <c r="CT54" s="173" t="n">
        <v>0.99895</v>
      </c>
      <c r="CU54" s="173" t="n">
        <v>0.58</v>
      </c>
      <c r="CV54" s="173" t="n">
        <v>0.45</v>
      </c>
      <c r="CW54" s="173" t="n">
        <v>0.845</v>
      </c>
      <c r="CX54" s="173" t="n">
        <v>0.635</v>
      </c>
      <c r="CY54" s="173" t="n">
        <v>0.505</v>
      </c>
      <c r="CZ54" s="173" t="n">
        <v>0.635</v>
      </c>
      <c r="DA54" s="173" t="n">
        <v>0.6675</v>
      </c>
      <c r="DB54" s="173" t="n">
        <v>0.71</v>
      </c>
      <c r="DC54" s="173" t="n">
        <v>0.8775</v>
      </c>
      <c r="DD54" s="173" t="n">
        <v>0.67</v>
      </c>
      <c r="DE54" s="173" t="n">
        <v>0.89</v>
      </c>
      <c r="DF54" s="173" t="n">
        <v>0.985</v>
      </c>
      <c r="DG54" s="173" t="n">
        <v>0.97</v>
      </c>
      <c r="DH54" s="173" t="n">
        <v>0.99</v>
      </c>
      <c r="DI54" s="173" t="n">
        <v>0.9775</v>
      </c>
      <c r="DN54" s="182" t="n">
        <v>0.000285</v>
      </c>
      <c r="DO54" s="182" t="n">
        <v>0.0002</v>
      </c>
      <c r="DP54" s="182" t="n">
        <v>0</v>
      </c>
      <c r="DQ54" s="182" t="n">
        <v>0.0001</v>
      </c>
      <c r="DR54" s="182" t="n">
        <v>0</v>
      </c>
      <c r="DS54" s="182" t="n">
        <v>0.0036</v>
      </c>
      <c r="DT54" s="182" t="n">
        <v>0.00047</v>
      </c>
      <c r="DU54" s="182" t="n">
        <v>0.0007</v>
      </c>
      <c r="DV54" s="182" t="n">
        <v>0</v>
      </c>
      <c r="DW54" s="182" t="n">
        <v>0</v>
      </c>
      <c r="DX54" s="182" t="n">
        <v>0.0005</v>
      </c>
      <c r="DY54" s="182" t="n">
        <v>0.0005</v>
      </c>
      <c r="DZ54" s="182" t="n">
        <v>0.0003</v>
      </c>
      <c r="EA54" s="182" t="n">
        <v>0.000275</v>
      </c>
      <c r="EB54" s="182" t="n">
        <v>0.0004</v>
      </c>
      <c r="ED54" s="182" t="n">
        <v>6.5E-005</v>
      </c>
      <c r="EF54" s="173" t="n">
        <v>1</v>
      </c>
    </row>
    <row r="55" customFormat="false" ht="12.75" hidden="false" customHeight="false" outlineLevel="0" collapsed="false">
      <c r="A55" s="3" t="n">
        <v>38047</v>
      </c>
      <c r="B55" s="173" t="n">
        <v>0.98</v>
      </c>
      <c r="C55" s="173" t="n">
        <v>0.97811</v>
      </c>
      <c r="D55" s="173" t="n">
        <v>0.965</v>
      </c>
      <c r="E55" s="173" t="n">
        <f aca="false">E43</f>
        <v>0.994</v>
      </c>
      <c r="F55" s="173" t="n">
        <v>0.977</v>
      </c>
      <c r="G55" s="173" t="n">
        <v>0.9875</v>
      </c>
      <c r="H55" s="173" t="n">
        <v>0.9875</v>
      </c>
      <c r="I55" s="173" t="n">
        <v>0.92185625</v>
      </c>
      <c r="J55" s="173" t="n">
        <v>0.985</v>
      </c>
      <c r="K55" s="173" t="n">
        <v>0.985</v>
      </c>
      <c r="L55" s="173" t="n">
        <v>0.9875</v>
      </c>
      <c r="M55" s="173" t="n">
        <v>0.9875</v>
      </c>
      <c r="N55" s="173" t="n">
        <v>0.98</v>
      </c>
      <c r="O55" s="173" t="n">
        <v>0.955197</v>
      </c>
      <c r="P55" s="173" t="n">
        <v>0.98</v>
      </c>
      <c r="Q55" s="173" t="n">
        <v>0.9875</v>
      </c>
      <c r="R55" s="173" t="n">
        <v>0.9875</v>
      </c>
      <c r="S55" s="173" t="n">
        <v>0.9875</v>
      </c>
      <c r="T55" s="173" t="n">
        <v>0.98</v>
      </c>
      <c r="U55" s="173" t="n">
        <v>0.98</v>
      </c>
      <c r="V55" s="173" t="n">
        <v>0.98</v>
      </c>
      <c r="W55" s="173" t="n">
        <v>0.98</v>
      </c>
      <c r="X55" s="173" t="n">
        <v>0.955197</v>
      </c>
      <c r="Y55" s="173" t="n">
        <v>0.955197</v>
      </c>
      <c r="Z55" s="173" t="n">
        <v>0.955197</v>
      </c>
      <c r="AA55" s="173" t="n">
        <v>0.955197</v>
      </c>
      <c r="AB55" s="173" t="n">
        <v>0.98</v>
      </c>
      <c r="AC55" s="173" t="n">
        <v>0.98</v>
      </c>
      <c r="AD55" s="173" t="n">
        <v>0.955197</v>
      </c>
      <c r="AE55" s="173" t="n">
        <v>0.955197</v>
      </c>
      <c r="AF55" s="173" t="n">
        <v>0.98</v>
      </c>
      <c r="AG55" s="173" t="n">
        <v>0.99</v>
      </c>
      <c r="AH55" s="173" t="n">
        <v>0.97399375</v>
      </c>
      <c r="AI55" s="173" t="n">
        <v>0.97399375</v>
      </c>
      <c r="AJ55" s="173" t="n">
        <v>0.98</v>
      </c>
      <c r="AK55" s="173" t="n">
        <v>1</v>
      </c>
      <c r="AL55" s="173" t="n">
        <v>0.985</v>
      </c>
      <c r="AM55" s="174" t="n">
        <v>0.985</v>
      </c>
      <c r="AN55" s="173" t="n">
        <v>0.9958</v>
      </c>
      <c r="AO55" s="173" t="n">
        <v>0.97</v>
      </c>
      <c r="AP55" s="173" t="n">
        <v>0.99</v>
      </c>
      <c r="AQ55" s="173" t="n">
        <v>0.985</v>
      </c>
      <c r="AR55" s="173" t="n">
        <v>0.97399375</v>
      </c>
      <c r="AS55" s="173" t="n">
        <v>0.977</v>
      </c>
      <c r="AT55" s="173" t="n">
        <v>0.9775</v>
      </c>
      <c r="AU55" s="173" t="n">
        <v>0.97399375</v>
      </c>
      <c r="AV55" s="173" t="n">
        <v>0.985</v>
      </c>
      <c r="AW55" s="173" t="n">
        <v>0.985</v>
      </c>
      <c r="AX55" s="173" t="n">
        <v>0.985</v>
      </c>
      <c r="AY55" s="173" t="n">
        <v>0.97399375</v>
      </c>
      <c r="AZ55" s="174" t="n">
        <v>0.97399375</v>
      </c>
      <c r="BA55" s="174" t="n">
        <v>0.985</v>
      </c>
      <c r="BB55" s="181" t="n">
        <v>1</v>
      </c>
      <c r="BC55" s="173" t="n">
        <v>1</v>
      </c>
      <c r="BD55" s="173" t="n">
        <v>1</v>
      </c>
      <c r="BE55" s="173" t="n">
        <v>1</v>
      </c>
      <c r="BF55" s="173" t="n">
        <v>0.9999</v>
      </c>
      <c r="BG55" s="173" t="n">
        <v>1</v>
      </c>
      <c r="BH55" s="173" t="n">
        <v>1</v>
      </c>
      <c r="BI55" s="173" t="n">
        <v>0.99</v>
      </c>
      <c r="BJ55" s="173" t="n">
        <v>0.999</v>
      </c>
      <c r="BK55" s="173" t="n">
        <v>0.999</v>
      </c>
      <c r="BL55" s="173" t="n">
        <v>0.9985</v>
      </c>
      <c r="BM55" s="173" t="n">
        <v>0.9985</v>
      </c>
      <c r="BN55" s="173" t="n">
        <v>0.972</v>
      </c>
      <c r="BO55" s="173" t="n">
        <v>0.9999</v>
      </c>
      <c r="BP55" s="173" t="n">
        <v>0.9999</v>
      </c>
      <c r="BQ55" s="173" t="n">
        <v>1</v>
      </c>
      <c r="BR55" s="173" t="n">
        <v>1.0781126</v>
      </c>
      <c r="BS55" s="173" t="n">
        <v>1.099</v>
      </c>
      <c r="BT55" s="173" t="n">
        <v>1.0827</v>
      </c>
      <c r="BU55" s="173" t="n">
        <v>1.0098</v>
      </c>
      <c r="BV55" s="173" t="n">
        <v>1</v>
      </c>
      <c r="BW55" s="173" t="n">
        <v>2.0238</v>
      </c>
      <c r="BX55" s="173" t="n">
        <v>2.255126333</v>
      </c>
      <c r="BY55" s="173" t="n">
        <v>1.05355</v>
      </c>
      <c r="BZ55" s="173" t="n">
        <v>1.2885</v>
      </c>
      <c r="CA55" s="173" t="n">
        <v>2.001</v>
      </c>
      <c r="CB55" s="173" t="n">
        <v>1.489505</v>
      </c>
      <c r="CC55" s="173" t="n">
        <v>1.489505</v>
      </c>
      <c r="CD55" s="173" t="n">
        <v>1.247205</v>
      </c>
      <c r="CE55" s="173" t="n">
        <v>1.06133</v>
      </c>
      <c r="CF55" s="173" t="n">
        <v>1.405805</v>
      </c>
      <c r="CG55" s="182"/>
      <c r="CH55" s="173" t="n">
        <v>1.094375</v>
      </c>
      <c r="CI55" s="182"/>
      <c r="CJ55" s="182"/>
      <c r="CK55" s="182"/>
      <c r="CL55" s="182"/>
      <c r="CM55" s="182"/>
      <c r="CN55" s="182"/>
      <c r="CO55" s="182"/>
      <c r="CP55" s="173" t="n">
        <v>0.865</v>
      </c>
      <c r="CQ55" s="173" t="n">
        <v>0.89</v>
      </c>
      <c r="CR55" s="173" t="n">
        <v>0.91</v>
      </c>
      <c r="CS55" s="173" t="n">
        <v>0.935</v>
      </c>
      <c r="CT55" s="173" t="n">
        <v>0.99895</v>
      </c>
      <c r="CU55" s="173" t="n">
        <v>0.54</v>
      </c>
      <c r="CV55" s="173" t="n">
        <v>0.45</v>
      </c>
      <c r="CW55" s="173" t="n">
        <v>0.875</v>
      </c>
      <c r="CX55" s="173" t="n">
        <v>0.805</v>
      </c>
      <c r="CY55" s="173" t="n">
        <v>0.515</v>
      </c>
      <c r="CZ55" s="173" t="n">
        <v>0.785</v>
      </c>
      <c r="DA55" s="173" t="n">
        <v>0.8175</v>
      </c>
      <c r="DB55" s="173" t="n">
        <v>0.8</v>
      </c>
      <c r="DC55" s="173" t="n">
        <v>0.9</v>
      </c>
      <c r="DD55" s="173" t="n">
        <v>0.83</v>
      </c>
      <c r="DE55" s="173" t="n">
        <v>0.89</v>
      </c>
      <c r="DF55" s="173" t="n">
        <v>0.985</v>
      </c>
      <c r="DG55" s="173" t="n">
        <v>0.97</v>
      </c>
      <c r="DH55" s="173" t="n">
        <v>0.99</v>
      </c>
      <c r="DI55" s="173" t="n">
        <v>0.9775</v>
      </c>
      <c r="DN55" s="182" t="n">
        <v>0.000285</v>
      </c>
      <c r="DO55" s="182" t="n">
        <v>0.0002</v>
      </c>
      <c r="DP55" s="182" t="n">
        <v>0</v>
      </c>
      <c r="DQ55" s="182" t="n">
        <v>0.0001</v>
      </c>
      <c r="DR55" s="182" t="n">
        <v>0</v>
      </c>
      <c r="DS55" s="182" t="n">
        <v>0.0036</v>
      </c>
      <c r="DT55" s="182" t="n">
        <v>0.00047</v>
      </c>
      <c r="DU55" s="182" t="n">
        <v>0.0007</v>
      </c>
      <c r="DV55" s="182" t="n">
        <v>0</v>
      </c>
      <c r="DW55" s="182" t="n">
        <v>0</v>
      </c>
      <c r="DX55" s="182" t="n">
        <v>0.0005</v>
      </c>
      <c r="DY55" s="182" t="n">
        <v>0.0005</v>
      </c>
      <c r="DZ55" s="182" t="n">
        <v>0.0003</v>
      </c>
      <c r="EA55" s="182" t="n">
        <v>0.000275</v>
      </c>
      <c r="EB55" s="182" t="n">
        <v>0.0004</v>
      </c>
      <c r="ED55" s="182" t="n">
        <v>6.5E-005</v>
      </c>
      <c r="EF55" s="173" t="n">
        <v>1</v>
      </c>
    </row>
    <row r="56" customFormat="false" ht="12.75" hidden="false" customHeight="false" outlineLevel="0" collapsed="false">
      <c r="A56" s="3" t="n">
        <v>38078</v>
      </c>
      <c r="B56" s="173" t="n">
        <v>0.98</v>
      </c>
      <c r="C56" s="173" t="n">
        <v>0.988</v>
      </c>
      <c r="D56" s="173" t="n">
        <v>0.965</v>
      </c>
      <c r="E56" s="173" t="n">
        <f aca="false">E44</f>
        <v>0.978</v>
      </c>
      <c r="F56" s="173" t="n">
        <v>0.977</v>
      </c>
      <c r="G56" s="173" t="n">
        <v>0.973152</v>
      </c>
      <c r="H56" s="173" t="n">
        <v>0.94735046</v>
      </c>
      <c r="I56" s="173" t="n">
        <v>0.98572375</v>
      </c>
      <c r="J56" s="173" t="n">
        <v>0.985</v>
      </c>
      <c r="K56" s="173" t="n">
        <v>0.985</v>
      </c>
      <c r="L56" s="173" t="n">
        <v>0.9875</v>
      </c>
      <c r="M56" s="173" t="n">
        <v>0.9875</v>
      </c>
      <c r="N56" s="173" t="n">
        <v>0.98</v>
      </c>
      <c r="O56" s="173" t="n">
        <v>0.958629315</v>
      </c>
      <c r="P56" s="173" t="n">
        <v>0.98</v>
      </c>
      <c r="Q56" s="173" t="n">
        <v>0.9875</v>
      </c>
      <c r="R56" s="173" t="n">
        <v>0.9875</v>
      </c>
      <c r="S56" s="173" t="n">
        <v>0.9875</v>
      </c>
      <c r="T56" s="173" t="n">
        <v>0.98</v>
      </c>
      <c r="U56" s="173" t="n">
        <v>0.98</v>
      </c>
      <c r="V56" s="173" t="n">
        <v>0.98</v>
      </c>
      <c r="W56" s="173" t="n">
        <v>0.98</v>
      </c>
      <c r="X56" s="173" t="n">
        <v>0.958629315</v>
      </c>
      <c r="Y56" s="173" t="n">
        <v>0.958629315</v>
      </c>
      <c r="Z56" s="173" t="n">
        <v>0.958629315</v>
      </c>
      <c r="AA56" s="173" t="n">
        <v>0.958629315</v>
      </c>
      <c r="AB56" s="173" t="n">
        <v>0.98</v>
      </c>
      <c r="AC56" s="173" t="n">
        <v>0.98</v>
      </c>
      <c r="AD56" s="173" t="n">
        <v>0.958629315</v>
      </c>
      <c r="AE56" s="173" t="n">
        <v>0.958629315</v>
      </c>
      <c r="AF56" s="173" t="n">
        <v>0.98</v>
      </c>
      <c r="AG56" s="173" t="n">
        <v>0.99</v>
      </c>
      <c r="AH56" s="173" t="n">
        <v>0.9740516</v>
      </c>
      <c r="AI56" s="173" t="n">
        <v>0.9740516</v>
      </c>
      <c r="AJ56" s="173" t="n">
        <v>0.98</v>
      </c>
      <c r="AK56" s="173" t="n">
        <v>1</v>
      </c>
      <c r="AL56" s="173" t="n">
        <v>0.985</v>
      </c>
      <c r="AM56" s="174" t="n">
        <v>0.985</v>
      </c>
      <c r="AN56" s="173" t="n">
        <v>0.9958</v>
      </c>
      <c r="AO56" s="173" t="n">
        <v>0.99</v>
      </c>
      <c r="AP56" s="173" t="n">
        <v>0.99</v>
      </c>
      <c r="AQ56" s="173" t="n">
        <v>0.985</v>
      </c>
      <c r="AR56" s="173" t="n">
        <v>0.9740516</v>
      </c>
      <c r="AS56" s="173" t="n">
        <v>0.977</v>
      </c>
      <c r="AT56" s="173" t="n">
        <v>0.9775</v>
      </c>
      <c r="AU56" s="173" t="n">
        <v>0.9740516</v>
      </c>
      <c r="AV56" s="173" t="n">
        <v>0.985</v>
      </c>
      <c r="AW56" s="173" t="n">
        <v>0.985</v>
      </c>
      <c r="AX56" s="173" t="n">
        <v>0.985</v>
      </c>
      <c r="AY56" s="173" t="n">
        <v>0.9740516</v>
      </c>
      <c r="AZ56" s="174" t="n">
        <v>0.9740516</v>
      </c>
      <c r="BA56" s="174" t="n">
        <v>0.985</v>
      </c>
      <c r="BB56" s="181" t="n">
        <v>1</v>
      </c>
      <c r="BC56" s="173" t="n">
        <v>1</v>
      </c>
      <c r="BD56" s="173" t="n">
        <v>1</v>
      </c>
      <c r="BE56" s="173" t="n">
        <v>1</v>
      </c>
      <c r="BF56" s="173" t="n">
        <v>0.9999</v>
      </c>
      <c r="BG56" s="173" t="n">
        <v>1</v>
      </c>
      <c r="BH56" s="173" t="n">
        <v>1</v>
      </c>
      <c r="BI56" s="173" t="n">
        <v>0.99</v>
      </c>
      <c r="BJ56" s="173" t="n">
        <v>0.999</v>
      </c>
      <c r="BK56" s="173" t="n">
        <v>0.999</v>
      </c>
      <c r="BL56" s="173" t="n">
        <v>0.9985</v>
      </c>
      <c r="BM56" s="173" t="n">
        <v>0.9985</v>
      </c>
      <c r="BN56" s="173" t="n">
        <v>0.972</v>
      </c>
      <c r="BO56" s="173" t="n">
        <v>0.9999</v>
      </c>
      <c r="BP56" s="173" t="n">
        <v>0.9999</v>
      </c>
      <c r="BQ56" s="173" t="n">
        <v>1</v>
      </c>
      <c r="BR56" s="173" t="n">
        <v>1.0783976</v>
      </c>
      <c r="BS56" s="173" t="n">
        <v>1.0992</v>
      </c>
      <c r="BT56" s="173" t="n">
        <v>1.0827</v>
      </c>
      <c r="BU56" s="173" t="n">
        <v>1.0099</v>
      </c>
      <c r="BV56" s="173" t="n">
        <v>1</v>
      </c>
      <c r="BW56" s="173" t="n">
        <v>2.0274</v>
      </c>
      <c r="BX56" s="173" t="n">
        <v>2.255596333</v>
      </c>
      <c r="BY56" s="173" t="n">
        <v>1.05425</v>
      </c>
      <c r="BZ56" s="173" t="n">
        <v>1.2885</v>
      </c>
      <c r="CA56" s="173" t="n">
        <v>2.001</v>
      </c>
      <c r="CB56" s="173" t="n">
        <v>1.490005</v>
      </c>
      <c r="CC56" s="173" t="n">
        <v>1.490005</v>
      </c>
      <c r="CD56" s="173" t="n">
        <v>1.247505</v>
      </c>
      <c r="CE56" s="173" t="n">
        <v>1.061605</v>
      </c>
      <c r="CF56" s="173" t="n">
        <v>1.406205</v>
      </c>
      <c r="CG56" s="182"/>
      <c r="CH56" s="173" t="n">
        <v>1.09444</v>
      </c>
      <c r="CI56" s="182"/>
      <c r="CJ56" s="182"/>
      <c r="CK56" s="182"/>
      <c r="CL56" s="182"/>
      <c r="CM56" s="182"/>
      <c r="CN56" s="182"/>
      <c r="CO56" s="182"/>
      <c r="CP56" s="173" t="n">
        <v>0.895</v>
      </c>
      <c r="CQ56" s="173" t="n">
        <v>0.9</v>
      </c>
      <c r="CR56" s="173" t="n">
        <v>0.91</v>
      </c>
      <c r="CS56" s="173" t="n">
        <v>0.96</v>
      </c>
      <c r="CT56" s="173" t="n">
        <v>0.99895</v>
      </c>
      <c r="CU56" s="173" t="n">
        <v>0.48</v>
      </c>
      <c r="CV56" s="173" t="n">
        <v>0.42</v>
      </c>
      <c r="CW56" s="173" t="n">
        <v>0.935</v>
      </c>
      <c r="CX56" s="173" t="n">
        <v>0.795</v>
      </c>
      <c r="CY56" s="173" t="n">
        <v>0.575</v>
      </c>
      <c r="CZ56" s="173" t="n">
        <v>0.895</v>
      </c>
      <c r="DA56" s="173" t="n">
        <v>0.9275</v>
      </c>
      <c r="DB56" s="173" t="n">
        <v>0.85</v>
      </c>
      <c r="DC56" s="173" t="n">
        <v>0.903</v>
      </c>
      <c r="DD56" s="173" t="n">
        <v>0.92</v>
      </c>
      <c r="DE56" s="173" t="n">
        <v>0.89</v>
      </c>
      <c r="DF56" s="173" t="n">
        <v>0.985</v>
      </c>
      <c r="DG56" s="173" t="n">
        <v>0.99</v>
      </c>
      <c r="DH56" s="173" t="n">
        <v>0.99</v>
      </c>
      <c r="DI56" s="173" t="n">
        <v>0.9775</v>
      </c>
      <c r="DN56" s="182" t="n">
        <v>0.000285</v>
      </c>
      <c r="DO56" s="182" t="n">
        <v>0.0002</v>
      </c>
      <c r="DP56" s="182" t="n">
        <v>0</v>
      </c>
      <c r="DQ56" s="182" t="n">
        <v>0.0001</v>
      </c>
      <c r="DR56" s="182" t="n">
        <v>0</v>
      </c>
      <c r="DS56" s="182" t="n">
        <v>0.0036</v>
      </c>
      <c r="DT56" s="182" t="n">
        <v>0.00047</v>
      </c>
      <c r="DU56" s="182" t="n">
        <v>0.0007</v>
      </c>
      <c r="DV56" s="182" t="n">
        <v>0</v>
      </c>
      <c r="DW56" s="182" t="n">
        <v>0</v>
      </c>
      <c r="DX56" s="182" t="n">
        <v>0.0005</v>
      </c>
      <c r="DY56" s="182" t="n">
        <v>0.0005</v>
      </c>
      <c r="DZ56" s="182" t="n">
        <v>0.0003</v>
      </c>
      <c r="EA56" s="182" t="n">
        <v>0.000275</v>
      </c>
      <c r="EB56" s="182" t="n">
        <v>0.0004</v>
      </c>
      <c r="ED56" s="182" t="n">
        <v>6.5E-005</v>
      </c>
      <c r="EF56" s="173" t="n">
        <v>1</v>
      </c>
    </row>
    <row r="57" customFormat="false" ht="12.75" hidden="false" customHeight="false" outlineLevel="0" collapsed="false">
      <c r="A57" s="3" t="n">
        <v>38108</v>
      </c>
      <c r="B57" s="173" t="n">
        <v>0.98</v>
      </c>
      <c r="C57" s="173" t="n">
        <v>0.988</v>
      </c>
      <c r="D57" s="173" t="n">
        <v>0.965</v>
      </c>
      <c r="E57" s="173" t="n">
        <f aca="false">E45</f>
        <v>0.978</v>
      </c>
      <c r="F57" s="173" t="n">
        <v>0.977</v>
      </c>
      <c r="G57" s="173" t="n">
        <v>0.69054</v>
      </c>
      <c r="H57" s="173" t="n">
        <v>0.94754786</v>
      </c>
      <c r="I57" s="173" t="n">
        <v>0.98637825</v>
      </c>
      <c r="J57" s="173" t="n">
        <v>0.8955075</v>
      </c>
      <c r="K57" s="173" t="n">
        <v>0.985</v>
      </c>
      <c r="L57" s="173" t="n">
        <v>0.9875</v>
      </c>
      <c r="M57" s="173" t="n">
        <v>0.9875</v>
      </c>
      <c r="N57" s="173" t="n">
        <v>0.98</v>
      </c>
      <c r="O57" s="173" t="n">
        <v>0.955692</v>
      </c>
      <c r="P57" s="173" t="n">
        <v>0.98</v>
      </c>
      <c r="Q57" s="173" t="n">
        <v>0.9875</v>
      </c>
      <c r="R57" s="173" t="n">
        <v>0.9875</v>
      </c>
      <c r="S57" s="173" t="n">
        <v>0.9875</v>
      </c>
      <c r="T57" s="173" t="n">
        <v>0.98</v>
      </c>
      <c r="U57" s="173" t="n">
        <v>0.98</v>
      </c>
      <c r="V57" s="173" t="n">
        <v>0.98</v>
      </c>
      <c r="W57" s="173" t="n">
        <v>0.98</v>
      </c>
      <c r="X57" s="173" t="n">
        <v>0.955692</v>
      </c>
      <c r="Y57" s="173" t="n">
        <v>0.955692</v>
      </c>
      <c r="Z57" s="173" t="n">
        <v>0.955692</v>
      </c>
      <c r="AA57" s="173" t="n">
        <v>0.955692</v>
      </c>
      <c r="AB57" s="173" t="n">
        <v>0.98</v>
      </c>
      <c r="AC57" s="173" t="n">
        <v>0.98</v>
      </c>
      <c r="AD57" s="173" t="n">
        <v>0.955692</v>
      </c>
      <c r="AE57" s="173" t="n">
        <v>0.955692</v>
      </c>
      <c r="AF57" s="173" t="n">
        <v>0.98</v>
      </c>
      <c r="AG57" s="173" t="n">
        <v>0.99</v>
      </c>
      <c r="AH57" s="173" t="n">
        <v>0.97410945</v>
      </c>
      <c r="AI57" s="173" t="n">
        <v>0.97410945</v>
      </c>
      <c r="AJ57" s="173" t="n">
        <v>0.98</v>
      </c>
      <c r="AK57" s="173" t="n">
        <v>1</v>
      </c>
      <c r="AL57" s="173" t="n">
        <v>0.985</v>
      </c>
      <c r="AM57" s="174" t="n">
        <v>0.985</v>
      </c>
      <c r="AN57" s="173" t="n">
        <v>0.9958</v>
      </c>
      <c r="AO57" s="173" t="n">
        <v>0.99</v>
      </c>
      <c r="AP57" s="173" t="n">
        <v>0.99</v>
      </c>
      <c r="AQ57" s="173" t="n">
        <v>0.985</v>
      </c>
      <c r="AR57" s="173" t="n">
        <v>0.97410945</v>
      </c>
      <c r="AS57" s="173" t="n">
        <v>0.977</v>
      </c>
      <c r="AT57" s="173" t="n">
        <v>0.9775</v>
      </c>
      <c r="AU57" s="173" t="n">
        <v>0.97410945</v>
      </c>
      <c r="AV57" s="173" t="n">
        <v>0.985</v>
      </c>
      <c r="AW57" s="173" t="n">
        <v>0.985</v>
      </c>
      <c r="AX57" s="173" t="n">
        <v>0.985</v>
      </c>
      <c r="AY57" s="173" t="n">
        <v>0.97410945</v>
      </c>
      <c r="AZ57" s="174" t="n">
        <v>0.97410945</v>
      </c>
      <c r="BA57" s="174" t="n">
        <v>0.985</v>
      </c>
      <c r="BB57" s="181" t="n">
        <v>1</v>
      </c>
      <c r="BC57" s="173" t="n">
        <v>1</v>
      </c>
      <c r="BD57" s="173" t="n">
        <v>1</v>
      </c>
      <c r="BE57" s="173" t="n">
        <v>1</v>
      </c>
      <c r="BF57" s="173" t="n">
        <v>0.9999</v>
      </c>
      <c r="BG57" s="173" t="n">
        <v>1</v>
      </c>
      <c r="BH57" s="173" t="n">
        <v>1</v>
      </c>
      <c r="BI57" s="173" t="n">
        <v>0.99</v>
      </c>
      <c r="BJ57" s="173" t="n">
        <v>0.999</v>
      </c>
      <c r="BK57" s="173" t="n">
        <v>0.999</v>
      </c>
      <c r="BL57" s="173" t="n">
        <v>0.9985</v>
      </c>
      <c r="BM57" s="173" t="n">
        <v>0.9985</v>
      </c>
      <c r="BN57" s="173" t="n">
        <v>0.972</v>
      </c>
      <c r="BO57" s="173" t="n">
        <v>0.9999</v>
      </c>
      <c r="BP57" s="173" t="n">
        <v>0.9999</v>
      </c>
      <c r="BQ57" s="173" t="n">
        <v>1</v>
      </c>
      <c r="BR57" s="173" t="n">
        <v>1.0786826</v>
      </c>
      <c r="BS57" s="173" t="n">
        <v>1.0994</v>
      </c>
      <c r="BT57" s="173" t="n">
        <v>1.0827</v>
      </c>
      <c r="BU57" s="173" t="n">
        <v>1.01</v>
      </c>
      <c r="BV57" s="173" t="n">
        <v>1</v>
      </c>
      <c r="BW57" s="173" t="n">
        <v>2.031</v>
      </c>
      <c r="BX57" s="173" t="n">
        <v>2.256066333</v>
      </c>
      <c r="BY57" s="173" t="n">
        <v>1.05495</v>
      </c>
      <c r="BZ57" s="173" t="n">
        <v>1.2885</v>
      </c>
      <c r="CA57" s="173" t="n">
        <v>2.001</v>
      </c>
      <c r="CB57" s="173" t="n">
        <v>1.490505</v>
      </c>
      <c r="CC57" s="173" t="n">
        <v>1.490505</v>
      </c>
      <c r="CD57" s="173" t="n">
        <v>1.247805</v>
      </c>
      <c r="CE57" s="173" t="n">
        <v>1.06188</v>
      </c>
      <c r="CF57" s="173" t="n">
        <v>1.406605</v>
      </c>
      <c r="CG57" s="182"/>
      <c r="CH57" s="173" t="n">
        <v>1.094505</v>
      </c>
      <c r="CI57" s="182"/>
      <c r="CJ57" s="182"/>
      <c r="CK57" s="182"/>
      <c r="CL57" s="182"/>
      <c r="CM57" s="182"/>
      <c r="CN57" s="182"/>
      <c r="CO57" s="182"/>
      <c r="CP57" s="173" t="n">
        <v>0.965</v>
      </c>
      <c r="CQ57" s="173" t="n">
        <v>0.91</v>
      </c>
      <c r="CR57" s="173" t="n">
        <v>0.91</v>
      </c>
      <c r="CS57" s="173" t="n">
        <v>0.97</v>
      </c>
      <c r="CT57" s="173" t="n">
        <v>0.99895</v>
      </c>
      <c r="CU57" s="173" t="n">
        <v>0.34</v>
      </c>
      <c r="CV57" s="173" t="n">
        <v>0.42</v>
      </c>
      <c r="CW57" s="173" t="n">
        <v>0.935</v>
      </c>
      <c r="CX57" s="173" t="n">
        <v>0.695</v>
      </c>
      <c r="CY57" s="173" t="n">
        <v>0.625</v>
      </c>
      <c r="CZ57" s="173" t="n">
        <v>0.9175</v>
      </c>
      <c r="DA57" s="173" t="n">
        <v>0.95</v>
      </c>
      <c r="DB57" s="173" t="n">
        <v>0.88</v>
      </c>
      <c r="DC57" s="173" t="n">
        <v>0.9</v>
      </c>
      <c r="DD57" s="173" t="n">
        <v>0.935</v>
      </c>
      <c r="DE57" s="173" t="n">
        <v>0.89</v>
      </c>
      <c r="DF57" s="173" t="n">
        <v>0.985</v>
      </c>
      <c r="DG57" s="173" t="n">
        <v>0.99</v>
      </c>
      <c r="DH57" s="173" t="n">
        <v>0.99</v>
      </c>
      <c r="DI57" s="173" t="n">
        <v>0.9775</v>
      </c>
      <c r="DN57" s="182" t="n">
        <v>0.000285</v>
      </c>
      <c r="DO57" s="182" t="n">
        <v>0.0002</v>
      </c>
      <c r="DP57" s="182" t="n">
        <v>0</v>
      </c>
      <c r="DQ57" s="182" t="n">
        <v>0.0001</v>
      </c>
      <c r="DR57" s="182" t="n">
        <v>0</v>
      </c>
      <c r="DS57" s="182" t="n">
        <v>0.0036</v>
      </c>
      <c r="DT57" s="182" t="n">
        <v>0.00047</v>
      </c>
      <c r="DU57" s="182" t="n">
        <v>0.0007</v>
      </c>
      <c r="DV57" s="182" t="n">
        <v>0</v>
      </c>
      <c r="DW57" s="182" t="n">
        <v>0</v>
      </c>
      <c r="DX57" s="182" t="n">
        <v>0.0005</v>
      </c>
      <c r="DY57" s="182" t="n">
        <v>0.0005</v>
      </c>
      <c r="DZ57" s="182" t="n">
        <v>0.0003</v>
      </c>
      <c r="EA57" s="182" t="n">
        <v>0.000275</v>
      </c>
      <c r="EB57" s="182" t="n">
        <v>0.0004</v>
      </c>
      <c r="ED57" s="182" t="n">
        <v>6.5E-005</v>
      </c>
      <c r="EF57" s="173" t="n">
        <v>1</v>
      </c>
    </row>
    <row r="58" customFormat="false" ht="12.75" hidden="false" customHeight="false" outlineLevel="0" collapsed="false">
      <c r="A58" s="3" t="n">
        <v>38139</v>
      </c>
      <c r="B58" s="173" t="n">
        <v>0.98</v>
      </c>
      <c r="C58" s="173" t="n">
        <v>0.988</v>
      </c>
      <c r="D58" s="173" t="n">
        <v>0.965</v>
      </c>
      <c r="E58" s="173" t="n">
        <f aca="false">E46</f>
        <v>0.978</v>
      </c>
      <c r="F58" s="173" t="n">
        <v>0.977</v>
      </c>
      <c r="G58" s="173" t="n">
        <v>0.691764</v>
      </c>
      <c r="H58" s="173" t="n">
        <v>0.9875</v>
      </c>
      <c r="I58" s="173" t="n">
        <v>0.98703275</v>
      </c>
      <c r="J58" s="173" t="n">
        <v>0.7795425</v>
      </c>
      <c r="K58" s="173" t="n">
        <v>0.985</v>
      </c>
      <c r="L58" s="173" t="n">
        <v>0.9875</v>
      </c>
      <c r="M58" s="173" t="n">
        <v>0.9875</v>
      </c>
      <c r="N58" s="173" t="n">
        <v>0.98</v>
      </c>
      <c r="O58" s="173" t="n">
        <v>0.958594888</v>
      </c>
      <c r="P58" s="173" t="n">
        <v>0.98</v>
      </c>
      <c r="Q58" s="173" t="n">
        <v>0.9875</v>
      </c>
      <c r="R58" s="173" t="n">
        <v>0.9875</v>
      </c>
      <c r="S58" s="173" t="n">
        <v>0.9875</v>
      </c>
      <c r="T58" s="173" t="n">
        <v>0.98</v>
      </c>
      <c r="U58" s="173" t="n">
        <v>0.98</v>
      </c>
      <c r="V58" s="173" t="n">
        <v>0.98</v>
      </c>
      <c r="W58" s="173" t="n">
        <v>0.98</v>
      </c>
      <c r="X58" s="173" t="n">
        <v>0.958594888</v>
      </c>
      <c r="Y58" s="173" t="n">
        <v>0.958594888</v>
      </c>
      <c r="Z58" s="173" t="n">
        <v>0.958594888</v>
      </c>
      <c r="AA58" s="173" t="n">
        <v>0.958594888</v>
      </c>
      <c r="AB58" s="173" t="n">
        <v>0.98</v>
      </c>
      <c r="AC58" s="173" t="n">
        <v>0.98</v>
      </c>
      <c r="AD58" s="173" t="n">
        <v>0.958594888</v>
      </c>
      <c r="AE58" s="173" t="n">
        <v>0.958594888</v>
      </c>
      <c r="AF58" s="173" t="n">
        <v>0.98</v>
      </c>
      <c r="AG58" s="173" t="n">
        <v>0.99</v>
      </c>
      <c r="AH58" s="173" t="n">
        <v>0.9741673</v>
      </c>
      <c r="AI58" s="173" t="n">
        <v>0.9741673</v>
      </c>
      <c r="AJ58" s="173" t="n">
        <v>0.98</v>
      </c>
      <c r="AK58" s="173" t="n">
        <v>1</v>
      </c>
      <c r="AL58" s="173" t="n">
        <v>0.985</v>
      </c>
      <c r="AM58" s="174" t="n">
        <v>0.985</v>
      </c>
      <c r="AN58" s="173" t="n">
        <v>0.9958</v>
      </c>
      <c r="AO58" s="173" t="n">
        <v>0.99</v>
      </c>
      <c r="AP58" s="173" t="n">
        <v>0.99</v>
      </c>
      <c r="AQ58" s="173" t="n">
        <v>0.985</v>
      </c>
      <c r="AR58" s="173" t="n">
        <v>0.9741673</v>
      </c>
      <c r="AS58" s="173" t="n">
        <v>0.977</v>
      </c>
      <c r="AT58" s="173" t="n">
        <v>0.9775</v>
      </c>
      <c r="AU58" s="173" t="n">
        <v>0.9741673</v>
      </c>
      <c r="AV58" s="173" t="n">
        <v>0.985</v>
      </c>
      <c r="AW58" s="173" t="n">
        <v>0.985</v>
      </c>
      <c r="AX58" s="173" t="n">
        <v>0.985</v>
      </c>
      <c r="AY58" s="173" t="n">
        <v>0.9741673</v>
      </c>
      <c r="AZ58" s="174" t="n">
        <v>0.9741673</v>
      </c>
      <c r="BA58" s="174" t="n">
        <v>0.985</v>
      </c>
      <c r="BB58" s="181" t="n">
        <v>1</v>
      </c>
      <c r="BC58" s="173" t="n">
        <v>1</v>
      </c>
      <c r="BD58" s="173" t="n">
        <v>1</v>
      </c>
      <c r="BE58" s="173" t="n">
        <v>1</v>
      </c>
      <c r="BF58" s="173" t="n">
        <v>0.9999</v>
      </c>
      <c r="BG58" s="173" t="n">
        <v>1</v>
      </c>
      <c r="BH58" s="173" t="n">
        <v>1</v>
      </c>
      <c r="BI58" s="173" t="n">
        <v>0.99</v>
      </c>
      <c r="BJ58" s="173" t="n">
        <v>0.999</v>
      </c>
      <c r="BK58" s="173" t="n">
        <v>0.999</v>
      </c>
      <c r="BL58" s="173" t="n">
        <v>0.9985</v>
      </c>
      <c r="BM58" s="173" t="n">
        <v>0.9985</v>
      </c>
      <c r="BN58" s="173" t="n">
        <v>0.972</v>
      </c>
      <c r="BO58" s="173" t="n">
        <v>0.9999</v>
      </c>
      <c r="BP58" s="173" t="n">
        <v>0.9999</v>
      </c>
      <c r="BQ58" s="173" t="n">
        <v>1</v>
      </c>
      <c r="BR58" s="173" t="n">
        <v>1.0789676</v>
      </c>
      <c r="BS58" s="173" t="n">
        <v>1.0996</v>
      </c>
      <c r="BT58" s="173" t="n">
        <v>1.0827</v>
      </c>
      <c r="BU58" s="173" t="n">
        <v>1.0101</v>
      </c>
      <c r="BV58" s="173" t="n">
        <v>1</v>
      </c>
      <c r="BW58" s="173" t="n">
        <v>2.0346</v>
      </c>
      <c r="BX58" s="173" t="n">
        <v>2.256536333</v>
      </c>
      <c r="BY58" s="173" t="n">
        <v>1.05565</v>
      </c>
      <c r="BZ58" s="173" t="n">
        <v>1.2885</v>
      </c>
      <c r="CA58" s="173" t="n">
        <v>2.001</v>
      </c>
      <c r="CB58" s="173" t="n">
        <v>1.491005</v>
      </c>
      <c r="CC58" s="173" t="n">
        <v>1.491005</v>
      </c>
      <c r="CD58" s="173" t="n">
        <v>1.248105</v>
      </c>
      <c r="CE58" s="173" t="n">
        <v>1.062155</v>
      </c>
      <c r="CF58" s="173" t="n">
        <v>1.407005</v>
      </c>
      <c r="CG58" s="182"/>
      <c r="CH58" s="173" t="n">
        <v>1.09457</v>
      </c>
      <c r="CI58" s="182"/>
      <c r="CJ58" s="182"/>
      <c r="CK58" s="182"/>
      <c r="CL58" s="182"/>
      <c r="CM58" s="182"/>
      <c r="CN58" s="182"/>
      <c r="CO58" s="182"/>
      <c r="CP58" s="173" t="n">
        <v>0.965</v>
      </c>
      <c r="CQ58" s="173" t="n">
        <v>0.91</v>
      </c>
      <c r="CR58" s="173" t="n">
        <v>0.91</v>
      </c>
      <c r="CS58" s="173" t="n">
        <v>0.98</v>
      </c>
      <c r="CT58" s="173" t="n">
        <v>0.99895</v>
      </c>
      <c r="CU58" s="173" t="n">
        <v>0.34</v>
      </c>
      <c r="CV58" s="173" t="n">
        <v>0.47</v>
      </c>
      <c r="CW58" s="173" t="n">
        <v>0.935</v>
      </c>
      <c r="CX58" s="173" t="n">
        <v>0.605</v>
      </c>
      <c r="CY58" s="173" t="n">
        <v>0.725</v>
      </c>
      <c r="CZ58" s="173" t="n">
        <v>0.8825</v>
      </c>
      <c r="DA58" s="173" t="n">
        <v>0.915</v>
      </c>
      <c r="DB58" s="173" t="n">
        <v>0.88</v>
      </c>
      <c r="DC58" s="173" t="n">
        <v>0.9025</v>
      </c>
      <c r="DD58" s="173" t="n">
        <v>0.915</v>
      </c>
      <c r="DE58" s="173" t="n">
        <v>0.89</v>
      </c>
      <c r="DF58" s="173" t="n">
        <v>0.985</v>
      </c>
      <c r="DG58" s="173" t="n">
        <v>0.99</v>
      </c>
      <c r="DH58" s="173" t="n">
        <v>0.99</v>
      </c>
      <c r="DI58" s="173" t="n">
        <v>0.9775</v>
      </c>
      <c r="DN58" s="182" t="n">
        <v>0.000285</v>
      </c>
      <c r="DO58" s="182" t="n">
        <v>0.0002</v>
      </c>
      <c r="DP58" s="182" t="n">
        <v>0</v>
      </c>
      <c r="DQ58" s="182" t="n">
        <v>0.0001</v>
      </c>
      <c r="DR58" s="182" t="n">
        <v>0</v>
      </c>
      <c r="DS58" s="182" t="n">
        <v>0.0036</v>
      </c>
      <c r="DT58" s="182" t="n">
        <v>0.00047</v>
      </c>
      <c r="DU58" s="182" t="n">
        <v>0.0007</v>
      </c>
      <c r="DV58" s="182" t="n">
        <v>0</v>
      </c>
      <c r="DW58" s="182" t="n">
        <v>0</v>
      </c>
      <c r="DX58" s="182" t="n">
        <v>0.0005</v>
      </c>
      <c r="DY58" s="182" t="n">
        <v>0.0005</v>
      </c>
      <c r="DZ58" s="182" t="n">
        <v>0.0003</v>
      </c>
      <c r="EA58" s="182" t="n">
        <v>0.000275</v>
      </c>
      <c r="EB58" s="182" t="n">
        <v>0.0004</v>
      </c>
      <c r="ED58" s="182" t="n">
        <v>6.5E-005</v>
      </c>
      <c r="EF58" s="173" t="n">
        <v>1</v>
      </c>
    </row>
    <row r="59" customFormat="false" ht="12.75" hidden="false" customHeight="false" outlineLevel="0" collapsed="false">
      <c r="A59" s="3" t="n">
        <v>38169</v>
      </c>
      <c r="B59" s="173" t="n">
        <v>0.98</v>
      </c>
      <c r="C59" s="173" t="n">
        <v>0.988</v>
      </c>
      <c r="D59" s="173" t="n">
        <v>0.965</v>
      </c>
      <c r="E59" s="173" t="n">
        <f aca="false">E47</f>
        <v>0.978</v>
      </c>
      <c r="F59" s="173" t="n">
        <v>0.977</v>
      </c>
      <c r="G59" s="173" t="n">
        <v>0.835662</v>
      </c>
      <c r="H59" s="173" t="n">
        <v>0.9875</v>
      </c>
      <c r="I59" s="173" t="n">
        <v>0.9875</v>
      </c>
      <c r="J59" s="173" t="n">
        <v>0.8053125</v>
      </c>
      <c r="K59" s="173" t="n">
        <v>0.985</v>
      </c>
      <c r="L59" s="173" t="n">
        <v>0.9875</v>
      </c>
      <c r="M59" s="173" t="n">
        <v>0.9875</v>
      </c>
      <c r="N59" s="173" t="n">
        <v>0.98</v>
      </c>
      <c r="O59" s="173" t="n">
        <v>0.964155225</v>
      </c>
      <c r="P59" s="173" t="n">
        <v>0.98</v>
      </c>
      <c r="Q59" s="173" t="n">
        <v>0.9875</v>
      </c>
      <c r="R59" s="173" t="n">
        <v>0.9875</v>
      </c>
      <c r="S59" s="173" t="n">
        <v>0.9875</v>
      </c>
      <c r="T59" s="173" t="n">
        <v>0.98</v>
      </c>
      <c r="U59" s="173" t="n">
        <v>0.98</v>
      </c>
      <c r="V59" s="173" t="n">
        <v>0.98</v>
      </c>
      <c r="W59" s="173" t="n">
        <v>0.98</v>
      </c>
      <c r="X59" s="173" t="n">
        <v>0.964155225</v>
      </c>
      <c r="Y59" s="173" t="n">
        <v>0.964155225</v>
      </c>
      <c r="Z59" s="173" t="n">
        <v>0.964155225</v>
      </c>
      <c r="AA59" s="173" t="n">
        <v>0.964155225</v>
      </c>
      <c r="AB59" s="173" t="n">
        <v>0.98</v>
      </c>
      <c r="AC59" s="173" t="n">
        <v>0.98</v>
      </c>
      <c r="AD59" s="173" t="n">
        <v>0.964155225</v>
      </c>
      <c r="AE59" s="173" t="n">
        <v>0.964155225</v>
      </c>
      <c r="AF59" s="173" t="n">
        <v>0.98</v>
      </c>
      <c r="AG59" s="173" t="n">
        <v>0.99</v>
      </c>
      <c r="AH59" s="173" t="n">
        <v>0.97422515</v>
      </c>
      <c r="AI59" s="173" t="n">
        <v>0.97422515</v>
      </c>
      <c r="AJ59" s="173" t="n">
        <v>0.98</v>
      </c>
      <c r="AK59" s="173" t="n">
        <v>1</v>
      </c>
      <c r="AL59" s="173" t="n">
        <v>0.985</v>
      </c>
      <c r="AM59" s="174" t="n">
        <v>0.985</v>
      </c>
      <c r="AN59" s="173" t="n">
        <v>0.9958</v>
      </c>
      <c r="AO59" s="173" t="n">
        <v>0.99</v>
      </c>
      <c r="AP59" s="173" t="n">
        <v>0.99</v>
      </c>
      <c r="AQ59" s="173" t="n">
        <v>0.985</v>
      </c>
      <c r="AR59" s="173" t="n">
        <v>0.97422515</v>
      </c>
      <c r="AS59" s="173" t="n">
        <v>0.977</v>
      </c>
      <c r="AT59" s="173" t="n">
        <v>0.9775</v>
      </c>
      <c r="AU59" s="173" t="n">
        <v>0.97422515</v>
      </c>
      <c r="AV59" s="173" t="n">
        <v>0.985</v>
      </c>
      <c r="AW59" s="173" t="n">
        <v>0.985</v>
      </c>
      <c r="AX59" s="173" t="n">
        <v>0.985</v>
      </c>
      <c r="AY59" s="173" t="n">
        <v>0.97422515</v>
      </c>
      <c r="AZ59" s="174" t="n">
        <v>0.97422515</v>
      </c>
      <c r="BA59" s="174" t="n">
        <v>0.985</v>
      </c>
      <c r="BB59" s="181" t="n">
        <v>1</v>
      </c>
      <c r="BC59" s="173" t="n">
        <v>1</v>
      </c>
      <c r="BD59" s="173" t="n">
        <v>1</v>
      </c>
      <c r="BE59" s="173" t="n">
        <v>1</v>
      </c>
      <c r="BF59" s="173" t="n">
        <v>0.9999</v>
      </c>
      <c r="BG59" s="173" t="n">
        <v>1</v>
      </c>
      <c r="BH59" s="173" t="n">
        <v>1</v>
      </c>
      <c r="BI59" s="173" t="n">
        <v>0.99</v>
      </c>
      <c r="BJ59" s="173" t="n">
        <v>0.999</v>
      </c>
      <c r="BK59" s="173" t="n">
        <v>0.999</v>
      </c>
      <c r="BL59" s="173" t="n">
        <v>0.9985</v>
      </c>
      <c r="BM59" s="173" t="n">
        <v>0.9985</v>
      </c>
      <c r="BN59" s="173" t="n">
        <v>0.972</v>
      </c>
      <c r="BO59" s="173" t="n">
        <v>0.9999</v>
      </c>
      <c r="BP59" s="173" t="n">
        <v>0.9999</v>
      </c>
      <c r="BQ59" s="173" t="n">
        <v>1</v>
      </c>
      <c r="BR59" s="173" t="n">
        <v>1.0792526</v>
      </c>
      <c r="BS59" s="173" t="n">
        <v>1.0998</v>
      </c>
      <c r="BT59" s="173" t="n">
        <v>1.0827</v>
      </c>
      <c r="BU59" s="173" t="n">
        <v>1.0102</v>
      </c>
      <c r="BV59" s="173" t="n">
        <v>1</v>
      </c>
      <c r="BW59" s="173" t="n">
        <v>2.0382</v>
      </c>
      <c r="BX59" s="173" t="n">
        <v>2.257006333</v>
      </c>
      <c r="BY59" s="173" t="n">
        <v>1.05635</v>
      </c>
      <c r="BZ59" s="173" t="n">
        <v>1.2885</v>
      </c>
      <c r="CA59" s="173" t="n">
        <v>2.001</v>
      </c>
      <c r="CB59" s="173" t="n">
        <v>1.491505</v>
      </c>
      <c r="CC59" s="173" t="n">
        <v>1.491505</v>
      </c>
      <c r="CD59" s="173" t="n">
        <v>1.248405</v>
      </c>
      <c r="CE59" s="173" t="n">
        <v>1.06243</v>
      </c>
      <c r="CF59" s="173" t="n">
        <v>1.407405</v>
      </c>
      <c r="CG59" s="182"/>
      <c r="CH59" s="173" t="n">
        <v>1.094635</v>
      </c>
      <c r="CI59" s="182"/>
      <c r="CJ59" s="182"/>
      <c r="CK59" s="182"/>
      <c r="CL59" s="182"/>
      <c r="CM59" s="182"/>
      <c r="CN59" s="182"/>
      <c r="CO59" s="182"/>
      <c r="CP59" s="173" t="n">
        <v>0.975</v>
      </c>
      <c r="CQ59" s="173" t="n">
        <v>0.91</v>
      </c>
      <c r="CR59" s="173" t="n">
        <v>0.91</v>
      </c>
      <c r="CS59" s="173" t="n">
        <v>0.97</v>
      </c>
      <c r="CT59" s="173" t="n">
        <v>0.99895</v>
      </c>
      <c r="CU59" s="173" t="n">
        <v>0.41</v>
      </c>
      <c r="CV59" s="173" t="n">
        <v>0.47</v>
      </c>
      <c r="CW59" s="173" t="n">
        <v>0.935</v>
      </c>
      <c r="CX59" s="173" t="n">
        <v>0.625</v>
      </c>
      <c r="CY59" s="173" t="n">
        <v>0.725</v>
      </c>
      <c r="CZ59" s="173" t="n">
        <v>0.8775</v>
      </c>
      <c r="DA59" s="173" t="n">
        <v>0.91</v>
      </c>
      <c r="DB59" s="173" t="n">
        <v>0.89</v>
      </c>
      <c r="DC59" s="173" t="n">
        <v>0.9075</v>
      </c>
      <c r="DD59" s="173" t="n">
        <v>0.915</v>
      </c>
      <c r="DE59" s="173" t="n">
        <v>0.89</v>
      </c>
      <c r="DF59" s="173" t="n">
        <v>0.985</v>
      </c>
      <c r="DG59" s="173" t="n">
        <v>0.99</v>
      </c>
      <c r="DH59" s="173" t="n">
        <v>0.99</v>
      </c>
      <c r="DI59" s="173" t="n">
        <v>0.9775</v>
      </c>
      <c r="DN59" s="182" t="n">
        <v>0.000285</v>
      </c>
      <c r="DO59" s="182" t="n">
        <v>0.0002</v>
      </c>
      <c r="DP59" s="182" t="n">
        <v>0</v>
      </c>
      <c r="DQ59" s="182" t="n">
        <v>0.0001</v>
      </c>
      <c r="DR59" s="182" t="n">
        <v>0</v>
      </c>
      <c r="DS59" s="182" t="n">
        <v>0.0036</v>
      </c>
      <c r="DT59" s="182" t="n">
        <v>0.00047</v>
      </c>
      <c r="DU59" s="182" t="n">
        <v>0.0007</v>
      </c>
      <c r="DV59" s="182" t="n">
        <v>0</v>
      </c>
      <c r="DW59" s="182" t="n">
        <v>0</v>
      </c>
      <c r="DX59" s="182" t="n">
        <v>0.0005</v>
      </c>
      <c r="DY59" s="182" t="n">
        <v>0.0005</v>
      </c>
      <c r="DZ59" s="182" t="n">
        <v>0.0003</v>
      </c>
      <c r="EA59" s="182" t="n">
        <v>0.000275</v>
      </c>
      <c r="EB59" s="182" t="n">
        <v>0.0004</v>
      </c>
      <c r="ED59" s="182" t="n">
        <v>6.5E-005</v>
      </c>
      <c r="EF59" s="173" t="n">
        <v>1</v>
      </c>
    </row>
    <row r="60" customFormat="false" ht="12.75" hidden="false" customHeight="false" outlineLevel="0" collapsed="false">
      <c r="A60" s="3" t="n">
        <v>38200</v>
      </c>
      <c r="B60" s="173" t="n">
        <v>0.98</v>
      </c>
      <c r="C60" s="173" t="n">
        <v>0.988</v>
      </c>
      <c r="D60" s="173" t="n">
        <v>0.965</v>
      </c>
      <c r="E60" s="173" t="n">
        <f aca="false">E48</f>
        <v>0.978</v>
      </c>
      <c r="F60" s="173" t="n">
        <v>0.977</v>
      </c>
      <c r="G60" s="173" t="n">
        <v>0.877974</v>
      </c>
      <c r="H60" s="173" t="n">
        <v>0.9875</v>
      </c>
      <c r="I60" s="173" t="n">
        <v>0.97777125</v>
      </c>
      <c r="J60" s="173" t="n">
        <v>0.9212775</v>
      </c>
      <c r="K60" s="173" t="n">
        <v>0.985</v>
      </c>
      <c r="L60" s="173" t="n">
        <v>0.9875</v>
      </c>
      <c r="M60" s="173" t="n">
        <v>0.9875</v>
      </c>
      <c r="N60" s="173" t="n">
        <v>0.98</v>
      </c>
      <c r="O60" s="173" t="n">
        <v>0.985658888</v>
      </c>
      <c r="P60" s="173" t="n">
        <v>0.98</v>
      </c>
      <c r="Q60" s="173" t="n">
        <v>0.9875</v>
      </c>
      <c r="R60" s="173" t="n">
        <v>0.9875</v>
      </c>
      <c r="S60" s="173" t="n">
        <v>0.9875</v>
      </c>
      <c r="T60" s="173" t="n">
        <v>0.98</v>
      </c>
      <c r="U60" s="173" t="n">
        <v>0.98</v>
      </c>
      <c r="V60" s="173" t="n">
        <v>0.98</v>
      </c>
      <c r="W60" s="173" t="n">
        <v>0.98</v>
      </c>
      <c r="X60" s="173" t="n">
        <v>0.985658888</v>
      </c>
      <c r="Y60" s="173" t="n">
        <v>0.985658888</v>
      </c>
      <c r="Z60" s="173" t="n">
        <v>0.985658888</v>
      </c>
      <c r="AA60" s="173" t="n">
        <v>0.985658888</v>
      </c>
      <c r="AB60" s="173" t="n">
        <v>0.98</v>
      </c>
      <c r="AC60" s="173" t="n">
        <v>0.98</v>
      </c>
      <c r="AD60" s="173" t="n">
        <v>0.985658888</v>
      </c>
      <c r="AE60" s="173" t="n">
        <v>0.985658888</v>
      </c>
      <c r="AF60" s="173" t="n">
        <v>0.98</v>
      </c>
      <c r="AG60" s="173" t="n">
        <v>0.99</v>
      </c>
      <c r="AH60" s="173" t="n">
        <v>0.974283</v>
      </c>
      <c r="AI60" s="173" t="n">
        <v>0.974283</v>
      </c>
      <c r="AJ60" s="173" t="n">
        <v>0.98</v>
      </c>
      <c r="AK60" s="173" t="n">
        <v>1</v>
      </c>
      <c r="AL60" s="173" t="n">
        <v>0.985</v>
      </c>
      <c r="AM60" s="174" t="n">
        <v>0.985</v>
      </c>
      <c r="AN60" s="173" t="n">
        <v>0.9958</v>
      </c>
      <c r="AO60" s="173" t="n">
        <v>0.99</v>
      </c>
      <c r="AP60" s="173" t="n">
        <v>0.99</v>
      </c>
      <c r="AQ60" s="173" t="n">
        <v>0.985</v>
      </c>
      <c r="AR60" s="173" t="n">
        <v>0.974283</v>
      </c>
      <c r="AS60" s="173" t="n">
        <v>0.977</v>
      </c>
      <c r="AT60" s="173" t="n">
        <v>0.9775</v>
      </c>
      <c r="AU60" s="173" t="n">
        <v>0.974283</v>
      </c>
      <c r="AV60" s="173" t="n">
        <v>0.985</v>
      </c>
      <c r="AW60" s="173" t="n">
        <v>0.985</v>
      </c>
      <c r="AX60" s="173" t="n">
        <v>0.985</v>
      </c>
      <c r="AY60" s="173" t="n">
        <v>0.974283</v>
      </c>
      <c r="AZ60" s="174" t="n">
        <v>0.974283</v>
      </c>
      <c r="BA60" s="174" t="n">
        <v>0.985</v>
      </c>
      <c r="BB60" s="181" t="n">
        <v>1</v>
      </c>
      <c r="BC60" s="173" t="n">
        <v>1</v>
      </c>
      <c r="BD60" s="173" t="n">
        <v>1</v>
      </c>
      <c r="BE60" s="173" t="n">
        <v>1</v>
      </c>
      <c r="BF60" s="173" t="n">
        <v>0.9999</v>
      </c>
      <c r="BG60" s="173" t="n">
        <v>1</v>
      </c>
      <c r="BH60" s="173" t="n">
        <v>1</v>
      </c>
      <c r="BI60" s="173" t="n">
        <v>0.99</v>
      </c>
      <c r="BJ60" s="173" t="n">
        <v>0.999</v>
      </c>
      <c r="BK60" s="173" t="n">
        <v>0.999</v>
      </c>
      <c r="BL60" s="173" t="n">
        <v>0.9985</v>
      </c>
      <c r="BM60" s="173" t="n">
        <v>0.9985</v>
      </c>
      <c r="BN60" s="173" t="n">
        <v>0.972</v>
      </c>
      <c r="BO60" s="173" t="n">
        <v>0.9999</v>
      </c>
      <c r="BP60" s="173" t="n">
        <v>0.9999</v>
      </c>
      <c r="BQ60" s="173" t="n">
        <v>1</v>
      </c>
      <c r="BR60" s="173" t="n">
        <v>1.0795376</v>
      </c>
      <c r="BS60" s="173" t="n">
        <v>1.1</v>
      </c>
      <c r="BT60" s="173" t="n">
        <v>1.0827</v>
      </c>
      <c r="BU60" s="173" t="n">
        <v>1.0103</v>
      </c>
      <c r="BV60" s="173" t="n">
        <v>1</v>
      </c>
      <c r="BW60" s="173" t="n">
        <v>2.0418</v>
      </c>
      <c r="BX60" s="173" t="n">
        <v>2.257476333</v>
      </c>
      <c r="BY60" s="173" t="n">
        <v>1.05705</v>
      </c>
      <c r="BZ60" s="173" t="n">
        <v>1.2885</v>
      </c>
      <c r="CA60" s="173" t="n">
        <v>2.001</v>
      </c>
      <c r="CB60" s="173" t="n">
        <v>1.492005</v>
      </c>
      <c r="CC60" s="173" t="n">
        <v>1.492005</v>
      </c>
      <c r="CD60" s="173" t="n">
        <v>1.248705</v>
      </c>
      <c r="CE60" s="173" t="n">
        <v>1.062705</v>
      </c>
      <c r="CF60" s="173" t="n">
        <v>1.407805</v>
      </c>
      <c r="CG60" s="182"/>
      <c r="CH60" s="173" t="n">
        <v>1.0947</v>
      </c>
      <c r="CI60" s="182"/>
      <c r="CJ60" s="182"/>
      <c r="CK60" s="182"/>
      <c r="CL60" s="182"/>
      <c r="CM60" s="182"/>
      <c r="CN60" s="182"/>
      <c r="CO60" s="182"/>
      <c r="CP60" s="173" t="n">
        <v>0.975</v>
      </c>
      <c r="CQ60" s="173" t="n">
        <v>0.91</v>
      </c>
      <c r="CR60" s="173" t="n">
        <v>0.91</v>
      </c>
      <c r="CS60" s="173" t="n">
        <v>0.97</v>
      </c>
      <c r="CT60" s="173" t="n">
        <v>0.99895</v>
      </c>
      <c r="CU60" s="173" t="n">
        <v>0.43</v>
      </c>
      <c r="CV60" s="173" t="n">
        <v>0.52</v>
      </c>
      <c r="CW60" s="173" t="n">
        <v>0.925</v>
      </c>
      <c r="CX60" s="173" t="n">
        <v>0.715</v>
      </c>
      <c r="CY60" s="173" t="n">
        <v>0.725</v>
      </c>
      <c r="CZ60" s="173" t="n">
        <v>0.89</v>
      </c>
      <c r="DA60" s="173" t="n">
        <v>0.9225</v>
      </c>
      <c r="DB60" s="173" t="n">
        <v>0.915</v>
      </c>
      <c r="DC60" s="173" t="n">
        <v>0.9275</v>
      </c>
      <c r="DD60" s="173" t="n">
        <v>0.915</v>
      </c>
      <c r="DE60" s="173" t="n">
        <v>0.89</v>
      </c>
      <c r="DF60" s="173" t="n">
        <v>0.985</v>
      </c>
      <c r="DG60" s="173" t="n">
        <v>0.99</v>
      </c>
      <c r="DH60" s="173" t="n">
        <v>0.99</v>
      </c>
      <c r="DI60" s="173" t="n">
        <v>0.9775</v>
      </c>
      <c r="DN60" s="182" t="n">
        <v>0.000285</v>
      </c>
      <c r="DO60" s="182" t="n">
        <v>0.0002</v>
      </c>
      <c r="DP60" s="182" t="n">
        <v>0</v>
      </c>
      <c r="DQ60" s="182" t="n">
        <v>0.0001</v>
      </c>
      <c r="DR60" s="182" t="n">
        <v>0</v>
      </c>
      <c r="DS60" s="182" t="n">
        <v>0.0036</v>
      </c>
      <c r="DT60" s="182" t="n">
        <v>0.00047</v>
      </c>
      <c r="DU60" s="182" t="n">
        <v>0.0007</v>
      </c>
      <c r="DV60" s="182" t="n">
        <v>0</v>
      </c>
      <c r="DW60" s="182" t="n">
        <v>0</v>
      </c>
      <c r="DX60" s="182" t="n">
        <v>0.0005</v>
      </c>
      <c r="DY60" s="182" t="n">
        <v>0.0005</v>
      </c>
      <c r="DZ60" s="182" t="n">
        <v>0.0003</v>
      </c>
      <c r="EA60" s="182" t="n">
        <v>0.000275</v>
      </c>
      <c r="EB60" s="182" t="n">
        <v>0.0004</v>
      </c>
      <c r="ED60" s="182" t="n">
        <v>6.5E-005</v>
      </c>
      <c r="EF60" s="173" t="n">
        <v>1</v>
      </c>
    </row>
    <row r="61" customFormat="false" ht="12.75" hidden="false" customHeight="false" outlineLevel="0" collapsed="false">
      <c r="A61" s="3" t="n">
        <v>38231</v>
      </c>
      <c r="B61" s="173" t="n">
        <v>0.98</v>
      </c>
      <c r="C61" s="173" t="n">
        <v>0.988</v>
      </c>
      <c r="D61" s="173" t="n">
        <v>0.965</v>
      </c>
      <c r="E61" s="173" t="n">
        <f aca="false">E49</f>
        <v>0.978</v>
      </c>
      <c r="F61" s="173" t="n">
        <v>0.977</v>
      </c>
      <c r="G61" s="173" t="n">
        <v>0.940884</v>
      </c>
      <c r="H61" s="173" t="n">
        <v>0.9875</v>
      </c>
      <c r="I61" s="173" t="n">
        <v>0.97841875</v>
      </c>
      <c r="J61" s="173" t="n">
        <v>0.7408875</v>
      </c>
      <c r="K61" s="173" t="n">
        <v>0.985</v>
      </c>
      <c r="L61" s="173" t="n">
        <v>0.9875</v>
      </c>
      <c r="M61" s="173" t="n">
        <v>0.9875</v>
      </c>
      <c r="N61" s="173" t="n">
        <v>0.98</v>
      </c>
      <c r="O61" s="173" t="n">
        <v>0.9779416</v>
      </c>
      <c r="P61" s="173" t="n">
        <v>0.98</v>
      </c>
      <c r="Q61" s="173" t="n">
        <v>0.9875</v>
      </c>
      <c r="R61" s="173" t="n">
        <v>0.9875</v>
      </c>
      <c r="S61" s="173" t="n">
        <v>0.9875</v>
      </c>
      <c r="T61" s="173" t="n">
        <v>0.98</v>
      </c>
      <c r="U61" s="173" t="n">
        <v>0.98</v>
      </c>
      <c r="V61" s="173" t="n">
        <v>0.98</v>
      </c>
      <c r="W61" s="173" t="n">
        <v>0.98</v>
      </c>
      <c r="X61" s="173" t="n">
        <v>0.9779416</v>
      </c>
      <c r="Y61" s="173" t="n">
        <v>0.9779416</v>
      </c>
      <c r="Z61" s="173" t="n">
        <v>0.9779416</v>
      </c>
      <c r="AA61" s="173" t="n">
        <v>0.9779416</v>
      </c>
      <c r="AB61" s="173" t="n">
        <v>0.98</v>
      </c>
      <c r="AC61" s="173" t="n">
        <v>0.98</v>
      </c>
      <c r="AD61" s="173" t="n">
        <v>0.9779416</v>
      </c>
      <c r="AE61" s="173" t="n">
        <v>0.9779416</v>
      </c>
      <c r="AF61" s="173" t="n">
        <v>0.98</v>
      </c>
      <c r="AG61" s="173" t="n">
        <v>0.99</v>
      </c>
      <c r="AH61" s="173" t="n">
        <v>0.97434085</v>
      </c>
      <c r="AI61" s="173" t="n">
        <v>0.97434085</v>
      </c>
      <c r="AJ61" s="173" t="n">
        <v>0.98</v>
      </c>
      <c r="AK61" s="173" t="n">
        <v>1</v>
      </c>
      <c r="AL61" s="173" t="n">
        <v>0.985</v>
      </c>
      <c r="AM61" s="174" t="n">
        <v>0.985</v>
      </c>
      <c r="AN61" s="173" t="n">
        <v>0.9958</v>
      </c>
      <c r="AO61" s="173" t="n">
        <v>0.99</v>
      </c>
      <c r="AP61" s="173" t="n">
        <v>0.99</v>
      </c>
      <c r="AQ61" s="173" t="n">
        <v>0.985</v>
      </c>
      <c r="AR61" s="173" t="n">
        <v>0.97434085</v>
      </c>
      <c r="AS61" s="173" t="n">
        <v>0.977</v>
      </c>
      <c r="AT61" s="173" t="n">
        <v>0.9775</v>
      </c>
      <c r="AU61" s="173" t="n">
        <v>0.97434085</v>
      </c>
      <c r="AV61" s="173" t="n">
        <v>0.985</v>
      </c>
      <c r="AW61" s="173" t="n">
        <v>0.985</v>
      </c>
      <c r="AX61" s="173" t="n">
        <v>0.985</v>
      </c>
      <c r="AY61" s="173" t="n">
        <v>0.97434085</v>
      </c>
      <c r="AZ61" s="174" t="n">
        <v>0.97434085</v>
      </c>
      <c r="BA61" s="174" t="n">
        <v>0.985</v>
      </c>
      <c r="BB61" s="181" t="n">
        <v>1</v>
      </c>
      <c r="BC61" s="173" t="n">
        <v>1</v>
      </c>
      <c r="BD61" s="173" t="n">
        <v>1</v>
      </c>
      <c r="BE61" s="173" t="n">
        <v>1</v>
      </c>
      <c r="BF61" s="173" t="n">
        <v>0.9999</v>
      </c>
      <c r="BG61" s="173" t="n">
        <v>1</v>
      </c>
      <c r="BH61" s="173" t="n">
        <v>1</v>
      </c>
      <c r="BI61" s="173" t="n">
        <v>0.99</v>
      </c>
      <c r="BJ61" s="173" t="n">
        <v>0.999</v>
      </c>
      <c r="BK61" s="173" t="n">
        <v>0.999</v>
      </c>
      <c r="BL61" s="173" t="n">
        <v>0.9985</v>
      </c>
      <c r="BM61" s="173" t="n">
        <v>0.9985</v>
      </c>
      <c r="BN61" s="173" t="n">
        <v>0.972</v>
      </c>
      <c r="BO61" s="173" t="n">
        <v>0.9999</v>
      </c>
      <c r="BP61" s="173" t="n">
        <v>0.9999</v>
      </c>
      <c r="BQ61" s="173" t="n">
        <v>1</v>
      </c>
      <c r="BR61" s="173" t="n">
        <v>1.0798226</v>
      </c>
      <c r="BS61" s="173" t="n">
        <v>1.1002</v>
      </c>
      <c r="BT61" s="173" t="n">
        <v>1.0827</v>
      </c>
      <c r="BU61" s="173" t="n">
        <v>1.0104</v>
      </c>
      <c r="BV61" s="173" t="n">
        <v>1</v>
      </c>
      <c r="BW61" s="173" t="n">
        <v>2.0454</v>
      </c>
      <c r="BX61" s="173" t="n">
        <v>2.257946333</v>
      </c>
      <c r="BY61" s="173" t="n">
        <v>1.05775</v>
      </c>
      <c r="BZ61" s="173" t="n">
        <v>1.2885</v>
      </c>
      <c r="CA61" s="173" t="n">
        <v>2.001</v>
      </c>
      <c r="CB61" s="173" t="n">
        <v>1.492505</v>
      </c>
      <c r="CC61" s="173" t="n">
        <v>1.492505</v>
      </c>
      <c r="CD61" s="173" t="n">
        <v>1.249005</v>
      </c>
      <c r="CE61" s="173" t="n">
        <v>1.06298</v>
      </c>
      <c r="CF61" s="173" t="n">
        <v>1.408205</v>
      </c>
      <c r="CG61" s="182"/>
      <c r="CH61" s="173" t="n">
        <v>1.094765</v>
      </c>
      <c r="CI61" s="182"/>
      <c r="CJ61" s="182"/>
      <c r="CK61" s="182"/>
      <c r="CL61" s="182"/>
      <c r="CM61" s="182"/>
      <c r="CN61" s="182"/>
      <c r="CO61" s="182"/>
      <c r="CP61" s="173" t="n">
        <v>0.975</v>
      </c>
      <c r="CQ61" s="173" t="n">
        <v>0.91</v>
      </c>
      <c r="CR61" s="173" t="n">
        <v>0.91</v>
      </c>
      <c r="CS61" s="173" t="n">
        <v>0.95</v>
      </c>
      <c r="CT61" s="173" t="n">
        <v>0.99895</v>
      </c>
      <c r="CU61" s="173" t="n">
        <v>0.46</v>
      </c>
      <c r="CV61" s="173" t="n">
        <v>0.55</v>
      </c>
      <c r="CW61" s="173" t="n">
        <v>0.925</v>
      </c>
      <c r="CX61" s="173" t="n">
        <v>0.575</v>
      </c>
      <c r="CY61" s="173" t="n">
        <v>0.575</v>
      </c>
      <c r="CZ61" s="173" t="n">
        <v>0.945</v>
      </c>
      <c r="DA61" s="173" t="n">
        <v>0.9775</v>
      </c>
      <c r="DB61" s="173" t="n">
        <v>0.945</v>
      </c>
      <c r="DC61" s="173" t="n">
        <v>0.92</v>
      </c>
      <c r="DD61" s="173" t="n">
        <v>0.915</v>
      </c>
      <c r="DE61" s="173" t="n">
        <v>0.89</v>
      </c>
      <c r="DF61" s="173" t="n">
        <v>0.985</v>
      </c>
      <c r="DG61" s="173" t="n">
        <v>0.99</v>
      </c>
      <c r="DH61" s="173" t="n">
        <v>0.99</v>
      </c>
      <c r="DI61" s="173" t="n">
        <v>0.9775</v>
      </c>
      <c r="DN61" s="182" t="n">
        <v>0.000285</v>
      </c>
      <c r="DO61" s="182" t="n">
        <v>0.0002</v>
      </c>
      <c r="DP61" s="182" t="n">
        <v>0</v>
      </c>
      <c r="DQ61" s="182" t="n">
        <v>0.0001</v>
      </c>
      <c r="DR61" s="182" t="n">
        <v>0</v>
      </c>
      <c r="DS61" s="182" t="n">
        <v>0.0036</v>
      </c>
      <c r="DT61" s="182" t="n">
        <v>0.00047</v>
      </c>
      <c r="DU61" s="182" t="n">
        <v>0.0007</v>
      </c>
      <c r="DV61" s="182" t="n">
        <v>0</v>
      </c>
      <c r="DW61" s="182" t="n">
        <v>0</v>
      </c>
      <c r="DX61" s="182" t="n">
        <v>0.0005</v>
      </c>
      <c r="DY61" s="182" t="n">
        <v>0.0005</v>
      </c>
      <c r="DZ61" s="182" t="n">
        <v>0.0003</v>
      </c>
      <c r="EA61" s="182" t="n">
        <v>0.000275</v>
      </c>
      <c r="EB61" s="182" t="n">
        <v>0.0004</v>
      </c>
      <c r="ED61" s="182" t="n">
        <v>6.5E-005</v>
      </c>
      <c r="EF61" s="173" t="n">
        <v>1</v>
      </c>
    </row>
    <row r="62" customFormat="false" ht="12.75" hidden="false" customHeight="false" outlineLevel="0" collapsed="false">
      <c r="A62" s="3" t="n">
        <v>38261</v>
      </c>
      <c r="B62" s="173" t="n">
        <v>0.98</v>
      </c>
      <c r="C62" s="173" t="n">
        <v>0.988</v>
      </c>
      <c r="D62" s="173" t="n">
        <v>0.965</v>
      </c>
      <c r="E62" s="173" t="n">
        <f aca="false">E50</f>
        <v>0.978</v>
      </c>
      <c r="F62" s="173" t="n">
        <v>0.977</v>
      </c>
      <c r="G62" s="173" t="n">
        <v>0.94254</v>
      </c>
      <c r="H62" s="173" t="n">
        <v>0.9875</v>
      </c>
      <c r="I62" s="173" t="n">
        <v>0.97906625</v>
      </c>
      <c r="J62" s="173" t="n">
        <v>0.7280025</v>
      </c>
      <c r="K62" s="173" t="n">
        <v>0.985</v>
      </c>
      <c r="L62" s="173" t="n">
        <v>0.9875</v>
      </c>
      <c r="M62" s="173" t="n">
        <v>0.9875</v>
      </c>
      <c r="N62" s="173" t="n">
        <v>0.98</v>
      </c>
      <c r="O62" s="173" t="n">
        <v>0.959587638</v>
      </c>
      <c r="P62" s="173" t="n">
        <v>0.98</v>
      </c>
      <c r="Q62" s="173" t="n">
        <v>0.9875</v>
      </c>
      <c r="R62" s="173" t="n">
        <v>0.9875</v>
      </c>
      <c r="S62" s="173" t="n">
        <v>0.9875</v>
      </c>
      <c r="T62" s="173" t="n">
        <v>0.98</v>
      </c>
      <c r="U62" s="173" t="n">
        <v>0.98</v>
      </c>
      <c r="V62" s="173" t="n">
        <v>0.98</v>
      </c>
      <c r="W62" s="173" t="n">
        <v>0.98</v>
      </c>
      <c r="X62" s="173" t="n">
        <v>0.959587638</v>
      </c>
      <c r="Y62" s="173" t="n">
        <v>0.959587638</v>
      </c>
      <c r="Z62" s="173" t="n">
        <v>0.959587638</v>
      </c>
      <c r="AA62" s="173" t="n">
        <v>0.959587638</v>
      </c>
      <c r="AB62" s="173" t="n">
        <v>0.98</v>
      </c>
      <c r="AC62" s="173" t="n">
        <v>0.98</v>
      </c>
      <c r="AD62" s="173" t="n">
        <v>0.959587638</v>
      </c>
      <c r="AE62" s="173" t="n">
        <v>0.959587638</v>
      </c>
      <c r="AF62" s="173" t="n">
        <v>0.98</v>
      </c>
      <c r="AG62" s="173" t="n">
        <v>0.99</v>
      </c>
      <c r="AH62" s="173" t="n">
        <v>0.9743987</v>
      </c>
      <c r="AI62" s="173" t="n">
        <v>0.9743987</v>
      </c>
      <c r="AJ62" s="173" t="n">
        <v>0.98</v>
      </c>
      <c r="AK62" s="173" t="n">
        <v>1</v>
      </c>
      <c r="AL62" s="173" t="n">
        <v>0.985</v>
      </c>
      <c r="AM62" s="174" t="n">
        <v>0.985</v>
      </c>
      <c r="AN62" s="173" t="n">
        <v>0.9958</v>
      </c>
      <c r="AO62" s="173" t="n">
        <v>0.98</v>
      </c>
      <c r="AP62" s="173" t="n">
        <v>0.99</v>
      </c>
      <c r="AQ62" s="173" t="n">
        <v>0.985</v>
      </c>
      <c r="AR62" s="173" t="n">
        <v>0.9743987</v>
      </c>
      <c r="AS62" s="173" t="n">
        <v>0.977</v>
      </c>
      <c r="AT62" s="173" t="n">
        <v>0.9775</v>
      </c>
      <c r="AU62" s="173" t="n">
        <v>0.9743987</v>
      </c>
      <c r="AV62" s="173" t="n">
        <v>0.985</v>
      </c>
      <c r="AW62" s="173" t="n">
        <v>0.985</v>
      </c>
      <c r="AX62" s="173" t="n">
        <v>0.985</v>
      </c>
      <c r="AY62" s="173" t="n">
        <v>0.9743987</v>
      </c>
      <c r="AZ62" s="174" t="n">
        <v>0.9743987</v>
      </c>
      <c r="BA62" s="174" t="n">
        <v>0.985</v>
      </c>
      <c r="BB62" s="181" t="n">
        <v>1</v>
      </c>
      <c r="BC62" s="173" t="n">
        <v>1</v>
      </c>
      <c r="BD62" s="173" t="n">
        <v>1</v>
      </c>
      <c r="BE62" s="173" t="n">
        <v>1</v>
      </c>
      <c r="BF62" s="173" t="n">
        <v>0.9999</v>
      </c>
      <c r="BG62" s="173" t="n">
        <v>1</v>
      </c>
      <c r="BH62" s="173" t="n">
        <v>1</v>
      </c>
      <c r="BI62" s="173" t="n">
        <v>0.99</v>
      </c>
      <c r="BJ62" s="173" t="n">
        <v>0.999</v>
      </c>
      <c r="BK62" s="173" t="n">
        <v>0.999</v>
      </c>
      <c r="BL62" s="173" t="n">
        <v>0.9985</v>
      </c>
      <c r="BM62" s="173" t="n">
        <v>0.9985</v>
      </c>
      <c r="BN62" s="173" t="n">
        <v>0.972</v>
      </c>
      <c r="BO62" s="173" t="n">
        <v>0.9999</v>
      </c>
      <c r="BP62" s="173" t="n">
        <v>0.9999</v>
      </c>
      <c r="BQ62" s="173" t="n">
        <v>1</v>
      </c>
      <c r="BR62" s="173" t="n">
        <v>1.0801076</v>
      </c>
      <c r="BS62" s="173" t="n">
        <v>1.1004</v>
      </c>
      <c r="BT62" s="173" t="n">
        <v>1.0827</v>
      </c>
      <c r="BU62" s="173" t="n">
        <v>1.0105</v>
      </c>
      <c r="BV62" s="173" t="n">
        <v>1</v>
      </c>
      <c r="BW62" s="173" t="n">
        <v>2.049</v>
      </c>
      <c r="BX62" s="173" t="n">
        <v>2.258416333</v>
      </c>
      <c r="BY62" s="173" t="n">
        <v>1.05845</v>
      </c>
      <c r="BZ62" s="173" t="n">
        <v>1.2885</v>
      </c>
      <c r="CA62" s="173" t="n">
        <v>2.001</v>
      </c>
      <c r="CB62" s="173" t="n">
        <v>1.493005</v>
      </c>
      <c r="CC62" s="173" t="n">
        <v>1.493005</v>
      </c>
      <c r="CD62" s="173" t="n">
        <v>1.249305</v>
      </c>
      <c r="CE62" s="173" t="n">
        <v>1.063255</v>
      </c>
      <c r="CF62" s="173" t="n">
        <v>1.408605</v>
      </c>
      <c r="CG62" s="182"/>
      <c r="CH62" s="173" t="n">
        <v>1.09483</v>
      </c>
      <c r="CI62" s="182"/>
      <c r="CJ62" s="182"/>
      <c r="CK62" s="182"/>
      <c r="CL62" s="182"/>
      <c r="CM62" s="182"/>
      <c r="CN62" s="182"/>
      <c r="CO62" s="182"/>
      <c r="CP62" s="173" t="n">
        <v>0.955</v>
      </c>
      <c r="CQ62" s="173" t="n">
        <v>0.9</v>
      </c>
      <c r="CR62" s="173" t="n">
        <v>0.91</v>
      </c>
      <c r="CS62" s="173" t="n">
        <v>0.94</v>
      </c>
      <c r="CT62" s="173" t="n">
        <v>0.99895</v>
      </c>
      <c r="CU62" s="173" t="n">
        <v>0.46</v>
      </c>
      <c r="CV62" s="173" t="n">
        <v>0.45</v>
      </c>
      <c r="CW62" s="173" t="n">
        <v>0.925</v>
      </c>
      <c r="CX62" s="173" t="n">
        <v>0.565</v>
      </c>
      <c r="CY62" s="173" t="n">
        <v>0.505</v>
      </c>
      <c r="CZ62" s="173" t="n">
        <v>0.805</v>
      </c>
      <c r="DA62" s="173" t="n">
        <v>0.8375</v>
      </c>
      <c r="DB62" s="173" t="n">
        <v>0.875</v>
      </c>
      <c r="DC62" s="173" t="n">
        <v>0.9025</v>
      </c>
      <c r="DD62" s="173" t="n">
        <v>0.82</v>
      </c>
      <c r="DE62" s="173" t="n">
        <v>0.89</v>
      </c>
      <c r="DF62" s="173" t="n">
        <v>0.985</v>
      </c>
      <c r="DG62" s="173" t="n">
        <v>0.98</v>
      </c>
      <c r="DH62" s="173" t="n">
        <v>0.99</v>
      </c>
      <c r="DI62" s="173" t="n">
        <v>0.9775</v>
      </c>
      <c r="DN62" s="182" t="n">
        <v>0.000285</v>
      </c>
      <c r="DO62" s="182" t="n">
        <v>0.0002</v>
      </c>
      <c r="DP62" s="182" t="n">
        <v>0</v>
      </c>
      <c r="DQ62" s="182" t="n">
        <v>0.0001</v>
      </c>
      <c r="DR62" s="182" t="n">
        <v>0</v>
      </c>
      <c r="DS62" s="182" t="n">
        <v>0.0036</v>
      </c>
      <c r="DT62" s="182" t="n">
        <v>0.00047</v>
      </c>
      <c r="DU62" s="182" t="n">
        <v>0.0007</v>
      </c>
      <c r="DV62" s="182" t="n">
        <v>0</v>
      </c>
      <c r="DW62" s="182" t="n">
        <v>0</v>
      </c>
      <c r="DX62" s="182" t="n">
        <v>0.0005</v>
      </c>
      <c r="DY62" s="182" t="n">
        <v>0.0005</v>
      </c>
      <c r="DZ62" s="182" t="n">
        <v>0.0003</v>
      </c>
      <c r="EA62" s="182" t="n">
        <v>0.000275</v>
      </c>
      <c r="EB62" s="182" t="n">
        <v>0.0004</v>
      </c>
      <c r="ED62" s="182" t="n">
        <v>6.5E-005</v>
      </c>
      <c r="EF62" s="173" t="n">
        <v>1</v>
      </c>
    </row>
    <row r="63" customFormat="false" ht="12.75" hidden="false" customHeight="false" outlineLevel="0" collapsed="false">
      <c r="A63" s="3" t="n">
        <v>38292</v>
      </c>
      <c r="B63" s="173" t="n">
        <v>0.98</v>
      </c>
      <c r="C63" s="173" t="n">
        <v>0.988</v>
      </c>
      <c r="D63" s="173" t="n">
        <v>0.965</v>
      </c>
      <c r="E63" s="173" t="n">
        <f aca="false">E51</f>
        <v>0.994</v>
      </c>
      <c r="F63" s="173" t="n">
        <v>0.977</v>
      </c>
      <c r="G63" s="173" t="n">
        <v>0.985248</v>
      </c>
      <c r="H63" s="173" t="n">
        <v>0.9875</v>
      </c>
      <c r="I63" s="173" t="n">
        <v>0.95853075</v>
      </c>
      <c r="J63" s="173" t="n">
        <v>0.6764625</v>
      </c>
      <c r="K63" s="173" t="n">
        <v>0.970485</v>
      </c>
      <c r="L63" s="173" t="n">
        <v>0.9875</v>
      </c>
      <c r="M63" s="173" t="n">
        <v>0.9875</v>
      </c>
      <c r="N63" s="173" t="n">
        <v>0.98</v>
      </c>
      <c r="O63" s="173" t="n">
        <v>0.959835825</v>
      </c>
      <c r="P63" s="173" t="n">
        <v>0.98</v>
      </c>
      <c r="Q63" s="173" t="n">
        <v>0.9875</v>
      </c>
      <c r="R63" s="173" t="n">
        <v>0.9875</v>
      </c>
      <c r="S63" s="173" t="n">
        <v>0.9875</v>
      </c>
      <c r="T63" s="173" t="n">
        <v>0.98</v>
      </c>
      <c r="U63" s="173" t="n">
        <v>0.98</v>
      </c>
      <c r="V63" s="173" t="n">
        <v>0.98</v>
      </c>
      <c r="W63" s="173" t="n">
        <v>0.98</v>
      </c>
      <c r="X63" s="173" t="n">
        <v>0.959835825</v>
      </c>
      <c r="Y63" s="173" t="n">
        <v>0.959835825</v>
      </c>
      <c r="Z63" s="173" t="n">
        <v>0.959835825</v>
      </c>
      <c r="AA63" s="173" t="n">
        <v>0.959835825</v>
      </c>
      <c r="AB63" s="173" t="n">
        <v>0.98</v>
      </c>
      <c r="AC63" s="173" t="n">
        <v>0.98</v>
      </c>
      <c r="AD63" s="173" t="n">
        <v>0.959835825</v>
      </c>
      <c r="AE63" s="173" t="n">
        <v>0.959835825</v>
      </c>
      <c r="AF63" s="173" t="n">
        <v>0.98</v>
      </c>
      <c r="AG63" s="173" t="n">
        <v>0.99</v>
      </c>
      <c r="AH63" s="173" t="n">
        <v>0.97445655</v>
      </c>
      <c r="AI63" s="173" t="n">
        <v>0.97445655</v>
      </c>
      <c r="AJ63" s="173" t="n">
        <v>0.98</v>
      </c>
      <c r="AK63" s="173" t="n">
        <v>1</v>
      </c>
      <c r="AL63" s="173" t="n">
        <v>0.970485</v>
      </c>
      <c r="AM63" s="174" t="n">
        <v>0.97443</v>
      </c>
      <c r="AN63" s="173" t="n">
        <v>0.9958</v>
      </c>
      <c r="AO63" s="173" t="n">
        <v>0.97</v>
      </c>
      <c r="AP63" s="173" t="n">
        <v>0.99</v>
      </c>
      <c r="AQ63" s="173" t="n">
        <v>0.97443</v>
      </c>
      <c r="AR63" s="173" t="n">
        <v>0.97445655</v>
      </c>
      <c r="AS63" s="173" t="n">
        <v>0.977</v>
      </c>
      <c r="AT63" s="173" t="n">
        <v>0.9775</v>
      </c>
      <c r="AU63" s="173" t="n">
        <v>0.97445655</v>
      </c>
      <c r="AV63" s="173" t="n">
        <v>0.97443</v>
      </c>
      <c r="AW63" s="173" t="n">
        <v>0.97443</v>
      </c>
      <c r="AX63" s="173" t="n">
        <v>0.97443</v>
      </c>
      <c r="AY63" s="173" t="n">
        <v>0.97445655</v>
      </c>
      <c r="AZ63" s="174" t="n">
        <v>0.97445655</v>
      </c>
      <c r="BA63" s="174" t="n">
        <v>0.97443</v>
      </c>
      <c r="BB63" s="181" t="n">
        <v>1</v>
      </c>
      <c r="BC63" s="173" t="n">
        <v>1</v>
      </c>
      <c r="BD63" s="173" t="n">
        <v>1</v>
      </c>
      <c r="BE63" s="173" t="n">
        <v>1</v>
      </c>
      <c r="BF63" s="173" t="n">
        <v>0.9999</v>
      </c>
      <c r="BG63" s="173" t="n">
        <v>1</v>
      </c>
      <c r="BH63" s="173" t="n">
        <v>1</v>
      </c>
      <c r="BI63" s="173" t="n">
        <v>0.99</v>
      </c>
      <c r="BJ63" s="173" t="n">
        <v>0.999</v>
      </c>
      <c r="BK63" s="173" t="n">
        <v>0.999</v>
      </c>
      <c r="BL63" s="173" t="n">
        <v>0.9985</v>
      </c>
      <c r="BM63" s="173" t="n">
        <v>0.9985</v>
      </c>
      <c r="BN63" s="173" t="n">
        <v>0.972</v>
      </c>
      <c r="BO63" s="173" t="n">
        <v>0.9999</v>
      </c>
      <c r="BP63" s="173" t="n">
        <v>0.9999</v>
      </c>
      <c r="BQ63" s="173" t="n">
        <v>1</v>
      </c>
      <c r="BR63" s="173" t="n">
        <v>1.0803926</v>
      </c>
      <c r="BS63" s="173" t="n">
        <v>1.1006</v>
      </c>
      <c r="BT63" s="173" t="n">
        <v>1.0827</v>
      </c>
      <c r="BU63" s="173" t="n">
        <v>1.0106</v>
      </c>
      <c r="BV63" s="173" t="n">
        <v>1</v>
      </c>
      <c r="BW63" s="173" t="n">
        <v>2.0526</v>
      </c>
      <c r="BX63" s="173" t="n">
        <v>2.258886333</v>
      </c>
      <c r="BY63" s="173" t="n">
        <v>1.05915</v>
      </c>
      <c r="BZ63" s="173" t="n">
        <v>1.2885</v>
      </c>
      <c r="CA63" s="173" t="n">
        <v>2.001</v>
      </c>
      <c r="CB63" s="173" t="n">
        <v>1.493505</v>
      </c>
      <c r="CC63" s="173" t="n">
        <v>1.493505</v>
      </c>
      <c r="CD63" s="173" t="n">
        <v>1.249605</v>
      </c>
      <c r="CE63" s="173" t="n">
        <v>1.06353</v>
      </c>
      <c r="CF63" s="173" t="n">
        <v>1.409005</v>
      </c>
      <c r="CG63" s="182"/>
      <c r="CH63" s="173" t="n">
        <v>1.094895</v>
      </c>
      <c r="CI63" s="182"/>
      <c r="CJ63" s="182"/>
      <c r="CK63" s="182"/>
      <c r="CL63" s="182"/>
      <c r="CM63" s="182"/>
      <c r="CN63" s="182"/>
      <c r="CO63" s="182"/>
      <c r="CP63" s="173" t="n">
        <v>0.955</v>
      </c>
      <c r="CQ63" s="173" t="n">
        <v>0.9</v>
      </c>
      <c r="CR63" s="173" t="n">
        <v>0.9</v>
      </c>
      <c r="CS63" s="173" t="n">
        <v>0.94</v>
      </c>
      <c r="CT63" s="173" t="n">
        <v>0.999</v>
      </c>
      <c r="CU63" s="173" t="n">
        <v>0.48</v>
      </c>
      <c r="CV63" s="173" t="n">
        <v>0.46</v>
      </c>
      <c r="CW63" s="173" t="n">
        <v>0.905</v>
      </c>
      <c r="CX63" s="173" t="n">
        <v>0.525</v>
      </c>
      <c r="CY63" s="173" t="n">
        <v>0.485</v>
      </c>
      <c r="CZ63" s="173" t="n">
        <v>0.795</v>
      </c>
      <c r="DA63" s="173" t="n">
        <v>0.8275</v>
      </c>
      <c r="DB63" s="173" t="n">
        <v>0.85</v>
      </c>
      <c r="DC63" s="173" t="n">
        <v>0.9025</v>
      </c>
      <c r="DD63" s="173" t="n">
        <v>0.82</v>
      </c>
      <c r="DE63" s="173" t="n">
        <v>0.89</v>
      </c>
      <c r="DF63" s="173" t="n">
        <v>0.985</v>
      </c>
      <c r="DG63" s="173" t="n">
        <v>0.97</v>
      </c>
      <c r="DH63" s="173" t="n">
        <v>0.99</v>
      </c>
      <c r="DI63" s="173" t="n">
        <v>0.9775</v>
      </c>
      <c r="DN63" s="182" t="n">
        <v>0.000285</v>
      </c>
      <c r="DO63" s="182" t="n">
        <v>0.0002</v>
      </c>
      <c r="DP63" s="182" t="n">
        <v>0</v>
      </c>
      <c r="DQ63" s="182" t="n">
        <v>0.0001</v>
      </c>
      <c r="DR63" s="182" t="n">
        <v>0</v>
      </c>
      <c r="DS63" s="182" t="n">
        <v>0.0036</v>
      </c>
      <c r="DT63" s="182" t="n">
        <v>0.00047</v>
      </c>
      <c r="DU63" s="182" t="n">
        <v>0.0007</v>
      </c>
      <c r="DV63" s="182" t="n">
        <v>0</v>
      </c>
      <c r="DW63" s="182" t="n">
        <v>0</v>
      </c>
      <c r="DX63" s="182" t="n">
        <v>0.0005</v>
      </c>
      <c r="DY63" s="182" t="n">
        <v>0.0005</v>
      </c>
      <c r="DZ63" s="182" t="n">
        <v>0.0003</v>
      </c>
      <c r="EA63" s="182" t="n">
        <v>0.000275</v>
      </c>
      <c r="EB63" s="182" t="n">
        <v>0.0004</v>
      </c>
      <c r="ED63" s="182" t="n">
        <v>6.5E-005</v>
      </c>
      <c r="EF63" s="173" t="n">
        <v>1</v>
      </c>
    </row>
    <row r="64" customFormat="false" ht="12.75" hidden="false" customHeight="false" outlineLevel="0" collapsed="false">
      <c r="A64" s="3" t="n">
        <v>38322</v>
      </c>
      <c r="B64" s="173" t="n">
        <v>0.98</v>
      </c>
      <c r="C64" s="173" t="n">
        <v>0.979712</v>
      </c>
      <c r="D64" s="173" t="n">
        <v>0.965</v>
      </c>
      <c r="E64" s="173" t="n">
        <f aca="false">E52</f>
        <v>0.994</v>
      </c>
      <c r="F64" s="173" t="n">
        <v>0.977</v>
      </c>
      <c r="G64" s="173" t="n">
        <v>0.9875</v>
      </c>
      <c r="H64" s="173" t="n">
        <v>0.9875</v>
      </c>
      <c r="I64" s="173" t="n">
        <v>0.92736875</v>
      </c>
      <c r="J64" s="173" t="n">
        <v>0.682905</v>
      </c>
      <c r="K64" s="173" t="n">
        <v>0.970485</v>
      </c>
      <c r="L64" s="173" t="n">
        <v>0.88146295</v>
      </c>
      <c r="M64" s="173" t="n">
        <v>0.930018112</v>
      </c>
      <c r="N64" s="173" t="n">
        <v>0.86243445</v>
      </c>
      <c r="O64" s="173" t="n">
        <v>0.949445963</v>
      </c>
      <c r="P64" s="173" t="n">
        <v>0.86243445</v>
      </c>
      <c r="Q64" s="173" t="n">
        <v>0.88146295</v>
      </c>
      <c r="R64" s="173" t="n">
        <v>0.88146295</v>
      </c>
      <c r="S64" s="173" t="n">
        <v>0.88146295</v>
      </c>
      <c r="T64" s="173" t="n">
        <v>0.86243445</v>
      </c>
      <c r="U64" s="173" t="n">
        <v>0.86243445</v>
      </c>
      <c r="V64" s="173" t="n">
        <v>0.86243445</v>
      </c>
      <c r="W64" s="173" t="n">
        <v>0.86243445</v>
      </c>
      <c r="X64" s="173" t="n">
        <v>0.949445963</v>
      </c>
      <c r="Y64" s="173" t="n">
        <v>0.949445963</v>
      </c>
      <c r="Z64" s="173" t="n">
        <v>0.949445963</v>
      </c>
      <c r="AA64" s="173" t="n">
        <v>0.949445963</v>
      </c>
      <c r="AB64" s="173" t="n">
        <v>0.86243445</v>
      </c>
      <c r="AC64" s="173" t="n">
        <v>0.86243445</v>
      </c>
      <c r="AD64" s="173" t="n">
        <v>0.949445963</v>
      </c>
      <c r="AE64" s="173" t="n">
        <v>0.949445963</v>
      </c>
      <c r="AF64" s="173" t="n">
        <v>0.86243445</v>
      </c>
      <c r="AG64" s="173" t="n">
        <v>0.98</v>
      </c>
      <c r="AH64" s="173" t="n">
        <v>0.9745144</v>
      </c>
      <c r="AI64" s="173" t="n">
        <v>0.9745144</v>
      </c>
      <c r="AJ64" s="173" t="n">
        <v>0.86243445</v>
      </c>
      <c r="AK64" s="173" t="n">
        <v>1</v>
      </c>
      <c r="AL64" s="173" t="n">
        <v>0.970485</v>
      </c>
      <c r="AM64" s="174" t="n">
        <v>0.952776</v>
      </c>
      <c r="AN64" s="173" t="n">
        <v>0.9958</v>
      </c>
      <c r="AO64" s="173" t="n">
        <v>0.97</v>
      </c>
      <c r="AP64" s="173" t="n">
        <v>0.99</v>
      </c>
      <c r="AQ64" s="173" t="n">
        <v>0.952776</v>
      </c>
      <c r="AR64" s="173" t="n">
        <v>0.9745144</v>
      </c>
      <c r="AS64" s="173" t="n">
        <v>0.977</v>
      </c>
      <c r="AT64" s="173" t="n">
        <v>0.9775</v>
      </c>
      <c r="AU64" s="173" t="n">
        <v>0.9745144</v>
      </c>
      <c r="AV64" s="173" t="n">
        <v>0.952776</v>
      </c>
      <c r="AW64" s="173" t="n">
        <v>0.952776</v>
      </c>
      <c r="AX64" s="173" t="n">
        <v>0.952776</v>
      </c>
      <c r="AY64" s="173" t="n">
        <v>0.9745144</v>
      </c>
      <c r="AZ64" s="174" t="n">
        <v>0.9745144</v>
      </c>
      <c r="BA64" s="174" t="n">
        <v>0.952776</v>
      </c>
      <c r="BB64" s="181" t="n">
        <v>1</v>
      </c>
      <c r="BC64" s="173" t="n">
        <v>1</v>
      </c>
      <c r="BD64" s="173" t="n">
        <v>1</v>
      </c>
      <c r="BE64" s="173" t="n">
        <v>1</v>
      </c>
      <c r="BF64" s="173" t="n">
        <v>0.9999</v>
      </c>
      <c r="BG64" s="173" t="n">
        <v>1</v>
      </c>
      <c r="BH64" s="173" t="n">
        <v>1</v>
      </c>
      <c r="BI64" s="173" t="n">
        <v>0.99</v>
      </c>
      <c r="BJ64" s="173" t="n">
        <v>0.999</v>
      </c>
      <c r="BK64" s="173" t="n">
        <v>0.999</v>
      </c>
      <c r="BL64" s="173" t="n">
        <v>0.9985</v>
      </c>
      <c r="BM64" s="173" t="n">
        <v>0.9985</v>
      </c>
      <c r="BN64" s="173" t="n">
        <v>0.972</v>
      </c>
      <c r="BO64" s="173" t="n">
        <v>0.9999</v>
      </c>
      <c r="BP64" s="173" t="n">
        <v>0.9999</v>
      </c>
      <c r="BQ64" s="173" t="n">
        <v>1</v>
      </c>
      <c r="BR64" s="173" t="n">
        <v>1.0806776</v>
      </c>
      <c r="BS64" s="173" t="n">
        <v>1.1008</v>
      </c>
      <c r="BT64" s="173" t="n">
        <v>1.0827</v>
      </c>
      <c r="BU64" s="173" t="n">
        <v>1.0107</v>
      </c>
      <c r="BV64" s="173" t="n">
        <v>1</v>
      </c>
      <c r="BW64" s="173" t="n">
        <v>2.0562</v>
      </c>
      <c r="BX64" s="173" t="n">
        <v>2.259356333</v>
      </c>
      <c r="BY64" s="173" t="n">
        <v>1.05985</v>
      </c>
      <c r="BZ64" s="173" t="n">
        <v>1.2885</v>
      </c>
      <c r="CA64" s="173" t="n">
        <v>2.001</v>
      </c>
      <c r="CB64" s="173" t="n">
        <v>1.494005</v>
      </c>
      <c r="CC64" s="173" t="n">
        <v>1.494005</v>
      </c>
      <c r="CD64" s="173" t="n">
        <v>1.249905</v>
      </c>
      <c r="CE64" s="173" t="n">
        <v>1.063805</v>
      </c>
      <c r="CF64" s="173" t="n">
        <v>1.409405</v>
      </c>
      <c r="CG64" s="182"/>
      <c r="CH64" s="173" t="n">
        <v>1.09496</v>
      </c>
      <c r="CI64" s="182"/>
      <c r="CJ64" s="182"/>
      <c r="CK64" s="182"/>
      <c r="CL64" s="182"/>
      <c r="CM64" s="182"/>
      <c r="CN64" s="182"/>
      <c r="CO64" s="182"/>
      <c r="CP64" s="173" t="n">
        <v>0.935</v>
      </c>
      <c r="CQ64" s="173" t="n">
        <v>0.89</v>
      </c>
      <c r="CR64" s="173" t="n">
        <v>0.88</v>
      </c>
      <c r="CS64" s="173" t="n">
        <v>0.92</v>
      </c>
      <c r="CT64" s="173" t="n">
        <v>0.999</v>
      </c>
      <c r="CU64" s="173" t="n">
        <v>0.51</v>
      </c>
      <c r="CV64" s="173" t="n">
        <v>0.48</v>
      </c>
      <c r="CW64" s="173" t="n">
        <v>0.875</v>
      </c>
      <c r="CX64" s="173" t="n">
        <v>0.53</v>
      </c>
      <c r="CY64" s="173" t="n">
        <v>0.485</v>
      </c>
      <c r="CZ64" s="173" t="n">
        <v>0.59</v>
      </c>
      <c r="DA64" s="173" t="n">
        <v>0.6225</v>
      </c>
      <c r="DB64" s="173" t="n">
        <v>0.69</v>
      </c>
      <c r="DC64" s="173" t="n">
        <v>0.8925</v>
      </c>
      <c r="DD64" s="173" t="n">
        <v>0.715</v>
      </c>
      <c r="DE64" s="173" t="n">
        <v>0.89</v>
      </c>
      <c r="DF64" s="173" t="n">
        <v>0.985</v>
      </c>
      <c r="DG64" s="173" t="n">
        <v>0.97</v>
      </c>
      <c r="DH64" s="173" t="n">
        <v>0.99</v>
      </c>
      <c r="DI64" s="173" t="n">
        <v>0.9775</v>
      </c>
      <c r="DN64" s="182" t="n">
        <v>0.000285</v>
      </c>
      <c r="DO64" s="182" t="n">
        <v>0.0002</v>
      </c>
      <c r="DP64" s="182" t="n">
        <v>0</v>
      </c>
      <c r="DQ64" s="182" t="n">
        <v>0.0001</v>
      </c>
      <c r="DR64" s="182" t="n">
        <v>0</v>
      </c>
      <c r="DS64" s="182" t="n">
        <v>0.0036</v>
      </c>
      <c r="DT64" s="182" t="n">
        <v>0.00047</v>
      </c>
      <c r="DU64" s="182" t="n">
        <v>0.0007</v>
      </c>
      <c r="DV64" s="182" t="n">
        <v>0</v>
      </c>
      <c r="DW64" s="182" t="n">
        <v>0</v>
      </c>
      <c r="DX64" s="182" t="n">
        <v>0.0005</v>
      </c>
      <c r="DY64" s="182" t="n">
        <v>0.0005</v>
      </c>
      <c r="DZ64" s="182" t="n">
        <v>0.0003</v>
      </c>
      <c r="EA64" s="182" t="n">
        <v>0.000275</v>
      </c>
      <c r="EB64" s="182" t="n">
        <v>0.0004</v>
      </c>
      <c r="ED64" s="182" t="n">
        <v>6.5E-005</v>
      </c>
      <c r="EF64" s="173" t="n">
        <v>1</v>
      </c>
    </row>
    <row r="65" customFormat="false" ht="12.75" hidden="false" customHeight="false" outlineLevel="0" collapsed="false">
      <c r="A65" s="3" t="n">
        <v>38353</v>
      </c>
      <c r="B65" s="173" t="n">
        <v>0.98</v>
      </c>
      <c r="C65" s="173" t="n">
        <v>0.94686</v>
      </c>
      <c r="D65" s="173" t="n">
        <v>0.965</v>
      </c>
      <c r="E65" s="173" t="n">
        <f aca="false">E53</f>
        <v>0.994</v>
      </c>
      <c r="F65" s="173" t="n">
        <v>0.977</v>
      </c>
      <c r="G65" s="173" t="n">
        <v>0.9875</v>
      </c>
      <c r="H65" s="173" t="n">
        <v>0.9875</v>
      </c>
      <c r="I65" s="173" t="n">
        <v>0.85374275</v>
      </c>
      <c r="J65" s="173" t="n">
        <v>0.69579</v>
      </c>
      <c r="K65" s="173" t="n">
        <v>0.985</v>
      </c>
      <c r="L65" s="173" t="n">
        <v>0.904175525</v>
      </c>
      <c r="M65" s="173" t="n">
        <v>0.952746937</v>
      </c>
      <c r="N65" s="173" t="n">
        <v>0.86264145</v>
      </c>
      <c r="O65" s="173" t="n">
        <v>0.9363904</v>
      </c>
      <c r="P65" s="173" t="n">
        <v>0.86264145</v>
      </c>
      <c r="Q65" s="173" t="n">
        <v>0.904175525</v>
      </c>
      <c r="R65" s="173" t="n">
        <v>0.904175525</v>
      </c>
      <c r="S65" s="173" t="n">
        <v>0.904175525</v>
      </c>
      <c r="T65" s="173" t="n">
        <v>0.86264145</v>
      </c>
      <c r="U65" s="173" t="n">
        <v>0.86264145</v>
      </c>
      <c r="V65" s="173" t="n">
        <v>0.86264145</v>
      </c>
      <c r="W65" s="173" t="n">
        <v>0.86264145</v>
      </c>
      <c r="X65" s="173" t="n">
        <v>0.9363904</v>
      </c>
      <c r="Y65" s="173" t="n">
        <v>0.9363904</v>
      </c>
      <c r="Z65" s="173" t="n">
        <v>0.9363904</v>
      </c>
      <c r="AA65" s="173" t="n">
        <v>0.9363904</v>
      </c>
      <c r="AB65" s="173" t="n">
        <v>0.86264145</v>
      </c>
      <c r="AC65" s="173" t="n">
        <v>0.86264145</v>
      </c>
      <c r="AD65" s="173" t="n">
        <v>0.9363904</v>
      </c>
      <c r="AE65" s="173" t="n">
        <v>0.9363904</v>
      </c>
      <c r="AF65" s="173" t="n">
        <v>0.86264145</v>
      </c>
      <c r="AG65" s="173" t="n">
        <v>0.98</v>
      </c>
      <c r="AH65" s="173" t="n">
        <v>0.97457225</v>
      </c>
      <c r="AI65" s="173" t="n">
        <v>0.97457225</v>
      </c>
      <c r="AJ65" s="173" t="n">
        <v>0.86264145</v>
      </c>
      <c r="AK65" s="173" t="n">
        <v>1</v>
      </c>
      <c r="AL65" s="173" t="n">
        <v>0.985</v>
      </c>
      <c r="AM65" s="174" t="n">
        <v>0.941949</v>
      </c>
      <c r="AN65" s="173" t="n">
        <v>0.9958</v>
      </c>
      <c r="AO65" s="173" t="n">
        <v>0.96</v>
      </c>
      <c r="AP65" s="173" t="n">
        <v>0.99</v>
      </c>
      <c r="AQ65" s="173" t="n">
        <v>0.941949</v>
      </c>
      <c r="AR65" s="173" t="n">
        <v>0.97457225</v>
      </c>
      <c r="AS65" s="173" t="n">
        <v>0.977</v>
      </c>
      <c r="AT65" s="173" t="n">
        <v>0.9775</v>
      </c>
      <c r="AU65" s="173" t="n">
        <v>0.97457225</v>
      </c>
      <c r="AV65" s="173" t="n">
        <v>0.941949</v>
      </c>
      <c r="AW65" s="173" t="n">
        <v>0.941949</v>
      </c>
      <c r="AX65" s="173" t="n">
        <v>0.941949</v>
      </c>
      <c r="AY65" s="173" t="n">
        <v>0.97457225</v>
      </c>
      <c r="AZ65" s="174" t="n">
        <v>0.97457225</v>
      </c>
      <c r="BA65" s="174" t="n">
        <v>0.941949</v>
      </c>
      <c r="BB65" s="181" t="n">
        <v>1</v>
      </c>
      <c r="BC65" s="173" t="n">
        <v>1</v>
      </c>
      <c r="BD65" s="173" t="n">
        <v>1</v>
      </c>
      <c r="BE65" s="173" t="n">
        <v>1</v>
      </c>
      <c r="BF65" s="173" t="n">
        <v>0.9999</v>
      </c>
      <c r="BG65" s="173" t="n">
        <v>1</v>
      </c>
      <c r="BH65" s="173" t="n">
        <v>1</v>
      </c>
      <c r="BI65" s="173" t="n">
        <v>0.99</v>
      </c>
      <c r="BJ65" s="173" t="n">
        <v>0.999</v>
      </c>
      <c r="BK65" s="173" t="n">
        <v>0.999</v>
      </c>
      <c r="BL65" s="173" t="n">
        <v>0.9985</v>
      </c>
      <c r="BM65" s="173" t="n">
        <v>0.9985</v>
      </c>
      <c r="BN65" s="173" t="n">
        <v>0.972</v>
      </c>
      <c r="BO65" s="173" t="n">
        <v>0.9999</v>
      </c>
      <c r="BP65" s="173" t="n">
        <v>0.9999</v>
      </c>
      <c r="BQ65" s="173" t="n">
        <v>1</v>
      </c>
      <c r="BR65" s="173" t="n">
        <v>1.0809626</v>
      </c>
      <c r="BS65" s="173" t="n">
        <v>1.101</v>
      </c>
      <c r="BT65" s="173" t="n">
        <v>1.0827</v>
      </c>
      <c r="BU65" s="173" t="n">
        <v>1.0108</v>
      </c>
      <c r="BV65" s="173" t="n">
        <v>1</v>
      </c>
      <c r="BW65" s="173" t="n">
        <v>2.0598</v>
      </c>
      <c r="BX65" s="173" t="n">
        <v>2.259826333</v>
      </c>
      <c r="BY65" s="173" t="n">
        <v>1.06055</v>
      </c>
      <c r="BZ65" s="173" t="n">
        <v>1.2885</v>
      </c>
      <c r="CA65" s="173" t="n">
        <v>2.001</v>
      </c>
      <c r="CB65" s="173" t="n">
        <v>1.494505</v>
      </c>
      <c r="CC65" s="173" t="n">
        <v>1.494505</v>
      </c>
      <c r="CD65" s="173" t="n">
        <v>1.250205</v>
      </c>
      <c r="CE65" s="173" t="n">
        <v>1.06408</v>
      </c>
      <c r="CF65" s="173" t="n">
        <v>1.409805</v>
      </c>
      <c r="CG65" s="182"/>
      <c r="CH65" s="173" t="n">
        <v>1.095025</v>
      </c>
      <c r="CI65" s="182"/>
      <c r="CJ65" s="182"/>
      <c r="CK65" s="182"/>
      <c r="CL65" s="182"/>
      <c r="CM65" s="182"/>
      <c r="CN65" s="182"/>
      <c r="CO65" s="182"/>
      <c r="CP65" s="173" t="n">
        <v>0.895</v>
      </c>
      <c r="CQ65" s="173" t="n">
        <v>0.86</v>
      </c>
      <c r="CR65" s="173" t="n">
        <v>0.87</v>
      </c>
      <c r="CS65" s="173" t="n">
        <v>0.92</v>
      </c>
      <c r="CT65" s="173" t="n">
        <v>0.999</v>
      </c>
      <c r="CU65" s="173" t="n">
        <v>0.58</v>
      </c>
      <c r="CV65" s="173" t="n">
        <v>0.45</v>
      </c>
      <c r="CW65" s="173" t="n">
        <v>0.805</v>
      </c>
      <c r="CX65" s="173" t="n">
        <v>0.54</v>
      </c>
      <c r="CY65" s="173" t="n">
        <v>0.505</v>
      </c>
      <c r="CZ65" s="173" t="n">
        <v>0.605</v>
      </c>
      <c r="DA65" s="173" t="n">
        <v>0.6375</v>
      </c>
      <c r="DB65" s="173" t="n">
        <v>0.69</v>
      </c>
      <c r="DC65" s="173" t="n">
        <v>0.88</v>
      </c>
      <c r="DD65" s="173" t="n">
        <v>0.64</v>
      </c>
      <c r="DE65" s="173" t="n">
        <v>0.89</v>
      </c>
      <c r="DF65" s="173" t="n">
        <v>0.985</v>
      </c>
      <c r="DG65" s="173" t="n">
        <v>0.96</v>
      </c>
      <c r="DH65" s="173" t="n">
        <v>0.99</v>
      </c>
      <c r="DI65" s="173" t="n">
        <v>0.9775</v>
      </c>
      <c r="DN65" s="182" t="n">
        <v>0.000285</v>
      </c>
      <c r="DO65" s="182" t="n">
        <v>0.0002</v>
      </c>
      <c r="DP65" s="182" t="n">
        <v>0</v>
      </c>
      <c r="DQ65" s="182" t="n">
        <v>0.0001</v>
      </c>
      <c r="DR65" s="182" t="n">
        <v>0</v>
      </c>
      <c r="DS65" s="182" t="n">
        <v>0.0036</v>
      </c>
      <c r="DT65" s="182" t="n">
        <v>0.00047</v>
      </c>
      <c r="DU65" s="182" t="n">
        <v>0.0007</v>
      </c>
      <c r="DV65" s="182" t="n">
        <v>0</v>
      </c>
      <c r="DW65" s="182" t="n">
        <v>0</v>
      </c>
      <c r="DX65" s="182" t="n">
        <v>0.0005</v>
      </c>
      <c r="DY65" s="182" t="n">
        <v>0.0005</v>
      </c>
      <c r="DZ65" s="182" t="n">
        <v>0.0003</v>
      </c>
      <c r="EA65" s="182" t="n">
        <v>0.000275</v>
      </c>
      <c r="EB65" s="182" t="n">
        <v>0.0004</v>
      </c>
      <c r="ED65" s="182" t="n">
        <v>6.5E-005</v>
      </c>
      <c r="EF65" s="173" t="n">
        <v>1</v>
      </c>
    </row>
    <row r="66" customFormat="false" ht="12.75" hidden="false" customHeight="false" outlineLevel="0" collapsed="false">
      <c r="A66" s="3" t="n">
        <v>38384</v>
      </c>
      <c r="B66" s="173" t="n">
        <v>0.98</v>
      </c>
      <c r="C66" s="173" t="n">
        <v>0.947032</v>
      </c>
      <c r="D66" s="173" t="n">
        <v>0.965</v>
      </c>
      <c r="E66" s="173" t="n">
        <f aca="false">E54</f>
        <v>0.994</v>
      </c>
      <c r="F66" s="173" t="n">
        <v>0.977</v>
      </c>
      <c r="G66" s="173" t="n">
        <v>0.9875</v>
      </c>
      <c r="H66" s="173" t="n">
        <v>0.9875</v>
      </c>
      <c r="I66" s="173" t="n">
        <v>0.89675625</v>
      </c>
      <c r="J66" s="173" t="n">
        <v>0.8310825</v>
      </c>
      <c r="K66" s="173" t="n">
        <v>0.985</v>
      </c>
      <c r="L66" s="173" t="n">
        <v>0.949328175</v>
      </c>
      <c r="M66" s="173" t="n">
        <v>0.9875</v>
      </c>
      <c r="N66" s="173" t="n">
        <v>0.88785855</v>
      </c>
      <c r="O66" s="173" t="n">
        <v>0.933971513</v>
      </c>
      <c r="P66" s="173" t="n">
        <v>0.88785855</v>
      </c>
      <c r="Q66" s="173" t="n">
        <v>0.949328175</v>
      </c>
      <c r="R66" s="173" t="n">
        <v>0.949328175</v>
      </c>
      <c r="S66" s="173" t="n">
        <v>0.949328175</v>
      </c>
      <c r="T66" s="173" t="n">
        <v>0.88785855</v>
      </c>
      <c r="U66" s="173" t="n">
        <v>0.88785855</v>
      </c>
      <c r="V66" s="173" t="n">
        <v>0.88785855</v>
      </c>
      <c r="W66" s="173" t="n">
        <v>0.88785855</v>
      </c>
      <c r="X66" s="173" t="n">
        <v>0.933971513</v>
      </c>
      <c r="Y66" s="173" t="n">
        <v>0.933971513</v>
      </c>
      <c r="Z66" s="173" t="n">
        <v>0.933971513</v>
      </c>
      <c r="AA66" s="173" t="n">
        <v>0.933971513</v>
      </c>
      <c r="AB66" s="173" t="n">
        <v>0.88785855</v>
      </c>
      <c r="AC66" s="173" t="n">
        <v>0.88785855</v>
      </c>
      <c r="AD66" s="173" t="n">
        <v>0.933971513</v>
      </c>
      <c r="AE66" s="173" t="n">
        <v>0.933971513</v>
      </c>
      <c r="AF66" s="173" t="n">
        <v>0.88785855</v>
      </c>
      <c r="AG66" s="173" t="n">
        <v>0.98</v>
      </c>
      <c r="AH66" s="173" t="n">
        <v>0.9746301</v>
      </c>
      <c r="AI66" s="173" t="n">
        <v>0.9746301</v>
      </c>
      <c r="AJ66" s="173" t="n">
        <v>0.88785855</v>
      </c>
      <c r="AK66" s="173" t="n">
        <v>1</v>
      </c>
      <c r="AL66" s="173" t="n">
        <v>0.985</v>
      </c>
      <c r="AM66" s="174" t="n">
        <v>0.963603</v>
      </c>
      <c r="AN66" s="173" t="n">
        <v>0.9958</v>
      </c>
      <c r="AO66" s="173" t="n">
        <v>0.97</v>
      </c>
      <c r="AP66" s="173" t="n">
        <v>0.99</v>
      </c>
      <c r="AQ66" s="173" t="n">
        <v>0.963603</v>
      </c>
      <c r="AR66" s="173" t="n">
        <v>0.9746301</v>
      </c>
      <c r="AS66" s="173" t="n">
        <v>0.977</v>
      </c>
      <c r="AT66" s="173" t="n">
        <v>0.9775</v>
      </c>
      <c r="AU66" s="173" t="n">
        <v>0.9746301</v>
      </c>
      <c r="AV66" s="173" t="n">
        <v>0.963603</v>
      </c>
      <c r="AW66" s="173" t="n">
        <v>0.963603</v>
      </c>
      <c r="AX66" s="173" t="n">
        <v>0.963603</v>
      </c>
      <c r="AY66" s="173" t="n">
        <v>0.9746301</v>
      </c>
      <c r="AZ66" s="174" t="n">
        <v>0.9746301</v>
      </c>
      <c r="BA66" s="174" t="n">
        <v>0.963603</v>
      </c>
      <c r="BB66" s="181" t="n">
        <v>1</v>
      </c>
      <c r="BC66" s="173" t="n">
        <v>1</v>
      </c>
      <c r="BD66" s="173" t="n">
        <v>1</v>
      </c>
      <c r="BE66" s="173" t="n">
        <v>1</v>
      </c>
      <c r="BF66" s="173" t="n">
        <v>0.9999</v>
      </c>
      <c r="BG66" s="173" t="n">
        <v>1</v>
      </c>
      <c r="BH66" s="173" t="n">
        <v>1</v>
      </c>
      <c r="BI66" s="173" t="n">
        <v>0.99</v>
      </c>
      <c r="BJ66" s="173" t="n">
        <v>0.999</v>
      </c>
      <c r="BK66" s="173" t="n">
        <v>0.999</v>
      </c>
      <c r="BL66" s="173" t="n">
        <v>0.9985</v>
      </c>
      <c r="BM66" s="173" t="n">
        <v>0.9985</v>
      </c>
      <c r="BN66" s="173" t="n">
        <v>0.972</v>
      </c>
      <c r="BO66" s="173" t="n">
        <v>0.9999</v>
      </c>
      <c r="BP66" s="173" t="n">
        <v>0.9999</v>
      </c>
      <c r="BQ66" s="173" t="n">
        <v>1</v>
      </c>
      <c r="BR66" s="173" t="n">
        <v>1.0812476</v>
      </c>
      <c r="BS66" s="173" t="n">
        <v>1.1012</v>
      </c>
      <c r="BT66" s="173" t="n">
        <v>1.0827</v>
      </c>
      <c r="BU66" s="173" t="n">
        <v>1.0109</v>
      </c>
      <c r="BV66" s="173" t="n">
        <v>1</v>
      </c>
      <c r="BW66" s="173" t="n">
        <v>2.0634</v>
      </c>
      <c r="BX66" s="173" t="n">
        <v>2.260296333</v>
      </c>
      <c r="BY66" s="173" t="n">
        <v>1.06125</v>
      </c>
      <c r="BZ66" s="173" t="n">
        <v>1.2885</v>
      </c>
      <c r="CA66" s="173" t="n">
        <v>2.001</v>
      </c>
      <c r="CB66" s="173" t="n">
        <v>1.495005</v>
      </c>
      <c r="CC66" s="173" t="n">
        <v>1.495005</v>
      </c>
      <c r="CD66" s="173" t="n">
        <v>1.250505</v>
      </c>
      <c r="CE66" s="173" t="n">
        <v>1.064355</v>
      </c>
      <c r="CF66" s="173" t="n">
        <v>1.410205</v>
      </c>
      <c r="CG66" s="182"/>
      <c r="CH66" s="173" t="n">
        <v>1.09509</v>
      </c>
      <c r="CI66" s="182"/>
      <c r="CJ66" s="182"/>
      <c r="CK66" s="182"/>
      <c r="CL66" s="182"/>
      <c r="CM66" s="182"/>
      <c r="CN66" s="182"/>
      <c r="CO66" s="182"/>
      <c r="CP66" s="173" t="n">
        <v>0.865</v>
      </c>
      <c r="CQ66" s="173" t="n">
        <v>0.86</v>
      </c>
      <c r="CR66" s="173" t="n">
        <v>0.89</v>
      </c>
      <c r="CS66" s="173" t="n">
        <v>0.935</v>
      </c>
      <c r="CT66" s="173" t="n">
        <v>0.99895</v>
      </c>
      <c r="CU66" s="173" t="n">
        <v>0.58</v>
      </c>
      <c r="CV66" s="173" t="n">
        <v>0.45</v>
      </c>
      <c r="CW66" s="173" t="n">
        <v>0.845</v>
      </c>
      <c r="CX66" s="173" t="n">
        <v>0.645</v>
      </c>
      <c r="CY66" s="173" t="n">
        <v>0.505</v>
      </c>
      <c r="CZ66" s="173" t="n">
        <v>0.635</v>
      </c>
      <c r="DA66" s="173" t="n">
        <v>0.6675</v>
      </c>
      <c r="DB66" s="173" t="n">
        <v>0.71</v>
      </c>
      <c r="DC66" s="173" t="n">
        <v>0.8775</v>
      </c>
      <c r="DD66" s="173" t="n">
        <v>0.67</v>
      </c>
      <c r="DE66" s="173" t="n">
        <v>0.89</v>
      </c>
      <c r="DF66" s="173" t="n">
        <v>0.985</v>
      </c>
      <c r="DG66" s="173" t="n">
        <v>0.97</v>
      </c>
      <c r="DH66" s="173" t="n">
        <v>0.99</v>
      </c>
      <c r="DI66" s="173" t="n">
        <v>0.9775</v>
      </c>
      <c r="DN66" s="182" t="n">
        <v>0.000285</v>
      </c>
      <c r="DO66" s="182" t="n">
        <v>0.0002</v>
      </c>
      <c r="DP66" s="182" t="n">
        <v>0</v>
      </c>
      <c r="DQ66" s="182" t="n">
        <v>0.0001</v>
      </c>
      <c r="DR66" s="182" t="n">
        <v>0</v>
      </c>
      <c r="DS66" s="182" t="n">
        <v>0.0036</v>
      </c>
      <c r="DT66" s="182" t="n">
        <v>0.00047</v>
      </c>
      <c r="DU66" s="182" t="n">
        <v>0.0007</v>
      </c>
      <c r="DV66" s="182" t="n">
        <v>0</v>
      </c>
      <c r="DW66" s="182" t="n">
        <v>0</v>
      </c>
      <c r="DX66" s="182" t="n">
        <v>0.0005</v>
      </c>
      <c r="DY66" s="182" t="n">
        <v>0.0005</v>
      </c>
      <c r="DZ66" s="182" t="n">
        <v>0.0003</v>
      </c>
      <c r="EA66" s="182" t="n">
        <v>0.000275</v>
      </c>
      <c r="EB66" s="182" t="n">
        <v>0.0004</v>
      </c>
      <c r="ED66" s="182" t="n">
        <v>6.5E-005</v>
      </c>
      <c r="EF66" s="173" t="n">
        <v>1</v>
      </c>
    </row>
    <row r="67" customFormat="false" ht="12.75" hidden="false" customHeight="false" outlineLevel="0" collapsed="false">
      <c r="A67" s="3" t="n">
        <v>38412</v>
      </c>
      <c r="B67" s="173" t="n">
        <v>0.98</v>
      </c>
      <c r="C67" s="173" t="n">
        <v>0.980246</v>
      </c>
      <c r="D67" s="173" t="n">
        <v>0.965</v>
      </c>
      <c r="E67" s="173" t="n">
        <f aca="false">E55</f>
        <v>0.994</v>
      </c>
      <c r="F67" s="173" t="n">
        <v>0.977</v>
      </c>
      <c r="G67" s="173" t="n">
        <v>0.9875</v>
      </c>
      <c r="H67" s="173" t="n">
        <v>0.9875</v>
      </c>
      <c r="I67" s="173" t="n">
        <v>0.92920625</v>
      </c>
      <c r="J67" s="173" t="n">
        <v>0.985</v>
      </c>
      <c r="K67" s="173" t="n">
        <v>0.985</v>
      </c>
      <c r="L67" s="173" t="n">
        <v>0.9875</v>
      </c>
      <c r="M67" s="173" t="n">
        <v>0.9875</v>
      </c>
      <c r="N67" s="173" t="n">
        <v>0.98</v>
      </c>
      <c r="O67" s="173" t="n">
        <v>0.958167</v>
      </c>
      <c r="P67" s="173" t="n">
        <v>0.98</v>
      </c>
      <c r="Q67" s="173" t="n">
        <v>0.9875</v>
      </c>
      <c r="R67" s="173" t="n">
        <v>0.9875</v>
      </c>
      <c r="S67" s="173" t="n">
        <v>0.9875</v>
      </c>
      <c r="T67" s="173" t="n">
        <v>0.98</v>
      </c>
      <c r="U67" s="173" t="n">
        <v>0.98</v>
      </c>
      <c r="V67" s="173" t="n">
        <v>0.98</v>
      </c>
      <c r="W67" s="173" t="n">
        <v>0.98</v>
      </c>
      <c r="X67" s="173" t="n">
        <v>0.958167</v>
      </c>
      <c r="Y67" s="173" t="n">
        <v>0.958167</v>
      </c>
      <c r="Z67" s="173" t="n">
        <v>0.958167</v>
      </c>
      <c r="AA67" s="173" t="n">
        <v>0.958167</v>
      </c>
      <c r="AB67" s="173" t="n">
        <v>0.98</v>
      </c>
      <c r="AC67" s="173" t="n">
        <v>0.98</v>
      </c>
      <c r="AD67" s="173" t="n">
        <v>0.958167</v>
      </c>
      <c r="AE67" s="173" t="n">
        <v>0.958167</v>
      </c>
      <c r="AF67" s="173" t="n">
        <v>0.98</v>
      </c>
      <c r="AG67" s="173" t="n">
        <v>0.99</v>
      </c>
      <c r="AH67" s="173" t="n">
        <v>0.97468795</v>
      </c>
      <c r="AI67" s="173" t="n">
        <v>0.97468795</v>
      </c>
      <c r="AJ67" s="173" t="n">
        <v>0.98</v>
      </c>
      <c r="AK67" s="173" t="n">
        <v>1</v>
      </c>
      <c r="AL67" s="173" t="n">
        <v>0.985</v>
      </c>
      <c r="AM67" s="174" t="n">
        <v>0.985</v>
      </c>
      <c r="AN67" s="173" t="n">
        <v>0.9958</v>
      </c>
      <c r="AO67" s="173" t="n">
        <v>0.97</v>
      </c>
      <c r="AP67" s="173" t="n">
        <v>0.99</v>
      </c>
      <c r="AQ67" s="173" t="n">
        <v>0.985</v>
      </c>
      <c r="AR67" s="173" t="n">
        <v>0.97468795</v>
      </c>
      <c r="AS67" s="173" t="n">
        <v>0.977</v>
      </c>
      <c r="AT67" s="173" t="n">
        <v>0.9775</v>
      </c>
      <c r="AU67" s="173" t="n">
        <v>0.97468795</v>
      </c>
      <c r="AV67" s="173" t="n">
        <v>0.985</v>
      </c>
      <c r="AW67" s="173" t="n">
        <v>0.985</v>
      </c>
      <c r="AX67" s="173" t="n">
        <v>0.985</v>
      </c>
      <c r="AY67" s="173" t="n">
        <v>0.97468795</v>
      </c>
      <c r="AZ67" s="174" t="n">
        <v>0.97468795</v>
      </c>
      <c r="BA67" s="174" t="n">
        <v>0.985</v>
      </c>
      <c r="BB67" s="181" t="n">
        <v>1</v>
      </c>
      <c r="BC67" s="173" t="n">
        <v>1</v>
      </c>
      <c r="BD67" s="173" t="n">
        <v>1</v>
      </c>
      <c r="BE67" s="173" t="n">
        <v>1</v>
      </c>
      <c r="BF67" s="173" t="n">
        <v>0.9999</v>
      </c>
      <c r="BG67" s="173" t="n">
        <v>1</v>
      </c>
      <c r="BH67" s="173" t="n">
        <v>1</v>
      </c>
      <c r="BI67" s="173" t="n">
        <v>0.99</v>
      </c>
      <c r="BJ67" s="173" t="n">
        <v>0.999</v>
      </c>
      <c r="BK67" s="173" t="n">
        <v>0.999</v>
      </c>
      <c r="BL67" s="173" t="n">
        <v>0.9985</v>
      </c>
      <c r="BM67" s="173" t="n">
        <v>0.9985</v>
      </c>
      <c r="BN67" s="173" t="n">
        <v>0.972</v>
      </c>
      <c r="BO67" s="173" t="n">
        <v>0.9999</v>
      </c>
      <c r="BP67" s="173" t="n">
        <v>0.9999</v>
      </c>
      <c r="BQ67" s="173" t="n">
        <v>1</v>
      </c>
      <c r="BR67" s="173" t="n">
        <v>1.0815326</v>
      </c>
      <c r="BS67" s="173" t="n">
        <v>1.1014</v>
      </c>
      <c r="BT67" s="173" t="n">
        <v>1.0827</v>
      </c>
      <c r="BU67" s="173" t="n">
        <v>1.011</v>
      </c>
      <c r="BV67" s="173" t="n">
        <v>1</v>
      </c>
      <c r="BW67" s="173" t="n">
        <v>2.067</v>
      </c>
      <c r="BX67" s="173" t="n">
        <v>2.260766333</v>
      </c>
      <c r="BY67" s="173" t="n">
        <v>1.06195</v>
      </c>
      <c r="BZ67" s="173" t="n">
        <v>1.2885</v>
      </c>
      <c r="CA67" s="173" t="n">
        <v>2.001</v>
      </c>
      <c r="CB67" s="173" t="n">
        <v>1.495505</v>
      </c>
      <c r="CC67" s="173" t="n">
        <v>1.495505</v>
      </c>
      <c r="CD67" s="173" t="n">
        <v>1.250805</v>
      </c>
      <c r="CE67" s="173" t="n">
        <v>1.06463</v>
      </c>
      <c r="CF67" s="173" t="n">
        <v>1.410605</v>
      </c>
      <c r="CG67" s="182"/>
      <c r="CH67" s="173" t="n">
        <v>1.095155</v>
      </c>
      <c r="CI67" s="182"/>
      <c r="CJ67" s="182"/>
      <c r="CK67" s="182"/>
      <c r="CL67" s="182"/>
      <c r="CM67" s="182"/>
      <c r="CN67" s="182"/>
      <c r="CO67" s="182"/>
      <c r="CP67" s="173" t="n">
        <v>0.865</v>
      </c>
      <c r="CQ67" s="173" t="n">
        <v>0.89</v>
      </c>
      <c r="CR67" s="173" t="n">
        <v>0.91</v>
      </c>
      <c r="CS67" s="173" t="n">
        <v>0.935</v>
      </c>
      <c r="CT67" s="173" t="n">
        <v>0.99895</v>
      </c>
      <c r="CU67" s="173" t="n">
        <v>0.54</v>
      </c>
      <c r="CV67" s="173" t="n">
        <v>0.45</v>
      </c>
      <c r="CW67" s="173" t="n">
        <v>0.875</v>
      </c>
      <c r="CX67" s="173" t="n">
        <v>0.815</v>
      </c>
      <c r="CY67" s="173" t="n">
        <v>0.515</v>
      </c>
      <c r="CZ67" s="173" t="n">
        <v>0.785</v>
      </c>
      <c r="DA67" s="173" t="n">
        <v>0.8175</v>
      </c>
      <c r="DB67" s="173" t="n">
        <v>0.8</v>
      </c>
      <c r="DC67" s="173" t="n">
        <v>0.9</v>
      </c>
      <c r="DD67" s="173" t="n">
        <v>0.83</v>
      </c>
      <c r="DE67" s="173" t="n">
        <v>0.89</v>
      </c>
      <c r="DF67" s="173" t="n">
        <v>0.985</v>
      </c>
      <c r="DG67" s="173" t="n">
        <v>0.97</v>
      </c>
      <c r="DH67" s="173" t="n">
        <v>0.99</v>
      </c>
      <c r="DI67" s="173" t="n">
        <v>0.9775</v>
      </c>
      <c r="DN67" s="182" t="n">
        <v>0.000285</v>
      </c>
      <c r="DO67" s="182" t="n">
        <v>0.0002</v>
      </c>
      <c r="DP67" s="182" t="n">
        <v>0</v>
      </c>
      <c r="DQ67" s="182" t="n">
        <v>0.0001</v>
      </c>
      <c r="DR67" s="182" t="n">
        <v>0</v>
      </c>
      <c r="DS67" s="182" t="n">
        <v>0.0036</v>
      </c>
      <c r="DT67" s="182" t="n">
        <v>0.00047</v>
      </c>
      <c r="DU67" s="182" t="n">
        <v>0.0007</v>
      </c>
      <c r="DV67" s="182" t="n">
        <v>0</v>
      </c>
      <c r="DW67" s="182" t="n">
        <v>0</v>
      </c>
      <c r="DX67" s="182" t="n">
        <v>0.0005</v>
      </c>
      <c r="DY67" s="182" t="n">
        <v>0.0005</v>
      </c>
      <c r="DZ67" s="182" t="n">
        <v>0.0003</v>
      </c>
      <c r="EA67" s="182" t="n">
        <v>0.000275</v>
      </c>
      <c r="EB67" s="182" t="n">
        <v>0.0004</v>
      </c>
      <c r="ED67" s="182" t="n">
        <v>6.5E-005</v>
      </c>
      <c r="EF67" s="173" t="n">
        <v>1</v>
      </c>
    </row>
    <row r="68" customFormat="false" ht="12.75" hidden="false" customHeight="false" outlineLevel="0" collapsed="false">
      <c r="A68" s="3" t="n">
        <v>38443</v>
      </c>
      <c r="B68" s="173" t="n">
        <v>0.98</v>
      </c>
      <c r="C68" s="173" t="n">
        <v>0.988</v>
      </c>
      <c r="D68" s="173" t="n">
        <v>0.965</v>
      </c>
      <c r="E68" s="173" t="n">
        <f aca="false">E57</f>
        <v>0.978</v>
      </c>
      <c r="F68" s="173" t="n">
        <v>0.977</v>
      </c>
      <c r="G68" s="173" t="n">
        <v>0.9875</v>
      </c>
      <c r="H68" s="173" t="n">
        <v>0.94971926</v>
      </c>
      <c r="I68" s="173" t="n">
        <v>0.9875</v>
      </c>
      <c r="J68" s="173" t="n">
        <v>0.985</v>
      </c>
      <c r="K68" s="173" t="n">
        <v>0.985</v>
      </c>
      <c r="L68" s="173" t="n">
        <v>0.9875</v>
      </c>
      <c r="M68" s="173" t="n">
        <v>0.9875</v>
      </c>
      <c r="N68" s="173" t="n">
        <v>0.98</v>
      </c>
      <c r="O68" s="173" t="n">
        <v>0.961609215</v>
      </c>
      <c r="P68" s="173" t="n">
        <v>0.98</v>
      </c>
      <c r="Q68" s="173" t="n">
        <v>0.9875</v>
      </c>
      <c r="R68" s="173" t="n">
        <v>0.9875</v>
      </c>
      <c r="S68" s="173" t="n">
        <v>0.9875</v>
      </c>
      <c r="T68" s="173" t="n">
        <v>0.98</v>
      </c>
      <c r="U68" s="173" t="n">
        <v>0.98</v>
      </c>
      <c r="V68" s="173" t="n">
        <v>0.98</v>
      </c>
      <c r="W68" s="173" t="n">
        <v>0.98</v>
      </c>
      <c r="X68" s="173" t="n">
        <v>0.961609215</v>
      </c>
      <c r="Y68" s="173" t="n">
        <v>0.961609215</v>
      </c>
      <c r="Z68" s="173" t="n">
        <v>0.961609215</v>
      </c>
      <c r="AA68" s="173" t="n">
        <v>0.961609215</v>
      </c>
      <c r="AB68" s="173" t="n">
        <v>0.98</v>
      </c>
      <c r="AC68" s="173" t="n">
        <v>0.98</v>
      </c>
      <c r="AD68" s="173" t="n">
        <v>0.961609215</v>
      </c>
      <c r="AE68" s="173" t="n">
        <v>0.961609215</v>
      </c>
      <c r="AF68" s="173" t="n">
        <v>0.98</v>
      </c>
      <c r="AG68" s="173" t="n">
        <v>0.99</v>
      </c>
      <c r="AH68" s="173" t="n">
        <v>0.9747458</v>
      </c>
      <c r="AI68" s="173" t="n">
        <v>0.9747458</v>
      </c>
      <c r="AJ68" s="173" t="n">
        <v>0.98</v>
      </c>
      <c r="AK68" s="173" t="n">
        <v>1</v>
      </c>
      <c r="AL68" s="173" t="n">
        <v>0.985</v>
      </c>
      <c r="AM68" s="174" t="n">
        <v>0.985</v>
      </c>
      <c r="AN68" s="173" t="n">
        <v>0.9958</v>
      </c>
      <c r="AO68" s="173" t="n">
        <v>0.99</v>
      </c>
      <c r="AP68" s="173" t="n">
        <v>0.99</v>
      </c>
      <c r="AQ68" s="173" t="n">
        <v>0.985</v>
      </c>
      <c r="AR68" s="173" t="n">
        <v>0.9747458</v>
      </c>
      <c r="AS68" s="173" t="n">
        <v>0.977</v>
      </c>
      <c r="AT68" s="173" t="n">
        <v>0.9775</v>
      </c>
      <c r="AU68" s="173" t="n">
        <v>0.9747458</v>
      </c>
      <c r="AV68" s="173" t="n">
        <v>0.985</v>
      </c>
      <c r="AW68" s="173" t="n">
        <v>0.985</v>
      </c>
      <c r="AX68" s="173" t="n">
        <v>0.985</v>
      </c>
      <c r="AY68" s="173" t="n">
        <v>0.9747458</v>
      </c>
      <c r="AZ68" s="174" t="n">
        <v>0.9747458</v>
      </c>
      <c r="BA68" s="174" t="n">
        <v>0.985</v>
      </c>
      <c r="BB68" s="181" t="n">
        <v>1</v>
      </c>
      <c r="BC68" s="173" t="n">
        <v>1</v>
      </c>
      <c r="BD68" s="173" t="n">
        <v>1</v>
      </c>
      <c r="BE68" s="173" t="n">
        <v>1</v>
      </c>
      <c r="BF68" s="173" t="n">
        <v>0.9999</v>
      </c>
      <c r="BG68" s="173" t="n">
        <v>1</v>
      </c>
      <c r="BH68" s="173" t="n">
        <v>1</v>
      </c>
      <c r="BI68" s="173" t="n">
        <v>0.99</v>
      </c>
      <c r="BJ68" s="173" t="n">
        <v>0.999</v>
      </c>
      <c r="BK68" s="173" t="n">
        <v>0.999</v>
      </c>
      <c r="BL68" s="173" t="n">
        <v>0.9985</v>
      </c>
      <c r="BM68" s="173" t="n">
        <v>0.9985</v>
      </c>
      <c r="BN68" s="173" t="n">
        <v>0.972</v>
      </c>
      <c r="BO68" s="173" t="n">
        <v>0.9999</v>
      </c>
      <c r="BP68" s="173" t="n">
        <v>0.9999</v>
      </c>
      <c r="BQ68" s="173" t="n">
        <v>1</v>
      </c>
      <c r="BR68" s="173" t="n">
        <v>1.0818176</v>
      </c>
      <c r="BS68" s="173" t="n">
        <v>1.1016</v>
      </c>
      <c r="BT68" s="173" t="n">
        <v>1.0827</v>
      </c>
      <c r="BU68" s="173" t="n">
        <v>1.0111</v>
      </c>
      <c r="BV68" s="173" t="n">
        <v>1</v>
      </c>
      <c r="BW68" s="173" t="n">
        <v>2.0706</v>
      </c>
      <c r="BX68" s="173" t="n">
        <v>2.261236333</v>
      </c>
      <c r="BY68" s="173" t="n">
        <v>1.06265</v>
      </c>
      <c r="BZ68" s="173" t="n">
        <v>1.2885</v>
      </c>
      <c r="CA68" s="173" t="n">
        <v>2.001</v>
      </c>
      <c r="CB68" s="173" t="n">
        <v>1.496005</v>
      </c>
      <c r="CC68" s="173" t="n">
        <v>1.496005</v>
      </c>
      <c r="CD68" s="173" t="n">
        <v>1.251105</v>
      </c>
      <c r="CE68" s="173" t="n">
        <v>1.064905</v>
      </c>
      <c r="CF68" s="173" t="n">
        <v>1.411005</v>
      </c>
      <c r="CG68" s="182"/>
      <c r="CH68" s="173" t="n">
        <v>1.09522</v>
      </c>
      <c r="CI68" s="182"/>
      <c r="CJ68" s="182"/>
      <c r="CK68" s="182"/>
      <c r="CL68" s="182"/>
      <c r="CM68" s="182"/>
      <c r="CN68" s="182"/>
      <c r="CO68" s="182"/>
      <c r="CP68" s="173" t="n">
        <v>0.895</v>
      </c>
      <c r="CQ68" s="173" t="n">
        <v>0.9</v>
      </c>
      <c r="CR68" s="173" t="n">
        <v>0.91</v>
      </c>
      <c r="CS68" s="173" t="n">
        <v>0.96</v>
      </c>
      <c r="CT68" s="173" t="n">
        <v>0.99895</v>
      </c>
      <c r="CU68" s="173" t="n">
        <v>0.48</v>
      </c>
      <c r="CV68" s="173" t="n">
        <v>0.42</v>
      </c>
      <c r="CW68" s="173" t="n">
        <v>0.935</v>
      </c>
      <c r="CX68" s="173" t="n">
        <v>0.805</v>
      </c>
      <c r="CY68" s="173" t="n">
        <v>0.575</v>
      </c>
      <c r="CZ68" s="173" t="n">
        <v>0.895</v>
      </c>
      <c r="DA68" s="173" t="n">
        <v>0.9275</v>
      </c>
      <c r="DB68" s="173" t="n">
        <v>0.85</v>
      </c>
      <c r="DC68" s="173" t="n">
        <v>0.903</v>
      </c>
      <c r="DD68" s="173" t="n">
        <v>0.92</v>
      </c>
      <c r="DE68" s="173" t="n">
        <v>0.89</v>
      </c>
      <c r="DF68" s="173" t="n">
        <v>0.985</v>
      </c>
      <c r="DG68" s="173" t="n">
        <v>0.99</v>
      </c>
      <c r="DH68" s="173" t="n">
        <v>0.99</v>
      </c>
      <c r="DI68" s="173" t="n">
        <v>0.9775</v>
      </c>
      <c r="DN68" s="182" t="n">
        <v>0.000285</v>
      </c>
      <c r="DO68" s="182" t="n">
        <v>0.0002</v>
      </c>
      <c r="DP68" s="182" t="n">
        <v>0</v>
      </c>
      <c r="DQ68" s="182" t="n">
        <v>0.0001</v>
      </c>
      <c r="DR68" s="182" t="n">
        <v>0</v>
      </c>
      <c r="DS68" s="182" t="n">
        <v>0.0036</v>
      </c>
      <c r="DT68" s="182" t="n">
        <v>0.00047</v>
      </c>
      <c r="DU68" s="182" t="n">
        <v>0.0007</v>
      </c>
      <c r="DV68" s="182" t="n">
        <v>0</v>
      </c>
      <c r="DW68" s="182" t="n">
        <v>0</v>
      </c>
      <c r="DX68" s="182" t="n">
        <v>0.0005</v>
      </c>
      <c r="DY68" s="182" t="n">
        <v>0.0005</v>
      </c>
      <c r="DZ68" s="182" t="n">
        <v>0.0003</v>
      </c>
      <c r="EA68" s="182" t="n">
        <v>0.000275</v>
      </c>
      <c r="EB68" s="182" t="n">
        <v>0.0004</v>
      </c>
      <c r="ED68" s="182" t="n">
        <v>6.5E-005</v>
      </c>
      <c r="EF68" s="173" t="n">
        <v>1</v>
      </c>
    </row>
    <row r="69" customFormat="false" ht="12.75" hidden="false" customHeight="false" outlineLevel="0" collapsed="false">
      <c r="A69" s="3" t="n">
        <v>38473</v>
      </c>
      <c r="B69" s="173" t="n">
        <v>0.98</v>
      </c>
      <c r="C69" s="173" t="n">
        <v>0.988</v>
      </c>
      <c r="D69" s="173" t="n">
        <v>0.965</v>
      </c>
      <c r="E69" s="173" t="n">
        <f aca="false">E58</f>
        <v>0.978</v>
      </c>
      <c r="F69" s="173" t="n">
        <v>0.977</v>
      </c>
      <c r="G69" s="173" t="n">
        <v>0.705228</v>
      </c>
      <c r="H69" s="173" t="n">
        <v>0.94991666</v>
      </c>
      <c r="I69" s="173" t="n">
        <v>0.9875</v>
      </c>
      <c r="J69" s="173" t="n">
        <v>0.9083925</v>
      </c>
      <c r="K69" s="173" t="n">
        <v>0.985</v>
      </c>
      <c r="L69" s="173" t="n">
        <v>0.9875</v>
      </c>
      <c r="M69" s="173" t="n">
        <v>0.9875</v>
      </c>
      <c r="N69" s="173" t="n">
        <v>0.98</v>
      </c>
      <c r="O69" s="173" t="n">
        <v>0.958662</v>
      </c>
      <c r="P69" s="173" t="n">
        <v>0.98</v>
      </c>
      <c r="Q69" s="173" t="n">
        <v>0.9875</v>
      </c>
      <c r="R69" s="173" t="n">
        <v>0.9875</v>
      </c>
      <c r="S69" s="173" t="n">
        <v>0.9875</v>
      </c>
      <c r="T69" s="173" t="n">
        <v>0.98</v>
      </c>
      <c r="U69" s="173" t="n">
        <v>0.98</v>
      </c>
      <c r="V69" s="173" t="n">
        <v>0.98</v>
      </c>
      <c r="W69" s="173" t="n">
        <v>0.98</v>
      </c>
      <c r="X69" s="173" t="n">
        <v>0.958662</v>
      </c>
      <c r="Y69" s="173" t="n">
        <v>0.958662</v>
      </c>
      <c r="Z69" s="173" t="n">
        <v>0.958662</v>
      </c>
      <c r="AA69" s="173" t="n">
        <v>0.958662</v>
      </c>
      <c r="AB69" s="173" t="n">
        <v>0.98</v>
      </c>
      <c r="AC69" s="173" t="n">
        <v>0.98</v>
      </c>
      <c r="AD69" s="173" t="n">
        <v>0.958662</v>
      </c>
      <c r="AE69" s="173" t="n">
        <v>0.958662</v>
      </c>
      <c r="AF69" s="173" t="n">
        <v>0.98</v>
      </c>
      <c r="AG69" s="173" t="n">
        <v>0.99</v>
      </c>
      <c r="AH69" s="173" t="n">
        <v>0.97480365</v>
      </c>
      <c r="AI69" s="173" t="n">
        <v>0.97480365</v>
      </c>
      <c r="AJ69" s="173" t="n">
        <v>0.98</v>
      </c>
      <c r="AK69" s="173" t="n">
        <v>1</v>
      </c>
      <c r="AL69" s="173" t="n">
        <v>0.985</v>
      </c>
      <c r="AM69" s="174" t="n">
        <v>0.985</v>
      </c>
      <c r="AN69" s="173" t="n">
        <v>0.9958</v>
      </c>
      <c r="AO69" s="173" t="n">
        <v>0.99</v>
      </c>
      <c r="AP69" s="173" t="n">
        <v>0.99</v>
      </c>
      <c r="AQ69" s="173" t="n">
        <v>0.985</v>
      </c>
      <c r="AR69" s="173" t="n">
        <v>0.97480365</v>
      </c>
      <c r="AS69" s="173" t="n">
        <v>0.977</v>
      </c>
      <c r="AT69" s="173" t="n">
        <v>0.9775</v>
      </c>
      <c r="AU69" s="173" t="n">
        <v>0.97480365</v>
      </c>
      <c r="AV69" s="173" t="n">
        <v>0.985</v>
      </c>
      <c r="AW69" s="173" t="n">
        <v>0.985</v>
      </c>
      <c r="AX69" s="173" t="n">
        <v>0.985</v>
      </c>
      <c r="AY69" s="173" t="n">
        <v>0.97480365</v>
      </c>
      <c r="AZ69" s="174" t="n">
        <v>0.97480365</v>
      </c>
      <c r="BA69" s="174" t="n">
        <v>0.985</v>
      </c>
      <c r="BB69" s="181" t="n">
        <v>1</v>
      </c>
      <c r="BC69" s="173" t="n">
        <v>1</v>
      </c>
      <c r="BD69" s="173" t="n">
        <v>1</v>
      </c>
      <c r="BE69" s="173" t="n">
        <v>1</v>
      </c>
      <c r="BF69" s="173" t="n">
        <v>0.9999</v>
      </c>
      <c r="BG69" s="173" t="n">
        <v>1</v>
      </c>
      <c r="BH69" s="173" t="n">
        <v>1</v>
      </c>
      <c r="BI69" s="173" t="n">
        <v>0.99</v>
      </c>
      <c r="BJ69" s="173" t="n">
        <v>0.999</v>
      </c>
      <c r="BK69" s="173" t="n">
        <v>0.999</v>
      </c>
      <c r="BL69" s="173" t="n">
        <v>0.9985</v>
      </c>
      <c r="BM69" s="173" t="n">
        <v>0.9985</v>
      </c>
      <c r="BN69" s="173" t="n">
        <v>0.972</v>
      </c>
      <c r="BO69" s="173" t="n">
        <v>0.9999</v>
      </c>
      <c r="BP69" s="173" t="n">
        <v>0.9999</v>
      </c>
      <c r="BQ69" s="173" t="n">
        <v>1</v>
      </c>
      <c r="BR69" s="173" t="n">
        <v>1.0821026</v>
      </c>
      <c r="BS69" s="173" t="n">
        <v>1.1018</v>
      </c>
      <c r="BT69" s="173" t="n">
        <v>1.0827</v>
      </c>
      <c r="BU69" s="173" t="n">
        <v>1.0112</v>
      </c>
      <c r="BV69" s="173" t="n">
        <v>1</v>
      </c>
      <c r="BW69" s="173" t="n">
        <v>2.0742</v>
      </c>
      <c r="BX69" s="173" t="n">
        <v>2.261706333</v>
      </c>
      <c r="BY69" s="173" t="n">
        <v>1.06335</v>
      </c>
      <c r="BZ69" s="173" t="n">
        <v>1.2885</v>
      </c>
      <c r="CA69" s="173" t="n">
        <v>2.001</v>
      </c>
      <c r="CB69" s="173" t="n">
        <v>1.496505</v>
      </c>
      <c r="CC69" s="173" t="n">
        <v>1.496505</v>
      </c>
      <c r="CD69" s="173" t="n">
        <v>1.251405</v>
      </c>
      <c r="CE69" s="173" t="n">
        <v>1.06518</v>
      </c>
      <c r="CF69" s="173" t="n">
        <v>1.411405</v>
      </c>
      <c r="CG69" s="182"/>
      <c r="CH69" s="173" t="n">
        <v>1.095285</v>
      </c>
      <c r="CI69" s="182"/>
      <c r="CJ69" s="182"/>
      <c r="CK69" s="182"/>
      <c r="CL69" s="182"/>
      <c r="CM69" s="182"/>
      <c r="CN69" s="182"/>
      <c r="CO69" s="182"/>
      <c r="CP69" s="173" t="n">
        <v>0.965</v>
      </c>
      <c r="CQ69" s="173" t="n">
        <v>0.91</v>
      </c>
      <c r="CR69" s="173" t="n">
        <v>0.91</v>
      </c>
      <c r="CS69" s="173" t="n">
        <v>0.97</v>
      </c>
      <c r="CT69" s="173" t="n">
        <v>0.99895</v>
      </c>
      <c r="CU69" s="173" t="n">
        <v>0.34</v>
      </c>
      <c r="CV69" s="173" t="n">
        <v>0.42</v>
      </c>
      <c r="CW69" s="173" t="n">
        <v>0.935</v>
      </c>
      <c r="CX69" s="173" t="n">
        <v>0.705</v>
      </c>
      <c r="CY69" s="173" t="n">
        <v>0.625</v>
      </c>
      <c r="CZ69" s="173" t="n">
        <v>0.9175</v>
      </c>
      <c r="DA69" s="173" t="n">
        <v>0.95</v>
      </c>
      <c r="DB69" s="173" t="n">
        <v>0.88</v>
      </c>
      <c r="DC69" s="173" t="n">
        <v>0.9</v>
      </c>
      <c r="DD69" s="173" t="n">
        <v>0.935</v>
      </c>
      <c r="DE69" s="173" t="n">
        <v>0.89</v>
      </c>
      <c r="DF69" s="173" t="n">
        <v>0.985</v>
      </c>
      <c r="DG69" s="173" t="n">
        <v>0.99</v>
      </c>
      <c r="DH69" s="173" t="n">
        <v>0.99</v>
      </c>
      <c r="DI69" s="173" t="n">
        <v>0.9775</v>
      </c>
      <c r="DN69" s="182" t="n">
        <v>0.000285</v>
      </c>
      <c r="DO69" s="182" t="n">
        <v>0.0002</v>
      </c>
      <c r="DP69" s="182" t="n">
        <v>0</v>
      </c>
      <c r="DQ69" s="182" t="n">
        <v>0.0001</v>
      </c>
      <c r="DR69" s="182" t="n">
        <v>0</v>
      </c>
      <c r="DS69" s="182" t="n">
        <v>0.0036</v>
      </c>
      <c r="DT69" s="182" t="n">
        <v>0.00047</v>
      </c>
      <c r="DU69" s="182" t="n">
        <v>0.0007</v>
      </c>
      <c r="DV69" s="182" t="n">
        <v>0</v>
      </c>
      <c r="DW69" s="182" t="n">
        <v>0</v>
      </c>
      <c r="DX69" s="182" t="n">
        <v>0.0005</v>
      </c>
      <c r="DY69" s="182" t="n">
        <v>0.0005</v>
      </c>
      <c r="DZ69" s="182" t="n">
        <v>0.0003</v>
      </c>
      <c r="EA69" s="182" t="n">
        <v>0.000275</v>
      </c>
      <c r="EB69" s="182" t="n">
        <v>0.0004</v>
      </c>
      <c r="ED69" s="182" t="n">
        <v>6.5E-005</v>
      </c>
      <c r="EF69" s="173" t="n">
        <v>1</v>
      </c>
    </row>
    <row r="70" customFormat="false" ht="12.75" hidden="false" customHeight="false" outlineLevel="0" collapsed="false">
      <c r="A70" s="3" t="n">
        <v>38504</v>
      </c>
      <c r="B70" s="173" t="n">
        <v>0.98</v>
      </c>
      <c r="C70" s="173" t="n">
        <v>0.988</v>
      </c>
      <c r="D70" s="173" t="n">
        <v>0.965</v>
      </c>
      <c r="E70" s="173" t="n">
        <f aca="false">E59</f>
        <v>0.978</v>
      </c>
      <c r="F70" s="173" t="n">
        <v>0.977</v>
      </c>
      <c r="G70" s="173" t="n">
        <v>0.706452</v>
      </c>
      <c r="H70" s="173" t="n">
        <v>0.9875</v>
      </c>
      <c r="I70" s="173" t="n">
        <v>0.9875</v>
      </c>
      <c r="J70" s="173" t="n">
        <v>0.7924275</v>
      </c>
      <c r="K70" s="173" t="n">
        <v>0.985</v>
      </c>
      <c r="L70" s="173" t="n">
        <v>0.9875</v>
      </c>
      <c r="M70" s="173" t="n">
        <v>0.9875</v>
      </c>
      <c r="N70" s="173" t="n">
        <v>0.98</v>
      </c>
      <c r="O70" s="173" t="n">
        <v>0.961573138</v>
      </c>
      <c r="P70" s="173" t="n">
        <v>0.98</v>
      </c>
      <c r="Q70" s="173" t="n">
        <v>0.9875</v>
      </c>
      <c r="R70" s="173" t="n">
        <v>0.9875</v>
      </c>
      <c r="S70" s="173" t="n">
        <v>0.9875</v>
      </c>
      <c r="T70" s="173" t="n">
        <v>0.98</v>
      </c>
      <c r="U70" s="173" t="n">
        <v>0.98</v>
      </c>
      <c r="V70" s="173" t="n">
        <v>0.98</v>
      </c>
      <c r="W70" s="173" t="n">
        <v>0.98</v>
      </c>
      <c r="X70" s="173" t="n">
        <v>0.961573138</v>
      </c>
      <c r="Y70" s="173" t="n">
        <v>0.961573138</v>
      </c>
      <c r="Z70" s="173" t="n">
        <v>0.961573138</v>
      </c>
      <c r="AA70" s="173" t="n">
        <v>0.961573138</v>
      </c>
      <c r="AB70" s="173" t="n">
        <v>0.98</v>
      </c>
      <c r="AC70" s="173" t="n">
        <v>0.98</v>
      </c>
      <c r="AD70" s="173" t="n">
        <v>0.961573138</v>
      </c>
      <c r="AE70" s="173" t="n">
        <v>0.961573138</v>
      </c>
      <c r="AF70" s="173" t="n">
        <v>0.98</v>
      </c>
      <c r="AG70" s="173" t="n">
        <v>0.99</v>
      </c>
      <c r="AH70" s="173" t="n">
        <v>0.9748615</v>
      </c>
      <c r="AI70" s="173" t="n">
        <v>0.9748615</v>
      </c>
      <c r="AJ70" s="173" t="n">
        <v>0.98</v>
      </c>
      <c r="AK70" s="173" t="n">
        <v>1</v>
      </c>
      <c r="AL70" s="173" t="n">
        <v>0.985</v>
      </c>
      <c r="AM70" s="174" t="n">
        <v>0.985</v>
      </c>
      <c r="AN70" s="173" t="n">
        <v>0.9958</v>
      </c>
      <c r="AO70" s="173" t="n">
        <v>0.99</v>
      </c>
      <c r="AP70" s="173" t="n">
        <v>0.99</v>
      </c>
      <c r="AQ70" s="173" t="n">
        <v>0.985</v>
      </c>
      <c r="AR70" s="173" t="n">
        <v>0.9748615</v>
      </c>
      <c r="AS70" s="173" t="n">
        <v>0.977</v>
      </c>
      <c r="AT70" s="173" t="n">
        <v>0.9775</v>
      </c>
      <c r="AU70" s="173" t="n">
        <v>0.9748615</v>
      </c>
      <c r="AV70" s="173" t="n">
        <v>0.985</v>
      </c>
      <c r="AW70" s="173" t="n">
        <v>0.985</v>
      </c>
      <c r="AX70" s="173" t="n">
        <v>0.985</v>
      </c>
      <c r="AY70" s="173" t="n">
        <v>0.9748615</v>
      </c>
      <c r="AZ70" s="174" t="n">
        <v>0.9748615</v>
      </c>
      <c r="BA70" s="174" t="n">
        <v>0.985</v>
      </c>
      <c r="BB70" s="181" t="n">
        <v>1</v>
      </c>
      <c r="BC70" s="173" t="n">
        <v>1</v>
      </c>
      <c r="BD70" s="173" t="n">
        <v>1</v>
      </c>
      <c r="BE70" s="173" t="n">
        <v>1</v>
      </c>
      <c r="BF70" s="173" t="n">
        <v>0.9999</v>
      </c>
      <c r="BG70" s="173" t="n">
        <v>1</v>
      </c>
      <c r="BH70" s="173" t="n">
        <v>1</v>
      </c>
      <c r="BI70" s="173" t="n">
        <v>0.99</v>
      </c>
      <c r="BJ70" s="173" t="n">
        <v>0.999</v>
      </c>
      <c r="BK70" s="173" t="n">
        <v>0.999</v>
      </c>
      <c r="BL70" s="173" t="n">
        <v>0.9985</v>
      </c>
      <c r="BM70" s="173" t="n">
        <v>0.9985</v>
      </c>
      <c r="BN70" s="173" t="n">
        <v>0.972</v>
      </c>
      <c r="BO70" s="173" t="n">
        <v>0.9999</v>
      </c>
      <c r="BP70" s="173" t="n">
        <v>0.9999</v>
      </c>
      <c r="BQ70" s="173" t="n">
        <v>1</v>
      </c>
      <c r="BR70" s="173" t="n">
        <v>1.0823876</v>
      </c>
      <c r="BS70" s="173" t="n">
        <v>1.102</v>
      </c>
      <c r="BT70" s="173" t="n">
        <v>1.0827</v>
      </c>
      <c r="BU70" s="173" t="n">
        <v>1.0113</v>
      </c>
      <c r="BV70" s="173" t="n">
        <v>1</v>
      </c>
      <c r="BW70" s="173" t="n">
        <v>2.0778</v>
      </c>
      <c r="BX70" s="173" t="n">
        <v>2.262176333</v>
      </c>
      <c r="BY70" s="173" t="n">
        <v>1.06405</v>
      </c>
      <c r="BZ70" s="173" t="n">
        <v>1.2885</v>
      </c>
      <c r="CA70" s="173" t="n">
        <v>2.001</v>
      </c>
      <c r="CB70" s="173" t="n">
        <v>1.497005</v>
      </c>
      <c r="CC70" s="173" t="n">
        <v>1.497005</v>
      </c>
      <c r="CD70" s="173" t="n">
        <v>1.251705</v>
      </c>
      <c r="CE70" s="173" t="n">
        <v>1.065455</v>
      </c>
      <c r="CF70" s="173" t="n">
        <v>1.411805</v>
      </c>
      <c r="CG70" s="182"/>
      <c r="CH70" s="173" t="n">
        <v>1.09535</v>
      </c>
      <c r="CI70" s="182"/>
      <c r="CJ70" s="182"/>
      <c r="CK70" s="182"/>
      <c r="CL70" s="182"/>
      <c r="CM70" s="182"/>
      <c r="CN70" s="182"/>
      <c r="CO70" s="182"/>
      <c r="CP70" s="173" t="n">
        <v>0.965</v>
      </c>
      <c r="CQ70" s="173" t="n">
        <v>0.91</v>
      </c>
      <c r="CR70" s="173" t="n">
        <v>0.91</v>
      </c>
      <c r="CS70" s="173" t="n">
        <v>0.98</v>
      </c>
      <c r="CT70" s="173" t="n">
        <v>0.99895</v>
      </c>
      <c r="CU70" s="173" t="n">
        <v>0.34</v>
      </c>
      <c r="CV70" s="173" t="n">
        <v>0.47</v>
      </c>
      <c r="CW70" s="173" t="n">
        <v>0.935</v>
      </c>
      <c r="CX70" s="173" t="n">
        <v>0.615</v>
      </c>
      <c r="CY70" s="173" t="n">
        <v>0.725</v>
      </c>
      <c r="CZ70" s="173" t="n">
        <v>0.8825</v>
      </c>
      <c r="DA70" s="173" t="n">
        <v>0.915</v>
      </c>
      <c r="DB70" s="173" t="n">
        <v>0.88</v>
      </c>
      <c r="DC70" s="173" t="n">
        <v>0.9025</v>
      </c>
      <c r="DD70" s="173" t="n">
        <v>0.915</v>
      </c>
      <c r="DE70" s="173" t="n">
        <v>0.89</v>
      </c>
      <c r="DF70" s="173" t="n">
        <v>0.985</v>
      </c>
      <c r="DG70" s="173" t="n">
        <v>0.99</v>
      </c>
      <c r="DH70" s="173" t="n">
        <v>0.99</v>
      </c>
      <c r="DI70" s="173" t="n">
        <v>0.9775</v>
      </c>
      <c r="DN70" s="182" t="n">
        <v>0.000285</v>
      </c>
      <c r="DO70" s="182" t="n">
        <v>0.0002</v>
      </c>
      <c r="DP70" s="182" t="n">
        <v>0</v>
      </c>
      <c r="DQ70" s="182" t="n">
        <v>0.0001</v>
      </c>
      <c r="DR70" s="182" t="n">
        <v>0</v>
      </c>
      <c r="DS70" s="182" t="n">
        <v>0.0036</v>
      </c>
      <c r="DT70" s="182" t="n">
        <v>0.00047</v>
      </c>
      <c r="DU70" s="182" t="n">
        <v>0.0007</v>
      </c>
      <c r="DV70" s="182" t="n">
        <v>0</v>
      </c>
      <c r="DW70" s="182" t="n">
        <v>0</v>
      </c>
      <c r="DX70" s="182" t="n">
        <v>0.0005</v>
      </c>
      <c r="DY70" s="182" t="n">
        <v>0.0005</v>
      </c>
      <c r="DZ70" s="182" t="n">
        <v>0.0003</v>
      </c>
      <c r="EA70" s="182" t="n">
        <v>0.000275</v>
      </c>
      <c r="EB70" s="182" t="n">
        <v>0.0004</v>
      </c>
      <c r="ED70" s="182" t="n">
        <v>6.5E-005</v>
      </c>
      <c r="EF70" s="173" t="n">
        <v>1</v>
      </c>
    </row>
    <row r="71" customFormat="false" ht="12.75" hidden="false" customHeight="false" outlineLevel="0" collapsed="false">
      <c r="A71" s="3" t="n">
        <v>38534</v>
      </c>
      <c r="B71" s="173" t="n">
        <v>0.98</v>
      </c>
      <c r="C71" s="173" t="n">
        <v>0.988</v>
      </c>
      <c r="D71" s="173" t="n">
        <v>0.965</v>
      </c>
      <c r="E71" s="173" t="n">
        <f aca="false">E60</f>
        <v>0.978</v>
      </c>
      <c r="F71" s="173" t="n">
        <v>0.977</v>
      </c>
      <c r="G71" s="173" t="n">
        <v>0.853374</v>
      </c>
      <c r="H71" s="173" t="n">
        <v>0.9875</v>
      </c>
      <c r="I71" s="173" t="n">
        <v>0.9875</v>
      </c>
      <c r="J71" s="173" t="n">
        <v>0.8181975</v>
      </c>
      <c r="K71" s="173" t="n">
        <v>0.985</v>
      </c>
      <c r="L71" s="173" t="n">
        <v>0.9875</v>
      </c>
      <c r="M71" s="173" t="n">
        <v>0.9875</v>
      </c>
      <c r="N71" s="173" t="n">
        <v>0.98</v>
      </c>
      <c r="O71" s="173" t="n">
        <v>0.967149975</v>
      </c>
      <c r="P71" s="173" t="n">
        <v>0.98</v>
      </c>
      <c r="Q71" s="173" t="n">
        <v>0.9875</v>
      </c>
      <c r="R71" s="173" t="n">
        <v>0.9875</v>
      </c>
      <c r="S71" s="173" t="n">
        <v>0.9875</v>
      </c>
      <c r="T71" s="173" t="n">
        <v>0.98</v>
      </c>
      <c r="U71" s="173" t="n">
        <v>0.98</v>
      </c>
      <c r="V71" s="173" t="n">
        <v>0.98</v>
      </c>
      <c r="W71" s="173" t="n">
        <v>0.98</v>
      </c>
      <c r="X71" s="173" t="n">
        <v>0.967149975</v>
      </c>
      <c r="Y71" s="173" t="n">
        <v>0.967149975</v>
      </c>
      <c r="Z71" s="173" t="n">
        <v>0.967149975</v>
      </c>
      <c r="AA71" s="173" t="n">
        <v>0.967149975</v>
      </c>
      <c r="AB71" s="173" t="n">
        <v>0.98</v>
      </c>
      <c r="AC71" s="173" t="n">
        <v>0.98</v>
      </c>
      <c r="AD71" s="173" t="n">
        <v>0.967149975</v>
      </c>
      <c r="AE71" s="173" t="n">
        <v>0.967149975</v>
      </c>
      <c r="AF71" s="173" t="n">
        <v>0.98</v>
      </c>
      <c r="AG71" s="173" t="n">
        <v>0.99</v>
      </c>
      <c r="AH71" s="173" t="n">
        <v>0.97491935</v>
      </c>
      <c r="AI71" s="173" t="n">
        <v>0.97491935</v>
      </c>
      <c r="AJ71" s="173" t="n">
        <v>0.98</v>
      </c>
      <c r="AK71" s="173" t="n">
        <v>1</v>
      </c>
      <c r="AL71" s="173" t="n">
        <v>0.985</v>
      </c>
      <c r="AM71" s="174" t="n">
        <v>0.985</v>
      </c>
      <c r="AN71" s="173" t="n">
        <v>0.9958</v>
      </c>
      <c r="AO71" s="173" t="n">
        <v>0.99</v>
      </c>
      <c r="AP71" s="173" t="n">
        <v>0.99</v>
      </c>
      <c r="AQ71" s="173" t="n">
        <v>0.985</v>
      </c>
      <c r="AR71" s="173" t="n">
        <v>0.97491935</v>
      </c>
      <c r="AS71" s="173" t="n">
        <v>0.977</v>
      </c>
      <c r="AT71" s="173" t="n">
        <v>0.9775</v>
      </c>
      <c r="AU71" s="173" t="n">
        <v>0.97491935</v>
      </c>
      <c r="AV71" s="173" t="n">
        <v>0.985</v>
      </c>
      <c r="AW71" s="173" t="n">
        <v>0.985</v>
      </c>
      <c r="AX71" s="173" t="n">
        <v>0.985</v>
      </c>
      <c r="AY71" s="173" t="n">
        <v>0.97491935</v>
      </c>
      <c r="AZ71" s="174" t="n">
        <v>0.97491935</v>
      </c>
      <c r="BA71" s="174" t="n">
        <v>0.985</v>
      </c>
      <c r="BB71" s="181" t="n">
        <v>1</v>
      </c>
      <c r="BC71" s="173" t="n">
        <v>1</v>
      </c>
      <c r="BD71" s="173" t="n">
        <v>1</v>
      </c>
      <c r="BE71" s="173" t="n">
        <v>1</v>
      </c>
      <c r="BF71" s="173" t="n">
        <v>0.9999</v>
      </c>
      <c r="BG71" s="173" t="n">
        <v>1</v>
      </c>
      <c r="BH71" s="173" t="n">
        <v>1</v>
      </c>
      <c r="BI71" s="173" t="n">
        <v>0.99</v>
      </c>
      <c r="BJ71" s="173" t="n">
        <v>0.999</v>
      </c>
      <c r="BK71" s="173" t="n">
        <v>0.999</v>
      </c>
      <c r="BL71" s="173" t="n">
        <v>0.9985</v>
      </c>
      <c r="BM71" s="173" t="n">
        <v>0.9985</v>
      </c>
      <c r="BN71" s="173" t="n">
        <v>0.972</v>
      </c>
      <c r="BO71" s="173" t="n">
        <v>0.9999</v>
      </c>
      <c r="BP71" s="173" t="n">
        <v>0.9999</v>
      </c>
      <c r="BQ71" s="173" t="n">
        <v>1</v>
      </c>
      <c r="BR71" s="173" t="n">
        <v>1.0826726</v>
      </c>
      <c r="BS71" s="173" t="n">
        <v>1.1022</v>
      </c>
      <c r="BT71" s="173" t="n">
        <v>1.0827</v>
      </c>
      <c r="BU71" s="173" t="n">
        <v>1.0114</v>
      </c>
      <c r="BV71" s="173" t="n">
        <v>1</v>
      </c>
      <c r="BW71" s="173" t="n">
        <v>2.0814</v>
      </c>
      <c r="BX71" s="173" t="n">
        <v>2.262646333</v>
      </c>
      <c r="BY71" s="173" t="n">
        <v>1.06475</v>
      </c>
      <c r="BZ71" s="173" t="n">
        <v>1.2885</v>
      </c>
      <c r="CA71" s="173" t="n">
        <v>2.001</v>
      </c>
      <c r="CB71" s="173" t="n">
        <v>1.497505</v>
      </c>
      <c r="CC71" s="173" t="n">
        <v>1.497505</v>
      </c>
      <c r="CD71" s="173" t="n">
        <v>1.252005</v>
      </c>
      <c r="CE71" s="173" t="n">
        <v>1.06573</v>
      </c>
      <c r="CF71" s="173" t="n">
        <v>1.412205</v>
      </c>
      <c r="CG71" s="182"/>
      <c r="CH71" s="173" t="n">
        <v>1.095415</v>
      </c>
      <c r="CI71" s="182"/>
      <c r="CJ71" s="182"/>
      <c r="CK71" s="182"/>
      <c r="CL71" s="182"/>
      <c r="CM71" s="182"/>
      <c r="CN71" s="182"/>
      <c r="CO71" s="182"/>
      <c r="CP71" s="173" t="n">
        <v>0.975</v>
      </c>
      <c r="CQ71" s="173" t="n">
        <v>0.91</v>
      </c>
      <c r="CR71" s="173" t="n">
        <v>0.91</v>
      </c>
      <c r="CS71" s="173" t="n">
        <v>0.97</v>
      </c>
      <c r="CT71" s="173" t="n">
        <v>0.99895</v>
      </c>
      <c r="CU71" s="173" t="n">
        <v>0.41</v>
      </c>
      <c r="CV71" s="173" t="n">
        <v>0.47</v>
      </c>
      <c r="CW71" s="173" t="n">
        <v>0.935</v>
      </c>
      <c r="CX71" s="173" t="n">
        <v>0.635</v>
      </c>
      <c r="CY71" s="173" t="n">
        <v>0.725</v>
      </c>
      <c r="CZ71" s="173" t="n">
        <v>0.8775</v>
      </c>
      <c r="DA71" s="173" t="n">
        <v>0.91</v>
      </c>
      <c r="DB71" s="173" t="n">
        <v>0.89</v>
      </c>
      <c r="DC71" s="173" t="n">
        <v>0.9075</v>
      </c>
      <c r="DD71" s="173" t="n">
        <v>0.915</v>
      </c>
      <c r="DE71" s="173" t="n">
        <v>0.89</v>
      </c>
      <c r="DF71" s="173" t="n">
        <v>0.985</v>
      </c>
      <c r="DG71" s="173" t="n">
        <v>0.99</v>
      </c>
      <c r="DH71" s="173" t="n">
        <v>0.99</v>
      </c>
      <c r="DI71" s="173" t="n">
        <v>0.9775</v>
      </c>
      <c r="DN71" s="182" t="n">
        <v>0.000285</v>
      </c>
      <c r="DO71" s="182" t="n">
        <v>0.0002</v>
      </c>
      <c r="DP71" s="182" t="n">
        <v>0</v>
      </c>
      <c r="DQ71" s="182" t="n">
        <v>0.0001</v>
      </c>
      <c r="DR71" s="182" t="n">
        <v>0</v>
      </c>
      <c r="DS71" s="182" t="n">
        <v>0.0036</v>
      </c>
      <c r="DT71" s="182" t="n">
        <v>0.00047</v>
      </c>
      <c r="DU71" s="182" t="n">
        <v>0.0007</v>
      </c>
      <c r="DV71" s="182" t="n">
        <v>0</v>
      </c>
      <c r="DW71" s="182" t="n">
        <v>0</v>
      </c>
      <c r="DX71" s="182" t="n">
        <v>0.0005</v>
      </c>
      <c r="DY71" s="182" t="n">
        <v>0.0005</v>
      </c>
      <c r="DZ71" s="182" t="n">
        <v>0.0003</v>
      </c>
      <c r="EA71" s="182" t="n">
        <v>0.000275</v>
      </c>
      <c r="EB71" s="182" t="n">
        <v>0.0004</v>
      </c>
      <c r="ED71" s="182" t="n">
        <v>6.5E-005</v>
      </c>
      <c r="EF71" s="173" t="n">
        <v>1</v>
      </c>
    </row>
    <row r="72" customFormat="false" ht="12.75" hidden="false" customHeight="false" outlineLevel="0" collapsed="false">
      <c r="A72" s="3" t="n">
        <v>38565</v>
      </c>
      <c r="B72" s="173" t="n">
        <v>0.98</v>
      </c>
      <c r="C72" s="173" t="n">
        <v>0.988</v>
      </c>
      <c r="D72" s="173" t="n">
        <v>0.965</v>
      </c>
      <c r="E72" s="173" t="n">
        <f aca="false">E61</f>
        <v>0.978</v>
      </c>
      <c r="F72" s="173" t="n">
        <v>0.977</v>
      </c>
      <c r="G72" s="173" t="n">
        <v>0.89655</v>
      </c>
      <c r="H72" s="173" t="n">
        <v>0.9875</v>
      </c>
      <c r="I72" s="173" t="n">
        <v>0.98554125</v>
      </c>
      <c r="J72" s="173" t="n">
        <v>0.9341625</v>
      </c>
      <c r="K72" s="173" t="n">
        <v>0.985</v>
      </c>
      <c r="L72" s="173" t="n">
        <v>0.9875</v>
      </c>
      <c r="M72" s="173" t="n">
        <v>0.9875</v>
      </c>
      <c r="N72" s="173" t="n">
        <v>0.98</v>
      </c>
      <c r="O72" s="173" t="n">
        <v>0.9875</v>
      </c>
      <c r="P72" s="173" t="n">
        <v>0.98</v>
      </c>
      <c r="Q72" s="173" t="n">
        <v>0.9875</v>
      </c>
      <c r="R72" s="173" t="n">
        <v>0.9875</v>
      </c>
      <c r="S72" s="173" t="n">
        <v>0.9875</v>
      </c>
      <c r="T72" s="173" t="n">
        <v>0.98</v>
      </c>
      <c r="U72" s="173" t="n">
        <v>0.98</v>
      </c>
      <c r="V72" s="173" t="n">
        <v>0.98</v>
      </c>
      <c r="W72" s="173" t="n">
        <v>0.98</v>
      </c>
      <c r="X72" s="173" t="n">
        <v>0.9875</v>
      </c>
      <c r="Y72" s="173" t="n">
        <v>0.9875</v>
      </c>
      <c r="Z72" s="173" t="n">
        <v>0.9875</v>
      </c>
      <c r="AA72" s="173" t="n">
        <v>0.9875</v>
      </c>
      <c r="AB72" s="173" t="n">
        <v>0.98</v>
      </c>
      <c r="AC72" s="173" t="n">
        <v>0.98</v>
      </c>
      <c r="AD72" s="173" t="n">
        <v>0.9875</v>
      </c>
      <c r="AE72" s="173" t="n">
        <v>0.9875</v>
      </c>
      <c r="AF72" s="173" t="n">
        <v>0.98</v>
      </c>
      <c r="AG72" s="173" t="n">
        <v>0.99</v>
      </c>
      <c r="AH72" s="173" t="n">
        <v>0.9749772</v>
      </c>
      <c r="AI72" s="173" t="n">
        <v>0.9749772</v>
      </c>
      <c r="AJ72" s="173" t="n">
        <v>0.98</v>
      </c>
      <c r="AK72" s="173" t="n">
        <v>1</v>
      </c>
      <c r="AL72" s="173" t="n">
        <v>0.985</v>
      </c>
      <c r="AM72" s="174" t="n">
        <v>0.985</v>
      </c>
      <c r="AN72" s="173" t="n">
        <v>0.9958</v>
      </c>
      <c r="AO72" s="173" t="n">
        <v>0.99</v>
      </c>
      <c r="AP72" s="173" t="n">
        <v>0.99</v>
      </c>
      <c r="AQ72" s="173" t="n">
        <v>0.985</v>
      </c>
      <c r="AR72" s="173" t="n">
        <v>0.9749772</v>
      </c>
      <c r="AS72" s="173" t="n">
        <v>0.977</v>
      </c>
      <c r="AT72" s="173" t="n">
        <v>0.9775</v>
      </c>
      <c r="AU72" s="173" t="n">
        <v>0.9749772</v>
      </c>
      <c r="AV72" s="173" t="n">
        <v>0.985</v>
      </c>
      <c r="AW72" s="173" t="n">
        <v>0.985</v>
      </c>
      <c r="AX72" s="173" t="n">
        <v>0.985</v>
      </c>
      <c r="AY72" s="173" t="n">
        <v>0.9749772</v>
      </c>
      <c r="AZ72" s="174" t="n">
        <v>0.9749772</v>
      </c>
      <c r="BA72" s="174" t="n">
        <v>0.985</v>
      </c>
      <c r="BB72" s="181" t="n">
        <v>1</v>
      </c>
      <c r="BC72" s="173" t="n">
        <v>1</v>
      </c>
      <c r="BD72" s="173" t="n">
        <v>1</v>
      </c>
      <c r="BE72" s="173" t="n">
        <v>1</v>
      </c>
      <c r="BF72" s="173" t="n">
        <v>0.9999</v>
      </c>
      <c r="BG72" s="173" t="n">
        <v>1</v>
      </c>
      <c r="BH72" s="173" t="n">
        <v>1</v>
      </c>
      <c r="BI72" s="173" t="n">
        <v>0.99</v>
      </c>
      <c r="BJ72" s="173" t="n">
        <v>0.999</v>
      </c>
      <c r="BK72" s="173" t="n">
        <v>0.999</v>
      </c>
      <c r="BL72" s="173" t="n">
        <v>0.9985</v>
      </c>
      <c r="BM72" s="173" t="n">
        <v>0.9985</v>
      </c>
      <c r="BN72" s="173" t="n">
        <v>0.972</v>
      </c>
      <c r="BO72" s="173" t="n">
        <v>0.9999</v>
      </c>
      <c r="BP72" s="173" t="n">
        <v>0.9999</v>
      </c>
      <c r="BQ72" s="173" t="n">
        <v>1</v>
      </c>
      <c r="BR72" s="173" t="n">
        <v>1.0829576</v>
      </c>
      <c r="BS72" s="173" t="n">
        <v>1.1024</v>
      </c>
      <c r="BT72" s="173" t="n">
        <v>1.0827</v>
      </c>
      <c r="BU72" s="173" t="n">
        <v>1.0115</v>
      </c>
      <c r="BV72" s="173" t="n">
        <v>1</v>
      </c>
      <c r="BW72" s="173" t="n">
        <v>2.085</v>
      </c>
      <c r="BX72" s="173" t="n">
        <v>2.263116333</v>
      </c>
      <c r="BY72" s="173" t="n">
        <v>1.06545</v>
      </c>
      <c r="BZ72" s="173" t="n">
        <v>1.2885</v>
      </c>
      <c r="CA72" s="173" t="n">
        <v>2.001</v>
      </c>
      <c r="CB72" s="173" t="n">
        <v>1.498005</v>
      </c>
      <c r="CC72" s="173" t="n">
        <v>1.498005</v>
      </c>
      <c r="CD72" s="173" t="n">
        <v>1.252305</v>
      </c>
      <c r="CE72" s="173" t="n">
        <v>1.066005</v>
      </c>
      <c r="CF72" s="173" t="n">
        <v>1.412605</v>
      </c>
      <c r="CG72" s="182"/>
      <c r="CH72" s="173" t="n">
        <v>1.09548</v>
      </c>
      <c r="CI72" s="182"/>
      <c r="CJ72" s="182"/>
      <c r="CK72" s="182"/>
      <c r="CL72" s="182"/>
      <c r="CM72" s="182"/>
      <c r="CN72" s="182"/>
      <c r="CO72" s="182"/>
      <c r="CP72" s="173" t="n">
        <v>0.975</v>
      </c>
      <c r="CQ72" s="173" t="n">
        <v>0.91</v>
      </c>
      <c r="CR72" s="173" t="n">
        <v>0.91</v>
      </c>
      <c r="CS72" s="173" t="n">
        <v>0.97</v>
      </c>
      <c r="CT72" s="173" t="n">
        <v>0.99895</v>
      </c>
      <c r="CU72" s="173" t="n">
        <v>0.43</v>
      </c>
      <c r="CV72" s="173" t="n">
        <v>0.52</v>
      </c>
      <c r="CW72" s="173" t="n">
        <v>0.925</v>
      </c>
      <c r="CX72" s="173" t="n">
        <v>0.725</v>
      </c>
      <c r="CY72" s="173" t="n">
        <v>0.725</v>
      </c>
      <c r="CZ72" s="173" t="n">
        <v>0.89</v>
      </c>
      <c r="DA72" s="173" t="n">
        <v>0.9225</v>
      </c>
      <c r="DB72" s="173" t="n">
        <v>0.915</v>
      </c>
      <c r="DC72" s="173" t="n">
        <v>0.9275</v>
      </c>
      <c r="DD72" s="173" t="n">
        <v>0.915</v>
      </c>
      <c r="DE72" s="173" t="n">
        <v>0.89</v>
      </c>
      <c r="DF72" s="173" t="n">
        <v>0.985</v>
      </c>
      <c r="DG72" s="173" t="n">
        <v>0.99</v>
      </c>
      <c r="DH72" s="173" t="n">
        <v>0.99</v>
      </c>
      <c r="DI72" s="173" t="n">
        <v>0.9775</v>
      </c>
      <c r="DN72" s="182" t="n">
        <v>0.000285</v>
      </c>
      <c r="DO72" s="182" t="n">
        <v>0.0002</v>
      </c>
      <c r="DP72" s="182" t="n">
        <v>0</v>
      </c>
      <c r="DQ72" s="182" t="n">
        <v>0.0001</v>
      </c>
      <c r="DR72" s="182" t="n">
        <v>0</v>
      </c>
      <c r="DS72" s="182" t="n">
        <v>0.0036</v>
      </c>
      <c r="DT72" s="182" t="n">
        <v>0.00047</v>
      </c>
      <c r="DU72" s="182" t="n">
        <v>0.0007</v>
      </c>
      <c r="DV72" s="182" t="n">
        <v>0</v>
      </c>
      <c r="DW72" s="182" t="n">
        <v>0</v>
      </c>
      <c r="DX72" s="182" t="n">
        <v>0.0005</v>
      </c>
      <c r="DY72" s="182" t="n">
        <v>0.0005</v>
      </c>
      <c r="DZ72" s="182" t="n">
        <v>0.0003</v>
      </c>
      <c r="EA72" s="182" t="n">
        <v>0.000275</v>
      </c>
      <c r="EB72" s="182" t="n">
        <v>0.0004</v>
      </c>
      <c r="ED72" s="182" t="n">
        <v>6.5E-005</v>
      </c>
      <c r="EF72" s="173" t="n">
        <v>1</v>
      </c>
    </row>
    <row r="73" customFormat="false" ht="12.75" hidden="false" customHeight="false" outlineLevel="0" collapsed="false">
      <c r="A73" s="3" t="n">
        <v>38596</v>
      </c>
      <c r="B73" s="173" t="n">
        <v>0.98</v>
      </c>
      <c r="C73" s="173" t="n">
        <v>0.988</v>
      </c>
      <c r="D73" s="173" t="n">
        <v>0.965</v>
      </c>
      <c r="E73" s="173" t="n">
        <f aca="false">E62</f>
        <v>0.978</v>
      </c>
      <c r="F73" s="173" t="n">
        <v>0.977</v>
      </c>
      <c r="G73" s="173" t="n">
        <v>0.960756</v>
      </c>
      <c r="H73" s="173" t="n">
        <v>0.9875</v>
      </c>
      <c r="I73" s="173" t="n">
        <v>0.98618875</v>
      </c>
      <c r="J73" s="173" t="n">
        <v>0.7537725</v>
      </c>
      <c r="K73" s="173" t="n">
        <v>0.985</v>
      </c>
      <c r="L73" s="173" t="n">
        <v>0.9875</v>
      </c>
      <c r="M73" s="173" t="n">
        <v>0.9875</v>
      </c>
      <c r="N73" s="173" t="n">
        <v>0.98</v>
      </c>
      <c r="O73" s="173" t="n">
        <v>0.9809776</v>
      </c>
      <c r="P73" s="173" t="n">
        <v>0.98</v>
      </c>
      <c r="Q73" s="173" t="n">
        <v>0.9875</v>
      </c>
      <c r="R73" s="173" t="n">
        <v>0.9875</v>
      </c>
      <c r="S73" s="173" t="n">
        <v>0.9875</v>
      </c>
      <c r="T73" s="173" t="n">
        <v>0.98</v>
      </c>
      <c r="U73" s="173" t="n">
        <v>0.98</v>
      </c>
      <c r="V73" s="173" t="n">
        <v>0.98</v>
      </c>
      <c r="W73" s="173" t="n">
        <v>0.98</v>
      </c>
      <c r="X73" s="173" t="n">
        <v>0.9809776</v>
      </c>
      <c r="Y73" s="173" t="n">
        <v>0.9809776</v>
      </c>
      <c r="Z73" s="173" t="n">
        <v>0.9809776</v>
      </c>
      <c r="AA73" s="173" t="n">
        <v>0.9809776</v>
      </c>
      <c r="AB73" s="173" t="n">
        <v>0.98</v>
      </c>
      <c r="AC73" s="173" t="n">
        <v>0.98</v>
      </c>
      <c r="AD73" s="173" t="n">
        <v>0.9809776</v>
      </c>
      <c r="AE73" s="173" t="n">
        <v>0.9809776</v>
      </c>
      <c r="AF73" s="173" t="n">
        <v>0.98</v>
      </c>
      <c r="AG73" s="173" t="n">
        <v>0.99</v>
      </c>
      <c r="AH73" s="173" t="n">
        <v>0.97503505</v>
      </c>
      <c r="AI73" s="173" t="n">
        <v>0.97503505</v>
      </c>
      <c r="AJ73" s="173" t="n">
        <v>0.98</v>
      </c>
      <c r="AK73" s="173" t="n">
        <v>1</v>
      </c>
      <c r="AL73" s="173" t="n">
        <v>0.985</v>
      </c>
      <c r="AM73" s="174" t="n">
        <v>0.985</v>
      </c>
      <c r="AN73" s="173" t="n">
        <v>0.9958</v>
      </c>
      <c r="AO73" s="173" t="n">
        <v>0.99</v>
      </c>
      <c r="AP73" s="173" t="n">
        <v>0.99</v>
      </c>
      <c r="AQ73" s="173" t="n">
        <v>0.985</v>
      </c>
      <c r="AR73" s="173" t="n">
        <v>0.97503505</v>
      </c>
      <c r="AS73" s="173" t="n">
        <v>0.977</v>
      </c>
      <c r="AT73" s="173" t="n">
        <v>0.9775</v>
      </c>
      <c r="AU73" s="173" t="n">
        <v>0.97503505</v>
      </c>
      <c r="AV73" s="173" t="n">
        <v>0.985</v>
      </c>
      <c r="AW73" s="173" t="n">
        <v>0.985</v>
      </c>
      <c r="AX73" s="173" t="n">
        <v>0.985</v>
      </c>
      <c r="AY73" s="173" t="n">
        <v>0.97503505</v>
      </c>
      <c r="AZ73" s="174" t="n">
        <v>0.97503505</v>
      </c>
      <c r="BA73" s="174" t="n">
        <v>0.985</v>
      </c>
      <c r="BB73" s="181" t="n">
        <v>1</v>
      </c>
      <c r="BC73" s="173" t="n">
        <v>1</v>
      </c>
      <c r="BD73" s="173" t="n">
        <v>1</v>
      </c>
      <c r="BE73" s="173" t="n">
        <v>1</v>
      </c>
      <c r="BF73" s="173" t="n">
        <v>0.9999</v>
      </c>
      <c r="BG73" s="173" t="n">
        <v>1</v>
      </c>
      <c r="BH73" s="173" t="n">
        <v>1</v>
      </c>
      <c r="BI73" s="173" t="n">
        <v>0.99</v>
      </c>
      <c r="BJ73" s="173" t="n">
        <v>0.999</v>
      </c>
      <c r="BK73" s="173" t="n">
        <v>0.999</v>
      </c>
      <c r="BL73" s="173" t="n">
        <v>0.9985</v>
      </c>
      <c r="BM73" s="173" t="n">
        <v>0.9985</v>
      </c>
      <c r="BN73" s="173" t="n">
        <v>0.972</v>
      </c>
      <c r="BO73" s="173" t="n">
        <v>0.9999</v>
      </c>
      <c r="BP73" s="173" t="n">
        <v>0.9999</v>
      </c>
      <c r="BQ73" s="173" t="n">
        <v>1</v>
      </c>
      <c r="BR73" s="173" t="n">
        <v>1.0832426</v>
      </c>
      <c r="BS73" s="173" t="n">
        <v>1.1026</v>
      </c>
      <c r="BT73" s="173" t="n">
        <v>1.0827</v>
      </c>
      <c r="BU73" s="173" t="n">
        <v>1.0116</v>
      </c>
      <c r="BV73" s="173" t="n">
        <v>1</v>
      </c>
      <c r="BW73" s="173" t="n">
        <v>2.0886</v>
      </c>
      <c r="BX73" s="173" t="n">
        <v>2.263586333</v>
      </c>
      <c r="BY73" s="173" t="n">
        <v>1.06615</v>
      </c>
      <c r="BZ73" s="173" t="n">
        <v>1.2885</v>
      </c>
      <c r="CA73" s="173" t="n">
        <v>2.001</v>
      </c>
      <c r="CB73" s="173" t="n">
        <v>1.498505</v>
      </c>
      <c r="CC73" s="173" t="n">
        <v>1.498505</v>
      </c>
      <c r="CD73" s="173" t="n">
        <v>1.252605</v>
      </c>
      <c r="CE73" s="173" t="n">
        <v>1.06628</v>
      </c>
      <c r="CF73" s="173" t="n">
        <v>1.413005</v>
      </c>
      <c r="CG73" s="182"/>
      <c r="CH73" s="173" t="n">
        <v>1.095545</v>
      </c>
      <c r="CI73" s="182"/>
      <c r="CJ73" s="182"/>
      <c r="CK73" s="182"/>
      <c r="CL73" s="182"/>
      <c r="CM73" s="182"/>
      <c r="CN73" s="182"/>
      <c r="CO73" s="182"/>
      <c r="CP73" s="173" t="n">
        <v>0.975</v>
      </c>
      <c r="CQ73" s="173" t="n">
        <v>0.91</v>
      </c>
      <c r="CR73" s="173" t="n">
        <v>0.91</v>
      </c>
      <c r="CS73" s="173" t="n">
        <v>0.95</v>
      </c>
      <c r="CT73" s="173" t="n">
        <v>0.99895</v>
      </c>
      <c r="CU73" s="173" t="n">
        <v>0.46</v>
      </c>
      <c r="CV73" s="173" t="n">
        <v>0.55</v>
      </c>
      <c r="CW73" s="173" t="n">
        <v>0.925</v>
      </c>
      <c r="CX73" s="173" t="n">
        <v>0.585</v>
      </c>
      <c r="CY73" s="173" t="n">
        <v>0.575</v>
      </c>
      <c r="CZ73" s="173" t="n">
        <v>0.945</v>
      </c>
      <c r="DA73" s="173" t="n">
        <v>0.9775</v>
      </c>
      <c r="DB73" s="173" t="n">
        <v>0.945</v>
      </c>
      <c r="DC73" s="173" t="n">
        <v>0.92</v>
      </c>
      <c r="DD73" s="173" t="n">
        <v>0.915</v>
      </c>
      <c r="DE73" s="173" t="n">
        <v>0.89</v>
      </c>
      <c r="DF73" s="173" t="n">
        <v>0.985</v>
      </c>
      <c r="DG73" s="173" t="n">
        <v>0.99</v>
      </c>
      <c r="DH73" s="173" t="n">
        <v>0.99</v>
      </c>
      <c r="DI73" s="173" t="n">
        <v>0.9775</v>
      </c>
      <c r="DN73" s="182" t="n">
        <v>0.000285</v>
      </c>
      <c r="DO73" s="182" t="n">
        <v>0.0002</v>
      </c>
      <c r="DP73" s="182" t="n">
        <v>0</v>
      </c>
      <c r="DQ73" s="182" t="n">
        <v>0.0001</v>
      </c>
      <c r="DR73" s="182" t="n">
        <v>0</v>
      </c>
      <c r="DS73" s="182" t="n">
        <v>0.0036</v>
      </c>
      <c r="DT73" s="182" t="n">
        <v>0.00047</v>
      </c>
      <c r="DU73" s="182" t="n">
        <v>0.0007</v>
      </c>
      <c r="DV73" s="182" t="n">
        <v>0</v>
      </c>
      <c r="DW73" s="182" t="n">
        <v>0</v>
      </c>
      <c r="DX73" s="182" t="n">
        <v>0.0005</v>
      </c>
      <c r="DY73" s="182" t="n">
        <v>0.0005</v>
      </c>
      <c r="DZ73" s="182" t="n">
        <v>0.0003</v>
      </c>
      <c r="EA73" s="182" t="n">
        <v>0.000275</v>
      </c>
      <c r="EB73" s="182" t="n">
        <v>0.0004</v>
      </c>
      <c r="ED73" s="182" t="n">
        <v>6.5E-005</v>
      </c>
      <c r="EF73" s="173" t="n">
        <v>1</v>
      </c>
    </row>
    <row r="74" customFormat="false" ht="12.75" hidden="false" customHeight="false" outlineLevel="0" collapsed="false">
      <c r="A74" s="3" t="n">
        <v>38626</v>
      </c>
      <c r="B74" s="173" t="n">
        <v>0.98</v>
      </c>
      <c r="C74" s="173" t="n">
        <v>0.988</v>
      </c>
      <c r="D74" s="173" t="n">
        <v>0.965</v>
      </c>
      <c r="E74" s="173" t="n">
        <f aca="false">E63</f>
        <v>0.994</v>
      </c>
      <c r="F74" s="173" t="n">
        <v>0.977</v>
      </c>
      <c r="G74" s="173" t="n">
        <v>0.962412</v>
      </c>
      <c r="H74" s="173" t="n">
        <v>0.9875</v>
      </c>
      <c r="I74" s="173" t="n">
        <v>0.98683625</v>
      </c>
      <c r="J74" s="173" t="n">
        <v>0.7408875</v>
      </c>
      <c r="K74" s="173" t="n">
        <v>0.985</v>
      </c>
      <c r="L74" s="173" t="n">
        <v>0.9875</v>
      </c>
      <c r="M74" s="173" t="n">
        <v>0.9875</v>
      </c>
      <c r="N74" s="173" t="n">
        <v>0.98</v>
      </c>
      <c r="O74" s="173" t="n">
        <v>0.962565888</v>
      </c>
      <c r="P74" s="173" t="n">
        <v>0.98</v>
      </c>
      <c r="Q74" s="173" t="n">
        <v>0.9875</v>
      </c>
      <c r="R74" s="173" t="n">
        <v>0.9875</v>
      </c>
      <c r="S74" s="173" t="n">
        <v>0.9875</v>
      </c>
      <c r="T74" s="173" t="n">
        <v>0.98</v>
      </c>
      <c r="U74" s="173" t="n">
        <v>0.98</v>
      </c>
      <c r="V74" s="173" t="n">
        <v>0.98</v>
      </c>
      <c r="W74" s="173" t="n">
        <v>0.98</v>
      </c>
      <c r="X74" s="173" t="n">
        <v>0.962565888</v>
      </c>
      <c r="Y74" s="173" t="n">
        <v>0.962565888</v>
      </c>
      <c r="Z74" s="173" t="n">
        <v>0.962565888</v>
      </c>
      <c r="AA74" s="173" t="n">
        <v>0.962565888</v>
      </c>
      <c r="AB74" s="173" t="n">
        <v>0.98</v>
      </c>
      <c r="AC74" s="173" t="n">
        <v>0.98</v>
      </c>
      <c r="AD74" s="173" t="n">
        <v>0.962565888</v>
      </c>
      <c r="AE74" s="173" t="n">
        <v>0.962565888</v>
      </c>
      <c r="AF74" s="173" t="n">
        <v>0.98</v>
      </c>
      <c r="AG74" s="173" t="n">
        <v>0.99</v>
      </c>
      <c r="AH74" s="173" t="n">
        <v>0.9750929</v>
      </c>
      <c r="AI74" s="173" t="n">
        <v>0.9750929</v>
      </c>
      <c r="AJ74" s="173" t="n">
        <v>0.98</v>
      </c>
      <c r="AK74" s="173" t="n">
        <v>1</v>
      </c>
      <c r="AL74" s="173" t="n">
        <v>0.985</v>
      </c>
      <c r="AM74" s="174" t="n">
        <v>0.985</v>
      </c>
      <c r="AN74" s="173" t="n">
        <v>0.9958</v>
      </c>
      <c r="AO74" s="173" t="n">
        <v>0.98</v>
      </c>
      <c r="AP74" s="173" t="n">
        <v>0.99</v>
      </c>
      <c r="AQ74" s="173" t="n">
        <v>0.985</v>
      </c>
      <c r="AR74" s="173" t="n">
        <v>0.9750929</v>
      </c>
      <c r="AS74" s="173" t="n">
        <v>0.977</v>
      </c>
      <c r="AT74" s="173" t="n">
        <v>0.9775</v>
      </c>
      <c r="AU74" s="173" t="n">
        <v>0.9750929</v>
      </c>
      <c r="AV74" s="173" t="n">
        <v>0.985</v>
      </c>
      <c r="AW74" s="173" t="n">
        <v>0.985</v>
      </c>
      <c r="AX74" s="173" t="n">
        <v>0.985</v>
      </c>
      <c r="AY74" s="173" t="n">
        <v>0.9750929</v>
      </c>
      <c r="AZ74" s="174" t="n">
        <v>0.9750929</v>
      </c>
      <c r="BA74" s="174" t="n">
        <v>0.985</v>
      </c>
      <c r="BB74" s="181" t="n">
        <v>1</v>
      </c>
      <c r="BC74" s="173" t="n">
        <v>1</v>
      </c>
      <c r="BD74" s="173" t="n">
        <v>1</v>
      </c>
      <c r="BE74" s="173" t="n">
        <v>1</v>
      </c>
      <c r="BF74" s="173" t="n">
        <v>0.9999</v>
      </c>
      <c r="BG74" s="173" t="n">
        <v>1</v>
      </c>
      <c r="BH74" s="173" t="n">
        <v>1</v>
      </c>
      <c r="BI74" s="173" t="n">
        <v>0.99</v>
      </c>
      <c r="BJ74" s="173" t="n">
        <v>0.999</v>
      </c>
      <c r="BK74" s="173" t="n">
        <v>0.999</v>
      </c>
      <c r="BL74" s="173" t="n">
        <v>0.9985</v>
      </c>
      <c r="BM74" s="173" t="n">
        <v>0.9985</v>
      </c>
      <c r="BN74" s="173" t="n">
        <v>0.972</v>
      </c>
      <c r="BO74" s="173" t="n">
        <v>0.9999</v>
      </c>
      <c r="BP74" s="173" t="n">
        <v>0.9999</v>
      </c>
      <c r="BQ74" s="173" t="n">
        <v>1</v>
      </c>
      <c r="BR74" s="173" t="n">
        <v>1.0835276</v>
      </c>
      <c r="BS74" s="173" t="n">
        <v>1.1028</v>
      </c>
      <c r="BT74" s="173" t="n">
        <v>1.0827</v>
      </c>
      <c r="BU74" s="173" t="n">
        <v>1.0117</v>
      </c>
      <c r="BV74" s="173" t="n">
        <v>1</v>
      </c>
      <c r="BW74" s="173" t="n">
        <v>2.0922</v>
      </c>
      <c r="BX74" s="173" t="n">
        <v>2.264056333</v>
      </c>
      <c r="BY74" s="173" t="n">
        <v>1.06685</v>
      </c>
      <c r="BZ74" s="173" t="n">
        <v>1.2885</v>
      </c>
      <c r="CA74" s="173" t="n">
        <v>2.001</v>
      </c>
      <c r="CB74" s="173" t="n">
        <v>1.499005</v>
      </c>
      <c r="CC74" s="173" t="n">
        <v>1.499005</v>
      </c>
      <c r="CD74" s="173" t="n">
        <v>1.252905</v>
      </c>
      <c r="CE74" s="173" t="n">
        <v>1.066555</v>
      </c>
      <c r="CF74" s="173" t="n">
        <v>1.413405</v>
      </c>
      <c r="CG74" s="182"/>
      <c r="CH74" s="173" t="n">
        <v>1.09561</v>
      </c>
      <c r="CI74" s="182"/>
      <c r="CJ74" s="182"/>
      <c r="CK74" s="182"/>
      <c r="CL74" s="182"/>
      <c r="CM74" s="182"/>
      <c r="CN74" s="182"/>
      <c r="CO74" s="182"/>
      <c r="CP74" s="173" t="n">
        <v>0.955</v>
      </c>
      <c r="CQ74" s="173" t="n">
        <v>0.9</v>
      </c>
      <c r="CR74" s="173" t="n">
        <v>0.91</v>
      </c>
      <c r="CS74" s="173" t="n">
        <v>0.94</v>
      </c>
      <c r="CT74" s="173" t="n">
        <v>0.99895</v>
      </c>
      <c r="CU74" s="173" t="n">
        <v>0.46</v>
      </c>
      <c r="CV74" s="173" t="n">
        <v>0.45</v>
      </c>
      <c r="CW74" s="173" t="n">
        <v>0.925</v>
      </c>
      <c r="CX74" s="173" t="n">
        <v>0.575</v>
      </c>
      <c r="CY74" s="173" t="n">
        <v>0.505</v>
      </c>
      <c r="CZ74" s="173" t="n">
        <v>0.805</v>
      </c>
      <c r="DA74" s="173" t="n">
        <v>0.8375</v>
      </c>
      <c r="DB74" s="173" t="n">
        <v>0.875</v>
      </c>
      <c r="DC74" s="173" t="n">
        <v>0.9025</v>
      </c>
      <c r="DD74" s="173" t="n">
        <v>0.82</v>
      </c>
      <c r="DE74" s="173" t="n">
        <v>0.89</v>
      </c>
      <c r="DF74" s="173" t="n">
        <v>0.985</v>
      </c>
      <c r="DG74" s="173" t="n">
        <v>0.98</v>
      </c>
      <c r="DH74" s="173" t="n">
        <v>0.99</v>
      </c>
      <c r="DI74" s="173" t="n">
        <v>0.9775</v>
      </c>
      <c r="DN74" s="182" t="n">
        <v>0.000285</v>
      </c>
      <c r="DO74" s="182" t="n">
        <v>0.0002</v>
      </c>
      <c r="DP74" s="182" t="n">
        <v>0</v>
      </c>
      <c r="DQ74" s="182" t="n">
        <v>0.0001</v>
      </c>
      <c r="DR74" s="182" t="n">
        <v>0</v>
      </c>
      <c r="DS74" s="182" t="n">
        <v>0.0036</v>
      </c>
      <c r="DT74" s="182" t="n">
        <v>0.00047</v>
      </c>
      <c r="DU74" s="182" t="n">
        <v>0.0007</v>
      </c>
      <c r="DV74" s="182" t="n">
        <v>0</v>
      </c>
      <c r="DW74" s="182" t="n">
        <v>0</v>
      </c>
      <c r="DX74" s="182" t="n">
        <v>0.0005</v>
      </c>
      <c r="DY74" s="182" t="n">
        <v>0.0005</v>
      </c>
      <c r="DZ74" s="182" t="n">
        <v>0.0003</v>
      </c>
      <c r="EA74" s="182" t="n">
        <v>0.000275</v>
      </c>
      <c r="EB74" s="182" t="n">
        <v>0.0004</v>
      </c>
      <c r="ED74" s="182" t="n">
        <v>6.5E-005</v>
      </c>
      <c r="EF74" s="173" t="n">
        <v>1</v>
      </c>
    </row>
    <row r="75" customFormat="false" ht="12.75" hidden="false" customHeight="false" outlineLevel="0" collapsed="false">
      <c r="A75" s="3" t="n">
        <v>38657</v>
      </c>
      <c r="B75" s="173" t="n">
        <v>0.98</v>
      </c>
      <c r="C75" s="173" t="n">
        <v>0.988</v>
      </c>
      <c r="D75" s="173" t="n">
        <v>0.965</v>
      </c>
      <c r="E75" s="173" t="n">
        <f aca="false">E63</f>
        <v>0.994</v>
      </c>
      <c r="F75" s="173" t="n">
        <v>0.977</v>
      </c>
      <c r="G75" s="173" t="n">
        <v>0.9875</v>
      </c>
      <c r="H75" s="173" t="n">
        <v>0.9875</v>
      </c>
      <c r="I75" s="173" t="n">
        <v>0.96613275</v>
      </c>
      <c r="J75" s="173" t="n">
        <v>0.6893475</v>
      </c>
      <c r="K75" s="173" t="n">
        <v>0.970485</v>
      </c>
      <c r="L75" s="173" t="n">
        <v>0.9875</v>
      </c>
      <c r="M75" s="173" t="n">
        <v>0.9875</v>
      </c>
      <c r="N75" s="173" t="n">
        <v>0.98</v>
      </c>
      <c r="O75" s="173" t="n">
        <v>0.962814075</v>
      </c>
      <c r="P75" s="173" t="n">
        <v>0.98</v>
      </c>
      <c r="Q75" s="173" t="n">
        <v>0.9875</v>
      </c>
      <c r="R75" s="173" t="n">
        <v>0.9875</v>
      </c>
      <c r="S75" s="173" t="n">
        <v>0.9875</v>
      </c>
      <c r="T75" s="173" t="n">
        <v>0.98</v>
      </c>
      <c r="U75" s="173" t="n">
        <v>0.98</v>
      </c>
      <c r="V75" s="173" t="n">
        <v>0.98</v>
      </c>
      <c r="W75" s="173" t="n">
        <v>0.98</v>
      </c>
      <c r="X75" s="173" t="n">
        <v>0.962814075</v>
      </c>
      <c r="Y75" s="173" t="n">
        <v>0.962814075</v>
      </c>
      <c r="Z75" s="173" t="n">
        <v>0.962814075</v>
      </c>
      <c r="AA75" s="173" t="n">
        <v>0.962814075</v>
      </c>
      <c r="AB75" s="173" t="n">
        <v>0.98</v>
      </c>
      <c r="AC75" s="173" t="n">
        <v>0.98</v>
      </c>
      <c r="AD75" s="173" t="n">
        <v>0.962814075</v>
      </c>
      <c r="AE75" s="173" t="n">
        <v>0.962814075</v>
      </c>
      <c r="AF75" s="173" t="n">
        <v>0.98</v>
      </c>
      <c r="AG75" s="173" t="n">
        <v>0.99</v>
      </c>
      <c r="AH75" s="173" t="n">
        <v>0.97515075</v>
      </c>
      <c r="AI75" s="173" t="n">
        <v>0.97515075</v>
      </c>
      <c r="AJ75" s="173" t="n">
        <v>0.98</v>
      </c>
      <c r="AK75" s="173" t="n">
        <v>1</v>
      </c>
      <c r="AL75" s="173" t="n">
        <v>0.970485</v>
      </c>
      <c r="AM75" s="174" t="n">
        <v>0.97443</v>
      </c>
      <c r="AN75" s="173" t="n">
        <v>0.9958</v>
      </c>
      <c r="AO75" s="173" t="n">
        <v>0.97</v>
      </c>
      <c r="AP75" s="173" t="n">
        <v>0.99</v>
      </c>
      <c r="AQ75" s="173" t="n">
        <v>0.97443</v>
      </c>
      <c r="AR75" s="173" t="n">
        <v>0.97515075</v>
      </c>
      <c r="AS75" s="173" t="n">
        <v>0.977</v>
      </c>
      <c r="AT75" s="173" t="n">
        <v>0.9775</v>
      </c>
      <c r="AU75" s="173" t="n">
        <v>0.97515075</v>
      </c>
      <c r="AV75" s="173" t="n">
        <v>0.97443</v>
      </c>
      <c r="AW75" s="173" t="n">
        <v>0.97443</v>
      </c>
      <c r="AX75" s="173" t="n">
        <v>0.97443</v>
      </c>
      <c r="AY75" s="173" t="n">
        <v>0.97515075</v>
      </c>
      <c r="AZ75" s="174" t="n">
        <v>0.97515075</v>
      </c>
      <c r="BA75" s="174" t="n">
        <v>0.97443</v>
      </c>
      <c r="BB75" s="181" t="n">
        <v>1</v>
      </c>
      <c r="BC75" s="173" t="n">
        <v>1</v>
      </c>
      <c r="BD75" s="173" t="n">
        <v>1</v>
      </c>
      <c r="BE75" s="173" t="n">
        <v>1</v>
      </c>
      <c r="BF75" s="173" t="n">
        <v>0.9999</v>
      </c>
      <c r="BG75" s="173" t="n">
        <v>1</v>
      </c>
      <c r="BH75" s="173" t="n">
        <v>1</v>
      </c>
      <c r="BI75" s="173" t="n">
        <v>0.99</v>
      </c>
      <c r="BJ75" s="173" t="n">
        <v>0.999</v>
      </c>
      <c r="BK75" s="173" t="n">
        <v>0.999</v>
      </c>
      <c r="BL75" s="173" t="n">
        <v>0.9985</v>
      </c>
      <c r="BM75" s="173" t="n">
        <v>0.9985</v>
      </c>
      <c r="BN75" s="173" t="n">
        <v>0.972</v>
      </c>
      <c r="BO75" s="173" t="n">
        <v>0.9999</v>
      </c>
      <c r="BP75" s="173" t="n">
        <v>0.9999</v>
      </c>
      <c r="BQ75" s="173" t="n">
        <v>1</v>
      </c>
      <c r="BR75" s="173" t="n">
        <v>1.0838126</v>
      </c>
      <c r="BS75" s="173" t="n">
        <v>1.103</v>
      </c>
      <c r="BT75" s="173" t="n">
        <v>1.0827</v>
      </c>
      <c r="BU75" s="173" t="n">
        <v>1.0118</v>
      </c>
      <c r="BV75" s="173" t="n">
        <v>1</v>
      </c>
      <c r="BW75" s="173" t="n">
        <v>2.0958</v>
      </c>
      <c r="BX75" s="173" t="n">
        <v>2.264526333</v>
      </c>
      <c r="BY75" s="173" t="n">
        <v>1.06755</v>
      </c>
      <c r="BZ75" s="173" t="n">
        <v>1.2885</v>
      </c>
      <c r="CA75" s="173" t="n">
        <v>2.001</v>
      </c>
      <c r="CB75" s="173" t="n">
        <v>1.499505</v>
      </c>
      <c r="CC75" s="173" t="n">
        <v>1.499505</v>
      </c>
      <c r="CD75" s="173" t="n">
        <v>1.253205</v>
      </c>
      <c r="CE75" s="173" t="n">
        <v>1.06683</v>
      </c>
      <c r="CF75" s="173" t="n">
        <v>1.413805</v>
      </c>
      <c r="CG75" s="182"/>
      <c r="CH75" s="173" t="n">
        <v>1.095675</v>
      </c>
      <c r="CI75" s="182"/>
      <c r="CJ75" s="182"/>
      <c r="CK75" s="182"/>
      <c r="CL75" s="182"/>
      <c r="CM75" s="182"/>
      <c r="CN75" s="182"/>
      <c r="CO75" s="182"/>
      <c r="CP75" s="173" t="n">
        <v>0.955</v>
      </c>
      <c r="CQ75" s="173" t="n">
        <v>0.9</v>
      </c>
      <c r="CR75" s="173" t="n">
        <v>0.9</v>
      </c>
      <c r="CS75" s="173" t="n">
        <v>0.94</v>
      </c>
      <c r="CT75" s="173" t="n">
        <v>0.999</v>
      </c>
      <c r="CU75" s="173" t="n">
        <v>0.48</v>
      </c>
      <c r="CV75" s="173" t="n">
        <v>0.46</v>
      </c>
      <c r="CW75" s="173" t="n">
        <v>0.905</v>
      </c>
      <c r="CX75" s="173" t="n">
        <v>0.535</v>
      </c>
      <c r="CY75" s="173" t="n">
        <v>0.485</v>
      </c>
      <c r="CZ75" s="173" t="n">
        <v>0.795</v>
      </c>
      <c r="DA75" s="173" t="n">
        <v>0.8275</v>
      </c>
      <c r="DB75" s="173" t="n">
        <v>0.85</v>
      </c>
      <c r="DC75" s="173" t="n">
        <v>0.9025</v>
      </c>
      <c r="DD75" s="173" t="n">
        <v>0.82</v>
      </c>
      <c r="DE75" s="173" t="n">
        <v>0.89</v>
      </c>
      <c r="DF75" s="173" t="n">
        <v>0.985</v>
      </c>
      <c r="DG75" s="173" t="n">
        <v>0.97</v>
      </c>
      <c r="DH75" s="173" t="n">
        <v>0.99</v>
      </c>
      <c r="DI75" s="173" t="n">
        <v>0.9775</v>
      </c>
      <c r="DN75" s="182" t="n">
        <v>0.000285</v>
      </c>
      <c r="DO75" s="182" t="n">
        <v>0.0002</v>
      </c>
      <c r="DP75" s="182" t="n">
        <v>0</v>
      </c>
      <c r="DQ75" s="182" t="n">
        <v>0.0001</v>
      </c>
      <c r="DR75" s="182" t="n">
        <v>0</v>
      </c>
      <c r="DS75" s="182" t="n">
        <v>0.0036</v>
      </c>
      <c r="DT75" s="182" t="n">
        <v>0.00047</v>
      </c>
      <c r="DU75" s="182" t="n">
        <v>0.0007</v>
      </c>
      <c r="DV75" s="182" t="n">
        <v>0</v>
      </c>
      <c r="DW75" s="182" t="n">
        <v>0</v>
      </c>
      <c r="DX75" s="182" t="n">
        <v>0.0005</v>
      </c>
      <c r="DY75" s="182" t="n">
        <v>0.0005</v>
      </c>
      <c r="DZ75" s="182" t="n">
        <v>0.0003</v>
      </c>
      <c r="EA75" s="182" t="n">
        <v>0.000275</v>
      </c>
      <c r="EB75" s="182" t="n">
        <v>0.0004</v>
      </c>
      <c r="ED75" s="182" t="n">
        <v>6.5E-005</v>
      </c>
      <c r="EF75" s="173" t="n">
        <v>1</v>
      </c>
    </row>
    <row r="76" customFormat="false" ht="12.75" hidden="false" customHeight="false" outlineLevel="0" collapsed="false">
      <c r="A76" s="3" t="n">
        <v>38687</v>
      </c>
      <c r="B76" s="173" t="n">
        <v>0.98</v>
      </c>
      <c r="C76" s="173" t="n">
        <v>0.981848</v>
      </c>
      <c r="D76" s="173" t="n">
        <v>0.965</v>
      </c>
      <c r="E76" s="173" t="n">
        <f aca="false">E64</f>
        <v>0.994</v>
      </c>
      <c r="F76" s="173" t="n">
        <v>0.977</v>
      </c>
      <c r="G76" s="173" t="n">
        <v>0.9875</v>
      </c>
      <c r="H76" s="173" t="n">
        <v>0.9875</v>
      </c>
      <c r="I76" s="173" t="n">
        <v>0.93471875</v>
      </c>
      <c r="J76" s="173" t="n">
        <v>0.69579</v>
      </c>
      <c r="K76" s="173" t="n">
        <v>0.970485</v>
      </c>
      <c r="L76" s="173" t="n">
        <v>0.88500295</v>
      </c>
      <c r="M76" s="173" t="n">
        <v>0.933753112</v>
      </c>
      <c r="N76" s="173" t="n">
        <v>0.86491845</v>
      </c>
      <c r="O76" s="173" t="n">
        <v>0.952391213</v>
      </c>
      <c r="P76" s="173" t="n">
        <v>0.86491845</v>
      </c>
      <c r="Q76" s="173" t="n">
        <v>0.88500295</v>
      </c>
      <c r="R76" s="173" t="n">
        <v>0.88500295</v>
      </c>
      <c r="S76" s="173" t="n">
        <v>0.88500295</v>
      </c>
      <c r="T76" s="173" t="n">
        <v>0.86491845</v>
      </c>
      <c r="U76" s="173" t="n">
        <v>0.86491845</v>
      </c>
      <c r="V76" s="173" t="n">
        <v>0.86491845</v>
      </c>
      <c r="W76" s="173" t="n">
        <v>0.86491845</v>
      </c>
      <c r="X76" s="173" t="n">
        <v>0.952391213</v>
      </c>
      <c r="Y76" s="173" t="n">
        <v>0.952391213</v>
      </c>
      <c r="Z76" s="173" t="n">
        <v>0.952391213</v>
      </c>
      <c r="AA76" s="173" t="n">
        <v>0.952391213</v>
      </c>
      <c r="AB76" s="173" t="n">
        <v>0.86491845</v>
      </c>
      <c r="AC76" s="173" t="n">
        <v>0.86491845</v>
      </c>
      <c r="AD76" s="173" t="n">
        <v>0.952391213</v>
      </c>
      <c r="AE76" s="173" t="n">
        <v>0.952391213</v>
      </c>
      <c r="AF76" s="173" t="n">
        <v>0.86491845</v>
      </c>
      <c r="AG76" s="173" t="n">
        <v>0.98</v>
      </c>
      <c r="AH76" s="173" t="n">
        <v>0.9752086</v>
      </c>
      <c r="AI76" s="173" t="n">
        <v>0.9752086</v>
      </c>
      <c r="AJ76" s="173" t="n">
        <v>0.86491845</v>
      </c>
      <c r="AK76" s="173" t="n">
        <v>1</v>
      </c>
      <c r="AL76" s="173" t="n">
        <v>0.970485</v>
      </c>
      <c r="AM76" s="174" t="n">
        <v>0.952776</v>
      </c>
      <c r="AN76" s="173" t="n">
        <v>0.9958</v>
      </c>
      <c r="AO76" s="173" t="n">
        <v>0.97</v>
      </c>
      <c r="AP76" s="173" t="n">
        <v>0.99</v>
      </c>
      <c r="AQ76" s="173" t="n">
        <v>0.952776</v>
      </c>
      <c r="AR76" s="173" t="n">
        <v>0.9752086</v>
      </c>
      <c r="AS76" s="173" t="n">
        <v>0.977</v>
      </c>
      <c r="AT76" s="173" t="n">
        <v>0.9775</v>
      </c>
      <c r="AU76" s="173" t="n">
        <v>0.9752086</v>
      </c>
      <c r="AV76" s="173" t="n">
        <v>0.952776</v>
      </c>
      <c r="AW76" s="173" t="n">
        <v>0.952776</v>
      </c>
      <c r="AX76" s="173" t="n">
        <v>0.952776</v>
      </c>
      <c r="AY76" s="173" t="n">
        <v>0.9752086</v>
      </c>
      <c r="AZ76" s="174" t="n">
        <v>0.9752086</v>
      </c>
      <c r="BA76" s="174" t="n">
        <v>0.952776</v>
      </c>
      <c r="BB76" s="181" t="n">
        <v>1</v>
      </c>
      <c r="BC76" s="173" t="n">
        <v>1</v>
      </c>
      <c r="BD76" s="173" t="n">
        <v>1</v>
      </c>
      <c r="BE76" s="173" t="n">
        <v>1</v>
      </c>
      <c r="BF76" s="173" t="n">
        <v>0.9999</v>
      </c>
      <c r="BG76" s="173" t="n">
        <v>1</v>
      </c>
      <c r="BH76" s="173" t="n">
        <v>1</v>
      </c>
      <c r="BI76" s="173" t="n">
        <v>0.99</v>
      </c>
      <c r="BJ76" s="173" t="n">
        <v>0.999</v>
      </c>
      <c r="BK76" s="173" t="n">
        <v>0.999</v>
      </c>
      <c r="BL76" s="173" t="n">
        <v>0.9985</v>
      </c>
      <c r="BM76" s="173" t="n">
        <v>0.9985</v>
      </c>
      <c r="BN76" s="173" t="n">
        <v>0.972</v>
      </c>
      <c r="BO76" s="173" t="n">
        <v>0.9999</v>
      </c>
      <c r="BP76" s="173" t="n">
        <v>0.9999</v>
      </c>
      <c r="BQ76" s="173" t="n">
        <v>1</v>
      </c>
      <c r="BR76" s="173" t="n">
        <v>1.0840976</v>
      </c>
      <c r="BS76" s="173" t="n">
        <v>1.1032</v>
      </c>
      <c r="BT76" s="173" t="n">
        <v>1.0827</v>
      </c>
      <c r="BU76" s="173" t="n">
        <v>1.0119</v>
      </c>
      <c r="BV76" s="173" t="n">
        <v>1</v>
      </c>
      <c r="BW76" s="173" t="n">
        <v>2.0994</v>
      </c>
      <c r="BX76" s="173" t="n">
        <v>2.264996333</v>
      </c>
      <c r="BY76" s="173" t="n">
        <v>1.06825</v>
      </c>
      <c r="BZ76" s="173" t="n">
        <v>1.2885</v>
      </c>
      <c r="CA76" s="173" t="n">
        <v>2.001</v>
      </c>
      <c r="CB76" s="173" t="n">
        <v>1.500005</v>
      </c>
      <c r="CC76" s="173" t="n">
        <v>1.500005</v>
      </c>
      <c r="CD76" s="173" t="n">
        <v>1.253505</v>
      </c>
      <c r="CE76" s="173" t="n">
        <v>1.067105</v>
      </c>
      <c r="CF76" s="173" t="n">
        <v>1.414205</v>
      </c>
      <c r="CG76" s="182"/>
      <c r="CH76" s="173" t="n">
        <v>1.09574</v>
      </c>
      <c r="CI76" s="182"/>
      <c r="CJ76" s="182"/>
      <c r="CK76" s="182"/>
      <c r="CL76" s="182"/>
      <c r="CM76" s="182"/>
      <c r="CN76" s="182"/>
      <c r="CO76" s="182"/>
      <c r="CP76" s="173" t="n">
        <v>0.935</v>
      </c>
      <c r="CQ76" s="173" t="n">
        <v>0.89</v>
      </c>
      <c r="CR76" s="173" t="n">
        <v>0.88</v>
      </c>
      <c r="CS76" s="173" t="n">
        <v>0.92</v>
      </c>
      <c r="CT76" s="173" t="n">
        <v>0.999</v>
      </c>
      <c r="CU76" s="173" t="n">
        <v>0.51</v>
      </c>
      <c r="CV76" s="173" t="n">
        <v>0.48</v>
      </c>
      <c r="CW76" s="173" t="n">
        <v>0.875</v>
      </c>
      <c r="CX76" s="173" t="n">
        <v>0.54</v>
      </c>
      <c r="CY76" s="173" t="n">
        <v>0.485</v>
      </c>
      <c r="CZ76" s="173" t="n">
        <v>0.59</v>
      </c>
      <c r="DA76" s="173" t="n">
        <v>0.6225</v>
      </c>
      <c r="DB76" s="173" t="n">
        <v>0.69</v>
      </c>
      <c r="DC76" s="173" t="n">
        <v>0.8925</v>
      </c>
      <c r="DD76" s="173" t="n">
        <v>0.715</v>
      </c>
      <c r="DE76" s="173" t="n">
        <v>0.89</v>
      </c>
      <c r="DF76" s="173" t="n">
        <v>0.985</v>
      </c>
      <c r="DG76" s="173" t="n">
        <v>0.97</v>
      </c>
      <c r="DH76" s="173" t="n">
        <v>0.99</v>
      </c>
      <c r="DI76" s="173" t="n">
        <v>0.9775</v>
      </c>
      <c r="DN76" s="182" t="n">
        <v>0.000285</v>
      </c>
      <c r="DO76" s="182" t="n">
        <v>0.0002</v>
      </c>
      <c r="DP76" s="182" t="n">
        <v>0</v>
      </c>
      <c r="DQ76" s="182" t="n">
        <v>0.0001</v>
      </c>
      <c r="DR76" s="182" t="n">
        <v>0</v>
      </c>
      <c r="DS76" s="182" t="n">
        <v>0.0036</v>
      </c>
      <c r="DT76" s="182" t="n">
        <v>0.00047</v>
      </c>
      <c r="DU76" s="182" t="n">
        <v>0.0007</v>
      </c>
      <c r="DV76" s="182" t="n">
        <v>0</v>
      </c>
      <c r="DW76" s="182" t="n">
        <v>0</v>
      </c>
      <c r="DX76" s="182" t="n">
        <v>0.0005</v>
      </c>
      <c r="DY76" s="182" t="n">
        <v>0.0005</v>
      </c>
      <c r="DZ76" s="182" t="n">
        <v>0.0003</v>
      </c>
      <c r="EA76" s="182" t="n">
        <v>0.000275</v>
      </c>
      <c r="EB76" s="182" t="n">
        <v>0.0004</v>
      </c>
      <c r="ED76" s="182" t="n">
        <v>6.5E-005</v>
      </c>
      <c r="EF76" s="173" t="n">
        <v>1</v>
      </c>
    </row>
    <row r="77" customFormat="false" ht="12.75" hidden="false" customHeight="false" outlineLevel="0" collapsed="false">
      <c r="A77" s="3" t="n">
        <v>38718</v>
      </c>
      <c r="B77" s="173" t="n">
        <v>0.98</v>
      </c>
      <c r="C77" s="173" t="n">
        <v>0.948924</v>
      </c>
      <c r="D77" s="173" t="n">
        <v>0.965</v>
      </c>
      <c r="E77" s="173" t="n">
        <f aca="false">E65</f>
        <v>0.994</v>
      </c>
      <c r="F77" s="173" t="n">
        <v>0.977</v>
      </c>
      <c r="G77" s="173" t="n">
        <v>0.9875</v>
      </c>
      <c r="H77" s="173" t="n">
        <v>0.9875</v>
      </c>
      <c r="I77" s="173" t="n">
        <v>0.86050475</v>
      </c>
      <c r="J77" s="173" t="n">
        <v>0.708675</v>
      </c>
      <c r="K77" s="173" t="n">
        <v>0.985</v>
      </c>
      <c r="L77" s="173" t="n">
        <v>0.907805525</v>
      </c>
      <c r="M77" s="173" t="n">
        <v>0.956571937</v>
      </c>
      <c r="N77" s="173" t="n">
        <v>0.86512545</v>
      </c>
      <c r="O77" s="173" t="n">
        <v>0.9392944</v>
      </c>
      <c r="P77" s="173" t="n">
        <v>0.86512545</v>
      </c>
      <c r="Q77" s="173" t="n">
        <v>0.907805525</v>
      </c>
      <c r="R77" s="173" t="n">
        <v>0.907805525</v>
      </c>
      <c r="S77" s="173" t="n">
        <v>0.907805525</v>
      </c>
      <c r="T77" s="173" t="n">
        <v>0.86512545</v>
      </c>
      <c r="U77" s="173" t="n">
        <v>0.86512545</v>
      </c>
      <c r="V77" s="173" t="n">
        <v>0.86512545</v>
      </c>
      <c r="W77" s="173" t="n">
        <v>0.86512545</v>
      </c>
      <c r="X77" s="173" t="n">
        <v>0.9392944</v>
      </c>
      <c r="Y77" s="173" t="n">
        <v>0.9392944</v>
      </c>
      <c r="Z77" s="173" t="n">
        <v>0.9392944</v>
      </c>
      <c r="AA77" s="173" t="n">
        <v>0.9392944</v>
      </c>
      <c r="AB77" s="173" t="n">
        <v>0.86512545</v>
      </c>
      <c r="AC77" s="173" t="n">
        <v>0.86512545</v>
      </c>
      <c r="AD77" s="173" t="n">
        <v>0.9392944</v>
      </c>
      <c r="AE77" s="173" t="n">
        <v>0.9392944</v>
      </c>
      <c r="AF77" s="173" t="n">
        <v>0.86512545</v>
      </c>
      <c r="AG77" s="173" t="n">
        <v>0.98</v>
      </c>
      <c r="AH77" s="173" t="n">
        <v>0.97526645</v>
      </c>
      <c r="AI77" s="173" t="n">
        <v>0.97526645</v>
      </c>
      <c r="AJ77" s="173" t="n">
        <v>0.86512545</v>
      </c>
      <c r="AK77" s="173" t="n">
        <v>1</v>
      </c>
      <c r="AL77" s="173" t="n">
        <v>0.985</v>
      </c>
      <c r="AM77" s="174" t="n">
        <v>0.941949</v>
      </c>
      <c r="AN77" s="173" t="n">
        <v>0.9958</v>
      </c>
      <c r="AO77" s="173" t="n">
        <v>0.96</v>
      </c>
      <c r="AP77" s="173" t="n">
        <v>0.99</v>
      </c>
      <c r="AQ77" s="173" t="n">
        <v>0.941949</v>
      </c>
      <c r="AR77" s="173" t="n">
        <v>0.97526645</v>
      </c>
      <c r="AS77" s="173" t="n">
        <v>0.977</v>
      </c>
      <c r="AT77" s="173" t="n">
        <v>0.9775</v>
      </c>
      <c r="AU77" s="173" t="n">
        <v>0.97526645</v>
      </c>
      <c r="AV77" s="173" t="n">
        <v>0.941949</v>
      </c>
      <c r="AW77" s="173" t="n">
        <v>0.941949</v>
      </c>
      <c r="AX77" s="173" t="n">
        <v>0.941949</v>
      </c>
      <c r="AY77" s="173" t="n">
        <v>0.97526645</v>
      </c>
      <c r="AZ77" s="174" t="n">
        <v>0.97526645</v>
      </c>
      <c r="BA77" s="174" t="n">
        <v>0.941949</v>
      </c>
      <c r="BB77" s="181" t="n">
        <v>1</v>
      </c>
      <c r="BC77" s="173" t="n">
        <v>1</v>
      </c>
      <c r="BD77" s="173" t="n">
        <v>1</v>
      </c>
      <c r="BE77" s="173" t="n">
        <v>1</v>
      </c>
      <c r="BF77" s="173" t="n">
        <v>0.9999</v>
      </c>
      <c r="BG77" s="173" t="n">
        <v>1</v>
      </c>
      <c r="BH77" s="173" t="n">
        <v>1</v>
      </c>
      <c r="BI77" s="173" t="n">
        <v>0.99</v>
      </c>
      <c r="BJ77" s="173" t="n">
        <v>0.999</v>
      </c>
      <c r="BK77" s="173" t="n">
        <v>0.999</v>
      </c>
      <c r="BL77" s="173" t="n">
        <v>0.9985</v>
      </c>
      <c r="BM77" s="173" t="n">
        <v>0.9985</v>
      </c>
      <c r="BN77" s="173" t="n">
        <v>0.972</v>
      </c>
      <c r="BO77" s="173" t="n">
        <v>0.9999</v>
      </c>
      <c r="BP77" s="173" t="n">
        <v>0.9999</v>
      </c>
      <c r="BQ77" s="173" t="n">
        <v>1</v>
      </c>
      <c r="BR77" s="173" t="n">
        <v>1.0843826</v>
      </c>
      <c r="BS77" s="173" t="n">
        <v>1.1034</v>
      </c>
      <c r="BT77" s="173" t="n">
        <v>1.0827</v>
      </c>
      <c r="BU77" s="173" t="n">
        <v>1.012</v>
      </c>
      <c r="BV77" s="173" t="n">
        <v>1</v>
      </c>
      <c r="BW77" s="173" t="n">
        <v>2.103</v>
      </c>
      <c r="BX77" s="173" t="n">
        <v>2.265466333</v>
      </c>
      <c r="BY77" s="173" t="n">
        <v>1.06895</v>
      </c>
      <c r="BZ77" s="173" t="n">
        <v>1.2885</v>
      </c>
      <c r="CA77" s="173" t="n">
        <v>2.001</v>
      </c>
      <c r="CB77" s="173" t="n">
        <v>1.500505</v>
      </c>
      <c r="CC77" s="173" t="n">
        <v>1.500505</v>
      </c>
      <c r="CD77" s="173" t="n">
        <v>1.253805</v>
      </c>
      <c r="CE77" s="173" t="n">
        <v>1.06738</v>
      </c>
      <c r="CF77" s="173" t="n">
        <v>1.414605</v>
      </c>
      <c r="CG77" s="182"/>
      <c r="CH77" s="173" t="n">
        <v>1.095805</v>
      </c>
      <c r="CI77" s="182"/>
      <c r="CJ77" s="182"/>
      <c r="CK77" s="182"/>
      <c r="CL77" s="182"/>
      <c r="CM77" s="182"/>
      <c r="CN77" s="182"/>
      <c r="CO77" s="182"/>
      <c r="CP77" s="173" t="n">
        <v>0.895</v>
      </c>
      <c r="CQ77" s="173" t="n">
        <v>0.86</v>
      </c>
      <c r="CR77" s="173" t="n">
        <v>0.87</v>
      </c>
      <c r="CS77" s="173" t="n">
        <v>0.92</v>
      </c>
      <c r="CT77" s="173" t="n">
        <v>0.999</v>
      </c>
      <c r="CU77" s="173" t="n">
        <v>0.58</v>
      </c>
      <c r="CV77" s="173" t="n">
        <v>0.45</v>
      </c>
      <c r="CW77" s="173" t="n">
        <v>0.805</v>
      </c>
      <c r="CX77" s="173" t="n">
        <v>0.55</v>
      </c>
      <c r="CY77" s="173" t="n">
        <v>0.505</v>
      </c>
      <c r="CZ77" s="173" t="n">
        <v>0.605</v>
      </c>
      <c r="DA77" s="173" t="n">
        <v>0.6375</v>
      </c>
      <c r="DB77" s="173" t="n">
        <v>0.69</v>
      </c>
      <c r="DC77" s="173" t="n">
        <v>0.88</v>
      </c>
      <c r="DD77" s="173" t="n">
        <v>0.64</v>
      </c>
      <c r="DE77" s="173" t="n">
        <v>0.89</v>
      </c>
      <c r="DF77" s="173" t="n">
        <v>0.985</v>
      </c>
      <c r="DG77" s="173" t="n">
        <v>0.96</v>
      </c>
      <c r="DH77" s="173" t="n">
        <v>0.99</v>
      </c>
      <c r="DI77" s="173" t="n">
        <v>0.9775</v>
      </c>
      <c r="DN77" s="182" t="n">
        <v>0.000285</v>
      </c>
      <c r="DO77" s="182" t="n">
        <v>0.0002</v>
      </c>
      <c r="DP77" s="182" t="n">
        <v>0</v>
      </c>
      <c r="DQ77" s="182" t="n">
        <v>0.0001</v>
      </c>
      <c r="DR77" s="182" t="n">
        <v>0</v>
      </c>
      <c r="DS77" s="182" t="n">
        <v>0.0036</v>
      </c>
      <c r="DT77" s="182" t="n">
        <v>0.00047</v>
      </c>
      <c r="DU77" s="182" t="n">
        <v>0.0007</v>
      </c>
      <c r="DV77" s="182" t="n">
        <v>0</v>
      </c>
      <c r="DW77" s="182" t="n">
        <v>0</v>
      </c>
      <c r="DX77" s="182" t="n">
        <v>0.0005</v>
      </c>
      <c r="DY77" s="182" t="n">
        <v>0.0005</v>
      </c>
      <c r="DZ77" s="182" t="n">
        <v>0.0003</v>
      </c>
      <c r="EA77" s="182" t="n">
        <v>0.000275</v>
      </c>
      <c r="EB77" s="182" t="n">
        <v>0.0004</v>
      </c>
      <c r="ED77" s="182" t="n">
        <v>6.5E-005</v>
      </c>
      <c r="EF77" s="173" t="n">
        <v>1</v>
      </c>
    </row>
    <row r="78" customFormat="false" ht="12.75" hidden="false" customHeight="false" outlineLevel="0" collapsed="false">
      <c r="A78" s="3" t="n">
        <v>38749</v>
      </c>
      <c r="B78" s="173" t="n">
        <v>0.98</v>
      </c>
      <c r="C78" s="173" t="n">
        <v>0.949096</v>
      </c>
      <c r="D78" s="173" t="n">
        <v>0.965</v>
      </c>
      <c r="E78" s="173" t="n">
        <f aca="false">E66</f>
        <v>0.994</v>
      </c>
      <c r="F78" s="173" t="n">
        <v>0.977</v>
      </c>
      <c r="G78" s="173" t="n">
        <v>0.9875</v>
      </c>
      <c r="H78" s="173" t="n">
        <v>0.9875</v>
      </c>
      <c r="I78" s="173" t="n">
        <v>0.90385425</v>
      </c>
      <c r="J78" s="173" t="n">
        <v>0.8439675</v>
      </c>
      <c r="K78" s="173" t="n">
        <v>0.985</v>
      </c>
      <c r="L78" s="173" t="n">
        <v>0.953138175</v>
      </c>
      <c r="M78" s="173" t="n">
        <v>0.9875</v>
      </c>
      <c r="N78" s="173" t="n">
        <v>0.89041455</v>
      </c>
      <c r="O78" s="173" t="n">
        <v>0.936867263</v>
      </c>
      <c r="P78" s="173" t="n">
        <v>0.89041455</v>
      </c>
      <c r="Q78" s="173" t="n">
        <v>0.953138175</v>
      </c>
      <c r="R78" s="173" t="n">
        <v>0.953138175</v>
      </c>
      <c r="S78" s="173" t="n">
        <v>0.953138175</v>
      </c>
      <c r="T78" s="173" t="n">
        <v>0.89041455</v>
      </c>
      <c r="U78" s="173" t="n">
        <v>0.89041455</v>
      </c>
      <c r="V78" s="173" t="n">
        <v>0.89041455</v>
      </c>
      <c r="W78" s="173" t="n">
        <v>0.89041455</v>
      </c>
      <c r="X78" s="173" t="n">
        <v>0.936867263</v>
      </c>
      <c r="Y78" s="173" t="n">
        <v>0.936867263</v>
      </c>
      <c r="Z78" s="173" t="n">
        <v>0.936867263</v>
      </c>
      <c r="AA78" s="173" t="n">
        <v>0.936867263</v>
      </c>
      <c r="AB78" s="173" t="n">
        <v>0.89041455</v>
      </c>
      <c r="AC78" s="173" t="n">
        <v>0.89041455</v>
      </c>
      <c r="AD78" s="173" t="n">
        <v>0.936867263</v>
      </c>
      <c r="AE78" s="173" t="n">
        <v>0.936867263</v>
      </c>
      <c r="AF78" s="173" t="n">
        <v>0.89041455</v>
      </c>
      <c r="AG78" s="173" t="n">
        <v>0.98</v>
      </c>
      <c r="AH78" s="173" t="n">
        <v>0.9753243</v>
      </c>
      <c r="AI78" s="173" t="n">
        <v>0.9753243</v>
      </c>
      <c r="AJ78" s="173" t="n">
        <v>0.89041455</v>
      </c>
      <c r="AK78" s="173" t="n">
        <v>1</v>
      </c>
      <c r="AL78" s="173" t="n">
        <v>0.985</v>
      </c>
      <c r="AM78" s="174" t="n">
        <v>0.963603</v>
      </c>
      <c r="AN78" s="173" t="n">
        <v>0.9958</v>
      </c>
      <c r="AO78" s="173" t="n">
        <v>0.97</v>
      </c>
      <c r="AP78" s="173" t="n">
        <v>0.99</v>
      </c>
      <c r="AQ78" s="173" t="n">
        <v>0.963603</v>
      </c>
      <c r="AR78" s="173" t="n">
        <v>0.9753243</v>
      </c>
      <c r="AS78" s="173" t="n">
        <v>0.977</v>
      </c>
      <c r="AT78" s="173" t="n">
        <v>0.9775</v>
      </c>
      <c r="AU78" s="173" t="n">
        <v>0.9753243</v>
      </c>
      <c r="AV78" s="173" t="n">
        <v>0.963603</v>
      </c>
      <c r="AW78" s="173" t="n">
        <v>0.963603</v>
      </c>
      <c r="AX78" s="173" t="n">
        <v>0.963603</v>
      </c>
      <c r="AY78" s="173" t="n">
        <v>0.9753243</v>
      </c>
      <c r="AZ78" s="174" t="n">
        <v>0.9753243</v>
      </c>
      <c r="BA78" s="174" t="n">
        <v>0.963603</v>
      </c>
      <c r="BB78" s="181" t="n">
        <v>1</v>
      </c>
      <c r="BC78" s="173" t="n">
        <v>1</v>
      </c>
      <c r="BD78" s="173" t="n">
        <v>1</v>
      </c>
      <c r="BE78" s="173" t="n">
        <v>1</v>
      </c>
      <c r="BF78" s="173" t="n">
        <v>0.9999</v>
      </c>
      <c r="BG78" s="173" t="n">
        <v>1</v>
      </c>
      <c r="BH78" s="173" t="n">
        <v>1</v>
      </c>
      <c r="BI78" s="173" t="n">
        <v>0.99</v>
      </c>
      <c r="BJ78" s="173" t="n">
        <v>0.999</v>
      </c>
      <c r="BK78" s="173" t="n">
        <v>0.999</v>
      </c>
      <c r="BL78" s="173" t="n">
        <v>0.9985</v>
      </c>
      <c r="BM78" s="173" t="n">
        <v>0.9985</v>
      </c>
      <c r="BN78" s="173" t="n">
        <v>0.972</v>
      </c>
      <c r="BO78" s="173" t="n">
        <v>0.9999</v>
      </c>
      <c r="BP78" s="173" t="n">
        <v>0.9999</v>
      </c>
      <c r="BQ78" s="173" t="n">
        <v>1</v>
      </c>
      <c r="BR78" s="173" t="n">
        <v>1.0846676</v>
      </c>
      <c r="BS78" s="173" t="n">
        <v>1.1036</v>
      </c>
      <c r="BT78" s="173" t="n">
        <v>1.0827</v>
      </c>
      <c r="BU78" s="173" t="n">
        <v>1.0121</v>
      </c>
      <c r="BV78" s="173" t="n">
        <v>1</v>
      </c>
      <c r="BW78" s="173" t="n">
        <v>2.1066</v>
      </c>
      <c r="BX78" s="173" t="n">
        <v>2.265936333</v>
      </c>
      <c r="BY78" s="173" t="n">
        <v>1.06965</v>
      </c>
      <c r="BZ78" s="173" t="n">
        <v>1.2885</v>
      </c>
      <c r="CA78" s="173" t="n">
        <v>2.001</v>
      </c>
      <c r="CB78" s="173" t="n">
        <v>1.501005</v>
      </c>
      <c r="CC78" s="173" t="n">
        <v>1.501005</v>
      </c>
      <c r="CD78" s="173" t="n">
        <v>1.254105</v>
      </c>
      <c r="CE78" s="173" t="n">
        <v>1.067655</v>
      </c>
      <c r="CF78" s="173" t="n">
        <v>1.415005</v>
      </c>
      <c r="CG78" s="182"/>
      <c r="CH78" s="173" t="n">
        <v>1.09587</v>
      </c>
      <c r="CI78" s="182"/>
      <c r="CJ78" s="182"/>
      <c r="CK78" s="182"/>
      <c r="CL78" s="182"/>
      <c r="CM78" s="182"/>
      <c r="CN78" s="182"/>
      <c r="CO78" s="182"/>
      <c r="CP78" s="173" t="n">
        <v>0.865</v>
      </c>
      <c r="CQ78" s="173" t="n">
        <v>0.86</v>
      </c>
      <c r="CR78" s="173" t="n">
        <v>0.89</v>
      </c>
      <c r="CS78" s="173" t="n">
        <v>0.935</v>
      </c>
      <c r="CT78" s="173" t="n">
        <v>0.99895</v>
      </c>
      <c r="CU78" s="173" t="n">
        <v>0.58</v>
      </c>
      <c r="CV78" s="173" t="n">
        <v>0.45</v>
      </c>
      <c r="CW78" s="173" t="n">
        <v>0.845</v>
      </c>
      <c r="CX78" s="173" t="n">
        <v>0.655</v>
      </c>
      <c r="CY78" s="173" t="n">
        <v>0.505</v>
      </c>
      <c r="CZ78" s="173" t="n">
        <v>0.635</v>
      </c>
      <c r="DA78" s="173" t="n">
        <v>0.6675</v>
      </c>
      <c r="DB78" s="173" t="n">
        <v>0.71</v>
      </c>
      <c r="DC78" s="173" t="n">
        <v>0.8775</v>
      </c>
      <c r="DD78" s="173" t="n">
        <v>0.67</v>
      </c>
      <c r="DE78" s="173" t="n">
        <v>0.89</v>
      </c>
      <c r="DF78" s="173" t="n">
        <v>0.985</v>
      </c>
      <c r="DG78" s="173" t="n">
        <v>0.97</v>
      </c>
      <c r="DH78" s="173" t="n">
        <v>0.99</v>
      </c>
      <c r="DI78" s="173" t="n">
        <v>0.9775</v>
      </c>
      <c r="DN78" s="182" t="n">
        <v>0.000285</v>
      </c>
      <c r="DO78" s="182" t="n">
        <v>0.0002</v>
      </c>
      <c r="DP78" s="182" t="n">
        <v>0</v>
      </c>
      <c r="DQ78" s="182" t="n">
        <v>0.0001</v>
      </c>
      <c r="DR78" s="182" t="n">
        <v>0</v>
      </c>
      <c r="DS78" s="182" t="n">
        <v>0.0036</v>
      </c>
      <c r="DT78" s="182" t="n">
        <v>0.00047</v>
      </c>
      <c r="DU78" s="182" t="n">
        <v>0.0007</v>
      </c>
      <c r="DV78" s="182" t="n">
        <v>0</v>
      </c>
      <c r="DW78" s="182" t="n">
        <v>0</v>
      </c>
      <c r="DX78" s="182" t="n">
        <v>0.0005</v>
      </c>
      <c r="DY78" s="182" t="n">
        <v>0.0005</v>
      </c>
      <c r="DZ78" s="182" t="n">
        <v>0.0003</v>
      </c>
      <c r="EA78" s="182" t="n">
        <v>0.000275</v>
      </c>
      <c r="EB78" s="182" t="n">
        <v>0.0004</v>
      </c>
      <c r="ED78" s="182" t="n">
        <v>6.5E-005</v>
      </c>
      <c r="EF78" s="173" t="n">
        <v>1</v>
      </c>
    </row>
    <row r="79" customFormat="false" ht="12.75" hidden="false" customHeight="false" outlineLevel="0" collapsed="false">
      <c r="A79" s="3" t="n">
        <v>38777</v>
      </c>
      <c r="B79" s="173" t="n">
        <v>0.98</v>
      </c>
      <c r="C79" s="173" t="n">
        <v>0.982382</v>
      </c>
      <c r="D79" s="173" t="n">
        <v>0.965</v>
      </c>
      <c r="E79" s="173" t="n">
        <f aca="false">E67</f>
        <v>0.994</v>
      </c>
      <c r="F79" s="173" t="n">
        <v>0.977</v>
      </c>
      <c r="G79" s="173" t="n">
        <v>0.9875</v>
      </c>
      <c r="H79" s="173" t="n">
        <v>0.9875</v>
      </c>
      <c r="I79" s="173" t="n">
        <v>0.93655625</v>
      </c>
      <c r="J79" s="173" t="n">
        <v>0.985</v>
      </c>
      <c r="K79" s="173" t="n">
        <v>0.985</v>
      </c>
      <c r="L79" s="173" t="n">
        <v>0.9875</v>
      </c>
      <c r="M79" s="173" t="n">
        <v>0.9875</v>
      </c>
      <c r="N79" s="173" t="n">
        <v>0.98</v>
      </c>
      <c r="O79" s="173" t="n">
        <v>0.961137</v>
      </c>
      <c r="P79" s="173" t="n">
        <v>0.98</v>
      </c>
      <c r="Q79" s="173" t="n">
        <v>0.9875</v>
      </c>
      <c r="R79" s="173" t="n">
        <v>0.9875</v>
      </c>
      <c r="S79" s="173" t="n">
        <v>0.9875</v>
      </c>
      <c r="T79" s="173" t="n">
        <v>0.98</v>
      </c>
      <c r="U79" s="173" t="n">
        <v>0.98</v>
      </c>
      <c r="V79" s="173" t="n">
        <v>0.98</v>
      </c>
      <c r="W79" s="173" t="n">
        <v>0.98</v>
      </c>
      <c r="X79" s="173" t="n">
        <v>0.961137</v>
      </c>
      <c r="Y79" s="173" t="n">
        <v>0.961137</v>
      </c>
      <c r="Z79" s="173" t="n">
        <v>0.961137</v>
      </c>
      <c r="AA79" s="173" t="n">
        <v>0.961137</v>
      </c>
      <c r="AB79" s="173" t="n">
        <v>0.98</v>
      </c>
      <c r="AC79" s="173" t="n">
        <v>0.98</v>
      </c>
      <c r="AD79" s="173" t="n">
        <v>0.961137</v>
      </c>
      <c r="AE79" s="173" t="n">
        <v>0.961137</v>
      </c>
      <c r="AF79" s="173" t="n">
        <v>0.98</v>
      </c>
      <c r="AG79" s="173" t="n">
        <v>0.99</v>
      </c>
      <c r="AH79" s="173" t="n">
        <v>0.97538215</v>
      </c>
      <c r="AI79" s="173" t="n">
        <v>0.97538215</v>
      </c>
      <c r="AJ79" s="173" t="n">
        <v>0.98</v>
      </c>
      <c r="AK79" s="173" t="n">
        <v>1</v>
      </c>
      <c r="AL79" s="173" t="n">
        <v>0.985</v>
      </c>
      <c r="AM79" s="174" t="n">
        <v>0.985</v>
      </c>
      <c r="AN79" s="173" t="n">
        <v>0.9958</v>
      </c>
      <c r="AO79" s="173" t="n">
        <v>0.97</v>
      </c>
      <c r="AP79" s="173" t="n">
        <v>0.99</v>
      </c>
      <c r="AQ79" s="173" t="n">
        <v>0.985</v>
      </c>
      <c r="AR79" s="173" t="n">
        <v>0.97538215</v>
      </c>
      <c r="AS79" s="173" t="n">
        <v>0.977</v>
      </c>
      <c r="AT79" s="173" t="n">
        <v>0.9775</v>
      </c>
      <c r="AU79" s="173" t="n">
        <v>0.97538215</v>
      </c>
      <c r="AV79" s="173" t="n">
        <v>0.985</v>
      </c>
      <c r="AW79" s="173" t="n">
        <v>0.985</v>
      </c>
      <c r="AX79" s="173" t="n">
        <v>0.985</v>
      </c>
      <c r="AY79" s="173" t="n">
        <v>0.97538215</v>
      </c>
      <c r="AZ79" s="174" t="n">
        <v>0.97538215</v>
      </c>
      <c r="BA79" s="174" t="n">
        <v>0.985</v>
      </c>
      <c r="BB79" s="181" t="n">
        <v>1</v>
      </c>
      <c r="BC79" s="173" t="n">
        <v>1</v>
      </c>
      <c r="BD79" s="173" t="n">
        <v>1</v>
      </c>
      <c r="BE79" s="173" t="n">
        <v>1</v>
      </c>
      <c r="BF79" s="173" t="n">
        <v>0.9999</v>
      </c>
      <c r="BG79" s="173" t="n">
        <v>1</v>
      </c>
      <c r="BH79" s="173" t="n">
        <v>1</v>
      </c>
      <c r="BI79" s="173" t="n">
        <v>0.99</v>
      </c>
      <c r="BJ79" s="173" t="n">
        <v>0.999</v>
      </c>
      <c r="BK79" s="173" t="n">
        <v>0.999</v>
      </c>
      <c r="BL79" s="173" t="n">
        <v>0.9985</v>
      </c>
      <c r="BM79" s="173" t="n">
        <v>0.9985</v>
      </c>
      <c r="BN79" s="173" t="n">
        <v>0.972</v>
      </c>
      <c r="BO79" s="173" t="n">
        <v>0.9999</v>
      </c>
      <c r="BP79" s="173" t="n">
        <v>0.9999</v>
      </c>
      <c r="BQ79" s="173" t="n">
        <v>1</v>
      </c>
      <c r="BR79" s="173" t="n">
        <v>1.0849526</v>
      </c>
      <c r="BS79" s="173" t="n">
        <v>1.1038</v>
      </c>
      <c r="BT79" s="173" t="n">
        <v>1.0827</v>
      </c>
      <c r="BU79" s="173" t="n">
        <v>1.0122</v>
      </c>
      <c r="BV79" s="173" t="n">
        <v>1</v>
      </c>
      <c r="BW79" s="173" t="n">
        <v>2.1102</v>
      </c>
      <c r="BX79" s="173" t="n">
        <v>2.266406333</v>
      </c>
      <c r="BY79" s="173" t="n">
        <v>1.07035</v>
      </c>
      <c r="BZ79" s="173" t="n">
        <v>1.2885</v>
      </c>
      <c r="CA79" s="173" t="n">
        <v>2.001</v>
      </c>
      <c r="CB79" s="173" t="n">
        <v>1.501505</v>
      </c>
      <c r="CC79" s="173" t="n">
        <v>1.501505</v>
      </c>
      <c r="CD79" s="173" t="n">
        <v>1.254405</v>
      </c>
      <c r="CE79" s="173" t="n">
        <v>1.06793</v>
      </c>
      <c r="CF79" s="173" t="n">
        <v>1.415405</v>
      </c>
      <c r="CG79" s="182"/>
      <c r="CH79" s="173" t="n">
        <v>1.095935</v>
      </c>
      <c r="CI79" s="182"/>
      <c r="CJ79" s="182"/>
      <c r="CK79" s="182"/>
      <c r="CL79" s="182"/>
      <c r="CM79" s="182"/>
      <c r="CN79" s="182"/>
      <c r="CO79" s="182"/>
      <c r="CP79" s="173" t="n">
        <v>0.865</v>
      </c>
      <c r="CQ79" s="173" t="n">
        <v>0.89</v>
      </c>
      <c r="CR79" s="173" t="n">
        <v>0.91</v>
      </c>
      <c r="CS79" s="173" t="n">
        <v>0.935</v>
      </c>
      <c r="CT79" s="173" t="n">
        <v>0.99895</v>
      </c>
      <c r="CU79" s="173" t="n">
        <v>0.54</v>
      </c>
      <c r="CV79" s="173" t="n">
        <v>0.45</v>
      </c>
      <c r="CW79" s="173" t="n">
        <v>0.875</v>
      </c>
      <c r="CX79" s="173" t="n">
        <v>0.825</v>
      </c>
      <c r="CY79" s="173" t="n">
        <v>0.515</v>
      </c>
      <c r="CZ79" s="173" t="n">
        <v>0.785</v>
      </c>
      <c r="DA79" s="173" t="n">
        <v>0.8175</v>
      </c>
      <c r="DB79" s="173" t="n">
        <v>0.8</v>
      </c>
      <c r="DC79" s="173" t="n">
        <v>0.9</v>
      </c>
      <c r="DD79" s="173" t="n">
        <v>0.83</v>
      </c>
      <c r="DE79" s="173" t="n">
        <v>0.89</v>
      </c>
      <c r="DF79" s="173" t="n">
        <v>0.985</v>
      </c>
      <c r="DG79" s="173" t="n">
        <v>0.97</v>
      </c>
      <c r="DH79" s="173" t="n">
        <v>0.99</v>
      </c>
      <c r="DI79" s="173" t="n">
        <v>0.9775</v>
      </c>
      <c r="DN79" s="182" t="n">
        <v>0.000285</v>
      </c>
      <c r="DO79" s="182" t="n">
        <v>0.0002</v>
      </c>
      <c r="DP79" s="182" t="n">
        <v>0</v>
      </c>
      <c r="DQ79" s="182" t="n">
        <v>0.0001</v>
      </c>
      <c r="DR79" s="182" t="n">
        <v>0</v>
      </c>
      <c r="DS79" s="182" t="n">
        <v>0.0036</v>
      </c>
      <c r="DT79" s="182" t="n">
        <v>0.00047</v>
      </c>
      <c r="DU79" s="182" t="n">
        <v>0.0007</v>
      </c>
      <c r="DV79" s="182" t="n">
        <v>0</v>
      </c>
      <c r="DW79" s="182" t="n">
        <v>0</v>
      </c>
      <c r="DX79" s="182" t="n">
        <v>0.0005</v>
      </c>
      <c r="DY79" s="182" t="n">
        <v>0.0005</v>
      </c>
      <c r="DZ79" s="182" t="n">
        <v>0.0003</v>
      </c>
      <c r="EA79" s="182" t="n">
        <v>0.000275</v>
      </c>
      <c r="EB79" s="182" t="n">
        <v>0.0004</v>
      </c>
      <c r="ED79" s="182" t="n">
        <v>6.5E-005</v>
      </c>
      <c r="EF79" s="173" t="n">
        <v>1</v>
      </c>
    </row>
    <row r="80" customFormat="false" ht="12.75" hidden="false" customHeight="false" outlineLevel="0" collapsed="false">
      <c r="A80" s="3" t="n">
        <v>38808</v>
      </c>
      <c r="B80" s="173" t="n">
        <v>0.98</v>
      </c>
      <c r="C80" s="173" t="n">
        <v>0.988</v>
      </c>
      <c r="D80" s="173" t="n">
        <v>0.965</v>
      </c>
      <c r="E80" s="173" t="n">
        <f aca="false">E68</f>
        <v>0.978</v>
      </c>
      <c r="F80" s="173" t="n">
        <v>0.977</v>
      </c>
      <c r="G80" s="173" t="n">
        <v>0.9875</v>
      </c>
      <c r="H80" s="173" t="n">
        <v>0.95208806</v>
      </c>
      <c r="I80" s="173" t="n">
        <v>0.9875</v>
      </c>
      <c r="J80" s="173" t="n">
        <v>0.985</v>
      </c>
      <c r="K80" s="173" t="n">
        <v>0.985</v>
      </c>
      <c r="L80" s="173" t="n">
        <v>0.9875</v>
      </c>
      <c r="M80" s="173" t="n">
        <v>0.9875</v>
      </c>
      <c r="N80" s="173" t="n">
        <v>0.98</v>
      </c>
      <c r="O80" s="173" t="n">
        <v>0.964589115</v>
      </c>
      <c r="P80" s="173" t="n">
        <v>0.98</v>
      </c>
      <c r="Q80" s="173" t="n">
        <v>0.9875</v>
      </c>
      <c r="R80" s="173" t="n">
        <v>0.9875</v>
      </c>
      <c r="S80" s="173" t="n">
        <v>0.9875</v>
      </c>
      <c r="T80" s="173" t="n">
        <v>0.98</v>
      </c>
      <c r="U80" s="173" t="n">
        <v>0.98</v>
      </c>
      <c r="V80" s="173" t="n">
        <v>0.98</v>
      </c>
      <c r="W80" s="173" t="n">
        <v>0.98</v>
      </c>
      <c r="X80" s="173" t="n">
        <v>0.964589115</v>
      </c>
      <c r="Y80" s="173" t="n">
        <v>0.964589115</v>
      </c>
      <c r="Z80" s="173" t="n">
        <v>0.964589115</v>
      </c>
      <c r="AA80" s="173" t="n">
        <v>0.964589115</v>
      </c>
      <c r="AB80" s="173" t="n">
        <v>0.98</v>
      </c>
      <c r="AC80" s="173" t="n">
        <v>0.98</v>
      </c>
      <c r="AD80" s="173" t="n">
        <v>0.964589115</v>
      </c>
      <c r="AE80" s="173" t="n">
        <v>0.964589115</v>
      </c>
      <c r="AF80" s="173" t="n">
        <v>0.98</v>
      </c>
      <c r="AG80" s="173" t="n">
        <v>0.99</v>
      </c>
      <c r="AH80" s="173" t="n">
        <v>0.97544</v>
      </c>
      <c r="AI80" s="173" t="n">
        <v>0.97544</v>
      </c>
      <c r="AJ80" s="173" t="n">
        <v>0.98</v>
      </c>
      <c r="AK80" s="173" t="n">
        <v>1</v>
      </c>
      <c r="AL80" s="173" t="n">
        <v>0.985</v>
      </c>
      <c r="AM80" s="174" t="n">
        <v>0.985</v>
      </c>
      <c r="AS80" s="173" t="n">
        <v>0.977</v>
      </c>
      <c r="AT80" s="173" t="n">
        <v>0.9775</v>
      </c>
      <c r="AU80" s="173" t="n">
        <v>0.97544</v>
      </c>
      <c r="AV80" s="173" t="n">
        <v>0.985</v>
      </c>
      <c r="AW80" s="173" t="n">
        <v>0.985</v>
      </c>
      <c r="AX80" s="173" t="n">
        <v>0.985</v>
      </c>
      <c r="AY80" s="173" t="n">
        <v>0.97544</v>
      </c>
      <c r="AZ80" s="174" t="n">
        <v>0.97544</v>
      </c>
      <c r="BA80" s="174" t="n">
        <v>0.985</v>
      </c>
      <c r="BB80" s="181" t="n">
        <v>1</v>
      </c>
      <c r="BC80" s="173" t="n">
        <v>1</v>
      </c>
      <c r="BD80" s="173" t="n">
        <v>1</v>
      </c>
      <c r="BE80" s="173" t="n">
        <v>1</v>
      </c>
      <c r="BF80" s="173" t="n">
        <v>0.9999</v>
      </c>
      <c r="BG80" s="173" t="n">
        <v>1</v>
      </c>
      <c r="BH80" s="173" t="n">
        <v>1</v>
      </c>
      <c r="BI80" s="173" t="n">
        <v>0.99</v>
      </c>
      <c r="BJ80" s="173" t="n">
        <v>0.999</v>
      </c>
      <c r="BK80" s="173" t="n">
        <v>0.999</v>
      </c>
      <c r="BL80" s="173" t="n">
        <v>0.9985</v>
      </c>
      <c r="BM80" s="173" t="n">
        <v>0.9985</v>
      </c>
      <c r="BN80" s="173" t="n">
        <v>0.972</v>
      </c>
      <c r="BO80" s="173" t="n">
        <v>0.9999</v>
      </c>
      <c r="BP80" s="173" t="n">
        <v>0.9999</v>
      </c>
      <c r="BQ80" s="173" t="n">
        <v>1</v>
      </c>
      <c r="BR80" s="173" t="n">
        <v>1.0852376</v>
      </c>
      <c r="BS80" s="173" t="n">
        <v>1.104</v>
      </c>
      <c r="BT80" s="173" t="n">
        <v>1.0827</v>
      </c>
      <c r="BU80" s="173" t="n">
        <v>1.0123</v>
      </c>
      <c r="BV80" s="173" t="n">
        <v>1</v>
      </c>
      <c r="BW80" s="173" t="n">
        <v>2.1138</v>
      </c>
      <c r="BX80" s="173" t="n">
        <v>2.266876333</v>
      </c>
      <c r="BY80" s="173" t="n">
        <v>1.07105</v>
      </c>
      <c r="BZ80" s="173" t="n">
        <v>1.2885</v>
      </c>
      <c r="CA80" s="173" t="n">
        <v>2.001</v>
      </c>
      <c r="CB80" s="173" t="n">
        <v>1.502005</v>
      </c>
      <c r="CC80" s="173" t="n">
        <v>1.502005</v>
      </c>
      <c r="CD80" s="173" t="n">
        <v>1.254705</v>
      </c>
      <c r="CE80" s="173" t="n">
        <v>1.068205</v>
      </c>
      <c r="CF80" s="173" t="n">
        <v>1.415805</v>
      </c>
      <c r="CG80" s="182"/>
      <c r="CH80" s="173" t="n">
        <v>1.096</v>
      </c>
      <c r="CI80" s="182"/>
      <c r="CJ80" s="182"/>
      <c r="CK80" s="182"/>
      <c r="CL80" s="182"/>
      <c r="CM80" s="182"/>
      <c r="CN80" s="182"/>
      <c r="CO80" s="182"/>
      <c r="CP80" s="173" t="n">
        <v>0.895</v>
      </c>
      <c r="CQ80" s="173" t="n">
        <v>0.9</v>
      </c>
      <c r="CR80" s="173" t="n">
        <v>0.91</v>
      </c>
      <c r="CS80" s="173" t="n">
        <v>0.96</v>
      </c>
      <c r="CT80" s="173" t="n">
        <v>0.99895</v>
      </c>
      <c r="CU80" s="173" t="n">
        <v>0.48</v>
      </c>
      <c r="CV80" s="173" t="n">
        <v>0.42</v>
      </c>
      <c r="CW80" s="173" t="n">
        <v>0.935</v>
      </c>
      <c r="CX80" s="173" t="n">
        <v>0.815</v>
      </c>
      <c r="CY80" s="173" t="n">
        <v>0.575</v>
      </c>
      <c r="CZ80" s="173" t="n">
        <v>0.895</v>
      </c>
      <c r="DA80" s="173" t="n">
        <v>0.9275</v>
      </c>
      <c r="DB80" s="173" t="n">
        <v>0.85</v>
      </c>
      <c r="DC80" s="173" t="n">
        <v>0.903</v>
      </c>
      <c r="DD80" s="173" t="n">
        <v>0.92</v>
      </c>
      <c r="DE80" s="173" t="n">
        <v>0.89</v>
      </c>
      <c r="DI80" s="173" t="n">
        <v>0.9775</v>
      </c>
      <c r="DN80" s="182" t="n">
        <v>0.000285</v>
      </c>
      <c r="DO80" s="182" t="n">
        <v>0.0002</v>
      </c>
      <c r="DP80" s="182" t="n">
        <v>0</v>
      </c>
      <c r="DQ80" s="182" t="n">
        <v>0.0001</v>
      </c>
      <c r="DR80" s="182" t="n">
        <v>0</v>
      </c>
      <c r="DS80" s="182" t="n">
        <v>0.0036</v>
      </c>
      <c r="DT80" s="182" t="n">
        <v>0.00047</v>
      </c>
      <c r="DU80" s="182" t="n">
        <v>0.0007</v>
      </c>
      <c r="DV80" s="182" t="n">
        <v>0</v>
      </c>
      <c r="DW80" s="182" t="n">
        <v>0</v>
      </c>
      <c r="DX80" s="182" t="n">
        <v>0.0005</v>
      </c>
      <c r="DY80" s="182" t="n">
        <v>0.0005</v>
      </c>
      <c r="DZ80" s="182" t="n">
        <v>0.0003</v>
      </c>
      <c r="EA80" s="182" t="n">
        <v>0.000275</v>
      </c>
      <c r="EB80" s="182" t="n">
        <v>0.0004</v>
      </c>
      <c r="ED80" s="182" t="n">
        <v>6.5E-005</v>
      </c>
      <c r="EF80" s="173" t="n">
        <v>1</v>
      </c>
    </row>
    <row r="81" customFormat="false" ht="12.75" hidden="false" customHeight="false" outlineLevel="0" collapsed="false">
      <c r="A81" s="3" t="n">
        <v>38838</v>
      </c>
      <c r="B81" s="173" t="n">
        <v>0.98</v>
      </c>
      <c r="C81" s="173" t="n">
        <v>0.988</v>
      </c>
      <c r="D81" s="173" t="n">
        <v>0.965</v>
      </c>
      <c r="E81" s="173" t="n">
        <f aca="false">E69</f>
        <v>0.978</v>
      </c>
      <c r="F81" s="173" t="n">
        <v>0.977</v>
      </c>
      <c r="G81" s="173" t="n">
        <v>0.719916</v>
      </c>
      <c r="H81" s="173" t="n">
        <v>0.95228546</v>
      </c>
      <c r="I81" s="173" t="n">
        <v>0.9875</v>
      </c>
      <c r="J81" s="173" t="n">
        <v>0.9212775</v>
      </c>
      <c r="K81" s="173" t="n">
        <v>0.985</v>
      </c>
      <c r="L81" s="173" t="n">
        <v>0.9875</v>
      </c>
      <c r="M81" s="173" t="n">
        <v>0.9875</v>
      </c>
      <c r="N81" s="173" t="n">
        <v>0.98</v>
      </c>
      <c r="O81" s="173" t="n">
        <v>0.961632</v>
      </c>
      <c r="P81" s="173" t="n">
        <v>0.98</v>
      </c>
      <c r="Q81" s="173" t="n">
        <v>0.9875</v>
      </c>
      <c r="R81" s="173" t="n">
        <v>0.9875</v>
      </c>
      <c r="S81" s="173" t="n">
        <v>0.9875</v>
      </c>
      <c r="T81" s="173" t="n">
        <v>0.98</v>
      </c>
      <c r="U81" s="173" t="n">
        <v>0.98</v>
      </c>
      <c r="V81" s="173" t="n">
        <v>0.98</v>
      </c>
      <c r="W81" s="173" t="n">
        <v>0.98</v>
      </c>
      <c r="X81" s="173" t="n">
        <v>0.961632</v>
      </c>
      <c r="Y81" s="173" t="n">
        <v>0.961632</v>
      </c>
      <c r="Z81" s="173" t="n">
        <v>0.961632</v>
      </c>
      <c r="AA81" s="173" t="n">
        <v>0.961632</v>
      </c>
      <c r="AB81" s="173" t="n">
        <v>0.98</v>
      </c>
      <c r="AC81" s="173" t="n">
        <v>0.98</v>
      </c>
      <c r="AD81" s="173" t="n">
        <v>0.961632</v>
      </c>
      <c r="AE81" s="173" t="n">
        <v>0.961632</v>
      </c>
      <c r="AF81" s="173" t="n">
        <v>0.98</v>
      </c>
      <c r="AG81" s="173" t="n">
        <v>0.99</v>
      </c>
      <c r="AH81" s="173" t="n">
        <v>0.97549785</v>
      </c>
      <c r="AI81" s="173" t="n">
        <v>0.97549785</v>
      </c>
      <c r="AJ81" s="173" t="n">
        <v>0.98</v>
      </c>
      <c r="AK81" s="173" t="n">
        <v>1</v>
      </c>
      <c r="AL81" s="173" t="n">
        <v>0.985</v>
      </c>
      <c r="AM81" s="174" t="n">
        <v>0.985</v>
      </c>
      <c r="AS81" s="173" t="n">
        <v>0.977</v>
      </c>
      <c r="AT81" s="173" t="n">
        <v>0.9775</v>
      </c>
      <c r="AU81" s="173" t="n">
        <v>0.97549785</v>
      </c>
      <c r="AV81" s="173" t="n">
        <v>0.985</v>
      </c>
      <c r="AW81" s="173" t="n">
        <v>0.985</v>
      </c>
      <c r="AX81" s="173" t="n">
        <v>0.985</v>
      </c>
      <c r="AY81" s="173" t="n">
        <v>0.97549785</v>
      </c>
      <c r="AZ81" s="174" t="n">
        <v>0.97549785</v>
      </c>
      <c r="BA81" s="174" t="n">
        <v>0.985</v>
      </c>
      <c r="BB81" s="181" t="n">
        <v>1</v>
      </c>
      <c r="BC81" s="173" t="n">
        <v>1</v>
      </c>
      <c r="BD81" s="173" t="n">
        <v>1</v>
      </c>
      <c r="BE81" s="173" t="n">
        <v>1</v>
      </c>
      <c r="BF81" s="173" t="n">
        <v>0.9999</v>
      </c>
      <c r="BG81" s="173" t="n">
        <v>1</v>
      </c>
      <c r="BH81" s="173" t="n">
        <v>1</v>
      </c>
      <c r="BI81" s="173" t="n">
        <v>0.99</v>
      </c>
      <c r="BJ81" s="173" t="n">
        <v>0.999</v>
      </c>
      <c r="BK81" s="173" t="n">
        <v>0.999</v>
      </c>
      <c r="BL81" s="173" t="n">
        <v>0.9985</v>
      </c>
      <c r="BM81" s="173" t="n">
        <v>0.9985</v>
      </c>
      <c r="BN81" s="173" t="n">
        <v>0.972</v>
      </c>
      <c r="BO81" s="173" t="n">
        <v>0.9999</v>
      </c>
      <c r="BP81" s="173" t="n">
        <v>0.9999</v>
      </c>
      <c r="BQ81" s="173" t="n">
        <v>1</v>
      </c>
      <c r="BR81" s="173" t="n">
        <v>1.0855226</v>
      </c>
      <c r="BS81" s="173" t="n">
        <v>1.1042</v>
      </c>
      <c r="BT81" s="173" t="n">
        <v>1.0827</v>
      </c>
      <c r="BU81" s="173" t="n">
        <v>1.0124</v>
      </c>
      <c r="BV81" s="173" t="n">
        <v>1</v>
      </c>
      <c r="BW81" s="173" t="n">
        <v>2.1174</v>
      </c>
      <c r="BX81" s="173" t="n">
        <v>2.267346333</v>
      </c>
      <c r="BY81" s="173" t="n">
        <v>1.07175</v>
      </c>
      <c r="BZ81" s="173" t="n">
        <v>1.2885</v>
      </c>
      <c r="CA81" s="173" t="n">
        <v>2.001</v>
      </c>
      <c r="CB81" s="173" t="n">
        <v>1.502505</v>
      </c>
      <c r="CC81" s="173" t="n">
        <v>1.502505</v>
      </c>
      <c r="CD81" s="173" t="n">
        <v>1.255005</v>
      </c>
      <c r="CE81" s="173" t="n">
        <v>1.06848</v>
      </c>
      <c r="CF81" s="173" t="n">
        <v>1.416205</v>
      </c>
      <c r="CG81" s="182"/>
      <c r="CH81" s="173" t="n">
        <v>1.096065</v>
      </c>
      <c r="CI81" s="182"/>
      <c r="CJ81" s="182"/>
      <c r="CK81" s="182"/>
      <c r="CL81" s="182"/>
      <c r="CM81" s="182"/>
      <c r="CN81" s="182"/>
      <c r="CO81" s="182"/>
      <c r="CP81" s="173" t="n">
        <v>0.965</v>
      </c>
      <c r="CQ81" s="173" t="n">
        <v>0.91</v>
      </c>
      <c r="CR81" s="173" t="n">
        <v>0.91</v>
      </c>
      <c r="CS81" s="173" t="n">
        <v>0.97</v>
      </c>
      <c r="CT81" s="173" t="n">
        <v>0.99895</v>
      </c>
      <c r="CU81" s="173" t="n">
        <v>0.34</v>
      </c>
      <c r="CV81" s="173" t="n">
        <v>0.42</v>
      </c>
      <c r="CW81" s="173" t="n">
        <v>0.935</v>
      </c>
      <c r="CX81" s="173" t="n">
        <v>0.715</v>
      </c>
      <c r="CY81" s="173" t="n">
        <v>0.625</v>
      </c>
      <c r="CZ81" s="173" t="n">
        <v>0.9175</v>
      </c>
      <c r="DA81" s="173" t="n">
        <v>0.95</v>
      </c>
      <c r="DB81" s="173" t="n">
        <v>0.88</v>
      </c>
      <c r="DC81" s="173" t="n">
        <v>0.9</v>
      </c>
      <c r="DD81" s="173" t="n">
        <v>0.935</v>
      </c>
      <c r="DE81" s="173" t="n">
        <v>0.89</v>
      </c>
      <c r="DI81" s="173" t="n">
        <v>0.9775</v>
      </c>
      <c r="DN81" s="182" t="n">
        <v>0.000285</v>
      </c>
      <c r="DO81" s="182" t="n">
        <v>0.0002</v>
      </c>
      <c r="DP81" s="182" t="n">
        <v>0</v>
      </c>
      <c r="DQ81" s="182" t="n">
        <v>0.0001</v>
      </c>
      <c r="DR81" s="182" t="n">
        <v>0</v>
      </c>
      <c r="DS81" s="182" t="n">
        <v>0.0036</v>
      </c>
      <c r="DT81" s="182" t="n">
        <v>0.00047</v>
      </c>
      <c r="DU81" s="182" t="n">
        <v>0.0007</v>
      </c>
      <c r="DV81" s="182" t="n">
        <v>0</v>
      </c>
      <c r="DW81" s="182" t="n">
        <v>0</v>
      </c>
      <c r="DX81" s="182" t="n">
        <v>0.0005</v>
      </c>
      <c r="DY81" s="182" t="n">
        <v>0.0005</v>
      </c>
      <c r="DZ81" s="182" t="n">
        <v>0.0003</v>
      </c>
      <c r="EA81" s="182" t="n">
        <v>0.000275</v>
      </c>
      <c r="EB81" s="182" t="n">
        <v>0.0004</v>
      </c>
      <c r="ED81" s="182" t="n">
        <v>6.5E-005</v>
      </c>
      <c r="EF81" s="173" t="n">
        <v>1</v>
      </c>
    </row>
    <row r="82" customFormat="false" ht="12.75" hidden="false" customHeight="false" outlineLevel="0" collapsed="false">
      <c r="A82" s="3" t="n">
        <v>38869</v>
      </c>
      <c r="B82" s="173" t="n">
        <v>0.98</v>
      </c>
      <c r="C82" s="173" t="n">
        <v>0.988</v>
      </c>
      <c r="D82" s="173" t="n">
        <v>0.965</v>
      </c>
      <c r="E82" s="173" t="n">
        <f aca="false">E70</f>
        <v>0.978</v>
      </c>
      <c r="F82" s="173" t="n">
        <v>0.977</v>
      </c>
      <c r="G82" s="173" t="n">
        <v>0.72114</v>
      </c>
      <c r="H82" s="173" t="n">
        <v>0.9875</v>
      </c>
      <c r="I82" s="173" t="n">
        <v>0.9875</v>
      </c>
      <c r="J82" s="173" t="n">
        <v>0.8053125</v>
      </c>
      <c r="K82" s="173" t="n">
        <v>0.985</v>
      </c>
      <c r="L82" s="173" t="n">
        <v>0.9875</v>
      </c>
      <c r="M82" s="173" t="n">
        <v>0.9875</v>
      </c>
      <c r="N82" s="173" t="n">
        <v>0.98</v>
      </c>
      <c r="O82" s="173" t="n">
        <v>0.964551388</v>
      </c>
      <c r="P82" s="173" t="n">
        <v>0.98</v>
      </c>
      <c r="Q82" s="173" t="n">
        <v>0.9875</v>
      </c>
      <c r="R82" s="173" t="n">
        <v>0.9875</v>
      </c>
      <c r="S82" s="173" t="n">
        <v>0.9875</v>
      </c>
      <c r="T82" s="173" t="n">
        <v>0.98</v>
      </c>
      <c r="U82" s="173" t="n">
        <v>0.98</v>
      </c>
      <c r="V82" s="173" t="n">
        <v>0.98</v>
      </c>
      <c r="W82" s="173" t="n">
        <v>0.98</v>
      </c>
      <c r="X82" s="173" t="n">
        <v>0.964551388</v>
      </c>
      <c r="Y82" s="173" t="n">
        <v>0.964551388</v>
      </c>
      <c r="Z82" s="173" t="n">
        <v>0.964551388</v>
      </c>
      <c r="AA82" s="173" t="n">
        <v>0.964551388</v>
      </c>
      <c r="AB82" s="173" t="n">
        <v>0.98</v>
      </c>
      <c r="AC82" s="173" t="n">
        <v>0.98</v>
      </c>
      <c r="AD82" s="173" t="n">
        <v>0.964551388</v>
      </c>
      <c r="AE82" s="173" t="n">
        <v>0.964551388</v>
      </c>
      <c r="AF82" s="173" t="n">
        <v>0.98</v>
      </c>
      <c r="AG82" s="173" t="n">
        <v>0.99</v>
      </c>
      <c r="AH82" s="173" t="n">
        <v>0.9755557</v>
      </c>
      <c r="AI82" s="173" t="n">
        <v>0.9755557</v>
      </c>
      <c r="AJ82" s="173" t="n">
        <v>0.98</v>
      </c>
      <c r="AK82" s="173" t="n">
        <v>1</v>
      </c>
      <c r="AL82" s="173" t="n">
        <v>0.985</v>
      </c>
      <c r="AM82" s="174" t="n">
        <v>0.985</v>
      </c>
      <c r="AS82" s="173" t="n">
        <v>0.977</v>
      </c>
      <c r="AT82" s="173" t="n">
        <v>0.9775</v>
      </c>
      <c r="AU82" s="173" t="n">
        <v>0.9755557</v>
      </c>
      <c r="AV82" s="173" t="n">
        <v>0.985</v>
      </c>
      <c r="AW82" s="173" t="n">
        <v>0.985</v>
      </c>
      <c r="AX82" s="173" t="n">
        <v>0.985</v>
      </c>
      <c r="AY82" s="173" t="n">
        <v>0.9755557</v>
      </c>
      <c r="AZ82" s="174" t="n">
        <v>0.9755557</v>
      </c>
      <c r="BA82" s="174" t="n">
        <v>0.985</v>
      </c>
      <c r="BB82" s="181" t="n">
        <v>1</v>
      </c>
      <c r="BC82" s="173" t="n">
        <v>1</v>
      </c>
      <c r="BD82" s="173" t="n">
        <v>1</v>
      </c>
      <c r="BE82" s="173" t="n">
        <v>1</v>
      </c>
      <c r="BF82" s="173" t="n">
        <v>0.9999</v>
      </c>
      <c r="BG82" s="173" t="n">
        <v>1</v>
      </c>
      <c r="BH82" s="173" t="n">
        <v>1</v>
      </c>
      <c r="BI82" s="173" t="n">
        <v>0.99</v>
      </c>
      <c r="BJ82" s="173" t="n">
        <v>0.999</v>
      </c>
      <c r="BK82" s="173" t="n">
        <v>0.999</v>
      </c>
      <c r="BL82" s="173" t="n">
        <v>0.9985</v>
      </c>
      <c r="BM82" s="173" t="n">
        <v>0.9985</v>
      </c>
      <c r="BN82" s="173" t="n">
        <v>0.972</v>
      </c>
      <c r="BO82" s="173" t="n">
        <v>0.9999</v>
      </c>
      <c r="BP82" s="173" t="n">
        <v>0.9999</v>
      </c>
      <c r="BQ82" s="173" t="n">
        <v>1</v>
      </c>
      <c r="BR82" s="173" t="n">
        <v>1.0858076</v>
      </c>
      <c r="BS82" s="173" t="n">
        <v>1.1044</v>
      </c>
      <c r="BT82" s="173" t="n">
        <v>1.0827</v>
      </c>
      <c r="BU82" s="173" t="n">
        <v>1.0125</v>
      </c>
      <c r="BV82" s="173" t="n">
        <v>1</v>
      </c>
      <c r="BW82" s="173" t="n">
        <v>2.121</v>
      </c>
      <c r="BX82" s="173" t="n">
        <v>2.267816333</v>
      </c>
      <c r="BY82" s="173" t="n">
        <v>1.07245</v>
      </c>
      <c r="BZ82" s="173" t="n">
        <v>1.2885</v>
      </c>
      <c r="CA82" s="173" t="n">
        <v>2.001</v>
      </c>
      <c r="CB82" s="173" t="n">
        <v>1.503005</v>
      </c>
      <c r="CC82" s="173" t="n">
        <v>1.503005</v>
      </c>
      <c r="CD82" s="173" t="n">
        <v>1.255305</v>
      </c>
      <c r="CE82" s="173" t="n">
        <v>1.068755</v>
      </c>
      <c r="CF82" s="173" t="n">
        <v>1.416605</v>
      </c>
      <c r="CG82" s="182"/>
      <c r="CH82" s="173" t="n">
        <v>1.09613</v>
      </c>
      <c r="CI82" s="182"/>
      <c r="CJ82" s="182"/>
      <c r="CK82" s="182"/>
      <c r="CL82" s="182"/>
      <c r="CM82" s="182"/>
      <c r="CN82" s="182"/>
      <c r="CO82" s="182"/>
      <c r="CP82" s="173" t="n">
        <v>0.965</v>
      </c>
      <c r="CQ82" s="173" t="n">
        <v>0.91</v>
      </c>
      <c r="CR82" s="173" t="n">
        <v>0.91</v>
      </c>
      <c r="CS82" s="173" t="n">
        <v>0.98</v>
      </c>
      <c r="CT82" s="173" t="n">
        <v>0.99895</v>
      </c>
      <c r="CU82" s="173" t="n">
        <v>0.34</v>
      </c>
      <c r="CV82" s="173" t="n">
        <v>0.47</v>
      </c>
      <c r="CW82" s="173" t="n">
        <v>0.935</v>
      </c>
      <c r="CX82" s="173" t="n">
        <v>0.625</v>
      </c>
      <c r="CY82" s="173" t="n">
        <v>0.725</v>
      </c>
      <c r="CZ82" s="173" t="n">
        <v>0.8825</v>
      </c>
      <c r="DA82" s="173" t="n">
        <v>0.915</v>
      </c>
      <c r="DB82" s="173" t="n">
        <v>0.88</v>
      </c>
      <c r="DC82" s="173" t="n">
        <v>0.9025</v>
      </c>
      <c r="DD82" s="173" t="n">
        <v>0.915</v>
      </c>
      <c r="DE82" s="173" t="n">
        <v>0.89</v>
      </c>
      <c r="DI82" s="173" t="n">
        <v>0.9775</v>
      </c>
      <c r="DN82" s="182" t="n">
        <v>0.000285</v>
      </c>
      <c r="DO82" s="182" t="n">
        <v>0.0002</v>
      </c>
      <c r="DP82" s="182" t="n">
        <v>0</v>
      </c>
      <c r="DQ82" s="182" t="n">
        <v>0.0001</v>
      </c>
      <c r="DR82" s="182" t="n">
        <v>0</v>
      </c>
      <c r="DS82" s="182" t="n">
        <v>0.0036</v>
      </c>
      <c r="DT82" s="182" t="n">
        <v>0.00047</v>
      </c>
      <c r="DU82" s="182" t="n">
        <v>0.0007</v>
      </c>
      <c r="DV82" s="182" t="n">
        <v>0</v>
      </c>
      <c r="DW82" s="182" t="n">
        <v>0</v>
      </c>
      <c r="DX82" s="182" t="n">
        <v>0.0005</v>
      </c>
      <c r="DY82" s="182" t="n">
        <v>0.0005</v>
      </c>
      <c r="DZ82" s="182" t="n">
        <v>0.0003</v>
      </c>
      <c r="EA82" s="182" t="n">
        <v>0.000275</v>
      </c>
      <c r="EB82" s="182" t="n">
        <v>0.0004</v>
      </c>
      <c r="ED82" s="182" t="n">
        <v>6.5E-005</v>
      </c>
      <c r="EF82" s="173" t="n">
        <v>1</v>
      </c>
    </row>
    <row r="83" customFormat="false" ht="12.75" hidden="false" customHeight="false" outlineLevel="0" collapsed="false">
      <c r="A83" s="3" t="n">
        <v>38899</v>
      </c>
      <c r="B83" s="173" t="n">
        <v>0.98</v>
      </c>
      <c r="C83" s="173" t="n">
        <v>0.988</v>
      </c>
      <c r="D83" s="173" t="n">
        <v>0.965</v>
      </c>
      <c r="E83" s="173" t="n">
        <f aca="false">E71</f>
        <v>0.978</v>
      </c>
      <c r="F83" s="173" t="n">
        <v>0.977</v>
      </c>
      <c r="G83" s="173" t="n">
        <v>0.871086</v>
      </c>
      <c r="H83" s="173" t="n">
        <v>0.9875</v>
      </c>
      <c r="I83" s="173" t="n">
        <v>0.9875</v>
      </c>
      <c r="J83" s="173" t="n">
        <v>0.8310825</v>
      </c>
      <c r="K83" s="173" t="n">
        <v>0.985</v>
      </c>
      <c r="L83" s="173" t="n">
        <v>0.9875</v>
      </c>
      <c r="M83" s="173" t="n">
        <v>0.9875</v>
      </c>
      <c r="N83" s="173" t="n">
        <v>0.98</v>
      </c>
      <c r="O83" s="173" t="n">
        <v>0.970144725</v>
      </c>
      <c r="P83" s="173" t="n">
        <v>0.98</v>
      </c>
      <c r="Q83" s="173" t="n">
        <v>0.9875</v>
      </c>
      <c r="R83" s="173" t="n">
        <v>0.9875</v>
      </c>
      <c r="S83" s="173" t="n">
        <v>0.9875</v>
      </c>
      <c r="T83" s="173" t="n">
        <v>0.98</v>
      </c>
      <c r="U83" s="173" t="n">
        <v>0.98</v>
      </c>
      <c r="V83" s="173" t="n">
        <v>0.98</v>
      </c>
      <c r="W83" s="173" t="n">
        <v>0.98</v>
      </c>
      <c r="X83" s="173" t="n">
        <v>0.970144725</v>
      </c>
      <c r="Y83" s="173" t="n">
        <v>0.970144725</v>
      </c>
      <c r="Z83" s="173" t="n">
        <v>0.970144725</v>
      </c>
      <c r="AA83" s="173" t="n">
        <v>0.970144725</v>
      </c>
      <c r="AB83" s="173" t="n">
        <v>0.98</v>
      </c>
      <c r="AC83" s="173" t="n">
        <v>0.98</v>
      </c>
      <c r="AD83" s="173" t="n">
        <v>0.970144725</v>
      </c>
      <c r="AE83" s="173" t="n">
        <v>0.970144725</v>
      </c>
      <c r="AF83" s="173" t="n">
        <v>0.98</v>
      </c>
      <c r="AG83" s="173" t="n">
        <v>0.99</v>
      </c>
      <c r="AH83" s="173" t="n">
        <v>0.97561355</v>
      </c>
      <c r="AI83" s="173" t="n">
        <v>0.97561355</v>
      </c>
      <c r="AJ83" s="173" t="n">
        <v>0.98</v>
      </c>
      <c r="AK83" s="173" t="n">
        <v>1</v>
      </c>
      <c r="AL83" s="173" t="n">
        <v>0.985</v>
      </c>
      <c r="AM83" s="174" t="n">
        <v>0.985</v>
      </c>
      <c r="AS83" s="173" t="n">
        <v>0.977</v>
      </c>
      <c r="AT83" s="173" t="n">
        <v>0.9775</v>
      </c>
      <c r="AU83" s="173" t="n">
        <v>0.97561355</v>
      </c>
      <c r="AV83" s="173" t="n">
        <v>0.985</v>
      </c>
      <c r="AW83" s="173" t="n">
        <v>0.985</v>
      </c>
      <c r="AX83" s="173" t="n">
        <v>0.985</v>
      </c>
      <c r="AY83" s="173" t="n">
        <v>0.97561355</v>
      </c>
      <c r="AZ83" s="174" t="n">
        <v>0.97561355</v>
      </c>
      <c r="BA83" s="174" t="n">
        <v>0.985</v>
      </c>
      <c r="BB83" s="181" t="n">
        <v>1</v>
      </c>
      <c r="BC83" s="173" t="n">
        <v>1</v>
      </c>
      <c r="BD83" s="173" t="n">
        <v>1</v>
      </c>
      <c r="BE83" s="173" t="n">
        <v>1</v>
      </c>
      <c r="BF83" s="173" t="n">
        <v>0.9999</v>
      </c>
      <c r="BG83" s="173" t="n">
        <v>1</v>
      </c>
      <c r="BH83" s="173" t="n">
        <v>1</v>
      </c>
      <c r="BI83" s="173" t="n">
        <v>0.99</v>
      </c>
      <c r="BJ83" s="173" t="n">
        <v>0.999</v>
      </c>
      <c r="BK83" s="173" t="n">
        <v>0.999</v>
      </c>
      <c r="BL83" s="173" t="n">
        <v>0.9985</v>
      </c>
      <c r="BM83" s="173" t="n">
        <v>0.9985</v>
      </c>
      <c r="BN83" s="173" t="n">
        <v>0.972</v>
      </c>
      <c r="BO83" s="173" t="n">
        <v>0.9999</v>
      </c>
      <c r="BP83" s="173" t="n">
        <v>0.9999</v>
      </c>
      <c r="BQ83" s="173" t="n">
        <v>1</v>
      </c>
      <c r="BR83" s="173" t="n">
        <v>1.0860926</v>
      </c>
      <c r="BS83" s="173" t="n">
        <v>1.1046</v>
      </c>
      <c r="BT83" s="173" t="n">
        <v>1.0827</v>
      </c>
      <c r="BU83" s="173" t="n">
        <v>1.0126</v>
      </c>
      <c r="BV83" s="173" t="n">
        <v>1</v>
      </c>
      <c r="BW83" s="173" t="n">
        <v>2.1246</v>
      </c>
      <c r="BX83" s="173" t="n">
        <v>2.268286333</v>
      </c>
      <c r="BY83" s="173" t="n">
        <v>1.07315</v>
      </c>
      <c r="BZ83" s="173" t="n">
        <v>1.2885</v>
      </c>
      <c r="CA83" s="173" t="n">
        <v>2.001</v>
      </c>
      <c r="CB83" s="173" t="n">
        <v>1.503505</v>
      </c>
      <c r="CC83" s="173" t="n">
        <v>1.503505</v>
      </c>
      <c r="CD83" s="173" t="n">
        <v>1.255605</v>
      </c>
      <c r="CE83" s="173" t="n">
        <v>1.06903</v>
      </c>
      <c r="CF83" s="173" t="n">
        <v>1.417005</v>
      </c>
      <c r="CG83" s="182"/>
      <c r="CH83" s="173" t="n">
        <v>1.096195</v>
      </c>
      <c r="CI83" s="182"/>
      <c r="CJ83" s="182"/>
      <c r="CK83" s="182"/>
      <c r="CL83" s="182"/>
      <c r="CM83" s="182"/>
      <c r="CN83" s="182"/>
      <c r="CO83" s="182"/>
      <c r="CP83" s="173" t="n">
        <v>0.975</v>
      </c>
      <c r="CQ83" s="173" t="n">
        <v>0.91</v>
      </c>
      <c r="CR83" s="173" t="n">
        <v>0.91</v>
      </c>
      <c r="CS83" s="173" t="n">
        <v>0.97</v>
      </c>
      <c r="CT83" s="173" t="n">
        <v>0.99895</v>
      </c>
      <c r="CU83" s="173" t="n">
        <v>0.41</v>
      </c>
      <c r="CV83" s="173" t="n">
        <v>0.47</v>
      </c>
      <c r="CW83" s="173" t="n">
        <v>0.935</v>
      </c>
      <c r="CX83" s="173" t="n">
        <v>0.645</v>
      </c>
      <c r="CY83" s="173" t="n">
        <v>0.725</v>
      </c>
      <c r="CZ83" s="173" t="n">
        <v>0.8775</v>
      </c>
      <c r="DA83" s="173" t="n">
        <v>0.91</v>
      </c>
      <c r="DB83" s="173" t="n">
        <v>0.89</v>
      </c>
      <c r="DC83" s="173" t="n">
        <v>0.9075</v>
      </c>
      <c r="DD83" s="173" t="n">
        <v>0.915</v>
      </c>
      <c r="DE83" s="173" t="n">
        <v>0.89</v>
      </c>
      <c r="DI83" s="173" t="n">
        <v>0.9775</v>
      </c>
      <c r="DN83" s="182" t="n">
        <v>0.000285</v>
      </c>
      <c r="DO83" s="182" t="n">
        <v>0.0002</v>
      </c>
      <c r="DP83" s="182" t="n">
        <v>0</v>
      </c>
      <c r="DQ83" s="182" t="n">
        <v>0.0001</v>
      </c>
      <c r="DR83" s="182" t="n">
        <v>0</v>
      </c>
      <c r="DS83" s="182" t="n">
        <v>0.0036</v>
      </c>
      <c r="DT83" s="182" t="n">
        <v>0.00047</v>
      </c>
      <c r="DU83" s="182" t="n">
        <v>0.0007</v>
      </c>
      <c r="DV83" s="182" t="n">
        <v>0</v>
      </c>
      <c r="DW83" s="182" t="n">
        <v>0</v>
      </c>
      <c r="DX83" s="182" t="n">
        <v>0.0005</v>
      </c>
      <c r="DY83" s="182" t="n">
        <v>0.0005</v>
      </c>
      <c r="DZ83" s="182" t="n">
        <v>0.0003</v>
      </c>
      <c r="EA83" s="182" t="n">
        <v>0.000275</v>
      </c>
      <c r="EB83" s="182" t="n">
        <v>0.0004</v>
      </c>
      <c r="ED83" s="182" t="n">
        <v>6.5E-005</v>
      </c>
      <c r="EF83" s="173" t="n">
        <v>1</v>
      </c>
    </row>
    <row r="84" customFormat="false" ht="12.75" hidden="false" customHeight="false" outlineLevel="0" collapsed="false">
      <c r="A84" s="3" t="n">
        <v>38930</v>
      </c>
      <c r="B84" s="173" t="n">
        <v>0.98</v>
      </c>
      <c r="C84" s="173" t="n">
        <v>0.988</v>
      </c>
      <c r="D84" s="173" t="n">
        <v>0.965</v>
      </c>
      <c r="E84" s="173" t="n">
        <f aca="false">E72</f>
        <v>0.978</v>
      </c>
      <c r="F84" s="173" t="n">
        <v>0.977</v>
      </c>
      <c r="G84" s="173" t="n">
        <v>0.915126</v>
      </c>
      <c r="H84" s="173" t="n">
        <v>0.9875</v>
      </c>
      <c r="I84" s="173" t="n">
        <v>0.9875</v>
      </c>
      <c r="J84" s="173" t="n">
        <v>0.9470475</v>
      </c>
      <c r="K84" s="173" t="n">
        <v>0.985</v>
      </c>
      <c r="L84" s="173" t="n">
        <v>0.9875</v>
      </c>
      <c r="M84" s="173" t="n">
        <v>0.9875</v>
      </c>
      <c r="N84" s="173" t="n">
        <v>0.98</v>
      </c>
      <c r="O84" s="173" t="n">
        <v>0.9875</v>
      </c>
      <c r="P84" s="173" t="n">
        <v>0.98</v>
      </c>
      <c r="Q84" s="173" t="n">
        <v>0.9875</v>
      </c>
      <c r="R84" s="173" t="n">
        <v>0.9875</v>
      </c>
      <c r="S84" s="173" t="n">
        <v>0.9875</v>
      </c>
      <c r="T84" s="173" t="n">
        <v>0.98</v>
      </c>
      <c r="U84" s="173" t="n">
        <v>0.98</v>
      </c>
      <c r="V84" s="173" t="n">
        <v>0.98</v>
      </c>
      <c r="W84" s="173" t="n">
        <v>0.98</v>
      </c>
      <c r="X84" s="173" t="n">
        <v>0.9875</v>
      </c>
      <c r="Y84" s="173" t="n">
        <v>0.9875</v>
      </c>
      <c r="Z84" s="173" t="n">
        <v>0.9875</v>
      </c>
      <c r="AA84" s="173" t="n">
        <v>0.9875</v>
      </c>
      <c r="AB84" s="173" t="n">
        <v>0.98</v>
      </c>
      <c r="AC84" s="173" t="n">
        <v>0.98</v>
      </c>
      <c r="AD84" s="173" t="n">
        <v>0.9875</v>
      </c>
      <c r="AE84" s="173" t="n">
        <v>0.9875</v>
      </c>
      <c r="AF84" s="173" t="n">
        <v>0.98</v>
      </c>
      <c r="AG84" s="173" t="n">
        <v>0.99</v>
      </c>
      <c r="AH84" s="173" t="n">
        <v>0.9756714</v>
      </c>
      <c r="AI84" s="173" t="n">
        <v>0.9756714</v>
      </c>
      <c r="AJ84" s="173" t="n">
        <v>0.98</v>
      </c>
      <c r="AK84" s="173" t="n">
        <v>1</v>
      </c>
      <c r="AL84" s="173" t="n">
        <v>0.985</v>
      </c>
      <c r="AM84" s="174" t="n">
        <v>0.985</v>
      </c>
      <c r="AS84" s="173" t="n">
        <v>0.977</v>
      </c>
      <c r="AT84" s="173" t="n">
        <v>0.9775</v>
      </c>
      <c r="AU84" s="173" t="n">
        <v>0.9756714</v>
      </c>
      <c r="AV84" s="173" t="n">
        <v>0.985</v>
      </c>
      <c r="AW84" s="173" t="n">
        <v>0.985</v>
      </c>
      <c r="AX84" s="173" t="n">
        <v>0.985</v>
      </c>
      <c r="AY84" s="173" t="n">
        <v>0.9756714</v>
      </c>
      <c r="AZ84" s="174" t="n">
        <v>0.9756714</v>
      </c>
      <c r="BA84" s="174" t="n">
        <v>0.985</v>
      </c>
      <c r="BB84" s="181" t="n">
        <v>1</v>
      </c>
      <c r="BC84" s="173" t="n">
        <v>1</v>
      </c>
      <c r="BD84" s="173" t="n">
        <v>1</v>
      </c>
      <c r="BE84" s="173" t="n">
        <v>1</v>
      </c>
      <c r="BF84" s="173" t="n">
        <v>0.9999</v>
      </c>
      <c r="BG84" s="173" t="n">
        <v>1</v>
      </c>
      <c r="BH84" s="173" t="n">
        <v>1</v>
      </c>
      <c r="BI84" s="173" t="n">
        <v>0.99</v>
      </c>
      <c r="BJ84" s="173" t="n">
        <v>0.999</v>
      </c>
      <c r="BK84" s="173" t="n">
        <v>0.999</v>
      </c>
      <c r="BL84" s="173" t="n">
        <v>0.9985</v>
      </c>
      <c r="BM84" s="173" t="n">
        <v>0.9985</v>
      </c>
      <c r="BN84" s="173" t="n">
        <v>0.972</v>
      </c>
      <c r="BO84" s="173" t="n">
        <v>0.9999</v>
      </c>
      <c r="BP84" s="173" t="n">
        <v>0.9999</v>
      </c>
      <c r="BQ84" s="173" t="n">
        <v>1</v>
      </c>
      <c r="BR84" s="173" t="n">
        <v>1.0863776</v>
      </c>
      <c r="BS84" s="173" t="n">
        <v>1.1048</v>
      </c>
      <c r="BT84" s="173" t="n">
        <v>1.0827</v>
      </c>
      <c r="BU84" s="173" t="n">
        <v>1.0127</v>
      </c>
      <c r="BV84" s="173" t="n">
        <v>1</v>
      </c>
      <c r="BW84" s="173" t="n">
        <v>2.1282</v>
      </c>
      <c r="BX84" s="173" t="n">
        <v>2.268756333</v>
      </c>
      <c r="BY84" s="173" t="n">
        <v>1.07385</v>
      </c>
      <c r="BZ84" s="173" t="n">
        <v>1.2885</v>
      </c>
      <c r="CA84" s="173" t="n">
        <v>2.001</v>
      </c>
      <c r="CB84" s="173" t="n">
        <v>1.504005</v>
      </c>
      <c r="CC84" s="173" t="n">
        <v>1.504005</v>
      </c>
      <c r="CD84" s="173" t="n">
        <v>1.255905</v>
      </c>
      <c r="CE84" s="173" t="n">
        <v>1.069305</v>
      </c>
      <c r="CF84" s="173" t="n">
        <v>1.417405</v>
      </c>
      <c r="CG84" s="182"/>
      <c r="CH84" s="173" t="n">
        <v>1.09626</v>
      </c>
      <c r="CI84" s="182"/>
      <c r="CJ84" s="182"/>
      <c r="CK84" s="182"/>
      <c r="CL84" s="182"/>
      <c r="CM84" s="182"/>
      <c r="CN84" s="182"/>
      <c r="CO84" s="182"/>
      <c r="CP84" s="173" t="n">
        <v>0.975</v>
      </c>
      <c r="CQ84" s="173" t="n">
        <v>0.91</v>
      </c>
      <c r="CR84" s="173" t="n">
        <v>0.91</v>
      </c>
      <c r="CS84" s="173" t="n">
        <v>0.97</v>
      </c>
      <c r="CT84" s="173" t="n">
        <v>0.99895</v>
      </c>
      <c r="CU84" s="173" t="n">
        <v>0.43</v>
      </c>
      <c r="CV84" s="173" t="n">
        <v>0.52</v>
      </c>
      <c r="CW84" s="173" t="n">
        <v>0.925</v>
      </c>
      <c r="CX84" s="173" t="n">
        <v>0.735</v>
      </c>
      <c r="CY84" s="173" t="n">
        <v>0.725</v>
      </c>
      <c r="CZ84" s="173" t="n">
        <v>0.89</v>
      </c>
      <c r="DA84" s="173" t="n">
        <v>0.9225</v>
      </c>
      <c r="DB84" s="173" t="n">
        <v>0.915</v>
      </c>
      <c r="DC84" s="173" t="n">
        <v>0.9275</v>
      </c>
      <c r="DD84" s="173" t="n">
        <v>0.915</v>
      </c>
      <c r="DE84" s="173" t="n">
        <v>0.89</v>
      </c>
      <c r="DI84" s="173" t="n">
        <v>0.9775</v>
      </c>
      <c r="DN84" s="182" t="n">
        <v>0.000285</v>
      </c>
      <c r="DO84" s="182" t="n">
        <v>0.0002</v>
      </c>
      <c r="DP84" s="182" t="n">
        <v>0</v>
      </c>
      <c r="DQ84" s="182" t="n">
        <v>0.0001</v>
      </c>
      <c r="DR84" s="182" t="n">
        <v>0</v>
      </c>
      <c r="DS84" s="182" t="n">
        <v>0.0036</v>
      </c>
      <c r="DT84" s="182" t="n">
        <v>0.00047</v>
      </c>
      <c r="DU84" s="182" t="n">
        <v>0.0007</v>
      </c>
      <c r="DV84" s="182" t="n">
        <v>0</v>
      </c>
      <c r="DW84" s="182" t="n">
        <v>0</v>
      </c>
      <c r="DX84" s="182" t="n">
        <v>0.0005</v>
      </c>
      <c r="DY84" s="182" t="n">
        <v>0.0005</v>
      </c>
      <c r="DZ84" s="182" t="n">
        <v>0.0003</v>
      </c>
      <c r="EA84" s="182" t="n">
        <v>0.000275</v>
      </c>
      <c r="EB84" s="182" t="n">
        <v>0.0004</v>
      </c>
      <c r="ED84" s="182" t="n">
        <v>6.5E-005</v>
      </c>
      <c r="EF84" s="173" t="n">
        <v>1</v>
      </c>
    </row>
    <row r="85" customFormat="false" ht="12.75" hidden="false" customHeight="false" outlineLevel="0" collapsed="false">
      <c r="A85" s="3" t="n">
        <v>38961</v>
      </c>
      <c r="B85" s="173" t="n">
        <v>0.98</v>
      </c>
      <c r="C85" s="173" t="n">
        <v>0.988</v>
      </c>
      <c r="D85" s="173" t="n">
        <v>0.965</v>
      </c>
      <c r="E85" s="173" t="n">
        <f aca="false">E73</f>
        <v>0.978</v>
      </c>
      <c r="F85" s="173" t="n">
        <v>0.977</v>
      </c>
      <c r="G85" s="173" t="n">
        <v>0.980628</v>
      </c>
      <c r="H85" s="173" t="n">
        <v>0.9875</v>
      </c>
      <c r="I85" s="173" t="n">
        <v>0.9875</v>
      </c>
      <c r="J85" s="173" t="n">
        <v>0.7666575</v>
      </c>
      <c r="K85" s="173" t="n">
        <v>0.985</v>
      </c>
      <c r="L85" s="173" t="n">
        <v>0.9875</v>
      </c>
      <c r="M85" s="173" t="n">
        <v>0.9875</v>
      </c>
      <c r="N85" s="173" t="n">
        <v>0.98</v>
      </c>
      <c r="O85" s="173" t="n">
        <v>0.9840136</v>
      </c>
      <c r="P85" s="173" t="n">
        <v>0.98</v>
      </c>
      <c r="Q85" s="173" t="n">
        <v>0.9875</v>
      </c>
      <c r="R85" s="173" t="n">
        <v>0.9875</v>
      </c>
      <c r="S85" s="173" t="n">
        <v>0.9875</v>
      </c>
      <c r="T85" s="173" t="n">
        <v>0.98</v>
      </c>
      <c r="U85" s="173" t="n">
        <v>0.98</v>
      </c>
      <c r="V85" s="173" t="n">
        <v>0.98</v>
      </c>
      <c r="W85" s="173" t="n">
        <v>0.98</v>
      </c>
      <c r="X85" s="173" t="n">
        <v>0.9840136</v>
      </c>
      <c r="Y85" s="173" t="n">
        <v>0.9840136</v>
      </c>
      <c r="Z85" s="173" t="n">
        <v>0.9840136</v>
      </c>
      <c r="AA85" s="173" t="n">
        <v>0.9840136</v>
      </c>
      <c r="AB85" s="173" t="n">
        <v>0.98</v>
      </c>
      <c r="AC85" s="173" t="n">
        <v>0.98</v>
      </c>
      <c r="AD85" s="173" t="n">
        <v>0.9840136</v>
      </c>
      <c r="AE85" s="173" t="n">
        <v>0.9840136</v>
      </c>
      <c r="AF85" s="173" t="n">
        <v>0.98</v>
      </c>
      <c r="AG85" s="173" t="n">
        <v>0.99</v>
      </c>
      <c r="AH85" s="173" t="n">
        <v>0.97572925</v>
      </c>
      <c r="AI85" s="173" t="n">
        <v>0.97572925</v>
      </c>
      <c r="AJ85" s="173" t="n">
        <v>0.98</v>
      </c>
      <c r="AK85" s="173" t="n">
        <v>1</v>
      </c>
      <c r="AL85" s="173" t="n">
        <v>0.985</v>
      </c>
      <c r="AM85" s="174" t="n">
        <v>0.985</v>
      </c>
      <c r="AS85" s="173" t="n">
        <v>0.977</v>
      </c>
      <c r="AT85" s="173" t="n">
        <v>0.9775</v>
      </c>
      <c r="AU85" s="173" t="n">
        <v>0.97572925</v>
      </c>
      <c r="AV85" s="173" t="n">
        <v>0.985</v>
      </c>
      <c r="AW85" s="173" t="n">
        <v>0.985</v>
      </c>
      <c r="AX85" s="173" t="n">
        <v>0.985</v>
      </c>
      <c r="AY85" s="173" t="n">
        <v>0.97572925</v>
      </c>
      <c r="AZ85" s="174" t="n">
        <v>0.97572925</v>
      </c>
      <c r="BA85" s="174" t="n">
        <v>0.985</v>
      </c>
      <c r="BB85" s="181" t="n">
        <v>1</v>
      </c>
      <c r="BC85" s="173" t="n">
        <v>1</v>
      </c>
      <c r="BD85" s="173" t="n">
        <v>1</v>
      </c>
      <c r="BE85" s="173" t="n">
        <v>1</v>
      </c>
      <c r="BF85" s="173" t="n">
        <v>0.9999</v>
      </c>
      <c r="BG85" s="173" t="n">
        <v>1</v>
      </c>
      <c r="BH85" s="173" t="n">
        <v>1</v>
      </c>
      <c r="BI85" s="173" t="n">
        <v>0.99</v>
      </c>
      <c r="BJ85" s="173" t="n">
        <v>0.999</v>
      </c>
      <c r="BK85" s="173" t="n">
        <v>0.999</v>
      </c>
      <c r="BL85" s="173" t="n">
        <v>0.9985</v>
      </c>
      <c r="BM85" s="173" t="n">
        <v>0.9985</v>
      </c>
      <c r="BN85" s="173" t="n">
        <v>0.972</v>
      </c>
      <c r="BO85" s="173" t="n">
        <v>0.9999</v>
      </c>
      <c r="BP85" s="173" t="n">
        <v>0.9999</v>
      </c>
      <c r="BQ85" s="173" t="n">
        <v>1</v>
      </c>
      <c r="BR85" s="173" t="n">
        <v>1.0866626</v>
      </c>
      <c r="BS85" s="173" t="n">
        <v>1.105</v>
      </c>
      <c r="BT85" s="173" t="n">
        <v>1.0827</v>
      </c>
      <c r="BU85" s="173" t="n">
        <v>1.0128</v>
      </c>
      <c r="BV85" s="173" t="n">
        <v>1</v>
      </c>
      <c r="BW85" s="173" t="n">
        <v>2.1318</v>
      </c>
      <c r="BX85" s="173" t="n">
        <v>2.269226333</v>
      </c>
      <c r="BY85" s="173" t="n">
        <v>1.07455</v>
      </c>
      <c r="BZ85" s="173" t="n">
        <v>1.2885</v>
      </c>
      <c r="CA85" s="173" t="n">
        <v>2.001</v>
      </c>
      <c r="CB85" s="173" t="n">
        <v>1.504505</v>
      </c>
      <c r="CC85" s="173" t="n">
        <v>1.504505</v>
      </c>
      <c r="CD85" s="173" t="n">
        <v>1.256205</v>
      </c>
      <c r="CE85" s="173" t="n">
        <v>1.06958</v>
      </c>
      <c r="CF85" s="173" t="n">
        <v>1.417805</v>
      </c>
      <c r="CG85" s="182"/>
      <c r="CH85" s="173" t="n">
        <v>1.096325</v>
      </c>
      <c r="CI85" s="182"/>
      <c r="CJ85" s="182"/>
      <c r="CK85" s="182"/>
      <c r="CL85" s="182"/>
      <c r="CM85" s="182"/>
      <c r="CN85" s="182"/>
      <c r="CO85" s="182"/>
      <c r="CP85" s="173" t="n">
        <v>0.975</v>
      </c>
      <c r="CQ85" s="173" t="n">
        <v>0.91</v>
      </c>
      <c r="CR85" s="173" t="n">
        <v>0.91</v>
      </c>
      <c r="CS85" s="173" t="n">
        <v>0.95</v>
      </c>
      <c r="CT85" s="173" t="n">
        <v>0.99895</v>
      </c>
      <c r="CU85" s="173" t="n">
        <v>0.46</v>
      </c>
      <c r="CV85" s="173" t="n">
        <v>0.55</v>
      </c>
      <c r="CW85" s="173" t="n">
        <v>0.925</v>
      </c>
      <c r="CX85" s="173" t="n">
        <v>0.595</v>
      </c>
      <c r="CY85" s="173" t="n">
        <v>0.575</v>
      </c>
      <c r="CZ85" s="173" t="n">
        <v>0.945</v>
      </c>
      <c r="DA85" s="173" t="n">
        <v>0.9775</v>
      </c>
      <c r="DB85" s="173" t="n">
        <v>0.945</v>
      </c>
      <c r="DC85" s="173" t="n">
        <v>0.92</v>
      </c>
      <c r="DD85" s="173" t="n">
        <v>0.915</v>
      </c>
      <c r="DE85" s="173" t="n">
        <v>0.89</v>
      </c>
      <c r="DI85" s="173" t="n">
        <v>0.9775</v>
      </c>
      <c r="DN85" s="182" t="n">
        <v>0.000285</v>
      </c>
      <c r="DO85" s="182" t="n">
        <v>0.0002</v>
      </c>
      <c r="DP85" s="182" t="n">
        <v>0</v>
      </c>
      <c r="DQ85" s="182" t="n">
        <v>0.0001</v>
      </c>
      <c r="DR85" s="182" t="n">
        <v>0</v>
      </c>
      <c r="DS85" s="182" t="n">
        <v>0.0036</v>
      </c>
      <c r="DT85" s="182" t="n">
        <v>0.00047</v>
      </c>
      <c r="DU85" s="182" t="n">
        <v>0.0007</v>
      </c>
      <c r="DV85" s="182" t="n">
        <v>0</v>
      </c>
      <c r="DW85" s="182" t="n">
        <v>0</v>
      </c>
      <c r="DX85" s="182" t="n">
        <v>0.0005</v>
      </c>
      <c r="DY85" s="182" t="n">
        <v>0.0005</v>
      </c>
      <c r="DZ85" s="182" t="n">
        <v>0.0003</v>
      </c>
      <c r="EA85" s="182" t="n">
        <v>0.000275</v>
      </c>
      <c r="EB85" s="182" t="n">
        <v>0.0004</v>
      </c>
      <c r="ED85" s="182" t="n">
        <v>6.5E-005</v>
      </c>
      <c r="EF85" s="173" t="n">
        <v>1</v>
      </c>
    </row>
    <row r="86" customFormat="false" ht="12.75" hidden="false" customHeight="false" outlineLevel="0" collapsed="false">
      <c r="A86" s="3" t="n">
        <v>38991</v>
      </c>
      <c r="B86" s="173" t="n">
        <v>0.98</v>
      </c>
      <c r="C86" s="173" t="n">
        <v>0.988</v>
      </c>
      <c r="D86" s="173" t="n">
        <v>0.96</v>
      </c>
      <c r="E86" s="173" t="n">
        <f aca="false">E74</f>
        <v>0.994</v>
      </c>
      <c r="F86" s="173" t="n">
        <v>0.977</v>
      </c>
      <c r="G86" s="173" t="n">
        <v>0.982284</v>
      </c>
      <c r="H86" s="173" t="n">
        <v>0.9875</v>
      </c>
      <c r="I86" s="173" t="n">
        <v>0.9875</v>
      </c>
      <c r="J86" s="173" t="n">
        <v>0.7537725</v>
      </c>
      <c r="K86" s="173" t="n">
        <v>0.985</v>
      </c>
      <c r="L86" s="173" t="n">
        <v>0.9875</v>
      </c>
      <c r="M86" s="173" t="n">
        <v>0.9875</v>
      </c>
      <c r="N86" s="173" t="n">
        <v>0.98</v>
      </c>
      <c r="O86" s="173" t="n">
        <v>0.965544138</v>
      </c>
      <c r="P86" s="173" t="n">
        <v>0.98</v>
      </c>
      <c r="Q86" s="173" t="n">
        <v>0.9875</v>
      </c>
      <c r="R86" s="173" t="n">
        <v>0.9875</v>
      </c>
      <c r="S86" s="173" t="n">
        <v>0.9875</v>
      </c>
      <c r="T86" s="173" t="n">
        <v>0.98</v>
      </c>
      <c r="U86" s="173" t="n">
        <v>0.98</v>
      </c>
      <c r="V86" s="173" t="n">
        <v>0.98</v>
      </c>
      <c r="W86" s="173" t="n">
        <v>0.98</v>
      </c>
      <c r="X86" s="173" t="n">
        <v>0.965544138</v>
      </c>
      <c r="Y86" s="173" t="n">
        <v>0.965544138</v>
      </c>
      <c r="Z86" s="173" t="n">
        <v>0.965544138</v>
      </c>
      <c r="AA86" s="173" t="n">
        <v>0.965544138</v>
      </c>
      <c r="AB86" s="173" t="n">
        <v>0.98</v>
      </c>
      <c r="AC86" s="173" t="n">
        <v>0.98</v>
      </c>
      <c r="AD86" s="173" t="n">
        <v>0.965544138</v>
      </c>
      <c r="AE86" s="173" t="n">
        <v>0.965544138</v>
      </c>
      <c r="AF86" s="173" t="n">
        <v>0.98</v>
      </c>
      <c r="AG86" s="173" t="n">
        <v>0.99</v>
      </c>
      <c r="AH86" s="173" t="n">
        <v>0.9757871</v>
      </c>
      <c r="AI86" s="173" t="n">
        <v>0.9757871</v>
      </c>
      <c r="AJ86" s="173" t="n">
        <v>0.98</v>
      </c>
      <c r="AK86" s="173" t="n">
        <v>1</v>
      </c>
      <c r="AL86" s="173" t="n">
        <v>0.985</v>
      </c>
      <c r="AM86" s="174" t="n">
        <v>0.985</v>
      </c>
      <c r="AS86" s="173" t="n">
        <v>0.977</v>
      </c>
      <c r="AT86" s="173" t="n">
        <v>0.9775</v>
      </c>
      <c r="AU86" s="173" t="n">
        <v>0.9757871</v>
      </c>
      <c r="AV86" s="173" t="n">
        <v>0.985</v>
      </c>
      <c r="AW86" s="173" t="n">
        <v>0.985</v>
      </c>
      <c r="AX86" s="173" t="n">
        <v>0.985</v>
      </c>
      <c r="AY86" s="173" t="n">
        <v>0.9757871</v>
      </c>
      <c r="AZ86" s="174" t="n">
        <v>0.9757871</v>
      </c>
      <c r="BA86" s="174" t="n">
        <v>0.985</v>
      </c>
      <c r="BB86" s="181" t="n">
        <v>1</v>
      </c>
      <c r="BC86" s="173" t="n">
        <v>1</v>
      </c>
      <c r="BD86" s="173" t="n">
        <v>1</v>
      </c>
      <c r="BE86" s="173" t="n">
        <v>1</v>
      </c>
      <c r="BF86" s="173" t="n">
        <v>0.9999</v>
      </c>
      <c r="BG86" s="173" t="n">
        <v>1</v>
      </c>
      <c r="BH86" s="173" t="n">
        <v>1</v>
      </c>
      <c r="BI86" s="173" t="n">
        <v>0.99</v>
      </c>
      <c r="BJ86" s="173" t="n">
        <v>0.999</v>
      </c>
      <c r="BK86" s="173" t="n">
        <v>0.999</v>
      </c>
      <c r="BL86" s="173" t="n">
        <v>0.9985</v>
      </c>
      <c r="BM86" s="173" t="n">
        <v>0.9985</v>
      </c>
      <c r="BN86" s="173" t="n">
        <v>0.972</v>
      </c>
      <c r="BO86" s="173" t="n">
        <v>0.9999</v>
      </c>
      <c r="BP86" s="173" t="n">
        <v>0.9999</v>
      </c>
      <c r="BQ86" s="173" t="n">
        <v>1</v>
      </c>
      <c r="BR86" s="173" t="n">
        <v>1.0869476</v>
      </c>
      <c r="BS86" s="173" t="n">
        <v>1.1052</v>
      </c>
      <c r="BT86" s="173" t="n">
        <v>1.0827</v>
      </c>
      <c r="BU86" s="173" t="n">
        <v>1.0129</v>
      </c>
      <c r="BV86" s="173" t="n">
        <v>1</v>
      </c>
      <c r="BW86" s="173" t="n">
        <v>2.1354</v>
      </c>
      <c r="BX86" s="173" t="n">
        <v>2.269696333</v>
      </c>
      <c r="BY86" s="173" t="n">
        <v>1.07525</v>
      </c>
      <c r="BZ86" s="173" t="n">
        <v>1.2885</v>
      </c>
      <c r="CA86" s="173" t="n">
        <v>2.001</v>
      </c>
      <c r="CB86" s="173" t="n">
        <v>1.505005</v>
      </c>
      <c r="CC86" s="173" t="n">
        <v>1.505005</v>
      </c>
      <c r="CD86" s="173" t="n">
        <v>1.256505</v>
      </c>
      <c r="CE86" s="173" t="n">
        <v>1.069855</v>
      </c>
      <c r="CF86" s="173" t="n">
        <v>1.418205</v>
      </c>
      <c r="CG86" s="182"/>
      <c r="CH86" s="173" t="n">
        <v>1.09639</v>
      </c>
      <c r="CI86" s="182"/>
      <c r="CJ86" s="182"/>
      <c r="CK86" s="182"/>
      <c r="CL86" s="182"/>
      <c r="CM86" s="182"/>
      <c r="CN86" s="182"/>
      <c r="CO86" s="182"/>
      <c r="CP86" s="173" t="n">
        <v>0.955</v>
      </c>
      <c r="CQ86" s="173" t="n">
        <v>0.9</v>
      </c>
      <c r="CR86" s="173" t="n">
        <v>0.91</v>
      </c>
      <c r="CS86" s="173" t="n">
        <v>0.94</v>
      </c>
      <c r="CT86" s="173" t="n">
        <v>0.99895</v>
      </c>
      <c r="CU86" s="173" t="n">
        <v>0.46</v>
      </c>
      <c r="CV86" s="173" t="n">
        <v>0.45</v>
      </c>
      <c r="CW86" s="173" t="n">
        <v>0.925</v>
      </c>
      <c r="CX86" s="173" t="n">
        <v>0.585</v>
      </c>
      <c r="CY86" s="173" t="n">
        <v>0.505</v>
      </c>
      <c r="CZ86" s="173" t="n">
        <v>0.805</v>
      </c>
      <c r="DA86" s="173" t="n">
        <v>0.8375</v>
      </c>
      <c r="DB86" s="173" t="n">
        <v>0.875</v>
      </c>
      <c r="DC86" s="173" t="n">
        <v>0.9025</v>
      </c>
      <c r="DD86" s="173" t="n">
        <v>0.82</v>
      </c>
      <c r="DE86" s="173" t="n">
        <v>0.89</v>
      </c>
      <c r="DI86" s="173" t="n">
        <v>0.9775</v>
      </c>
      <c r="DN86" s="182" t="n">
        <v>0.000285</v>
      </c>
      <c r="DO86" s="182" t="n">
        <v>0.0002</v>
      </c>
      <c r="DP86" s="182" t="n">
        <v>0</v>
      </c>
      <c r="DQ86" s="182" t="n">
        <v>0.0001</v>
      </c>
      <c r="DR86" s="182" t="n">
        <v>0</v>
      </c>
      <c r="DS86" s="182" t="n">
        <v>0.0036</v>
      </c>
      <c r="DT86" s="182" t="n">
        <v>0.00047</v>
      </c>
      <c r="DU86" s="182" t="n">
        <v>0.0007</v>
      </c>
      <c r="DV86" s="182" t="n">
        <v>0</v>
      </c>
      <c r="DW86" s="182" t="n">
        <v>0</v>
      </c>
      <c r="DX86" s="182" t="n">
        <v>0.0005</v>
      </c>
      <c r="DY86" s="182" t="n">
        <v>0.0005</v>
      </c>
      <c r="DZ86" s="182" t="n">
        <v>0.0003</v>
      </c>
      <c r="EA86" s="182" t="n">
        <v>0.000275</v>
      </c>
      <c r="EB86" s="182" t="n">
        <v>0.0004</v>
      </c>
      <c r="ED86" s="182" t="n">
        <v>6.5E-005</v>
      </c>
      <c r="EF86" s="173" t="n">
        <v>1</v>
      </c>
    </row>
    <row r="87" customFormat="false" ht="12.75" hidden="false" customHeight="false" outlineLevel="0" collapsed="false">
      <c r="A87" s="3" t="n">
        <v>39022</v>
      </c>
      <c r="B87" s="173" t="n">
        <v>0.98</v>
      </c>
      <c r="C87" s="173" t="n">
        <v>0.988</v>
      </c>
      <c r="D87" s="173" t="n">
        <v>0.96</v>
      </c>
      <c r="E87" s="173" t="n">
        <f aca="false">E75</f>
        <v>0.994</v>
      </c>
      <c r="F87" s="173" t="n">
        <v>0.977</v>
      </c>
      <c r="G87" s="173" t="n">
        <v>0.9875</v>
      </c>
      <c r="H87" s="173" t="n">
        <v>0.9875</v>
      </c>
      <c r="I87" s="173" t="n">
        <v>0.97373475</v>
      </c>
      <c r="J87" s="173" t="n">
        <v>0.7022325</v>
      </c>
      <c r="K87" s="173" t="n">
        <v>0.970485</v>
      </c>
      <c r="L87" s="173" t="n">
        <v>0.9875</v>
      </c>
      <c r="M87" s="173" t="n">
        <v>0.9875</v>
      </c>
      <c r="N87" s="173" t="n">
        <v>0.98</v>
      </c>
      <c r="O87" s="173" t="n">
        <v>0.965792325</v>
      </c>
      <c r="P87" s="173" t="n">
        <v>0.98</v>
      </c>
      <c r="Q87" s="173" t="n">
        <v>0.9875</v>
      </c>
      <c r="R87" s="173" t="n">
        <v>0.9875</v>
      </c>
      <c r="S87" s="173" t="n">
        <v>0.9875</v>
      </c>
      <c r="T87" s="173" t="n">
        <v>0.98</v>
      </c>
      <c r="U87" s="173" t="n">
        <v>0.98</v>
      </c>
      <c r="V87" s="173" t="n">
        <v>0.98</v>
      </c>
      <c r="W87" s="173" t="n">
        <v>0.98</v>
      </c>
      <c r="X87" s="173" t="n">
        <v>0.965792325</v>
      </c>
      <c r="Y87" s="173" t="n">
        <v>0.965792325</v>
      </c>
      <c r="Z87" s="173" t="n">
        <v>0.965792325</v>
      </c>
      <c r="AA87" s="173" t="n">
        <v>0.965792325</v>
      </c>
      <c r="AB87" s="173" t="n">
        <v>0.98</v>
      </c>
      <c r="AC87" s="173" t="n">
        <v>0.98</v>
      </c>
      <c r="AD87" s="173" t="n">
        <v>0.965792325</v>
      </c>
      <c r="AE87" s="173" t="n">
        <v>0.965792325</v>
      </c>
      <c r="AF87" s="173" t="n">
        <v>0.98</v>
      </c>
      <c r="AG87" s="173" t="n">
        <v>0.99</v>
      </c>
      <c r="AH87" s="173" t="n">
        <v>0.97584495</v>
      </c>
      <c r="AI87" s="173" t="n">
        <v>0.97584495</v>
      </c>
      <c r="AJ87" s="173" t="n">
        <v>0.98</v>
      </c>
      <c r="AK87" s="173" t="n">
        <v>1</v>
      </c>
      <c r="AL87" s="173" t="n">
        <v>0.970485</v>
      </c>
      <c r="AM87" s="174" t="n">
        <v>0.97443</v>
      </c>
      <c r="AS87" s="173" t="n">
        <v>0.977</v>
      </c>
      <c r="AT87" s="173" t="n">
        <v>0.9775</v>
      </c>
      <c r="AU87" s="173" t="n">
        <v>0.97584495</v>
      </c>
      <c r="AV87" s="173" t="n">
        <v>0.97443</v>
      </c>
      <c r="AW87" s="173" t="n">
        <v>0.97443</v>
      </c>
      <c r="AX87" s="173" t="n">
        <v>0.97443</v>
      </c>
      <c r="AY87" s="173" t="n">
        <v>0.97584495</v>
      </c>
      <c r="AZ87" s="174" t="n">
        <v>0.97584495</v>
      </c>
      <c r="BA87" s="174" t="n">
        <v>0.97443</v>
      </c>
      <c r="BB87" s="181" t="n">
        <v>1</v>
      </c>
      <c r="BC87" s="173" t="n">
        <v>1</v>
      </c>
      <c r="BD87" s="173" t="n">
        <v>1</v>
      </c>
      <c r="BE87" s="173" t="n">
        <v>1</v>
      </c>
      <c r="BF87" s="173" t="n">
        <v>0.9999</v>
      </c>
      <c r="BG87" s="173" t="n">
        <v>1</v>
      </c>
      <c r="BH87" s="173" t="n">
        <v>1</v>
      </c>
      <c r="BI87" s="173" t="n">
        <v>0.99</v>
      </c>
      <c r="BJ87" s="173" t="n">
        <v>0.999</v>
      </c>
      <c r="BK87" s="173" t="n">
        <v>0.999</v>
      </c>
      <c r="BL87" s="173" t="n">
        <v>0.9985</v>
      </c>
      <c r="BM87" s="173" t="n">
        <v>0.9985</v>
      </c>
      <c r="BN87" s="173" t="n">
        <v>0.972</v>
      </c>
      <c r="BO87" s="173" t="n">
        <v>0.9999</v>
      </c>
      <c r="BP87" s="173" t="n">
        <v>0.9999</v>
      </c>
      <c r="BQ87" s="173" t="n">
        <v>1</v>
      </c>
      <c r="BR87" s="173" t="n">
        <v>1.0872326</v>
      </c>
      <c r="BS87" s="173" t="n">
        <v>1.1054</v>
      </c>
      <c r="BT87" s="173" t="n">
        <v>1.0827</v>
      </c>
      <c r="BU87" s="173" t="n">
        <v>1.013</v>
      </c>
      <c r="BV87" s="173" t="n">
        <v>1</v>
      </c>
      <c r="BW87" s="173" t="n">
        <v>2.139</v>
      </c>
      <c r="BX87" s="173" t="n">
        <v>2.270166333</v>
      </c>
      <c r="BY87" s="173" t="n">
        <v>1.07595</v>
      </c>
      <c r="BZ87" s="173" t="n">
        <v>1.2885</v>
      </c>
      <c r="CA87" s="173" t="n">
        <v>2.001</v>
      </c>
      <c r="CB87" s="173" t="n">
        <v>1.505505</v>
      </c>
      <c r="CC87" s="173" t="n">
        <v>1.505505</v>
      </c>
      <c r="CD87" s="173" t="n">
        <v>1.256805</v>
      </c>
      <c r="CE87" s="173" t="n">
        <v>1.07013</v>
      </c>
      <c r="CF87" s="173" t="n">
        <v>1.418605</v>
      </c>
      <c r="CG87" s="182"/>
      <c r="CH87" s="173" t="n">
        <v>1.096455</v>
      </c>
      <c r="CI87" s="182"/>
      <c r="CJ87" s="182"/>
      <c r="CK87" s="182"/>
      <c r="CL87" s="182"/>
      <c r="CM87" s="182"/>
      <c r="CN87" s="182"/>
      <c r="CO87" s="182"/>
      <c r="CP87" s="173" t="n">
        <v>0.955</v>
      </c>
      <c r="CQ87" s="173" t="n">
        <v>0.9</v>
      </c>
      <c r="CR87" s="173" t="n">
        <v>0.9</v>
      </c>
      <c r="CS87" s="173" t="n">
        <v>0.94</v>
      </c>
      <c r="CT87" s="173" t="n">
        <v>0.999</v>
      </c>
      <c r="CU87" s="173" t="n">
        <v>0.48</v>
      </c>
      <c r="CV87" s="173" t="n">
        <v>0.46</v>
      </c>
      <c r="CW87" s="173" t="n">
        <v>0.905</v>
      </c>
      <c r="CX87" s="173" t="n">
        <v>0.545</v>
      </c>
      <c r="CY87" s="173" t="n">
        <v>0.485</v>
      </c>
      <c r="CZ87" s="173" t="n">
        <v>0.795</v>
      </c>
      <c r="DA87" s="173" t="n">
        <v>0.8275</v>
      </c>
      <c r="DB87" s="173" t="n">
        <v>0.85</v>
      </c>
      <c r="DC87" s="173" t="n">
        <v>0.9025</v>
      </c>
      <c r="DD87" s="173" t="n">
        <v>0.82</v>
      </c>
      <c r="DE87" s="173" t="n">
        <v>0.89</v>
      </c>
      <c r="DI87" s="173" t="n">
        <v>0.9775</v>
      </c>
      <c r="DN87" s="182" t="n">
        <v>0.000285</v>
      </c>
      <c r="DO87" s="182" t="n">
        <v>0.0002</v>
      </c>
      <c r="DP87" s="182" t="n">
        <v>0</v>
      </c>
      <c r="DQ87" s="182" t="n">
        <v>0.0001</v>
      </c>
      <c r="DR87" s="182" t="n">
        <v>0</v>
      </c>
      <c r="DS87" s="182" t="n">
        <v>0.0036</v>
      </c>
      <c r="DT87" s="182" t="n">
        <v>0.00047</v>
      </c>
      <c r="DU87" s="182" t="n">
        <v>0.0007</v>
      </c>
      <c r="DV87" s="182" t="n">
        <v>0</v>
      </c>
      <c r="DW87" s="182" t="n">
        <v>0</v>
      </c>
      <c r="DX87" s="182" t="n">
        <v>0.0005</v>
      </c>
      <c r="DY87" s="182" t="n">
        <v>0.0005</v>
      </c>
      <c r="DZ87" s="182" t="n">
        <v>0.0003</v>
      </c>
      <c r="EA87" s="182" t="n">
        <v>0.000275</v>
      </c>
      <c r="EB87" s="182" t="n">
        <v>0.0004</v>
      </c>
      <c r="ED87" s="182" t="n">
        <v>6.5E-005</v>
      </c>
      <c r="EF87" s="173" t="n">
        <v>1</v>
      </c>
    </row>
    <row r="88" customFormat="false" ht="12.75" hidden="false" customHeight="false" outlineLevel="0" collapsed="false">
      <c r="A88" s="3" t="n">
        <v>39052</v>
      </c>
      <c r="B88" s="173" t="n">
        <v>0.98</v>
      </c>
      <c r="C88" s="173" t="n">
        <v>0.983984</v>
      </c>
      <c r="D88" s="173" t="n">
        <v>0.96</v>
      </c>
      <c r="E88" s="173" t="n">
        <f aca="false">E76</f>
        <v>0.994</v>
      </c>
      <c r="F88" s="173" t="n">
        <v>0.977</v>
      </c>
      <c r="G88" s="173" t="n">
        <v>0.9875</v>
      </c>
      <c r="H88" s="173" t="n">
        <v>0.9875</v>
      </c>
      <c r="I88" s="173" t="n">
        <v>0.94206875</v>
      </c>
      <c r="J88" s="173" t="n">
        <v>0.708675</v>
      </c>
      <c r="K88" s="173" t="n">
        <v>0.970485</v>
      </c>
      <c r="L88" s="173" t="n">
        <v>0.88854295</v>
      </c>
      <c r="M88" s="173" t="n">
        <v>0.937488112</v>
      </c>
      <c r="N88" s="173" t="n">
        <v>0.86740245</v>
      </c>
      <c r="O88" s="173" t="n">
        <v>0.955336463</v>
      </c>
      <c r="P88" s="173" t="n">
        <v>0.86740245</v>
      </c>
      <c r="Q88" s="173" t="n">
        <v>0.88854295</v>
      </c>
      <c r="R88" s="173" t="n">
        <v>0.88854295</v>
      </c>
      <c r="S88" s="173" t="n">
        <v>0.88854295</v>
      </c>
      <c r="T88" s="173" t="n">
        <v>0.86740245</v>
      </c>
      <c r="U88" s="173" t="n">
        <v>0.86740245</v>
      </c>
      <c r="V88" s="173" t="n">
        <v>0.86740245</v>
      </c>
      <c r="W88" s="173" t="n">
        <v>0.86740245</v>
      </c>
      <c r="X88" s="173" t="n">
        <v>0.955336463</v>
      </c>
      <c r="Y88" s="173" t="n">
        <v>0.955336463</v>
      </c>
      <c r="Z88" s="173" t="n">
        <v>0.955336463</v>
      </c>
      <c r="AA88" s="173" t="n">
        <v>0.955336463</v>
      </c>
      <c r="AB88" s="173" t="n">
        <v>0.86740245</v>
      </c>
      <c r="AC88" s="173" t="n">
        <v>0.86740245</v>
      </c>
      <c r="AD88" s="173" t="n">
        <v>0.955336463</v>
      </c>
      <c r="AE88" s="173" t="n">
        <v>0.955336463</v>
      </c>
      <c r="AF88" s="173" t="n">
        <v>0.86740245</v>
      </c>
      <c r="AG88" s="173" t="n">
        <v>0.98</v>
      </c>
      <c r="AH88" s="173" t="n">
        <v>0.9759028</v>
      </c>
      <c r="AI88" s="173" t="n">
        <v>0.9759028</v>
      </c>
      <c r="AJ88" s="173" t="n">
        <v>0.86740245</v>
      </c>
      <c r="AK88" s="173" t="n">
        <v>1</v>
      </c>
      <c r="AL88" s="173" t="n">
        <v>0.970485</v>
      </c>
      <c r="AM88" s="174" t="n">
        <v>0.952776</v>
      </c>
      <c r="AS88" s="173" t="n">
        <v>0.977</v>
      </c>
      <c r="AT88" s="173" t="n">
        <v>0.9775</v>
      </c>
      <c r="AU88" s="173" t="n">
        <v>0.9759028</v>
      </c>
      <c r="AV88" s="173" t="n">
        <v>0.952776</v>
      </c>
      <c r="AW88" s="173" t="n">
        <v>0.952776</v>
      </c>
      <c r="AX88" s="173" t="n">
        <v>0.952776</v>
      </c>
      <c r="AY88" s="173" t="n">
        <v>0.9759028</v>
      </c>
      <c r="AZ88" s="174" t="n">
        <v>0.9759028</v>
      </c>
      <c r="BA88" s="174" t="n">
        <v>0.952776</v>
      </c>
      <c r="BB88" s="181" t="n">
        <v>1</v>
      </c>
      <c r="BC88" s="173" t="n">
        <v>1</v>
      </c>
      <c r="BD88" s="173" t="n">
        <v>1</v>
      </c>
      <c r="BE88" s="173" t="n">
        <v>1</v>
      </c>
      <c r="BF88" s="173" t="n">
        <v>0.9999</v>
      </c>
      <c r="BG88" s="173" t="n">
        <v>1</v>
      </c>
      <c r="BH88" s="173" t="n">
        <v>1</v>
      </c>
      <c r="BI88" s="173" t="n">
        <v>0.99</v>
      </c>
      <c r="BJ88" s="173" t="n">
        <v>0.999</v>
      </c>
      <c r="BK88" s="173" t="n">
        <v>0.999</v>
      </c>
      <c r="BL88" s="173" t="n">
        <v>0.9985</v>
      </c>
      <c r="BM88" s="173" t="n">
        <v>0.9985</v>
      </c>
      <c r="BN88" s="173" t="n">
        <v>0.972</v>
      </c>
      <c r="BO88" s="173" t="n">
        <v>0.9999</v>
      </c>
      <c r="BP88" s="173" t="n">
        <v>0.9999</v>
      </c>
      <c r="BQ88" s="173" t="n">
        <v>1</v>
      </c>
      <c r="BR88" s="173" t="n">
        <v>1.0875176</v>
      </c>
      <c r="BS88" s="173" t="n">
        <v>1.1056</v>
      </c>
      <c r="BT88" s="173" t="n">
        <v>1.0827</v>
      </c>
      <c r="BU88" s="173" t="n">
        <v>1.0131</v>
      </c>
      <c r="BV88" s="173" t="n">
        <v>1</v>
      </c>
      <c r="BW88" s="173" t="n">
        <v>2.1426</v>
      </c>
      <c r="BX88" s="173" t="n">
        <v>2.270636333</v>
      </c>
      <c r="BY88" s="173" t="n">
        <v>1.07665</v>
      </c>
      <c r="BZ88" s="173" t="n">
        <v>1.2885</v>
      </c>
      <c r="CA88" s="173" t="n">
        <v>2.001</v>
      </c>
      <c r="CB88" s="173" t="n">
        <v>1.506005</v>
      </c>
      <c r="CC88" s="173" t="n">
        <v>1.506005</v>
      </c>
      <c r="CD88" s="173" t="n">
        <v>1.257105</v>
      </c>
      <c r="CE88" s="173" t="n">
        <v>1.070405</v>
      </c>
      <c r="CF88" s="173" t="n">
        <v>1.419005</v>
      </c>
      <c r="CG88" s="182"/>
      <c r="CH88" s="173" t="n">
        <v>1.09652</v>
      </c>
      <c r="CI88" s="182"/>
      <c r="CJ88" s="182"/>
      <c r="CK88" s="182"/>
      <c r="CL88" s="182"/>
      <c r="CM88" s="182"/>
      <c r="CN88" s="182"/>
      <c r="CO88" s="182"/>
      <c r="CP88" s="173" t="n">
        <v>0.935</v>
      </c>
      <c r="CQ88" s="173" t="n">
        <v>0.89</v>
      </c>
      <c r="CR88" s="173" t="n">
        <v>0.88</v>
      </c>
      <c r="CS88" s="173" t="n">
        <v>0.92</v>
      </c>
      <c r="CT88" s="173" t="n">
        <v>0.999</v>
      </c>
      <c r="CU88" s="173" t="n">
        <v>0.51</v>
      </c>
      <c r="CV88" s="173" t="n">
        <v>0.48</v>
      </c>
      <c r="CW88" s="173" t="n">
        <v>0.875</v>
      </c>
      <c r="CX88" s="173" t="n">
        <v>0.55</v>
      </c>
      <c r="CY88" s="173" t="n">
        <v>0.485</v>
      </c>
      <c r="CZ88" s="173" t="n">
        <v>0.59</v>
      </c>
      <c r="DA88" s="173" t="n">
        <v>0.6225</v>
      </c>
      <c r="DB88" s="173" t="n">
        <v>0.69</v>
      </c>
      <c r="DC88" s="173" t="n">
        <v>0.8925</v>
      </c>
      <c r="DD88" s="173" t="n">
        <v>0.715</v>
      </c>
      <c r="DE88" s="173" t="n">
        <v>0.89</v>
      </c>
      <c r="DI88" s="173" t="n">
        <v>0.9775</v>
      </c>
      <c r="DN88" s="182" t="n">
        <v>0.000285</v>
      </c>
      <c r="DO88" s="182" t="n">
        <v>0.0002</v>
      </c>
      <c r="DP88" s="182" t="n">
        <v>0</v>
      </c>
      <c r="DQ88" s="182" t="n">
        <v>0.0001</v>
      </c>
      <c r="DR88" s="182" t="n">
        <v>0</v>
      </c>
      <c r="DS88" s="182" t="n">
        <v>0.0036</v>
      </c>
      <c r="DT88" s="182" t="n">
        <v>0.00047</v>
      </c>
      <c r="DU88" s="182" t="n">
        <v>0.0007</v>
      </c>
      <c r="DV88" s="182" t="n">
        <v>0</v>
      </c>
      <c r="DW88" s="182" t="n">
        <v>0</v>
      </c>
      <c r="DX88" s="182" t="n">
        <v>0.0005</v>
      </c>
      <c r="DY88" s="182" t="n">
        <v>0.0005</v>
      </c>
      <c r="DZ88" s="182" t="n">
        <v>0.0003</v>
      </c>
      <c r="EA88" s="182" t="n">
        <v>0.000275</v>
      </c>
      <c r="EB88" s="182" t="n">
        <v>0.0004</v>
      </c>
      <c r="ED88" s="182" t="n">
        <v>6.5E-005</v>
      </c>
      <c r="EF88" s="173" t="n">
        <v>1</v>
      </c>
    </row>
    <row r="89" customFormat="false" ht="12.75" hidden="false" customHeight="false" outlineLevel="0" collapsed="false">
      <c r="A89" s="3" t="n">
        <v>39083</v>
      </c>
      <c r="B89" s="173" t="n">
        <v>0.98</v>
      </c>
      <c r="C89" s="173" t="n">
        <v>0.950988</v>
      </c>
      <c r="D89" s="173" t="n">
        <v>0.96</v>
      </c>
      <c r="E89" s="173" t="n">
        <f aca="false">E77</f>
        <v>0.994</v>
      </c>
      <c r="F89" s="173" t="n">
        <v>0.977</v>
      </c>
      <c r="G89" s="173" t="n">
        <v>0.9875</v>
      </c>
      <c r="H89" s="173" t="n">
        <v>0.9875</v>
      </c>
      <c r="I89" s="173" t="n">
        <v>0.86726675</v>
      </c>
      <c r="J89" s="173" t="n">
        <v>0.72156</v>
      </c>
      <c r="K89" s="173" t="n">
        <v>0.985</v>
      </c>
      <c r="L89" s="173" t="n">
        <v>0.911435525</v>
      </c>
      <c r="M89" s="173" t="n">
        <v>0.960396937</v>
      </c>
      <c r="N89" s="173" t="n">
        <v>0.86760945</v>
      </c>
      <c r="O89" s="173" t="n">
        <v>0.9421984</v>
      </c>
      <c r="P89" s="173" t="n">
        <v>0.86760945</v>
      </c>
      <c r="Q89" s="173" t="n">
        <v>0.911435525</v>
      </c>
      <c r="R89" s="173" t="n">
        <v>0.911435525</v>
      </c>
      <c r="S89" s="173" t="n">
        <v>0.911435525</v>
      </c>
      <c r="T89" s="173" t="n">
        <v>0.86760945</v>
      </c>
      <c r="U89" s="173" t="n">
        <v>0.86760945</v>
      </c>
      <c r="V89" s="173" t="n">
        <v>0.86760945</v>
      </c>
      <c r="W89" s="173" t="n">
        <v>0.86760945</v>
      </c>
      <c r="X89" s="173" t="n">
        <v>0.9421984</v>
      </c>
      <c r="Y89" s="173" t="n">
        <v>0.9421984</v>
      </c>
      <c r="Z89" s="173" t="n">
        <v>0.9421984</v>
      </c>
      <c r="AA89" s="173" t="n">
        <v>0.9421984</v>
      </c>
      <c r="AB89" s="173" t="n">
        <v>0.86760945</v>
      </c>
      <c r="AC89" s="173" t="n">
        <v>0.86760945</v>
      </c>
      <c r="AD89" s="173" t="n">
        <v>0.9421984</v>
      </c>
      <c r="AE89" s="173" t="n">
        <v>0.9421984</v>
      </c>
      <c r="AF89" s="173" t="n">
        <v>0.86760945</v>
      </c>
      <c r="AG89" s="173" t="n">
        <v>0.98</v>
      </c>
      <c r="AH89" s="173" t="n">
        <v>0.97596065</v>
      </c>
      <c r="AI89" s="173" t="n">
        <v>0.97596065</v>
      </c>
      <c r="AJ89" s="173" t="n">
        <v>0.86760945</v>
      </c>
      <c r="AK89" s="173" t="n">
        <v>1</v>
      </c>
      <c r="AL89" s="173" t="n">
        <v>0.985</v>
      </c>
      <c r="AM89" s="174" t="n">
        <v>0.941949</v>
      </c>
      <c r="AS89" s="173" t="n">
        <v>0.977</v>
      </c>
      <c r="AT89" s="173" t="n">
        <v>0.9775</v>
      </c>
      <c r="AU89" s="173" t="n">
        <v>0.97596065</v>
      </c>
      <c r="AV89" s="173" t="n">
        <v>0.941949</v>
      </c>
      <c r="AW89" s="173" t="n">
        <v>0.941949</v>
      </c>
      <c r="AX89" s="173" t="n">
        <v>0.941949</v>
      </c>
      <c r="AY89" s="173" t="n">
        <v>0.97596065</v>
      </c>
      <c r="AZ89" s="174" t="n">
        <v>0.97596065</v>
      </c>
      <c r="BA89" s="174" t="n">
        <v>0.941949</v>
      </c>
      <c r="BB89" s="181" t="n">
        <v>1</v>
      </c>
      <c r="BC89" s="173" t="n">
        <v>1</v>
      </c>
      <c r="BD89" s="173" t="n">
        <v>1</v>
      </c>
      <c r="BE89" s="173" t="n">
        <v>1</v>
      </c>
      <c r="BF89" s="173" t="n">
        <v>0.9999</v>
      </c>
      <c r="BG89" s="173" t="n">
        <v>1</v>
      </c>
      <c r="BH89" s="173" t="n">
        <v>1</v>
      </c>
      <c r="BI89" s="173" t="n">
        <v>0.99</v>
      </c>
      <c r="BJ89" s="173" t="n">
        <v>0.999</v>
      </c>
      <c r="BK89" s="173" t="n">
        <v>0.999</v>
      </c>
      <c r="BL89" s="173" t="n">
        <v>0.9985</v>
      </c>
      <c r="BM89" s="173" t="n">
        <v>0.9985</v>
      </c>
      <c r="BN89" s="173" t="n">
        <v>0.972</v>
      </c>
      <c r="BO89" s="173" t="n">
        <v>0.9999</v>
      </c>
      <c r="BP89" s="173" t="n">
        <v>0.9999</v>
      </c>
      <c r="BQ89" s="173" t="n">
        <v>1</v>
      </c>
      <c r="BR89" s="173" t="n">
        <v>1.0878026</v>
      </c>
      <c r="BS89" s="173" t="n">
        <v>1.1058</v>
      </c>
      <c r="BT89" s="173" t="n">
        <v>1.0827</v>
      </c>
      <c r="BU89" s="173" t="n">
        <v>1.0132</v>
      </c>
      <c r="BV89" s="173" t="n">
        <v>1</v>
      </c>
      <c r="BW89" s="173" t="n">
        <v>2.1462</v>
      </c>
      <c r="BX89" s="173" t="n">
        <v>2.271106333</v>
      </c>
      <c r="BY89" s="173" t="n">
        <v>1.07735</v>
      </c>
      <c r="BZ89" s="173" t="n">
        <v>1.2885</v>
      </c>
      <c r="CA89" s="173" t="n">
        <v>2.001</v>
      </c>
      <c r="CB89" s="173" t="n">
        <v>1.506505</v>
      </c>
      <c r="CC89" s="173" t="n">
        <v>1.506505</v>
      </c>
      <c r="CD89" s="173" t="n">
        <v>1.257405</v>
      </c>
      <c r="CE89" s="173" t="n">
        <v>1.07068</v>
      </c>
      <c r="CF89" s="173" t="n">
        <v>1.419405</v>
      </c>
      <c r="CG89" s="182"/>
      <c r="CH89" s="173" t="n">
        <v>1.096585</v>
      </c>
      <c r="CI89" s="182"/>
      <c r="CJ89" s="182"/>
      <c r="CK89" s="182"/>
      <c r="CL89" s="182"/>
      <c r="CM89" s="182"/>
      <c r="CN89" s="182"/>
      <c r="CO89" s="182"/>
      <c r="CP89" s="173" t="n">
        <v>0.895</v>
      </c>
      <c r="CQ89" s="173" t="n">
        <v>0.86</v>
      </c>
      <c r="CR89" s="173" t="n">
        <v>0.87</v>
      </c>
      <c r="CS89" s="173" t="n">
        <v>0.92</v>
      </c>
      <c r="CT89" s="173" t="n">
        <v>0.999</v>
      </c>
      <c r="CU89" s="173" t="n">
        <v>0.58</v>
      </c>
      <c r="CV89" s="173" t="n">
        <v>0.45</v>
      </c>
      <c r="CW89" s="173" t="n">
        <v>0.805</v>
      </c>
      <c r="CX89" s="173" t="n">
        <v>0.56</v>
      </c>
      <c r="CY89" s="173" t="n">
        <v>0.505</v>
      </c>
      <c r="CZ89" s="173" t="n">
        <v>0.605</v>
      </c>
      <c r="DA89" s="173" t="n">
        <v>0.6375</v>
      </c>
      <c r="DB89" s="173" t="n">
        <v>0.69</v>
      </c>
      <c r="DC89" s="173" t="n">
        <v>0.88</v>
      </c>
      <c r="DD89" s="173" t="n">
        <v>0.64</v>
      </c>
      <c r="DE89" s="173" t="n">
        <v>0.89</v>
      </c>
      <c r="DI89" s="173" t="n">
        <v>0.9775</v>
      </c>
      <c r="DN89" s="182" t="n">
        <v>0.000285</v>
      </c>
      <c r="DO89" s="182" t="n">
        <v>0.0002</v>
      </c>
      <c r="DP89" s="182" t="n">
        <v>0</v>
      </c>
      <c r="DQ89" s="182" t="n">
        <v>0.0001</v>
      </c>
      <c r="DR89" s="182" t="n">
        <v>0</v>
      </c>
      <c r="DS89" s="182" t="n">
        <v>0.0036</v>
      </c>
      <c r="DT89" s="182" t="n">
        <v>0.00047</v>
      </c>
      <c r="DU89" s="182" t="n">
        <v>0.0007</v>
      </c>
      <c r="DV89" s="182" t="n">
        <v>0</v>
      </c>
      <c r="DW89" s="182" t="n">
        <v>0</v>
      </c>
      <c r="DX89" s="182" t="n">
        <v>0.0005</v>
      </c>
      <c r="DY89" s="182" t="n">
        <v>0.0005</v>
      </c>
      <c r="DZ89" s="182" t="n">
        <v>0.0003</v>
      </c>
      <c r="EA89" s="182" t="n">
        <v>0.000275</v>
      </c>
      <c r="EB89" s="182" t="n">
        <v>0.0004</v>
      </c>
      <c r="ED89" s="182" t="n">
        <v>6.5E-005</v>
      </c>
      <c r="EF89" s="173" t="n">
        <v>1</v>
      </c>
    </row>
    <row r="90" customFormat="false" ht="12.75" hidden="false" customHeight="false" outlineLevel="0" collapsed="false">
      <c r="A90" s="3" t="n">
        <v>39114</v>
      </c>
      <c r="B90" s="173" t="n">
        <v>0.98</v>
      </c>
      <c r="C90" s="173" t="n">
        <v>0.95116</v>
      </c>
      <c r="D90" s="173" t="n">
        <v>0.96</v>
      </c>
      <c r="E90" s="173" t="n">
        <f aca="false">E78</f>
        <v>0.994</v>
      </c>
      <c r="F90" s="173" t="n">
        <v>0.977</v>
      </c>
      <c r="G90" s="173" t="n">
        <v>0.9875</v>
      </c>
      <c r="H90" s="173" t="n">
        <v>0.9875</v>
      </c>
      <c r="I90" s="173" t="n">
        <v>0.91095225</v>
      </c>
      <c r="J90" s="173" t="n">
        <v>0.8568525</v>
      </c>
      <c r="K90" s="173" t="n">
        <v>0.985</v>
      </c>
      <c r="L90" s="173" t="n">
        <v>0.956948175</v>
      </c>
      <c r="M90" s="173" t="n">
        <v>0.9875</v>
      </c>
      <c r="N90" s="173" t="n">
        <v>0.89297055</v>
      </c>
      <c r="O90" s="173" t="n">
        <v>0.939763013</v>
      </c>
      <c r="P90" s="173" t="n">
        <v>0.89297055</v>
      </c>
      <c r="Q90" s="173" t="n">
        <v>0.956948175</v>
      </c>
      <c r="R90" s="173" t="n">
        <v>0.956948175</v>
      </c>
      <c r="S90" s="173" t="n">
        <v>0.956948175</v>
      </c>
      <c r="T90" s="173" t="n">
        <v>0.89297055</v>
      </c>
      <c r="U90" s="173" t="n">
        <v>0.89297055</v>
      </c>
      <c r="V90" s="173" t="n">
        <v>0.89297055</v>
      </c>
      <c r="W90" s="173" t="n">
        <v>0.89297055</v>
      </c>
      <c r="X90" s="173" t="n">
        <v>0.939763013</v>
      </c>
      <c r="Y90" s="173" t="n">
        <v>0.939763013</v>
      </c>
      <c r="Z90" s="173" t="n">
        <v>0.939763013</v>
      </c>
      <c r="AA90" s="173" t="n">
        <v>0.939763013</v>
      </c>
      <c r="AB90" s="173" t="n">
        <v>0.89297055</v>
      </c>
      <c r="AC90" s="173" t="n">
        <v>0.89297055</v>
      </c>
      <c r="AD90" s="173" t="n">
        <v>0.939763013</v>
      </c>
      <c r="AE90" s="173" t="n">
        <v>0.939763013</v>
      </c>
      <c r="AF90" s="173" t="n">
        <v>0.89297055</v>
      </c>
      <c r="AG90" s="173" t="n">
        <v>0.98</v>
      </c>
      <c r="AH90" s="173" t="n">
        <v>0.9760185</v>
      </c>
      <c r="AI90" s="173" t="n">
        <v>0.9760185</v>
      </c>
      <c r="AJ90" s="173" t="n">
        <v>0.89297055</v>
      </c>
      <c r="AK90" s="173" t="n">
        <v>1</v>
      </c>
      <c r="AL90" s="173" t="n">
        <v>0.985</v>
      </c>
      <c r="AM90" s="174" t="n">
        <v>0.963603</v>
      </c>
      <c r="AS90" s="173" t="n">
        <v>0.977</v>
      </c>
      <c r="AT90" s="173" t="n">
        <v>0.9775</v>
      </c>
      <c r="AU90" s="173" t="n">
        <v>0.9760185</v>
      </c>
      <c r="AV90" s="173" t="n">
        <v>0.963603</v>
      </c>
      <c r="AW90" s="173" t="n">
        <v>0.963603</v>
      </c>
      <c r="AX90" s="173" t="n">
        <v>0.963603</v>
      </c>
      <c r="AY90" s="173" t="n">
        <v>0.9760185</v>
      </c>
      <c r="AZ90" s="174" t="n">
        <v>0.9760185</v>
      </c>
      <c r="BA90" s="174" t="n">
        <v>0.963603</v>
      </c>
      <c r="BB90" s="181" t="n">
        <v>1</v>
      </c>
      <c r="BC90" s="173" t="n">
        <v>1</v>
      </c>
      <c r="BD90" s="173" t="n">
        <v>1</v>
      </c>
      <c r="BE90" s="173" t="n">
        <v>1</v>
      </c>
      <c r="BF90" s="173" t="n">
        <v>0.9999</v>
      </c>
      <c r="BG90" s="173" t="n">
        <v>1</v>
      </c>
      <c r="BH90" s="173" t="n">
        <v>1</v>
      </c>
      <c r="BI90" s="173" t="n">
        <v>0.99</v>
      </c>
      <c r="BJ90" s="173" t="n">
        <v>0.999</v>
      </c>
      <c r="BK90" s="173" t="n">
        <v>0.999</v>
      </c>
      <c r="BL90" s="173" t="n">
        <v>0.9985</v>
      </c>
      <c r="BM90" s="173" t="n">
        <v>0.9985</v>
      </c>
      <c r="BN90" s="173" t="n">
        <v>0.972</v>
      </c>
      <c r="BO90" s="173" t="n">
        <v>0.9999</v>
      </c>
      <c r="BP90" s="173" t="n">
        <v>0.9999</v>
      </c>
      <c r="BQ90" s="173" t="n">
        <v>1</v>
      </c>
      <c r="BR90" s="173" t="n">
        <v>1.0880876</v>
      </c>
      <c r="BS90" s="173" t="n">
        <v>1.106</v>
      </c>
      <c r="BT90" s="173" t="n">
        <v>1.0827</v>
      </c>
      <c r="BU90" s="173" t="n">
        <v>1.0133</v>
      </c>
      <c r="BV90" s="173" t="n">
        <v>1</v>
      </c>
      <c r="BW90" s="173" t="n">
        <v>2.1498</v>
      </c>
      <c r="BX90" s="173" t="n">
        <v>2.271576333</v>
      </c>
      <c r="BY90" s="173" t="n">
        <v>1.07805</v>
      </c>
      <c r="BZ90" s="173" t="n">
        <v>1.2885</v>
      </c>
      <c r="CA90" s="173" t="n">
        <v>2.001</v>
      </c>
      <c r="CB90" s="173" t="n">
        <v>1.507005</v>
      </c>
      <c r="CC90" s="173" t="n">
        <v>1.507005</v>
      </c>
      <c r="CD90" s="173" t="n">
        <v>1.257705</v>
      </c>
      <c r="CE90" s="173" t="n">
        <v>1.070955</v>
      </c>
      <c r="CF90" s="173" t="n">
        <v>1.419805</v>
      </c>
      <c r="CG90" s="182"/>
      <c r="CH90" s="173" t="n">
        <v>1.09665</v>
      </c>
      <c r="CI90" s="182"/>
      <c r="CJ90" s="182"/>
      <c r="CK90" s="182"/>
      <c r="CL90" s="182"/>
      <c r="CM90" s="182"/>
      <c r="CN90" s="182"/>
      <c r="CO90" s="182"/>
      <c r="CP90" s="173" t="n">
        <v>0.865</v>
      </c>
      <c r="CQ90" s="173" t="n">
        <v>0.86</v>
      </c>
      <c r="CR90" s="173" t="n">
        <v>0.89</v>
      </c>
      <c r="CS90" s="173" t="n">
        <v>0.935</v>
      </c>
      <c r="CT90" s="173" t="n">
        <v>0.99895</v>
      </c>
      <c r="CU90" s="173" t="n">
        <v>0.58</v>
      </c>
      <c r="CV90" s="173" t="n">
        <v>0.45</v>
      </c>
      <c r="CW90" s="173" t="n">
        <v>0.845</v>
      </c>
      <c r="CX90" s="173" t="n">
        <v>0.665</v>
      </c>
      <c r="CY90" s="173" t="n">
        <v>0.505</v>
      </c>
      <c r="CZ90" s="173" t="n">
        <v>0.635</v>
      </c>
      <c r="DA90" s="173" t="n">
        <v>0.6675</v>
      </c>
      <c r="DB90" s="173" t="n">
        <v>0.71</v>
      </c>
      <c r="DC90" s="173" t="n">
        <v>0.8775</v>
      </c>
      <c r="DD90" s="173" t="n">
        <v>0.67</v>
      </c>
      <c r="DE90" s="173" t="n">
        <v>0.89</v>
      </c>
      <c r="DI90" s="173" t="n">
        <v>0.9775</v>
      </c>
      <c r="DN90" s="182" t="n">
        <v>0.000285</v>
      </c>
      <c r="DO90" s="182" t="n">
        <v>0.0002</v>
      </c>
      <c r="DP90" s="182" t="n">
        <v>0</v>
      </c>
      <c r="DQ90" s="182" t="n">
        <v>0.0001</v>
      </c>
      <c r="DR90" s="182" t="n">
        <v>0</v>
      </c>
      <c r="DS90" s="182" t="n">
        <v>0.0036</v>
      </c>
      <c r="DT90" s="182" t="n">
        <v>0.00047</v>
      </c>
      <c r="DU90" s="182" t="n">
        <v>0.0007</v>
      </c>
      <c r="DV90" s="182" t="n">
        <v>0</v>
      </c>
      <c r="DW90" s="182" t="n">
        <v>0</v>
      </c>
      <c r="DX90" s="182" t="n">
        <v>0.0005</v>
      </c>
      <c r="DY90" s="182" t="n">
        <v>0.0005</v>
      </c>
      <c r="DZ90" s="182" t="n">
        <v>0.0003</v>
      </c>
      <c r="EA90" s="182" t="n">
        <v>0.000275</v>
      </c>
      <c r="EB90" s="182" t="n">
        <v>0.0004</v>
      </c>
      <c r="ED90" s="182" t="n">
        <v>6.5E-005</v>
      </c>
      <c r="EF90" s="173" t="n">
        <v>1</v>
      </c>
    </row>
    <row r="91" customFormat="false" ht="12.75" hidden="false" customHeight="false" outlineLevel="0" collapsed="false">
      <c r="A91" s="3" t="n">
        <v>39142</v>
      </c>
      <c r="B91" s="173" t="n">
        <v>0.98</v>
      </c>
      <c r="C91" s="173" t="n">
        <v>0.984518</v>
      </c>
      <c r="D91" s="173" t="n">
        <v>0.96</v>
      </c>
      <c r="E91" s="173" t="n">
        <f aca="false">E79</f>
        <v>0.994</v>
      </c>
      <c r="F91" s="173" t="n">
        <v>0.977</v>
      </c>
      <c r="G91" s="173" t="n">
        <v>0.9875</v>
      </c>
      <c r="H91" s="173" t="n">
        <v>0.9875</v>
      </c>
      <c r="I91" s="173" t="n">
        <v>0.94390625</v>
      </c>
      <c r="J91" s="173" t="n">
        <v>0.985</v>
      </c>
      <c r="K91" s="173" t="n">
        <v>0.985</v>
      </c>
      <c r="L91" s="173" t="n">
        <v>0.9875</v>
      </c>
      <c r="M91" s="173" t="n">
        <v>0.9875</v>
      </c>
      <c r="N91" s="173" t="n">
        <v>0.98</v>
      </c>
      <c r="O91" s="173" t="n">
        <v>0.964107</v>
      </c>
      <c r="P91" s="173" t="n">
        <v>0.98</v>
      </c>
      <c r="Q91" s="173" t="n">
        <v>0.9875</v>
      </c>
      <c r="R91" s="173" t="n">
        <v>0.9875</v>
      </c>
      <c r="S91" s="173" t="n">
        <v>0.9875</v>
      </c>
      <c r="T91" s="173" t="n">
        <v>0.98</v>
      </c>
      <c r="U91" s="173" t="n">
        <v>0.98</v>
      </c>
      <c r="V91" s="173" t="n">
        <v>0.98</v>
      </c>
      <c r="W91" s="173" t="n">
        <v>0.98</v>
      </c>
      <c r="X91" s="173" t="n">
        <v>0.964107</v>
      </c>
      <c r="Y91" s="173" t="n">
        <v>0.964107</v>
      </c>
      <c r="Z91" s="173" t="n">
        <v>0.964107</v>
      </c>
      <c r="AA91" s="173" t="n">
        <v>0.964107</v>
      </c>
      <c r="AB91" s="173" t="n">
        <v>0.98</v>
      </c>
      <c r="AC91" s="173" t="n">
        <v>0.98</v>
      </c>
      <c r="AD91" s="173" t="n">
        <v>0.964107</v>
      </c>
      <c r="AE91" s="173" t="n">
        <v>0.964107</v>
      </c>
      <c r="AF91" s="173" t="n">
        <v>0.98</v>
      </c>
      <c r="AG91" s="173" t="n">
        <v>0.99</v>
      </c>
      <c r="AH91" s="173" t="n">
        <v>0.97607635</v>
      </c>
      <c r="AI91" s="173" t="n">
        <v>0.97607635</v>
      </c>
      <c r="AJ91" s="173" t="n">
        <v>0.98</v>
      </c>
      <c r="AK91" s="173" t="n">
        <v>1</v>
      </c>
      <c r="AL91" s="173" t="n">
        <v>0.985</v>
      </c>
      <c r="AM91" s="174" t="n">
        <v>0.985</v>
      </c>
      <c r="AS91" s="173" t="n">
        <v>0.977</v>
      </c>
      <c r="AT91" s="173" t="n">
        <v>0.9775</v>
      </c>
      <c r="AU91" s="173" t="n">
        <v>0.97607635</v>
      </c>
      <c r="AV91" s="173" t="n">
        <v>0.985</v>
      </c>
      <c r="AW91" s="173" t="n">
        <v>0.985</v>
      </c>
      <c r="AX91" s="173" t="n">
        <v>0.985</v>
      </c>
      <c r="AY91" s="173" t="n">
        <v>0.97607635</v>
      </c>
      <c r="AZ91" s="174" t="n">
        <v>0.97607635</v>
      </c>
      <c r="BA91" s="174" t="n">
        <v>0.985</v>
      </c>
      <c r="BB91" s="181" t="n">
        <v>1</v>
      </c>
      <c r="BC91" s="173" t="n">
        <v>1</v>
      </c>
      <c r="BD91" s="173" t="n">
        <v>1</v>
      </c>
      <c r="BE91" s="173" t="n">
        <v>1</v>
      </c>
      <c r="BF91" s="173" t="n">
        <v>0.9999</v>
      </c>
      <c r="BG91" s="173" t="n">
        <v>1</v>
      </c>
      <c r="BH91" s="173" t="n">
        <v>1</v>
      </c>
      <c r="BI91" s="173" t="n">
        <v>0.99</v>
      </c>
      <c r="BJ91" s="173" t="n">
        <v>0.999</v>
      </c>
      <c r="BK91" s="173" t="n">
        <v>0.999</v>
      </c>
      <c r="BL91" s="173" t="n">
        <v>0.9985</v>
      </c>
      <c r="BM91" s="173" t="n">
        <v>0.9985</v>
      </c>
      <c r="BN91" s="173" t="n">
        <v>0.972</v>
      </c>
      <c r="BO91" s="173" t="n">
        <v>0.9999</v>
      </c>
      <c r="BP91" s="173" t="n">
        <v>0.9999</v>
      </c>
      <c r="BQ91" s="173" t="n">
        <v>1</v>
      </c>
      <c r="BR91" s="173" t="n">
        <v>1.0883726</v>
      </c>
      <c r="BS91" s="173" t="n">
        <v>1.1062</v>
      </c>
      <c r="BT91" s="173" t="n">
        <v>1.0827</v>
      </c>
      <c r="BU91" s="173" t="n">
        <v>1.0134</v>
      </c>
      <c r="BV91" s="173" t="n">
        <v>1</v>
      </c>
      <c r="BW91" s="173" t="n">
        <v>2.1534</v>
      </c>
      <c r="BX91" s="173" t="n">
        <v>2.272046333</v>
      </c>
      <c r="BY91" s="173" t="n">
        <v>1.07875</v>
      </c>
      <c r="BZ91" s="173" t="n">
        <v>1.2885</v>
      </c>
      <c r="CA91" s="173" t="n">
        <v>2.001</v>
      </c>
      <c r="CB91" s="173" t="n">
        <v>1.507505</v>
      </c>
      <c r="CC91" s="173" t="n">
        <v>1.507505</v>
      </c>
      <c r="CD91" s="173" t="n">
        <v>1.258005</v>
      </c>
      <c r="CE91" s="173" t="n">
        <v>1.07123</v>
      </c>
      <c r="CF91" s="173" t="n">
        <v>1.420205</v>
      </c>
      <c r="CG91" s="182"/>
      <c r="CH91" s="173" t="n">
        <v>1.096715</v>
      </c>
      <c r="CI91" s="182"/>
      <c r="CJ91" s="182"/>
      <c r="CK91" s="182"/>
      <c r="CL91" s="182"/>
      <c r="CM91" s="182"/>
      <c r="CN91" s="182"/>
      <c r="CO91" s="182"/>
      <c r="CP91" s="173" t="n">
        <v>0.865</v>
      </c>
      <c r="CQ91" s="173" t="n">
        <v>0.89</v>
      </c>
      <c r="CR91" s="173" t="n">
        <v>0.91</v>
      </c>
      <c r="CS91" s="173" t="n">
        <v>0.935</v>
      </c>
      <c r="CT91" s="173" t="n">
        <v>0.99895</v>
      </c>
      <c r="CU91" s="173" t="n">
        <v>0.54</v>
      </c>
      <c r="CV91" s="173" t="n">
        <v>0.45</v>
      </c>
      <c r="CW91" s="173" t="n">
        <v>0.875</v>
      </c>
      <c r="CX91" s="173" t="n">
        <v>0.835</v>
      </c>
      <c r="CY91" s="173" t="n">
        <v>0.515</v>
      </c>
      <c r="CZ91" s="173" t="n">
        <v>0.785</v>
      </c>
      <c r="DA91" s="173" t="n">
        <v>0.8175</v>
      </c>
      <c r="DB91" s="173" t="n">
        <v>0.8</v>
      </c>
      <c r="DC91" s="173" t="n">
        <v>0.9</v>
      </c>
      <c r="DD91" s="173" t="n">
        <v>0.83</v>
      </c>
      <c r="DE91" s="173" t="n">
        <v>0.89</v>
      </c>
      <c r="DI91" s="173" t="n">
        <v>0.9775</v>
      </c>
      <c r="DN91" s="182" t="n">
        <v>0.000285</v>
      </c>
      <c r="DO91" s="182" t="n">
        <v>0.0002</v>
      </c>
      <c r="DP91" s="182" t="n">
        <v>0</v>
      </c>
      <c r="DQ91" s="182" t="n">
        <v>0.0001</v>
      </c>
      <c r="DR91" s="182" t="n">
        <v>0</v>
      </c>
      <c r="DS91" s="182" t="n">
        <v>0.0036</v>
      </c>
      <c r="DT91" s="182" t="n">
        <v>0.00047</v>
      </c>
      <c r="DU91" s="182" t="n">
        <v>0.0007</v>
      </c>
      <c r="DV91" s="182" t="n">
        <v>0</v>
      </c>
      <c r="DW91" s="182" t="n">
        <v>0</v>
      </c>
      <c r="DX91" s="182" t="n">
        <v>0.0005</v>
      </c>
      <c r="DY91" s="182" t="n">
        <v>0.0005</v>
      </c>
      <c r="DZ91" s="182" t="n">
        <v>0.0003</v>
      </c>
      <c r="EA91" s="182" t="n">
        <v>0.000275</v>
      </c>
      <c r="EB91" s="182" t="n">
        <v>0.0004</v>
      </c>
      <c r="ED91" s="182" t="n">
        <v>6.5E-005</v>
      </c>
      <c r="EF91" s="173" t="n">
        <v>1</v>
      </c>
    </row>
    <row r="92" customFormat="false" ht="12.75" hidden="false" customHeight="false" outlineLevel="0" collapsed="false">
      <c r="A92" s="3" t="n">
        <v>39173</v>
      </c>
      <c r="B92" s="173" t="n">
        <v>0.98</v>
      </c>
      <c r="C92" s="173" t="n">
        <v>0.988</v>
      </c>
      <c r="D92" s="173" t="n">
        <v>0.96</v>
      </c>
      <c r="E92" s="173" t="n">
        <f aca="false">E80</f>
        <v>0.978</v>
      </c>
      <c r="F92" s="173" t="n">
        <v>0.977</v>
      </c>
      <c r="G92" s="173" t="n">
        <v>0.9875</v>
      </c>
      <c r="H92" s="173" t="n">
        <v>0.95445686</v>
      </c>
      <c r="I92" s="173" t="n">
        <v>0.9875</v>
      </c>
      <c r="J92" s="173" t="n">
        <v>0.985</v>
      </c>
      <c r="K92" s="173" t="n">
        <v>0.985</v>
      </c>
      <c r="L92" s="173" t="n">
        <v>0.9875</v>
      </c>
      <c r="M92" s="173" t="n">
        <v>0.9875</v>
      </c>
      <c r="N92" s="173" t="n">
        <v>0.98</v>
      </c>
      <c r="O92" s="173" t="n">
        <v>0.967569015</v>
      </c>
      <c r="P92" s="173" t="n">
        <v>0.98</v>
      </c>
      <c r="Q92" s="173" t="n">
        <v>0.9875</v>
      </c>
      <c r="R92" s="173" t="n">
        <v>0.9875</v>
      </c>
      <c r="S92" s="173" t="n">
        <v>0.9875</v>
      </c>
      <c r="T92" s="173" t="n">
        <v>0.98</v>
      </c>
      <c r="U92" s="173" t="n">
        <v>0.98</v>
      </c>
      <c r="V92" s="173" t="n">
        <v>0.98</v>
      </c>
      <c r="W92" s="173" t="n">
        <v>0.98</v>
      </c>
      <c r="X92" s="173" t="n">
        <v>0.967569015</v>
      </c>
      <c r="Y92" s="173" t="n">
        <v>0.967569015</v>
      </c>
      <c r="Z92" s="173" t="n">
        <v>0.967569015</v>
      </c>
      <c r="AA92" s="173" t="n">
        <v>0.967569015</v>
      </c>
      <c r="AB92" s="173" t="n">
        <v>0.98</v>
      </c>
      <c r="AC92" s="173" t="n">
        <v>0.98</v>
      </c>
      <c r="AD92" s="173" t="n">
        <v>0.967569015</v>
      </c>
      <c r="AE92" s="173" t="n">
        <v>0.967569015</v>
      </c>
      <c r="AF92" s="173" t="n">
        <v>0.98</v>
      </c>
      <c r="AG92" s="173" t="n">
        <v>0.99</v>
      </c>
      <c r="AH92" s="173" t="n">
        <v>0.9761342</v>
      </c>
      <c r="AI92" s="173" t="n">
        <v>0.9761342</v>
      </c>
      <c r="AJ92" s="173" t="n">
        <v>0.98</v>
      </c>
      <c r="AK92" s="173" t="n">
        <v>1</v>
      </c>
      <c r="AL92" s="173" t="n">
        <v>0.985</v>
      </c>
      <c r="AM92" s="174" t="n">
        <v>0.985</v>
      </c>
      <c r="AS92" s="173" t="n">
        <v>0.977</v>
      </c>
      <c r="AT92" s="173" t="n">
        <v>0.9775</v>
      </c>
      <c r="AU92" s="173" t="n">
        <v>0.9761342</v>
      </c>
      <c r="AV92" s="173" t="n">
        <v>0.985</v>
      </c>
      <c r="AW92" s="173" t="n">
        <v>0.985</v>
      </c>
      <c r="AX92" s="173" t="n">
        <v>0.985</v>
      </c>
      <c r="AY92" s="173" t="n">
        <v>0.9761342</v>
      </c>
      <c r="AZ92" s="174" t="n">
        <v>0.9761342</v>
      </c>
      <c r="BA92" s="174" t="n">
        <v>0.985</v>
      </c>
      <c r="BB92" s="181" t="n">
        <v>1</v>
      </c>
      <c r="BC92" s="173" t="n">
        <v>1</v>
      </c>
      <c r="BD92" s="173" t="n">
        <v>1</v>
      </c>
      <c r="BE92" s="173" t="n">
        <v>1</v>
      </c>
      <c r="BF92" s="173" t="n">
        <v>0.9999</v>
      </c>
      <c r="BG92" s="173" t="n">
        <v>1</v>
      </c>
      <c r="BH92" s="173" t="n">
        <v>1</v>
      </c>
      <c r="BI92" s="173" t="n">
        <v>0.99</v>
      </c>
      <c r="BJ92" s="173" t="n">
        <v>0.999</v>
      </c>
      <c r="BK92" s="173" t="n">
        <v>0.999</v>
      </c>
      <c r="BL92" s="173" t="n">
        <v>0.9985</v>
      </c>
      <c r="BM92" s="173" t="n">
        <v>0.9985</v>
      </c>
      <c r="BN92" s="173" t="n">
        <v>0.972</v>
      </c>
      <c r="BO92" s="173" t="n">
        <v>0.9999</v>
      </c>
      <c r="BP92" s="173" t="n">
        <v>0.9999</v>
      </c>
      <c r="BQ92" s="173" t="n">
        <v>1</v>
      </c>
      <c r="BR92" s="173" t="n">
        <v>1.0886576</v>
      </c>
      <c r="BS92" s="173" t="n">
        <v>1.1064</v>
      </c>
      <c r="BT92" s="173" t="n">
        <v>1.0827</v>
      </c>
      <c r="BU92" s="173" t="n">
        <v>1.0135</v>
      </c>
      <c r="BV92" s="173" t="n">
        <v>1</v>
      </c>
      <c r="BW92" s="173" t="n">
        <v>2.157</v>
      </c>
      <c r="BX92" s="173" t="n">
        <v>2.272516333</v>
      </c>
      <c r="BY92" s="173" t="n">
        <v>1.07945</v>
      </c>
      <c r="BZ92" s="173" t="n">
        <v>1.2885</v>
      </c>
      <c r="CA92" s="173" t="n">
        <v>2.001</v>
      </c>
      <c r="CB92" s="173" t="n">
        <v>1.508005</v>
      </c>
      <c r="CC92" s="173" t="n">
        <v>1.508005</v>
      </c>
      <c r="CD92" s="173" t="n">
        <v>1.258305</v>
      </c>
      <c r="CE92" s="173" t="n">
        <v>1.071505</v>
      </c>
      <c r="CF92" s="173" t="n">
        <v>1.420605</v>
      </c>
      <c r="CG92" s="182"/>
      <c r="CH92" s="173" t="n">
        <v>1.09678</v>
      </c>
      <c r="CI92" s="182"/>
      <c r="CJ92" s="182"/>
      <c r="CK92" s="182"/>
      <c r="CL92" s="182"/>
      <c r="CM92" s="182"/>
      <c r="CN92" s="182"/>
      <c r="CO92" s="182"/>
      <c r="CP92" s="173" t="n">
        <v>0.895</v>
      </c>
      <c r="CQ92" s="173" t="n">
        <v>0.9</v>
      </c>
      <c r="CR92" s="173" t="n">
        <v>0.91</v>
      </c>
      <c r="CS92" s="173" t="n">
        <v>0.96</v>
      </c>
      <c r="CT92" s="173" t="n">
        <v>0.99895</v>
      </c>
      <c r="CU92" s="173" t="n">
        <v>0.48</v>
      </c>
      <c r="CV92" s="173" t="n">
        <v>0.42</v>
      </c>
      <c r="CW92" s="173" t="n">
        <v>0.935</v>
      </c>
      <c r="CX92" s="173" t="n">
        <v>0.825</v>
      </c>
      <c r="CY92" s="173" t="n">
        <v>0.575</v>
      </c>
      <c r="CZ92" s="173" t="n">
        <v>0.895</v>
      </c>
      <c r="DA92" s="173" t="n">
        <v>0.9275</v>
      </c>
      <c r="DB92" s="173" t="n">
        <v>0.85</v>
      </c>
      <c r="DC92" s="173" t="n">
        <v>0.903</v>
      </c>
      <c r="DD92" s="173" t="n">
        <v>0.92</v>
      </c>
      <c r="DE92" s="173" t="n">
        <v>0.89</v>
      </c>
      <c r="DI92" s="173" t="n">
        <v>0.9775</v>
      </c>
      <c r="DN92" s="182" t="n">
        <v>0.000285</v>
      </c>
      <c r="DO92" s="182" t="n">
        <v>0.0002</v>
      </c>
      <c r="DP92" s="182" t="n">
        <v>0</v>
      </c>
      <c r="DQ92" s="182" t="n">
        <v>0.0001</v>
      </c>
      <c r="DR92" s="182" t="n">
        <v>0</v>
      </c>
      <c r="DS92" s="182" t="n">
        <v>0.0036</v>
      </c>
      <c r="DT92" s="182" t="n">
        <v>0.00047</v>
      </c>
      <c r="DU92" s="182" t="n">
        <v>0.0007</v>
      </c>
      <c r="DV92" s="182" t="n">
        <v>0</v>
      </c>
      <c r="DW92" s="182" t="n">
        <v>0</v>
      </c>
      <c r="DX92" s="182" t="n">
        <v>0.0005</v>
      </c>
      <c r="DY92" s="182" t="n">
        <v>0.0005</v>
      </c>
      <c r="DZ92" s="182" t="n">
        <v>0.0003</v>
      </c>
      <c r="EA92" s="182" t="n">
        <v>0.000275</v>
      </c>
      <c r="EB92" s="182" t="n">
        <v>0.0004</v>
      </c>
      <c r="ED92" s="182" t="n">
        <v>6.5E-005</v>
      </c>
      <c r="EF92" s="173" t="n">
        <v>1</v>
      </c>
    </row>
    <row r="93" customFormat="false" ht="12.75" hidden="false" customHeight="false" outlineLevel="0" collapsed="false">
      <c r="A93" s="3" t="n">
        <v>39203</v>
      </c>
      <c r="B93" s="173" t="n">
        <v>0.98</v>
      </c>
      <c r="C93" s="173" t="n">
        <v>0.988</v>
      </c>
      <c r="D93" s="173" t="n">
        <v>0.96</v>
      </c>
      <c r="E93" s="173" t="n">
        <f aca="false">E81</f>
        <v>0.978</v>
      </c>
      <c r="F93" s="173" t="n">
        <v>0.977</v>
      </c>
      <c r="G93" s="173" t="n">
        <v>0.734604</v>
      </c>
      <c r="H93" s="173" t="n">
        <v>0.95465426</v>
      </c>
      <c r="I93" s="173" t="n">
        <v>0.9875</v>
      </c>
      <c r="J93" s="173" t="n">
        <v>0.9341625</v>
      </c>
      <c r="K93" s="173" t="n">
        <v>0.985</v>
      </c>
      <c r="L93" s="173" t="n">
        <v>0.9875</v>
      </c>
      <c r="M93" s="173" t="n">
        <v>0.9875</v>
      </c>
      <c r="N93" s="173" t="n">
        <v>0.98</v>
      </c>
      <c r="O93" s="173" t="n">
        <v>0.964602</v>
      </c>
      <c r="P93" s="173" t="n">
        <v>0.98</v>
      </c>
      <c r="Q93" s="173" t="n">
        <v>0.9875</v>
      </c>
      <c r="R93" s="173" t="n">
        <v>0.9875</v>
      </c>
      <c r="S93" s="173" t="n">
        <v>0.9875</v>
      </c>
      <c r="T93" s="173" t="n">
        <v>0.98</v>
      </c>
      <c r="U93" s="173" t="n">
        <v>0.98</v>
      </c>
      <c r="V93" s="173" t="n">
        <v>0.98</v>
      </c>
      <c r="W93" s="173" t="n">
        <v>0.98</v>
      </c>
      <c r="X93" s="173" t="n">
        <v>0.964602</v>
      </c>
      <c r="Y93" s="173" t="n">
        <v>0.964602</v>
      </c>
      <c r="Z93" s="173" t="n">
        <v>0.964602</v>
      </c>
      <c r="AA93" s="173" t="n">
        <v>0.964602</v>
      </c>
      <c r="AB93" s="173" t="n">
        <v>0.98</v>
      </c>
      <c r="AC93" s="173" t="n">
        <v>0.98</v>
      </c>
      <c r="AD93" s="173" t="n">
        <v>0.964602</v>
      </c>
      <c r="AE93" s="173" t="n">
        <v>0.964602</v>
      </c>
      <c r="AF93" s="173" t="n">
        <v>0.98</v>
      </c>
      <c r="AG93" s="173" t="n">
        <v>0.99</v>
      </c>
      <c r="AH93" s="173" t="n">
        <v>0.97619205</v>
      </c>
      <c r="AI93" s="173" t="n">
        <v>0.97619205</v>
      </c>
      <c r="AJ93" s="173" t="n">
        <v>0.98</v>
      </c>
      <c r="AK93" s="173" t="n">
        <v>1</v>
      </c>
      <c r="AL93" s="173" t="n">
        <v>0.985</v>
      </c>
      <c r="AM93" s="174" t="n">
        <v>0.985</v>
      </c>
      <c r="AS93" s="173" t="n">
        <v>0.977</v>
      </c>
      <c r="AT93" s="173" t="n">
        <v>0.9775</v>
      </c>
      <c r="AU93" s="173" t="n">
        <v>0.97619205</v>
      </c>
      <c r="AV93" s="173" t="n">
        <v>0.985</v>
      </c>
      <c r="AW93" s="173" t="n">
        <v>0.985</v>
      </c>
      <c r="AX93" s="173" t="n">
        <v>0.985</v>
      </c>
      <c r="AY93" s="173" t="n">
        <v>0.97619205</v>
      </c>
      <c r="AZ93" s="174" t="n">
        <v>0.97619205</v>
      </c>
      <c r="BA93" s="174" t="n">
        <v>0.985</v>
      </c>
      <c r="BB93" s="181" t="n">
        <v>1</v>
      </c>
      <c r="BC93" s="173" t="n">
        <v>1</v>
      </c>
      <c r="BD93" s="173" t="n">
        <v>1</v>
      </c>
      <c r="BE93" s="173" t="n">
        <v>1</v>
      </c>
      <c r="BF93" s="173" t="n">
        <v>0.9999</v>
      </c>
      <c r="BG93" s="173" t="n">
        <v>1</v>
      </c>
      <c r="BH93" s="173" t="n">
        <v>1</v>
      </c>
      <c r="BI93" s="173" t="n">
        <v>0.99</v>
      </c>
      <c r="BJ93" s="173" t="n">
        <v>0.999</v>
      </c>
      <c r="BK93" s="173" t="n">
        <v>0.999</v>
      </c>
      <c r="BL93" s="173" t="n">
        <v>0.9985</v>
      </c>
      <c r="BM93" s="173" t="n">
        <v>0.9985</v>
      </c>
      <c r="BN93" s="173" t="n">
        <v>0.972</v>
      </c>
      <c r="BO93" s="173" t="n">
        <v>0.9999</v>
      </c>
      <c r="BP93" s="173" t="n">
        <v>0.9999</v>
      </c>
      <c r="BQ93" s="173" t="n">
        <v>1</v>
      </c>
      <c r="BR93" s="173" t="n">
        <v>1.0889426</v>
      </c>
      <c r="BS93" s="173" t="n">
        <v>1.1066</v>
      </c>
      <c r="BT93" s="173" t="n">
        <v>1.0827</v>
      </c>
      <c r="BU93" s="173" t="n">
        <v>1.0136</v>
      </c>
      <c r="BV93" s="173" t="n">
        <v>1</v>
      </c>
      <c r="BW93" s="173" t="n">
        <v>2.1606</v>
      </c>
      <c r="BX93" s="173" t="n">
        <v>2.272986333</v>
      </c>
      <c r="BY93" s="173" t="n">
        <v>1.08015</v>
      </c>
      <c r="BZ93" s="173" t="n">
        <v>1.2885</v>
      </c>
      <c r="CA93" s="173" t="n">
        <v>2.001</v>
      </c>
      <c r="CB93" s="173" t="n">
        <v>1.508505</v>
      </c>
      <c r="CC93" s="173" t="n">
        <v>1.508505</v>
      </c>
      <c r="CD93" s="173" t="n">
        <v>1.258605</v>
      </c>
      <c r="CE93" s="173" t="n">
        <v>1.07178</v>
      </c>
      <c r="CF93" s="173" t="n">
        <v>1.421005</v>
      </c>
      <c r="CG93" s="182"/>
      <c r="CH93" s="173" t="n">
        <v>1.096845</v>
      </c>
      <c r="CI93" s="182"/>
      <c r="CJ93" s="182"/>
      <c r="CK93" s="182"/>
      <c r="CL93" s="182"/>
      <c r="CM93" s="182"/>
      <c r="CN93" s="182"/>
      <c r="CO93" s="182"/>
      <c r="CP93" s="173" t="n">
        <v>0.965</v>
      </c>
      <c r="CQ93" s="173" t="n">
        <v>0.91</v>
      </c>
      <c r="CR93" s="173" t="n">
        <v>0.91</v>
      </c>
      <c r="CS93" s="173" t="n">
        <v>0.97</v>
      </c>
      <c r="CT93" s="173" t="n">
        <v>0.99895</v>
      </c>
      <c r="CU93" s="173" t="n">
        <v>0.34</v>
      </c>
      <c r="CV93" s="173" t="n">
        <v>0.42</v>
      </c>
      <c r="CW93" s="173" t="n">
        <v>0.935</v>
      </c>
      <c r="CX93" s="173" t="n">
        <v>0.725</v>
      </c>
      <c r="CY93" s="173" t="n">
        <v>0.625</v>
      </c>
      <c r="CZ93" s="173" t="n">
        <v>0.9175</v>
      </c>
      <c r="DA93" s="173" t="n">
        <v>0.95</v>
      </c>
      <c r="DB93" s="173" t="n">
        <v>0.88</v>
      </c>
      <c r="DC93" s="173" t="n">
        <v>0.9</v>
      </c>
      <c r="DD93" s="173" t="n">
        <v>0.935</v>
      </c>
      <c r="DE93" s="173" t="n">
        <v>0.89</v>
      </c>
      <c r="DI93" s="173" t="n">
        <v>0.9775</v>
      </c>
      <c r="DN93" s="182" t="n">
        <v>0.000285</v>
      </c>
      <c r="DO93" s="182" t="n">
        <v>0.0002</v>
      </c>
      <c r="DP93" s="182" t="n">
        <v>0</v>
      </c>
      <c r="DQ93" s="182" t="n">
        <v>0.0001</v>
      </c>
      <c r="DR93" s="182" t="n">
        <v>0</v>
      </c>
      <c r="DS93" s="182" t="n">
        <v>0.0036</v>
      </c>
      <c r="DT93" s="182" t="n">
        <v>0.00047</v>
      </c>
      <c r="DU93" s="182" t="n">
        <v>0.0007</v>
      </c>
      <c r="DV93" s="182" t="n">
        <v>0</v>
      </c>
      <c r="DW93" s="182" t="n">
        <v>0</v>
      </c>
      <c r="DX93" s="182" t="n">
        <v>0.0005</v>
      </c>
      <c r="DY93" s="182" t="n">
        <v>0.0005</v>
      </c>
      <c r="DZ93" s="182" t="n">
        <v>0.0003</v>
      </c>
      <c r="EA93" s="182" t="n">
        <v>0.000275</v>
      </c>
      <c r="EB93" s="182" t="n">
        <v>0.0004</v>
      </c>
      <c r="ED93" s="182" t="n">
        <v>6.5E-005</v>
      </c>
      <c r="EF93" s="173" t="n">
        <v>1</v>
      </c>
    </row>
    <row r="94" customFormat="false" ht="12.75" hidden="false" customHeight="false" outlineLevel="0" collapsed="false">
      <c r="A94" s="3" t="n">
        <v>39234</v>
      </c>
      <c r="B94" s="173" t="n">
        <v>0.98</v>
      </c>
      <c r="C94" s="173" t="n">
        <v>0.988</v>
      </c>
      <c r="D94" s="173" t="n">
        <v>0.96</v>
      </c>
      <c r="E94" s="173" t="n">
        <f aca="false">E82</f>
        <v>0.978</v>
      </c>
      <c r="F94" s="173" t="n">
        <v>0.977</v>
      </c>
      <c r="G94" s="173" t="n">
        <v>0.735828</v>
      </c>
      <c r="H94" s="173" t="n">
        <v>0.9875</v>
      </c>
      <c r="I94" s="173" t="n">
        <v>0.9875</v>
      </c>
      <c r="J94" s="173" t="n">
        <v>0.8181975</v>
      </c>
      <c r="K94" s="173" t="n">
        <v>0.985</v>
      </c>
      <c r="L94" s="173" t="n">
        <v>0.9875</v>
      </c>
      <c r="M94" s="173" t="n">
        <v>0.9875</v>
      </c>
      <c r="N94" s="173" t="n">
        <v>0.98</v>
      </c>
      <c r="O94" s="173" t="n">
        <v>0.967529638</v>
      </c>
      <c r="P94" s="173" t="n">
        <v>0.98</v>
      </c>
      <c r="Q94" s="173" t="n">
        <v>0.9875</v>
      </c>
      <c r="R94" s="173" t="n">
        <v>0.9875</v>
      </c>
      <c r="S94" s="173" t="n">
        <v>0.9875</v>
      </c>
      <c r="T94" s="173" t="n">
        <v>0.98</v>
      </c>
      <c r="U94" s="173" t="n">
        <v>0.98</v>
      </c>
      <c r="V94" s="173" t="n">
        <v>0.98</v>
      </c>
      <c r="W94" s="173" t="n">
        <v>0.98</v>
      </c>
      <c r="X94" s="173" t="n">
        <v>0.967529638</v>
      </c>
      <c r="Y94" s="173" t="n">
        <v>0.967529638</v>
      </c>
      <c r="Z94" s="173" t="n">
        <v>0.967529638</v>
      </c>
      <c r="AA94" s="173" t="n">
        <v>0.967529638</v>
      </c>
      <c r="AB94" s="173" t="n">
        <v>0.98</v>
      </c>
      <c r="AC94" s="173" t="n">
        <v>0.98</v>
      </c>
      <c r="AD94" s="173" t="n">
        <v>0.967529638</v>
      </c>
      <c r="AE94" s="173" t="n">
        <v>0.967529638</v>
      </c>
      <c r="AF94" s="173" t="n">
        <v>0.98</v>
      </c>
      <c r="AG94" s="173" t="n">
        <v>0.99</v>
      </c>
      <c r="AH94" s="173" t="n">
        <v>0.9762499</v>
      </c>
      <c r="AI94" s="173" t="n">
        <v>0.9762499</v>
      </c>
      <c r="AJ94" s="173" t="n">
        <v>0.98</v>
      </c>
      <c r="AK94" s="173" t="n">
        <v>1</v>
      </c>
      <c r="AL94" s="173" t="n">
        <v>0.985</v>
      </c>
      <c r="AM94" s="174" t="n">
        <v>0.985</v>
      </c>
      <c r="AS94" s="173" t="n">
        <v>0.977</v>
      </c>
      <c r="AT94" s="173" t="n">
        <v>0.9775</v>
      </c>
      <c r="AU94" s="173" t="n">
        <v>0.9762499</v>
      </c>
      <c r="AV94" s="173" t="n">
        <v>0.985</v>
      </c>
      <c r="AW94" s="173" t="n">
        <v>0.985</v>
      </c>
      <c r="AX94" s="173" t="n">
        <v>0.985</v>
      </c>
      <c r="AY94" s="173" t="n">
        <v>0.9762499</v>
      </c>
      <c r="AZ94" s="174" t="n">
        <v>0.9762499</v>
      </c>
      <c r="BA94" s="174" t="n">
        <v>0.985</v>
      </c>
      <c r="BB94" s="181" t="n">
        <v>1</v>
      </c>
      <c r="BC94" s="173" t="n">
        <v>1</v>
      </c>
      <c r="BD94" s="173" t="n">
        <v>1</v>
      </c>
      <c r="BE94" s="173" t="n">
        <v>1</v>
      </c>
      <c r="BF94" s="173" t="n">
        <v>0.9999</v>
      </c>
      <c r="BG94" s="173" t="n">
        <v>1</v>
      </c>
      <c r="BH94" s="173" t="n">
        <v>1</v>
      </c>
      <c r="BI94" s="173" t="n">
        <v>0.99</v>
      </c>
      <c r="BJ94" s="173" t="n">
        <v>0.999</v>
      </c>
      <c r="BK94" s="173" t="n">
        <v>0.999</v>
      </c>
      <c r="BL94" s="173" t="n">
        <v>0.9985</v>
      </c>
      <c r="BM94" s="173" t="n">
        <v>0.9985</v>
      </c>
      <c r="BN94" s="173" t="n">
        <v>0.972</v>
      </c>
      <c r="BO94" s="173" t="n">
        <v>0.9999</v>
      </c>
      <c r="BP94" s="173" t="n">
        <v>0.9999</v>
      </c>
      <c r="BQ94" s="173" t="n">
        <v>1</v>
      </c>
      <c r="BR94" s="173" t="n">
        <v>1.0892276</v>
      </c>
      <c r="BS94" s="173" t="n">
        <v>1.1068</v>
      </c>
      <c r="BT94" s="173" t="n">
        <v>1.0827</v>
      </c>
      <c r="BU94" s="173" t="n">
        <v>1.0137</v>
      </c>
      <c r="BV94" s="173" t="n">
        <v>1</v>
      </c>
      <c r="BW94" s="173" t="n">
        <v>2.1642</v>
      </c>
      <c r="BX94" s="173" t="n">
        <v>2.273456333</v>
      </c>
      <c r="BY94" s="173" t="n">
        <v>1.08085</v>
      </c>
      <c r="BZ94" s="173" t="n">
        <v>1.2885</v>
      </c>
      <c r="CA94" s="173" t="n">
        <v>2.001</v>
      </c>
      <c r="CB94" s="173" t="n">
        <v>1.509005</v>
      </c>
      <c r="CC94" s="173" t="n">
        <v>1.509005</v>
      </c>
      <c r="CD94" s="173" t="n">
        <v>1.258905</v>
      </c>
      <c r="CE94" s="173" t="n">
        <v>1.072055</v>
      </c>
      <c r="CF94" s="173" t="n">
        <v>1.421405</v>
      </c>
      <c r="CG94" s="182"/>
      <c r="CH94" s="173" t="n">
        <v>1.09691</v>
      </c>
      <c r="CI94" s="182"/>
      <c r="CJ94" s="182"/>
      <c r="CK94" s="182"/>
      <c r="CL94" s="182"/>
      <c r="CM94" s="182"/>
      <c r="CN94" s="182"/>
      <c r="CO94" s="182"/>
      <c r="CP94" s="173" t="n">
        <v>0.965</v>
      </c>
      <c r="CQ94" s="173" t="n">
        <v>0.91</v>
      </c>
      <c r="CR94" s="173" t="n">
        <v>0.91</v>
      </c>
      <c r="CS94" s="173" t="n">
        <v>0.98</v>
      </c>
      <c r="CT94" s="173" t="n">
        <v>0.99895</v>
      </c>
      <c r="CU94" s="173" t="n">
        <v>0.34</v>
      </c>
      <c r="CV94" s="173" t="n">
        <v>0.47</v>
      </c>
      <c r="CW94" s="173" t="n">
        <v>0.935</v>
      </c>
      <c r="CX94" s="173" t="n">
        <v>0.635</v>
      </c>
      <c r="CY94" s="173" t="n">
        <v>0.725</v>
      </c>
      <c r="CZ94" s="173" t="n">
        <v>0.8825</v>
      </c>
      <c r="DA94" s="173" t="n">
        <v>0.915</v>
      </c>
      <c r="DB94" s="173" t="n">
        <v>0.88</v>
      </c>
      <c r="DC94" s="173" t="n">
        <v>0.9025</v>
      </c>
      <c r="DD94" s="173" t="n">
        <v>0.915</v>
      </c>
      <c r="DE94" s="173" t="n">
        <v>0.89</v>
      </c>
      <c r="DI94" s="173" t="n">
        <v>0.9775</v>
      </c>
      <c r="DN94" s="182" t="n">
        <v>0.000285</v>
      </c>
      <c r="DO94" s="182" t="n">
        <v>0.0002</v>
      </c>
      <c r="DP94" s="182" t="n">
        <v>0</v>
      </c>
      <c r="DQ94" s="182" t="n">
        <v>0.0001</v>
      </c>
      <c r="DR94" s="182" t="n">
        <v>0</v>
      </c>
      <c r="DS94" s="182" t="n">
        <v>0.0036</v>
      </c>
      <c r="DT94" s="182" t="n">
        <v>0.00047</v>
      </c>
      <c r="DU94" s="182" t="n">
        <v>0.0007</v>
      </c>
      <c r="DV94" s="182" t="n">
        <v>0</v>
      </c>
      <c r="DW94" s="182" t="n">
        <v>0</v>
      </c>
      <c r="DX94" s="182" t="n">
        <v>0.0005</v>
      </c>
      <c r="DY94" s="182" t="n">
        <v>0.0005</v>
      </c>
      <c r="DZ94" s="182" t="n">
        <v>0.0003</v>
      </c>
      <c r="EA94" s="182" t="n">
        <v>0.000275</v>
      </c>
      <c r="EB94" s="182" t="n">
        <v>0.0004</v>
      </c>
      <c r="ED94" s="182" t="n">
        <v>6.5E-005</v>
      </c>
      <c r="EF94" s="173" t="n">
        <v>1</v>
      </c>
    </row>
    <row r="95" customFormat="false" ht="12.75" hidden="false" customHeight="false" outlineLevel="0" collapsed="false">
      <c r="A95" s="3" t="n">
        <v>39264</v>
      </c>
      <c r="B95" s="173" t="n">
        <v>0.98</v>
      </c>
      <c r="C95" s="173" t="n">
        <v>0.988</v>
      </c>
      <c r="D95" s="173" t="n">
        <v>0.96</v>
      </c>
      <c r="E95" s="173" t="n">
        <f aca="false">E83</f>
        <v>0.978</v>
      </c>
      <c r="F95" s="173" t="n">
        <v>0.977</v>
      </c>
      <c r="G95" s="173" t="n">
        <v>0.888798</v>
      </c>
      <c r="H95" s="173" t="n">
        <v>0.9875</v>
      </c>
      <c r="I95" s="173" t="n">
        <v>0.9875</v>
      </c>
      <c r="J95" s="173" t="n">
        <v>0.8439675</v>
      </c>
      <c r="K95" s="173" t="n">
        <v>0.985</v>
      </c>
      <c r="L95" s="173" t="n">
        <v>0.9875</v>
      </c>
      <c r="M95" s="173" t="n">
        <v>0.9875</v>
      </c>
      <c r="N95" s="173" t="n">
        <v>0.98</v>
      </c>
      <c r="O95" s="173" t="n">
        <v>0.973139475</v>
      </c>
      <c r="P95" s="173" t="n">
        <v>0.98</v>
      </c>
      <c r="Q95" s="173" t="n">
        <v>0.9875</v>
      </c>
      <c r="R95" s="173" t="n">
        <v>0.9875</v>
      </c>
      <c r="S95" s="173" t="n">
        <v>0.9875</v>
      </c>
      <c r="T95" s="173" t="n">
        <v>0.98</v>
      </c>
      <c r="U95" s="173" t="n">
        <v>0.98</v>
      </c>
      <c r="V95" s="173" t="n">
        <v>0.98</v>
      </c>
      <c r="W95" s="173" t="n">
        <v>0.98</v>
      </c>
      <c r="X95" s="173" t="n">
        <v>0.973139475</v>
      </c>
      <c r="Y95" s="173" t="n">
        <v>0.973139475</v>
      </c>
      <c r="Z95" s="173" t="n">
        <v>0.973139475</v>
      </c>
      <c r="AA95" s="173" t="n">
        <v>0.973139475</v>
      </c>
      <c r="AB95" s="173" t="n">
        <v>0.98</v>
      </c>
      <c r="AC95" s="173" t="n">
        <v>0.98</v>
      </c>
      <c r="AD95" s="173" t="n">
        <v>0.973139475</v>
      </c>
      <c r="AE95" s="173" t="n">
        <v>0.973139475</v>
      </c>
      <c r="AF95" s="173" t="n">
        <v>0.98</v>
      </c>
      <c r="AG95" s="173" t="n">
        <v>0.99</v>
      </c>
      <c r="AH95" s="173" t="n">
        <v>0.97630775</v>
      </c>
      <c r="AI95" s="173" t="n">
        <v>0.97630775</v>
      </c>
      <c r="AJ95" s="173" t="n">
        <v>0.98</v>
      </c>
      <c r="AK95" s="173" t="n">
        <v>1</v>
      </c>
      <c r="AL95" s="173" t="n">
        <v>0.985</v>
      </c>
      <c r="AM95" s="174" t="n">
        <v>0.985</v>
      </c>
      <c r="AS95" s="173" t="n">
        <v>0.977</v>
      </c>
      <c r="AT95" s="173" t="n">
        <v>0.9775</v>
      </c>
      <c r="AU95" s="173" t="n">
        <v>0.97630775</v>
      </c>
      <c r="AV95" s="173" t="n">
        <v>0.985</v>
      </c>
      <c r="AW95" s="173" t="n">
        <v>0.985</v>
      </c>
      <c r="AX95" s="173" t="n">
        <v>0.985</v>
      </c>
      <c r="AY95" s="173" t="n">
        <v>0.97630775</v>
      </c>
      <c r="AZ95" s="174" t="n">
        <v>0.97630775</v>
      </c>
      <c r="BA95" s="174" t="n">
        <v>0.985</v>
      </c>
      <c r="BB95" s="181" t="n">
        <v>1</v>
      </c>
      <c r="BC95" s="173" t="n">
        <v>1</v>
      </c>
      <c r="BD95" s="173" t="n">
        <v>1</v>
      </c>
      <c r="BE95" s="173" t="n">
        <v>1</v>
      </c>
      <c r="BF95" s="173" t="n">
        <v>0.9999</v>
      </c>
      <c r="BG95" s="173" t="n">
        <v>1</v>
      </c>
      <c r="BH95" s="173" t="n">
        <v>1</v>
      </c>
      <c r="BI95" s="173" t="n">
        <v>0.99</v>
      </c>
      <c r="BJ95" s="173" t="n">
        <v>0.999</v>
      </c>
      <c r="BK95" s="173" t="n">
        <v>0.999</v>
      </c>
      <c r="BL95" s="173" t="n">
        <v>0.9985</v>
      </c>
      <c r="BM95" s="173" t="n">
        <v>0.9985</v>
      </c>
      <c r="BN95" s="173" t="n">
        <v>0.972</v>
      </c>
      <c r="BO95" s="173" t="n">
        <v>0.9999</v>
      </c>
      <c r="BP95" s="173" t="n">
        <v>0.9999</v>
      </c>
      <c r="BQ95" s="173" t="n">
        <v>1</v>
      </c>
      <c r="BR95" s="173" t="n">
        <v>1.0895126</v>
      </c>
      <c r="BS95" s="173" t="n">
        <v>1.107</v>
      </c>
      <c r="BT95" s="173" t="n">
        <v>1.0827</v>
      </c>
      <c r="BU95" s="173" t="n">
        <v>1.0138</v>
      </c>
      <c r="BV95" s="173" t="n">
        <v>1</v>
      </c>
      <c r="BW95" s="173" t="n">
        <v>2.1678</v>
      </c>
      <c r="BX95" s="173" t="n">
        <v>2.273926333</v>
      </c>
      <c r="BY95" s="173" t="n">
        <v>1.08155</v>
      </c>
      <c r="BZ95" s="173" t="n">
        <v>1.2885</v>
      </c>
      <c r="CA95" s="173" t="n">
        <v>2.001</v>
      </c>
      <c r="CB95" s="173" t="n">
        <v>1.509505</v>
      </c>
      <c r="CC95" s="173" t="n">
        <v>1.509505</v>
      </c>
      <c r="CD95" s="173" t="n">
        <v>1.259205</v>
      </c>
      <c r="CE95" s="173" t="n">
        <v>1.07233</v>
      </c>
      <c r="CF95" s="173" t="n">
        <v>1.421805</v>
      </c>
      <c r="CG95" s="182"/>
      <c r="CH95" s="173" t="n">
        <v>1.096975</v>
      </c>
      <c r="CI95" s="182"/>
      <c r="CJ95" s="182"/>
      <c r="CK95" s="182"/>
      <c r="CL95" s="182"/>
      <c r="CM95" s="182"/>
      <c r="CN95" s="182"/>
      <c r="CO95" s="182"/>
      <c r="CP95" s="173" t="n">
        <v>0.975</v>
      </c>
      <c r="CQ95" s="173" t="n">
        <v>0.91</v>
      </c>
      <c r="CR95" s="173" t="n">
        <v>0.91</v>
      </c>
      <c r="CS95" s="173" t="n">
        <v>0.97</v>
      </c>
      <c r="CT95" s="173" t="n">
        <v>0.99895</v>
      </c>
      <c r="CU95" s="173" t="n">
        <v>0.41</v>
      </c>
      <c r="CV95" s="173" t="n">
        <v>0.47</v>
      </c>
      <c r="CW95" s="173" t="n">
        <v>0.935</v>
      </c>
      <c r="CX95" s="173" t="n">
        <v>0.655</v>
      </c>
      <c r="CY95" s="173" t="n">
        <v>0.725</v>
      </c>
      <c r="CZ95" s="173" t="n">
        <v>0.8775</v>
      </c>
      <c r="DA95" s="173" t="n">
        <v>0.91</v>
      </c>
      <c r="DB95" s="173" t="n">
        <v>0.89</v>
      </c>
      <c r="DC95" s="173" t="n">
        <v>0.9075</v>
      </c>
      <c r="DD95" s="173" t="n">
        <v>0.915</v>
      </c>
      <c r="DE95" s="173" t="n">
        <v>0.89</v>
      </c>
      <c r="DI95" s="173" t="n">
        <v>0.9775</v>
      </c>
      <c r="DN95" s="182" t="n">
        <v>0.000285</v>
      </c>
      <c r="DO95" s="182" t="n">
        <v>0.0002</v>
      </c>
      <c r="DP95" s="182" t="n">
        <v>0</v>
      </c>
      <c r="DQ95" s="182" t="n">
        <v>0.0001</v>
      </c>
      <c r="DR95" s="182" t="n">
        <v>0</v>
      </c>
      <c r="DS95" s="182" t="n">
        <v>0.0036</v>
      </c>
      <c r="DT95" s="182" t="n">
        <v>0.00047</v>
      </c>
      <c r="DU95" s="182" t="n">
        <v>0.0007</v>
      </c>
      <c r="DV95" s="182" t="n">
        <v>0</v>
      </c>
      <c r="DW95" s="182" t="n">
        <v>0</v>
      </c>
      <c r="DX95" s="182" t="n">
        <v>0.0005</v>
      </c>
      <c r="DY95" s="182" t="n">
        <v>0.0005</v>
      </c>
      <c r="DZ95" s="182" t="n">
        <v>0.0003</v>
      </c>
      <c r="EA95" s="182" t="n">
        <v>0.000275</v>
      </c>
      <c r="EB95" s="182" t="n">
        <v>0.0004</v>
      </c>
      <c r="ED95" s="182" t="n">
        <v>6.5E-005</v>
      </c>
      <c r="EF95" s="173" t="n">
        <v>1</v>
      </c>
    </row>
    <row r="96" customFormat="false" ht="12.75" hidden="false" customHeight="false" outlineLevel="0" collapsed="false">
      <c r="A96" s="3" t="n">
        <v>39295</v>
      </c>
      <c r="B96" s="173" t="n">
        <v>0.98</v>
      </c>
      <c r="C96" s="173" t="n">
        <v>0.988</v>
      </c>
      <c r="D96" s="173" t="n">
        <v>0.96</v>
      </c>
      <c r="E96" s="173" t="n">
        <f aca="false">E84</f>
        <v>0.978</v>
      </c>
      <c r="F96" s="173" t="n">
        <v>0.977</v>
      </c>
      <c r="G96" s="173" t="n">
        <v>0.933702</v>
      </c>
      <c r="H96" s="173" t="n">
        <v>0.9875</v>
      </c>
      <c r="I96" s="173" t="n">
        <v>0.9875</v>
      </c>
      <c r="J96" s="173" t="n">
        <v>0.9599325</v>
      </c>
      <c r="K96" s="173" t="n">
        <v>0.985</v>
      </c>
      <c r="L96" s="173" t="n">
        <v>0.9875</v>
      </c>
      <c r="M96" s="173" t="n">
        <v>0.9875</v>
      </c>
      <c r="N96" s="173" t="n">
        <v>0.98</v>
      </c>
      <c r="O96" s="173" t="n">
        <v>0.9875</v>
      </c>
      <c r="P96" s="173" t="n">
        <v>0.98</v>
      </c>
      <c r="Q96" s="173" t="n">
        <v>0.9875</v>
      </c>
      <c r="R96" s="173" t="n">
        <v>0.9875</v>
      </c>
      <c r="S96" s="173" t="n">
        <v>0.9875</v>
      </c>
      <c r="T96" s="173" t="n">
        <v>0.98</v>
      </c>
      <c r="U96" s="173" t="n">
        <v>0.98</v>
      </c>
      <c r="V96" s="173" t="n">
        <v>0.98</v>
      </c>
      <c r="W96" s="173" t="n">
        <v>0.98</v>
      </c>
      <c r="X96" s="173" t="n">
        <v>0.9875</v>
      </c>
      <c r="Y96" s="173" t="n">
        <v>0.9875</v>
      </c>
      <c r="Z96" s="173" t="n">
        <v>0.9875</v>
      </c>
      <c r="AA96" s="173" t="n">
        <v>0.9875</v>
      </c>
      <c r="AB96" s="173" t="n">
        <v>0.98</v>
      </c>
      <c r="AC96" s="173" t="n">
        <v>0.98</v>
      </c>
      <c r="AD96" s="173" t="n">
        <v>0.9875</v>
      </c>
      <c r="AE96" s="173" t="n">
        <v>0.9875</v>
      </c>
      <c r="AF96" s="173" t="n">
        <v>0.98</v>
      </c>
      <c r="AG96" s="173" t="n">
        <v>0.99</v>
      </c>
      <c r="AH96" s="173" t="n">
        <v>0.9763656</v>
      </c>
      <c r="AI96" s="173" t="n">
        <v>0.9763656</v>
      </c>
      <c r="AJ96" s="173" t="n">
        <v>0.98</v>
      </c>
      <c r="AK96" s="173" t="n">
        <v>1</v>
      </c>
      <c r="AL96" s="173" t="n">
        <v>0.985</v>
      </c>
      <c r="AM96" s="174" t="n">
        <v>0.985</v>
      </c>
      <c r="AS96" s="173" t="n">
        <v>0.977</v>
      </c>
      <c r="AT96" s="173" t="n">
        <v>0.9775</v>
      </c>
      <c r="AU96" s="173" t="n">
        <v>0.9763656</v>
      </c>
      <c r="AV96" s="173" t="n">
        <v>0.985</v>
      </c>
      <c r="AW96" s="173" t="n">
        <v>0.985</v>
      </c>
      <c r="AX96" s="173" t="n">
        <v>0.985</v>
      </c>
      <c r="AY96" s="173" t="n">
        <v>0.9763656</v>
      </c>
      <c r="AZ96" s="174" t="n">
        <v>0.9763656</v>
      </c>
      <c r="BA96" s="174" t="n">
        <v>0.985</v>
      </c>
      <c r="BB96" s="181" t="n">
        <v>1</v>
      </c>
      <c r="BC96" s="173" t="n">
        <v>1</v>
      </c>
      <c r="BD96" s="173" t="n">
        <v>1</v>
      </c>
      <c r="BE96" s="173" t="n">
        <v>1</v>
      </c>
      <c r="BF96" s="173" t="n">
        <v>0.9999</v>
      </c>
      <c r="BG96" s="173" t="n">
        <v>1</v>
      </c>
      <c r="BH96" s="173" t="n">
        <v>1</v>
      </c>
      <c r="BI96" s="173" t="n">
        <v>0.99</v>
      </c>
      <c r="BJ96" s="173" t="n">
        <v>0.999</v>
      </c>
      <c r="BK96" s="173" t="n">
        <v>0.999</v>
      </c>
      <c r="BL96" s="173" t="n">
        <v>0.9985</v>
      </c>
      <c r="BM96" s="173" t="n">
        <v>0.9985</v>
      </c>
      <c r="BN96" s="173" t="n">
        <v>0.972</v>
      </c>
      <c r="BO96" s="173" t="n">
        <v>0.9999</v>
      </c>
      <c r="BP96" s="173" t="n">
        <v>0.9999</v>
      </c>
      <c r="BQ96" s="173" t="n">
        <v>1</v>
      </c>
      <c r="BR96" s="173" t="n">
        <v>1.0897976</v>
      </c>
      <c r="BS96" s="173" t="n">
        <v>1.1072</v>
      </c>
      <c r="BT96" s="173" t="n">
        <v>1.0827</v>
      </c>
      <c r="BU96" s="173" t="n">
        <v>1.0139</v>
      </c>
      <c r="BV96" s="173" t="n">
        <v>1</v>
      </c>
      <c r="BW96" s="173" t="n">
        <v>2.1714</v>
      </c>
      <c r="BX96" s="173" t="n">
        <v>2.274396333</v>
      </c>
      <c r="BY96" s="173" t="n">
        <v>1.08225</v>
      </c>
      <c r="BZ96" s="173" t="n">
        <v>1.2885</v>
      </c>
      <c r="CA96" s="173" t="n">
        <v>2.001</v>
      </c>
      <c r="CB96" s="173" t="n">
        <v>1.510005</v>
      </c>
      <c r="CC96" s="173" t="n">
        <v>1.510005</v>
      </c>
      <c r="CD96" s="173" t="n">
        <v>1.259505</v>
      </c>
      <c r="CE96" s="173" t="n">
        <v>1.072605</v>
      </c>
      <c r="CF96" s="173" t="n">
        <v>1.422205</v>
      </c>
      <c r="CG96" s="182"/>
      <c r="CH96" s="173" t="n">
        <v>1.09704</v>
      </c>
      <c r="CI96" s="182"/>
      <c r="CJ96" s="182"/>
      <c r="CK96" s="182"/>
      <c r="CL96" s="182"/>
      <c r="CM96" s="182"/>
      <c r="CN96" s="182"/>
      <c r="CO96" s="182"/>
      <c r="CP96" s="173" t="n">
        <v>0.975</v>
      </c>
      <c r="CQ96" s="173" t="n">
        <v>0.91</v>
      </c>
      <c r="CR96" s="173" t="n">
        <v>0.91</v>
      </c>
      <c r="CS96" s="173" t="n">
        <v>0.97</v>
      </c>
      <c r="CT96" s="173" t="n">
        <v>0.99895</v>
      </c>
      <c r="CU96" s="173" t="n">
        <v>0.43</v>
      </c>
      <c r="CV96" s="173" t="n">
        <v>0.52</v>
      </c>
      <c r="CW96" s="173" t="n">
        <v>0.925</v>
      </c>
      <c r="CX96" s="173" t="n">
        <v>0.745</v>
      </c>
      <c r="CY96" s="173" t="n">
        <v>0.725</v>
      </c>
      <c r="CZ96" s="173" t="n">
        <v>0.89</v>
      </c>
      <c r="DA96" s="173" t="n">
        <v>0.9225</v>
      </c>
      <c r="DB96" s="173" t="n">
        <v>0.915</v>
      </c>
      <c r="DC96" s="173" t="n">
        <v>0.9275</v>
      </c>
      <c r="DD96" s="173" t="n">
        <v>0.915</v>
      </c>
      <c r="DE96" s="173" t="n">
        <v>0.89</v>
      </c>
      <c r="DI96" s="173" t="n">
        <v>0.9775</v>
      </c>
      <c r="DN96" s="182" t="n">
        <v>0.000285</v>
      </c>
      <c r="DO96" s="182" t="n">
        <v>0.0002</v>
      </c>
      <c r="DP96" s="182" t="n">
        <v>0</v>
      </c>
      <c r="DQ96" s="182" t="n">
        <v>0.0001</v>
      </c>
      <c r="DR96" s="182" t="n">
        <v>0</v>
      </c>
      <c r="DS96" s="182" t="n">
        <v>0.0036</v>
      </c>
      <c r="DT96" s="182" t="n">
        <v>0.00047</v>
      </c>
      <c r="DU96" s="182" t="n">
        <v>0.0007</v>
      </c>
      <c r="DV96" s="182" t="n">
        <v>0</v>
      </c>
      <c r="DW96" s="182" t="n">
        <v>0</v>
      </c>
      <c r="DX96" s="182" t="n">
        <v>0.0005</v>
      </c>
      <c r="DY96" s="182" t="n">
        <v>0.0005</v>
      </c>
      <c r="DZ96" s="182" t="n">
        <v>0.0003</v>
      </c>
      <c r="EA96" s="182" t="n">
        <v>0.000275</v>
      </c>
      <c r="EB96" s="182" t="n">
        <v>0.0004</v>
      </c>
      <c r="ED96" s="182" t="n">
        <v>6.5E-005</v>
      </c>
      <c r="EF96" s="173" t="n">
        <v>1</v>
      </c>
    </row>
    <row r="97" customFormat="false" ht="12.75" hidden="false" customHeight="false" outlineLevel="0" collapsed="false">
      <c r="A97" s="3" t="n">
        <v>39326</v>
      </c>
      <c r="B97" s="173" t="n">
        <v>0.98</v>
      </c>
      <c r="C97" s="173" t="n">
        <v>0.988</v>
      </c>
      <c r="D97" s="173" t="n">
        <v>0.96</v>
      </c>
      <c r="E97" s="173" t="n">
        <f aca="false">E85</f>
        <v>0.978</v>
      </c>
      <c r="F97" s="173" t="n">
        <v>0.977</v>
      </c>
      <c r="G97" s="173" t="n">
        <v>0.9875</v>
      </c>
      <c r="H97" s="173" t="n">
        <v>0.9875</v>
      </c>
      <c r="I97" s="173" t="n">
        <v>0.9875</v>
      </c>
      <c r="J97" s="173" t="n">
        <v>0.7795425</v>
      </c>
      <c r="K97" s="173" t="n">
        <v>0.985</v>
      </c>
      <c r="L97" s="173" t="n">
        <v>0.9875</v>
      </c>
      <c r="M97" s="173" t="n">
        <v>0.9875</v>
      </c>
      <c r="N97" s="173" t="n">
        <v>0.98</v>
      </c>
      <c r="O97" s="173" t="n">
        <v>0.9870496</v>
      </c>
      <c r="P97" s="173" t="n">
        <v>0.98</v>
      </c>
      <c r="Q97" s="173" t="n">
        <v>0.9875</v>
      </c>
      <c r="R97" s="173" t="n">
        <v>0.9875</v>
      </c>
      <c r="S97" s="173" t="n">
        <v>0.9875</v>
      </c>
      <c r="T97" s="173" t="n">
        <v>0.98</v>
      </c>
      <c r="U97" s="173" t="n">
        <v>0.98</v>
      </c>
      <c r="V97" s="173" t="n">
        <v>0.98</v>
      </c>
      <c r="W97" s="173" t="n">
        <v>0.98</v>
      </c>
      <c r="X97" s="173" t="n">
        <v>0.9870496</v>
      </c>
      <c r="Y97" s="173" t="n">
        <v>0.9870496</v>
      </c>
      <c r="Z97" s="173" t="n">
        <v>0.9870496</v>
      </c>
      <c r="AA97" s="173" t="n">
        <v>0.9870496</v>
      </c>
      <c r="AB97" s="173" t="n">
        <v>0.98</v>
      </c>
      <c r="AC97" s="173" t="n">
        <v>0.98</v>
      </c>
      <c r="AD97" s="173" t="n">
        <v>0.9870496</v>
      </c>
      <c r="AE97" s="173" t="n">
        <v>0.9870496</v>
      </c>
      <c r="AF97" s="173" t="n">
        <v>0.98</v>
      </c>
      <c r="AG97" s="173" t="n">
        <v>0.99</v>
      </c>
      <c r="AH97" s="173" t="n">
        <v>0.97642345</v>
      </c>
      <c r="AI97" s="173" t="n">
        <v>0.97642345</v>
      </c>
      <c r="AJ97" s="173" t="n">
        <v>0.98</v>
      </c>
      <c r="AK97" s="173" t="n">
        <v>1</v>
      </c>
      <c r="AL97" s="173" t="n">
        <v>0.985</v>
      </c>
      <c r="AM97" s="174" t="n">
        <v>0.985</v>
      </c>
      <c r="AS97" s="173" t="n">
        <v>0.977</v>
      </c>
      <c r="AT97" s="173" t="n">
        <v>0.9775</v>
      </c>
      <c r="AU97" s="173" t="n">
        <v>0.97642345</v>
      </c>
      <c r="AV97" s="173" t="n">
        <v>0.985</v>
      </c>
      <c r="AW97" s="173" t="n">
        <v>0.985</v>
      </c>
      <c r="AX97" s="173" t="n">
        <v>0.985</v>
      </c>
      <c r="AY97" s="173" t="n">
        <v>0.97642345</v>
      </c>
      <c r="AZ97" s="174" t="n">
        <v>0.97642345</v>
      </c>
      <c r="BA97" s="174" t="n">
        <v>0.985</v>
      </c>
      <c r="BB97" s="181" t="n">
        <v>1</v>
      </c>
      <c r="BC97" s="173" t="n">
        <v>1</v>
      </c>
      <c r="BD97" s="173" t="n">
        <v>1</v>
      </c>
      <c r="BE97" s="173" t="n">
        <v>1</v>
      </c>
      <c r="BF97" s="173" t="n">
        <v>0.9999</v>
      </c>
      <c r="BG97" s="173" t="n">
        <v>1</v>
      </c>
      <c r="BH97" s="173" t="n">
        <v>1</v>
      </c>
      <c r="BI97" s="173" t="n">
        <v>0.99</v>
      </c>
      <c r="BJ97" s="173" t="n">
        <v>0.999</v>
      </c>
      <c r="BK97" s="173" t="n">
        <v>0.999</v>
      </c>
      <c r="BL97" s="173" t="n">
        <v>0.9985</v>
      </c>
      <c r="BM97" s="173" t="n">
        <v>0.9985</v>
      </c>
      <c r="BN97" s="173" t="n">
        <v>0.972</v>
      </c>
      <c r="BO97" s="173" t="n">
        <v>0.9999</v>
      </c>
      <c r="BP97" s="173" t="n">
        <v>0.9999</v>
      </c>
      <c r="BQ97" s="173" t="n">
        <v>1</v>
      </c>
      <c r="BR97" s="173" t="n">
        <v>1.0900826</v>
      </c>
      <c r="BS97" s="173" t="n">
        <v>1.1074</v>
      </c>
      <c r="BT97" s="173" t="n">
        <v>1.0827</v>
      </c>
      <c r="BU97" s="173" t="n">
        <v>1.014</v>
      </c>
      <c r="BV97" s="173" t="n">
        <v>1</v>
      </c>
      <c r="BW97" s="173" t="n">
        <v>2.175</v>
      </c>
      <c r="BX97" s="173" t="n">
        <v>2.274866333</v>
      </c>
      <c r="BY97" s="173" t="n">
        <v>1.08295</v>
      </c>
      <c r="BZ97" s="173" t="n">
        <v>1.2885</v>
      </c>
      <c r="CA97" s="173" t="n">
        <v>2.001</v>
      </c>
      <c r="CB97" s="173" t="n">
        <v>1.510505</v>
      </c>
      <c r="CC97" s="173" t="n">
        <v>1.510505</v>
      </c>
      <c r="CD97" s="173" t="n">
        <v>1.259805</v>
      </c>
      <c r="CE97" s="173" t="n">
        <v>1.07288</v>
      </c>
      <c r="CF97" s="173" t="n">
        <v>1.422605</v>
      </c>
      <c r="CG97" s="182"/>
      <c r="CH97" s="173" t="n">
        <v>1.097105</v>
      </c>
      <c r="CI97" s="182"/>
      <c r="CJ97" s="182"/>
      <c r="CK97" s="182"/>
      <c r="CL97" s="182"/>
      <c r="CM97" s="182"/>
      <c r="CN97" s="182"/>
      <c r="CO97" s="182"/>
      <c r="CP97" s="173" t="n">
        <v>0.975</v>
      </c>
      <c r="CQ97" s="173" t="n">
        <v>0.91</v>
      </c>
      <c r="CR97" s="173" t="n">
        <v>0.91</v>
      </c>
      <c r="CS97" s="173" t="n">
        <v>0.95</v>
      </c>
      <c r="CT97" s="173" t="n">
        <v>0.99895</v>
      </c>
      <c r="CU97" s="173" t="n">
        <v>0.46</v>
      </c>
      <c r="CV97" s="173" t="n">
        <v>0.55</v>
      </c>
      <c r="CW97" s="173" t="n">
        <v>0.925</v>
      </c>
      <c r="CX97" s="173" t="n">
        <v>0.605</v>
      </c>
      <c r="CY97" s="173" t="n">
        <v>0.575</v>
      </c>
      <c r="CZ97" s="173" t="n">
        <v>0.945</v>
      </c>
      <c r="DA97" s="173" t="n">
        <v>0.9775</v>
      </c>
      <c r="DB97" s="173" t="n">
        <v>0.945</v>
      </c>
      <c r="DC97" s="173" t="n">
        <v>0.92</v>
      </c>
      <c r="DD97" s="173" t="n">
        <v>0.915</v>
      </c>
      <c r="DE97" s="173" t="n">
        <v>0.89</v>
      </c>
      <c r="DI97" s="173" t="n">
        <v>0.9775</v>
      </c>
      <c r="DN97" s="182" t="n">
        <v>0.000285</v>
      </c>
      <c r="DO97" s="182" t="n">
        <v>0.0002</v>
      </c>
      <c r="DP97" s="182" t="n">
        <v>0</v>
      </c>
      <c r="DQ97" s="182" t="n">
        <v>0.0001</v>
      </c>
      <c r="DR97" s="182" t="n">
        <v>0</v>
      </c>
      <c r="DS97" s="182" t="n">
        <v>0.0036</v>
      </c>
      <c r="DT97" s="182" t="n">
        <v>0.00047</v>
      </c>
      <c r="DU97" s="182" t="n">
        <v>0.0007</v>
      </c>
      <c r="DV97" s="182" t="n">
        <v>0</v>
      </c>
      <c r="DW97" s="182" t="n">
        <v>0</v>
      </c>
      <c r="DX97" s="182" t="n">
        <v>0.0005</v>
      </c>
      <c r="DY97" s="182" t="n">
        <v>0.0005</v>
      </c>
      <c r="DZ97" s="182" t="n">
        <v>0.0003</v>
      </c>
      <c r="EA97" s="182" t="n">
        <v>0.000275</v>
      </c>
      <c r="EB97" s="182" t="n">
        <v>0.0004</v>
      </c>
      <c r="ED97" s="182" t="n">
        <v>6.5E-005</v>
      </c>
      <c r="EF97" s="173" t="n">
        <v>1</v>
      </c>
    </row>
    <row r="98" customFormat="false" ht="12.75" hidden="false" customHeight="false" outlineLevel="0" collapsed="false">
      <c r="A98" s="3" t="n">
        <v>39356</v>
      </c>
      <c r="B98" s="173" t="n">
        <v>0.98</v>
      </c>
      <c r="C98" s="173" t="n">
        <v>0.988</v>
      </c>
      <c r="D98" s="173" t="n">
        <v>0.96</v>
      </c>
      <c r="E98" s="173" t="n">
        <f aca="false">E86</f>
        <v>0.994</v>
      </c>
      <c r="F98" s="173" t="n">
        <v>0.977</v>
      </c>
      <c r="G98" s="173" t="n">
        <v>0.9875</v>
      </c>
      <c r="H98" s="173" t="n">
        <v>0.9875</v>
      </c>
      <c r="I98" s="173" t="n">
        <v>0.9875</v>
      </c>
      <c r="J98" s="173" t="n">
        <v>0.7666575</v>
      </c>
      <c r="K98" s="173" t="n">
        <v>0.985</v>
      </c>
      <c r="L98" s="173" t="n">
        <v>0.9875</v>
      </c>
      <c r="M98" s="173" t="n">
        <v>0.9875</v>
      </c>
      <c r="N98" s="173" t="n">
        <v>0.98</v>
      </c>
      <c r="O98" s="173" t="n">
        <v>0.968522388</v>
      </c>
      <c r="P98" s="173" t="n">
        <v>0.98</v>
      </c>
      <c r="Q98" s="173" t="n">
        <v>0.9875</v>
      </c>
      <c r="R98" s="173" t="n">
        <v>0.9875</v>
      </c>
      <c r="S98" s="173" t="n">
        <v>0.9875</v>
      </c>
      <c r="T98" s="173" t="n">
        <v>0.98</v>
      </c>
      <c r="U98" s="173" t="n">
        <v>0.98</v>
      </c>
      <c r="V98" s="173" t="n">
        <v>0.98</v>
      </c>
      <c r="W98" s="173" t="n">
        <v>0.98</v>
      </c>
      <c r="X98" s="173" t="n">
        <v>0.968522388</v>
      </c>
      <c r="Y98" s="173" t="n">
        <v>0.968522388</v>
      </c>
      <c r="Z98" s="173" t="n">
        <v>0.968522388</v>
      </c>
      <c r="AA98" s="173" t="n">
        <v>0.968522388</v>
      </c>
      <c r="AB98" s="173" t="n">
        <v>0.98</v>
      </c>
      <c r="AC98" s="173" t="n">
        <v>0.98</v>
      </c>
      <c r="AD98" s="173" t="n">
        <v>0.968522388</v>
      </c>
      <c r="AE98" s="173" t="n">
        <v>0.968522388</v>
      </c>
      <c r="AF98" s="173" t="n">
        <v>0.98</v>
      </c>
      <c r="AG98" s="173" t="n">
        <v>0.99</v>
      </c>
      <c r="AH98" s="173" t="n">
        <v>0.9764813</v>
      </c>
      <c r="AI98" s="173" t="n">
        <v>0.9764813</v>
      </c>
      <c r="AJ98" s="173" t="n">
        <v>0.98</v>
      </c>
      <c r="AK98" s="173" t="n">
        <v>1</v>
      </c>
      <c r="AL98" s="173" t="n">
        <v>0.985</v>
      </c>
      <c r="AM98" s="174" t="n">
        <v>0.985</v>
      </c>
      <c r="AS98" s="173" t="n">
        <v>0.977</v>
      </c>
      <c r="AT98" s="173" t="n">
        <v>0.9775</v>
      </c>
      <c r="AU98" s="173" t="n">
        <v>0.9764813</v>
      </c>
      <c r="AV98" s="173" t="n">
        <v>0.985</v>
      </c>
      <c r="AW98" s="173" t="n">
        <v>0.985</v>
      </c>
      <c r="AX98" s="173" t="n">
        <v>0.985</v>
      </c>
      <c r="AY98" s="173" t="n">
        <v>0.9764813</v>
      </c>
      <c r="AZ98" s="174" t="n">
        <v>0.9764813</v>
      </c>
      <c r="BA98" s="174" t="n">
        <v>0.985</v>
      </c>
      <c r="BB98" s="181" t="n">
        <v>1</v>
      </c>
      <c r="BC98" s="173" t="n">
        <v>1</v>
      </c>
      <c r="BD98" s="173" t="n">
        <v>1</v>
      </c>
      <c r="BE98" s="173" t="n">
        <v>1</v>
      </c>
      <c r="BF98" s="173" t="n">
        <v>0.9999</v>
      </c>
      <c r="BG98" s="173" t="n">
        <v>1</v>
      </c>
      <c r="BH98" s="173" t="n">
        <v>1</v>
      </c>
      <c r="BI98" s="173" t="n">
        <v>0.99</v>
      </c>
      <c r="BJ98" s="173" t="n">
        <v>0.999</v>
      </c>
      <c r="BK98" s="173" t="n">
        <v>0.999</v>
      </c>
      <c r="BL98" s="173" t="n">
        <v>0.9985</v>
      </c>
      <c r="BM98" s="173" t="n">
        <v>0.9985</v>
      </c>
      <c r="BN98" s="173" t="n">
        <v>0.972</v>
      </c>
      <c r="BO98" s="173" t="n">
        <v>0.9999</v>
      </c>
      <c r="BP98" s="173" t="n">
        <v>0.9999</v>
      </c>
      <c r="BQ98" s="173" t="n">
        <v>1</v>
      </c>
      <c r="BR98" s="173" t="n">
        <v>1.0903676</v>
      </c>
      <c r="BS98" s="173" t="n">
        <v>1.1076</v>
      </c>
      <c r="BT98" s="173" t="n">
        <v>1.0827</v>
      </c>
      <c r="BU98" s="173" t="n">
        <v>1.0141</v>
      </c>
      <c r="BV98" s="173" t="n">
        <v>1</v>
      </c>
      <c r="BW98" s="173" t="n">
        <v>2.1786</v>
      </c>
      <c r="BX98" s="173" t="n">
        <v>2.275336333</v>
      </c>
      <c r="BY98" s="173" t="n">
        <v>1.08365</v>
      </c>
      <c r="BZ98" s="173" t="n">
        <v>1.2885</v>
      </c>
      <c r="CA98" s="173" t="n">
        <v>2.001</v>
      </c>
      <c r="CB98" s="173" t="n">
        <v>1.511005</v>
      </c>
      <c r="CC98" s="173" t="n">
        <v>1.511005</v>
      </c>
      <c r="CD98" s="173" t="n">
        <v>1.260105</v>
      </c>
      <c r="CE98" s="173" t="n">
        <v>1.073155</v>
      </c>
      <c r="CF98" s="173" t="n">
        <v>1.423005</v>
      </c>
      <c r="CG98" s="182"/>
      <c r="CH98" s="173" t="n">
        <v>1.09717</v>
      </c>
      <c r="CI98" s="182"/>
      <c r="CJ98" s="182"/>
      <c r="CK98" s="182"/>
      <c r="CL98" s="182"/>
      <c r="CM98" s="182"/>
      <c r="CN98" s="182"/>
      <c r="CO98" s="182"/>
      <c r="CP98" s="173" t="n">
        <v>0.955</v>
      </c>
      <c r="CQ98" s="173" t="n">
        <v>0.9</v>
      </c>
      <c r="CR98" s="173" t="n">
        <v>0.91</v>
      </c>
      <c r="CS98" s="173" t="n">
        <v>0.94</v>
      </c>
      <c r="CT98" s="173" t="n">
        <v>0.99895</v>
      </c>
      <c r="CU98" s="173" t="n">
        <v>0.46</v>
      </c>
      <c r="CV98" s="173" t="n">
        <v>0.45</v>
      </c>
      <c r="CW98" s="173" t="n">
        <v>0.925</v>
      </c>
      <c r="CX98" s="173" t="n">
        <v>0.595</v>
      </c>
      <c r="CY98" s="173" t="n">
        <v>0.505</v>
      </c>
      <c r="CZ98" s="173" t="n">
        <v>0.805</v>
      </c>
      <c r="DA98" s="173" t="n">
        <v>0.8375</v>
      </c>
      <c r="DB98" s="173" t="n">
        <v>0.875</v>
      </c>
      <c r="DC98" s="173" t="n">
        <v>0.9025</v>
      </c>
      <c r="DD98" s="173" t="n">
        <v>0.82</v>
      </c>
      <c r="DE98" s="173" t="n">
        <v>0.89</v>
      </c>
      <c r="DI98" s="173" t="n">
        <v>0.9775</v>
      </c>
      <c r="DN98" s="182" t="n">
        <v>0.000285</v>
      </c>
      <c r="DO98" s="182" t="n">
        <v>0.0002</v>
      </c>
      <c r="DP98" s="182" t="n">
        <v>0</v>
      </c>
      <c r="DQ98" s="182" t="n">
        <v>0.0001</v>
      </c>
      <c r="DR98" s="182" t="n">
        <v>0</v>
      </c>
      <c r="DS98" s="182" t="n">
        <v>0.0036</v>
      </c>
      <c r="DT98" s="182" t="n">
        <v>0.00047</v>
      </c>
      <c r="DU98" s="182" t="n">
        <v>0.0007</v>
      </c>
      <c r="DV98" s="182" t="n">
        <v>0</v>
      </c>
      <c r="DW98" s="182" t="n">
        <v>0</v>
      </c>
      <c r="DX98" s="182" t="n">
        <v>0.0005</v>
      </c>
      <c r="DY98" s="182" t="n">
        <v>0.0005</v>
      </c>
      <c r="DZ98" s="182" t="n">
        <v>0.0003</v>
      </c>
      <c r="EA98" s="182" t="n">
        <v>0.000275</v>
      </c>
      <c r="EB98" s="182" t="n">
        <v>0.0004</v>
      </c>
      <c r="ED98" s="182" t="n">
        <v>6.5E-005</v>
      </c>
      <c r="EF98" s="173" t="n">
        <v>1</v>
      </c>
    </row>
    <row r="99" customFormat="false" ht="12.75" hidden="false" customHeight="false" outlineLevel="0" collapsed="false">
      <c r="A99" s="3" t="n">
        <v>39387</v>
      </c>
      <c r="B99" s="173" t="n">
        <v>0.98</v>
      </c>
      <c r="C99" s="173" t="n">
        <v>0.988</v>
      </c>
      <c r="D99" s="173" t="n">
        <v>0.96</v>
      </c>
      <c r="E99" s="173" t="n">
        <f aca="false">E87</f>
        <v>0.994</v>
      </c>
      <c r="F99" s="173" t="n">
        <v>0.977</v>
      </c>
      <c r="G99" s="173" t="n">
        <v>0.9875</v>
      </c>
      <c r="H99" s="173" t="n">
        <v>0.9875</v>
      </c>
      <c r="I99" s="173" t="n">
        <v>0.98133675</v>
      </c>
      <c r="J99" s="173" t="n">
        <v>0.7151175</v>
      </c>
      <c r="K99" s="173" t="n">
        <v>0.970485</v>
      </c>
      <c r="L99" s="173" t="n">
        <v>0.9875</v>
      </c>
      <c r="M99" s="173" t="n">
        <v>0.9875</v>
      </c>
      <c r="N99" s="173" t="n">
        <v>0.98</v>
      </c>
      <c r="O99" s="173" t="n">
        <v>0.968770575</v>
      </c>
      <c r="P99" s="173" t="n">
        <v>0.98</v>
      </c>
      <c r="Q99" s="173" t="n">
        <v>0.9875</v>
      </c>
      <c r="R99" s="173" t="n">
        <v>0.9875</v>
      </c>
      <c r="S99" s="173" t="n">
        <v>0.9875</v>
      </c>
      <c r="T99" s="173" t="n">
        <v>0.98</v>
      </c>
      <c r="U99" s="173" t="n">
        <v>0.98</v>
      </c>
      <c r="V99" s="173" t="n">
        <v>0.98</v>
      </c>
      <c r="W99" s="173" t="n">
        <v>0.98</v>
      </c>
      <c r="X99" s="173" t="n">
        <v>0.968770575</v>
      </c>
      <c r="Y99" s="173" t="n">
        <v>0.968770575</v>
      </c>
      <c r="Z99" s="173" t="n">
        <v>0.968770575</v>
      </c>
      <c r="AA99" s="173" t="n">
        <v>0.968770575</v>
      </c>
      <c r="AB99" s="173" t="n">
        <v>0.98</v>
      </c>
      <c r="AC99" s="173" t="n">
        <v>0.98</v>
      </c>
      <c r="AD99" s="173" t="n">
        <v>0.968770575</v>
      </c>
      <c r="AE99" s="173" t="n">
        <v>0.968770575</v>
      </c>
      <c r="AF99" s="173" t="n">
        <v>0.98</v>
      </c>
      <c r="AG99" s="173" t="n">
        <v>0.99</v>
      </c>
      <c r="AH99" s="173" t="n">
        <v>0.97653915</v>
      </c>
      <c r="AI99" s="173" t="n">
        <v>0.97653915</v>
      </c>
      <c r="AJ99" s="173" t="n">
        <v>0.98</v>
      </c>
      <c r="AK99" s="173" t="n">
        <v>1</v>
      </c>
      <c r="AL99" s="173" t="n">
        <v>0.970485</v>
      </c>
      <c r="AM99" s="174" t="n">
        <v>0.97443</v>
      </c>
      <c r="AS99" s="173" t="n">
        <v>0.977</v>
      </c>
      <c r="AT99" s="173" t="n">
        <v>0.9775</v>
      </c>
      <c r="AU99" s="173" t="n">
        <v>0.97653915</v>
      </c>
      <c r="AV99" s="173" t="n">
        <v>0.97443</v>
      </c>
      <c r="AW99" s="173" t="n">
        <v>0.97443</v>
      </c>
      <c r="AX99" s="173" t="n">
        <v>0.97443</v>
      </c>
      <c r="AY99" s="173" t="n">
        <v>0.97653915</v>
      </c>
      <c r="AZ99" s="174" t="n">
        <v>0.97653915</v>
      </c>
      <c r="BA99" s="174" t="n">
        <v>0.97443</v>
      </c>
      <c r="BB99" s="181" t="n">
        <v>1</v>
      </c>
      <c r="BC99" s="173" t="n">
        <v>1</v>
      </c>
      <c r="BD99" s="173" t="n">
        <v>1</v>
      </c>
      <c r="BE99" s="173" t="n">
        <v>1</v>
      </c>
      <c r="BF99" s="173" t="n">
        <v>0.9999</v>
      </c>
      <c r="BG99" s="173" t="n">
        <v>1</v>
      </c>
      <c r="BH99" s="173" t="n">
        <v>1</v>
      </c>
      <c r="BI99" s="173" t="n">
        <v>0.99</v>
      </c>
      <c r="BJ99" s="173" t="n">
        <v>0.999</v>
      </c>
      <c r="BK99" s="173" t="n">
        <v>0.999</v>
      </c>
      <c r="BL99" s="173" t="n">
        <v>0.9985</v>
      </c>
      <c r="BM99" s="173" t="n">
        <v>0.9985</v>
      </c>
      <c r="BN99" s="173" t="n">
        <v>0.972</v>
      </c>
      <c r="BO99" s="173" t="n">
        <v>0.9999</v>
      </c>
      <c r="BP99" s="173" t="n">
        <v>0.9999</v>
      </c>
      <c r="BQ99" s="173" t="n">
        <v>1</v>
      </c>
      <c r="BR99" s="173" t="n">
        <v>1.0906526</v>
      </c>
      <c r="BS99" s="173" t="n">
        <v>1.1078</v>
      </c>
      <c r="BT99" s="173" t="n">
        <v>1.0827</v>
      </c>
      <c r="BU99" s="173" t="n">
        <v>1.0142</v>
      </c>
      <c r="BV99" s="173" t="n">
        <v>1</v>
      </c>
      <c r="BW99" s="173" t="n">
        <v>2.1822</v>
      </c>
      <c r="BX99" s="173" t="n">
        <v>2.275806333</v>
      </c>
      <c r="BY99" s="173" t="n">
        <v>1.08435</v>
      </c>
      <c r="BZ99" s="173" t="n">
        <v>1.2885</v>
      </c>
      <c r="CA99" s="173" t="n">
        <v>2.001</v>
      </c>
      <c r="CB99" s="173" t="n">
        <v>1.511505</v>
      </c>
      <c r="CC99" s="173" t="n">
        <v>1.511505</v>
      </c>
      <c r="CD99" s="173" t="n">
        <v>1.260405</v>
      </c>
      <c r="CE99" s="173" t="n">
        <v>1.07343</v>
      </c>
      <c r="CF99" s="173" t="n">
        <v>1.423405</v>
      </c>
      <c r="CG99" s="182"/>
      <c r="CH99" s="173" t="n">
        <v>1.097235</v>
      </c>
      <c r="CI99" s="182"/>
      <c r="CJ99" s="182"/>
      <c r="CK99" s="182"/>
      <c r="CL99" s="182"/>
      <c r="CM99" s="182"/>
      <c r="CN99" s="182"/>
      <c r="CO99" s="182"/>
      <c r="CP99" s="173" t="n">
        <v>0.955</v>
      </c>
      <c r="CQ99" s="173" t="n">
        <v>0.9</v>
      </c>
      <c r="CR99" s="173" t="n">
        <v>0.9</v>
      </c>
      <c r="CS99" s="173" t="n">
        <v>0.94</v>
      </c>
      <c r="CT99" s="173" t="n">
        <v>0.999</v>
      </c>
      <c r="CU99" s="173" t="n">
        <v>0.48</v>
      </c>
      <c r="CV99" s="173" t="n">
        <v>0.46</v>
      </c>
      <c r="CW99" s="173" t="n">
        <v>0.905</v>
      </c>
      <c r="CX99" s="173" t="n">
        <v>0.555</v>
      </c>
      <c r="CY99" s="173" t="n">
        <v>0.485</v>
      </c>
      <c r="CZ99" s="173" t="n">
        <v>0.795</v>
      </c>
      <c r="DA99" s="173" t="n">
        <v>0.8275</v>
      </c>
      <c r="DB99" s="173" t="n">
        <v>0.85</v>
      </c>
      <c r="DC99" s="173" t="n">
        <v>0.9025</v>
      </c>
      <c r="DD99" s="173" t="n">
        <v>0.82</v>
      </c>
      <c r="DE99" s="173" t="n">
        <v>0.89</v>
      </c>
      <c r="DI99" s="173" t="n">
        <v>0.9775</v>
      </c>
      <c r="DN99" s="182" t="n">
        <v>0.000285</v>
      </c>
      <c r="DO99" s="182" t="n">
        <v>0.0002</v>
      </c>
      <c r="DP99" s="182" t="n">
        <v>0</v>
      </c>
      <c r="DQ99" s="182" t="n">
        <v>0.0001</v>
      </c>
      <c r="DR99" s="182" t="n">
        <v>0</v>
      </c>
      <c r="DS99" s="182" t="n">
        <v>0.0036</v>
      </c>
      <c r="DT99" s="182" t="n">
        <v>0.00047</v>
      </c>
      <c r="DU99" s="182" t="n">
        <v>0.0007</v>
      </c>
      <c r="DV99" s="182" t="n">
        <v>0</v>
      </c>
      <c r="DW99" s="182" t="n">
        <v>0</v>
      </c>
      <c r="DX99" s="182" t="n">
        <v>0.0005</v>
      </c>
      <c r="DY99" s="182" t="n">
        <v>0.0005</v>
      </c>
      <c r="DZ99" s="182" t="n">
        <v>0.0003</v>
      </c>
      <c r="EA99" s="182" t="n">
        <v>0.000275</v>
      </c>
      <c r="EB99" s="182" t="n">
        <v>0.0004</v>
      </c>
      <c r="ED99" s="182" t="n">
        <v>6.5E-005</v>
      </c>
      <c r="EF99" s="173" t="n">
        <v>1</v>
      </c>
    </row>
    <row r="100" customFormat="false" ht="12.75" hidden="false" customHeight="false" outlineLevel="0" collapsed="false">
      <c r="A100" s="3" t="n">
        <v>39417</v>
      </c>
      <c r="B100" s="173" t="n">
        <v>0.98</v>
      </c>
      <c r="C100" s="173" t="n">
        <v>0.98612</v>
      </c>
      <c r="D100" s="173" t="n">
        <v>0.96</v>
      </c>
      <c r="E100" s="173" t="n">
        <f aca="false">E88</f>
        <v>0.994</v>
      </c>
      <c r="F100" s="173" t="n">
        <v>0.977</v>
      </c>
      <c r="G100" s="173" t="n">
        <v>0.9875</v>
      </c>
      <c r="H100" s="173" t="n">
        <v>0.9875</v>
      </c>
      <c r="I100" s="173" t="n">
        <v>0.94941875</v>
      </c>
      <c r="J100" s="173" t="n">
        <v>0.72156</v>
      </c>
      <c r="K100" s="173" t="n">
        <v>0.970485</v>
      </c>
      <c r="L100" s="173" t="n">
        <v>0.89208295</v>
      </c>
      <c r="M100" s="173" t="n">
        <v>0.941223112</v>
      </c>
      <c r="N100" s="173" t="n">
        <v>0.86988645</v>
      </c>
      <c r="O100" s="173" t="n">
        <v>0.958281713</v>
      </c>
      <c r="P100" s="173" t="n">
        <v>0.86988645</v>
      </c>
      <c r="Q100" s="173" t="n">
        <v>0.89208295</v>
      </c>
      <c r="R100" s="173" t="n">
        <v>0.89208295</v>
      </c>
      <c r="S100" s="173" t="n">
        <v>0.89208295</v>
      </c>
      <c r="T100" s="173" t="n">
        <v>0.86988645</v>
      </c>
      <c r="U100" s="173" t="n">
        <v>0.86988645</v>
      </c>
      <c r="V100" s="173" t="n">
        <v>0.86988645</v>
      </c>
      <c r="W100" s="173" t="n">
        <v>0.86988645</v>
      </c>
      <c r="X100" s="173" t="n">
        <v>0.958281713</v>
      </c>
      <c r="Y100" s="173" t="n">
        <v>0.958281713</v>
      </c>
      <c r="Z100" s="173" t="n">
        <v>0.958281713</v>
      </c>
      <c r="AA100" s="173" t="n">
        <v>0.958281713</v>
      </c>
      <c r="AB100" s="173" t="n">
        <v>0.86988645</v>
      </c>
      <c r="AC100" s="173" t="n">
        <v>0.86988645</v>
      </c>
      <c r="AD100" s="173" t="n">
        <v>0.958281713</v>
      </c>
      <c r="AE100" s="173" t="n">
        <v>0.958281713</v>
      </c>
      <c r="AF100" s="173" t="n">
        <v>0.86988645</v>
      </c>
      <c r="AG100" s="173" t="n">
        <v>0.98</v>
      </c>
      <c r="AH100" s="173" t="n">
        <v>0.976597</v>
      </c>
      <c r="AI100" s="173" t="n">
        <v>0.976597</v>
      </c>
      <c r="AJ100" s="173" t="n">
        <v>0.86988645</v>
      </c>
      <c r="AK100" s="173" t="n">
        <v>1</v>
      </c>
      <c r="AL100" s="173" t="n">
        <v>0.970485</v>
      </c>
      <c r="AM100" s="174" t="n">
        <v>0.952776</v>
      </c>
      <c r="AS100" s="173" t="n">
        <v>0.977</v>
      </c>
      <c r="AT100" s="173" t="n">
        <v>0.9775</v>
      </c>
      <c r="AU100" s="173" t="n">
        <v>0.976597</v>
      </c>
      <c r="AV100" s="173" t="n">
        <v>0.952776</v>
      </c>
      <c r="AW100" s="173" t="n">
        <v>0.952776</v>
      </c>
      <c r="AX100" s="173" t="n">
        <v>0.952776</v>
      </c>
      <c r="AY100" s="173" t="n">
        <v>0.976597</v>
      </c>
      <c r="AZ100" s="174" t="n">
        <v>0.976597</v>
      </c>
      <c r="BA100" s="174" t="n">
        <v>0.952776</v>
      </c>
      <c r="BB100" s="181" t="n">
        <v>1</v>
      </c>
      <c r="BC100" s="173" t="n">
        <v>1</v>
      </c>
      <c r="BD100" s="173" t="n">
        <v>1</v>
      </c>
      <c r="BE100" s="173" t="n">
        <v>1</v>
      </c>
      <c r="BF100" s="173" t="n">
        <v>0.9999</v>
      </c>
      <c r="BG100" s="173" t="n">
        <v>1</v>
      </c>
      <c r="BH100" s="173" t="n">
        <v>1</v>
      </c>
      <c r="BI100" s="173" t="n">
        <v>0.99</v>
      </c>
      <c r="BJ100" s="173" t="n">
        <v>0.999</v>
      </c>
      <c r="BK100" s="173" t="n">
        <v>0.999</v>
      </c>
      <c r="BL100" s="173" t="n">
        <v>0.9985</v>
      </c>
      <c r="BM100" s="173" t="n">
        <v>0.9985</v>
      </c>
      <c r="BN100" s="173" t="n">
        <v>0.972</v>
      </c>
      <c r="BO100" s="173" t="n">
        <v>0.9999</v>
      </c>
      <c r="BP100" s="173" t="n">
        <v>0.9999</v>
      </c>
      <c r="BQ100" s="173" t="n">
        <v>1</v>
      </c>
      <c r="BR100" s="173" t="n">
        <v>1.0909376</v>
      </c>
      <c r="BS100" s="173" t="n">
        <v>1.108</v>
      </c>
      <c r="BT100" s="173" t="n">
        <v>1.0827</v>
      </c>
      <c r="BU100" s="173" t="n">
        <v>1.0143</v>
      </c>
      <c r="BV100" s="173" t="n">
        <v>1</v>
      </c>
      <c r="BW100" s="173" t="n">
        <v>2.1858</v>
      </c>
      <c r="BX100" s="173" t="n">
        <v>2.276276333</v>
      </c>
      <c r="BY100" s="173" t="n">
        <v>1.08505</v>
      </c>
      <c r="BZ100" s="173" t="n">
        <v>1.2885</v>
      </c>
      <c r="CA100" s="173" t="n">
        <v>2.001</v>
      </c>
      <c r="CB100" s="173" t="n">
        <v>1.512005</v>
      </c>
      <c r="CC100" s="173" t="n">
        <v>1.512005</v>
      </c>
      <c r="CD100" s="173" t="n">
        <v>1.260705</v>
      </c>
      <c r="CE100" s="173" t="n">
        <v>1.073705</v>
      </c>
      <c r="CF100" s="173" t="n">
        <v>1.423805</v>
      </c>
      <c r="CG100" s="182"/>
      <c r="CH100" s="173" t="n">
        <v>1.0973</v>
      </c>
      <c r="CI100" s="182"/>
      <c r="CJ100" s="182"/>
      <c r="CK100" s="182"/>
      <c r="CL100" s="182"/>
      <c r="CM100" s="182"/>
      <c r="CN100" s="182"/>
      <c r="CO100" s="182"/>
      <c r="CP100" s="173" t="n">
        <v>0.935</v>
      </c>
      <c r="CQ100" s="173" t="n">
        <v>0.89</v>
      </c>
      <c r="CR100" s="173" t="n">
        <v>0.88</v>
      </c>
      <c r="CS100" s="173" t="n">
        <v>0.92</v>
      </c>
      <c r="CT100" s="173" t="n">
        <v>0.999</v>
      </c>
      <c r="CU100" s="173" t="n">
        <v>0.51</v>
      </c>
      <c r="CV100" s="173" t="n">
        <v>0.48</v>
      </c>
      <c r="CW100" s="173" t="n">
        <v>0.875</v>
      </c>
      <c r="CX100" s="173" t="n">
        <v>0.56</v>
      </c>
      <c r="CY100" s="173" t="n">
        <v>0.485</v>
      </c>
      <c r="CZ100" s="173" t="n">
        <v>0.59</v>
      </c>
      <c r="DA100" s="173" t="n">
        <v>0.6225</v>
      </c>
      <c r="DB100" s="173" t="n">
        <v>0.69</v>
      </c>
      <c r="DC100" s="173" t="n">
        <v>0.8925</v>
      </c>
      <c r="DD100" s="173" t="n">
        <v>0.715</v>
      </c>
      <c r="DE100" s="173" t="n">
        <v>0.89</v>
      </c>
      <c r="DI100" s="173" t="n">
        <v>0.9775</v>
      </c>
      <c r="DN100" s="182" t="n">
        <v>0.000285</v>
      </c>
      <c r="DO100" s="182" t="n">
        <v>0.0002</v>
      </c>
      <c r="DP100" s="182" t="n">
        <v>0</v>
      </c>
      <c r="DQ100" s="182" t="n">
        <v>0.0001</v>
      </c>
      <c r="DR100" s="182" t="n">
        <v>0</v>
      </c>
      <c r="DS100" s="182" t="n">
        <v>0.0036</v>
      </c>
      <c r="DT100" s="182" t="n">
        <v>0.00047</v>
      </c>
      <c r="DU100" s="182" t="n">
        <v>0.0007</v>
      </c>
      <c r="DV100" s="182" t="n">
        <v>0</v>
      </c>
      <c r="DW100" s="182" t="n">
        <v>0</v>
      </c>
      <c r="DX100" s="182" t="n">
        <v>0.0005</v>
      </c>
      <c r="DY100" s="182" t="n">
        <v>0.0005</v>
      </c>
      <c r="DZ100" s="182" t="n">
        <v>0.0003</v>
      </c>
      <c r="EA100" s="182" t="n">
        <v>0.000275</v>
      </c>
      <c r="EB100" s="182" t="n">
        <v>0.0004</v>
      </c>
      <c r="ED100" s="182" t="n">
        <v>6.5E-005</v>
      </c>
      <c r="EF100" s="173" t="n">
        <v>1</v>
      </c>
    </row>
    <row r="101" customFormat="false" ht="12.75" hidden="false" customHeight="false" outlineLevel="0" collapsed="false">
      <c r="A101" s="3" t="n">
        <v>39448</v>
      </c>
      <c r="B101" s="173" t="n">
        <v>0.98</v>
      </c>
      <c r="C101" s="173" t="n">
        <v>0.953052</v>
      </c>
      <c r="D101" s="173" t="n">
        <v>0.96</v>
      </c>
      <c r="E101" s="173" t="n">
        <f aca="false">E89</f>
        <v>0.994</v>
      </c>
      <c r="F101" s="173" t="n">
        <v>0.977</v>
      </c>
      <c r="G101" s="173" t="n">
        <v>0.9875</v>
      </c>
      <c r="H101" s="173" t="n">
        <v>0.9875</v>
      </c>
      <c r="I101" s="173" t="n">
        <v>0.87402875</v>
      </c>
      <c r="J101" s="173" t="n">
        <v>0.9999</v>
      </c>
      <c r="K101" s="173" t="n">
        <v>0.985</v>
      </c>
      <c r="L101" s="173" t="n">
        <v>0.915065525</v>
      </c>
      <c r="M101" s="173" t="n">
        <v>0.964221937</v>
      </c>
      <c r="N101" s="173" t="n">
        <v>0.87009345</v>
      </c>
      <c r="O101" s="173" t="n">
        <v>0.9451024</v>
      </c>
      <c r="P101" s="173" t="n">
        <v>0.87009345</v>
      </c>
      <c r="Q101" s="173" t="n">
        <v>0.915065525</v>
      </c>
      <c r="R101" s="173" t="n">
        <v>0.915065525</v>
      </c>
      <c r="S101" s="173" t="n">
        <v>0.915065525</v>
      </c>
      <c r="T101" s="173" t="n">
        <v>0.87009345</v>
      </c>
      <c r="U101" s="173" t="n">
        <v>0.87009345</v>
      </c>
      <c r="V101" s="173" t="n">
        <v>0.87009345</v>
      </c>
      <c r="W101" s="173" t="n">
        <v>0.87009345</v>
      </c>
      <c r="X101" s="173" t="n">
        <v>0.9451024</v>
      </c>
      <c r="Y101" s="173" t="n">
        <v>0.9451024</v>
      </c>
      <c r="Z101" s="173" t="n">
        <v>0.9451024</v>
      </c>
      <c r="AA101" s="173" t="n">
        <v>0.9451024</v>
      </c>
      <c r="AB101" s="173" t="n">
        <v>0.87009345</v>
      </c>
      <c r="AC101" s="173" t="n">
        <v>0.87009345</v>
      </c>
      <c r="AD101" s="173" t="n">
        <v>0.9451024</v>
      </c>
      <c r="AE101" s="173" t="n">
        <v>0.9451024</v>
      </c>
      <c r="AF101" s="173" t="n">
        <v>0.87009345</v>
      </c>
      <c r="AG101" s="173" t="n">
        <v>0.98</v>
      </c>
      <c r="AH101" s="173" t="n">
        <v>0.97665485</v>
      </c>
      <c r="AI101" s="173" t="n">
        <v>0.97665485</v>
      </c>
      <c r="AJ101" s="173" t="n">
        <v>0.87009345</v>
      </c>
      <c r="AK101" s="173" t="n">
        <v>1</v>
      </c>
      <c r="AL101" s="173" t="n">
        <v>0.985</v>
      </c>
      <c r="AM101" s="174" t="n">
        <v>0.941949</v>
      </c>
      <c r="AS101" s="173" t="n">
        <v>0.977</v>
      </c>
      <c r="AT101" s="173" t="n">
        <v>0.9775</v>
      </c>
      <c r="AU101" s="173" t="n">
        <v>0.97665485</v>
      </c>
      <c r="AV101" s="173" t="n">
        <v>0.941949</v>
      </c>
      <c r="AW101" s="173" t="n">
        <v>0.941949</v>
      </c>
      <c r="AX101" s="173" t="n">
        <v>0.941949</v>
      </c>
      <c r="AY101" s="173" t="n">
        <v>0.97665485</v>
      </c>
      <c r="AZ101" s="174" t="n">
        <v>0.97665485</v>
      </c>
      <c r="BA101" s="174" t="n">
        <v>0.941949</v>
      </c>
      <c r="BB101" s="181" t="n">
        <v>1</v>
      </c>
      <c r="BC101" s="173" t="n">
        <v>1</v>
      </c>
      <c r="BD101" s="173" t="n">
        <v>1</v>
      </c>
      <c r="BE101" s="173" t="n">
        <v>1</v>
      </c>
      <c r="BF101" s="173" t="n">
        <v>0.9999</v>
      </c>
      <c r="BG101" s="173" t="n">
        <v>1</v>
      </c>
      <c r="BH101" s="173" t="n">
        <v>1</v>
      </c>
      <c r="BI101" s="173" t="n">
        <v>0.99</v>
      </c>
      <c r="BJ101" s="173" t="n">
        <v>0.999</v>
      </c>
      <c r="BK101" s="173" t="n">
        <v>0.999</v>
      </c>
      <c r="BL101" s="173" t="n">
        <v>0.9985</v>
      </c>
      <c r="BM101" s="173" t="n">
        <v>0.9985</v>
      </c>
      <c r="BN101" s="173" t="n">
        <v>0.972</v>
      </c>
      <c r="BO101" s="173" t="n">
        <v>0.9999</v>
      </c>
      <c r="BP101" s="173" t="n">
        <v>0.9999</v>
      </c>
      <c r="BQ101" s="173" t="n">
        <v>1</v>
      </c>
      <c r="BR101" s="173" t="n">
        <v>1.0912226</v>
      </c>
      <c r="BS101" s="173" t="n">
        <v>1.1082</v>
      </c>
      <c r="BT101" s="173" t="n">
        <v>1.0827</v>
      </c>
      <c r="BU101" s="173" t="n">
        <v>1.0144</v>
      </c>
      <c r="BV101" s="173" t="n">
        <v>1</v>
      </c>
      <c r="BW101" s="173" t="n">
        <v>2.1894</v>
      </c>
      <c r="BX101" s="173" t="n">
        <v>2.276746333</v>
      </c>
      <c r="BY101" s="173" t="n">
        <v>1.08575</v>
      </c>
      <c r="BZ101" s="173" t="n">
        <v>1.2885</v>
      </c>
      <c r="CA101" s="173" t="n">
        <v>2.001</v>
      </c>
      <c r="CB101" s="173" t="n">
        <v>1.512505</v>
      </c>
      <c r="CC101" s="173" t="n">
        <v>1.512505</v>
      </c>
      <c r="CD101" s="173" t="n">
        <v>1.261005</v>
      </c>
      <c r="CE101" s="173" t="n">
        <v>1.07398</v>
      </c>
      <c r="CF101" s="173" t="n">
        <v>1.424205</v>
      </c>
      <c r="CG101" s="182"/>
      <c r="CH101" s="173" t="n">
        <v>1.097365</v>
      </c>
      <c r="CI101" s="182"/>
      <c r="CJ101" s="182"/>
      <c r="CK101" s="182"/>
      <c r="CL101" s="182"/>
      <c r="CM101" s="182"/>
      <c r="CN101" s="182"/>
      <c r="CO101" s="182"/>
      <c r="CP101" s="173" t="n">
        <v>0.895</v>
      </c>
      <c r="CQ101" s="173" t="n">
        <v>0.86</v>
      </c>
      <c r="CR101" s="173" t="n">
        <v>0.87</v>
      </c>
      <c r="CS101" s="173" t="n">
        <v>0.92</v>
      </c>
      <c r="CT101" s="173" t="n">
        <v>0.999</v>
      </c>
      <c r="CU101" s="173" t="n">
        <v>0.58</v>
      </c>
      <c r="CV101" s="173" t="n">
        <v>0.45</v>
      </c>
      <c r="CW101" s="173" t="n">
        <v>0.805</v>
      </c>
      <c r="CX101" s="173" t="n">
        <v>0.57</v>
      </c>
      <c r="CY101" s="173" t="n">
        <v>0.505</v>
      </c>
      <c r="CZ101" s="173" t="n">
        <v>0.605</v>
      </c>
      <c r="DA101" s="173" t="n">
        <v>0.6375</v>
      </c>
      <c r="DB101" s="173" t="n">
        <v>0.69</v>
      </c>
      <c r="DC101" s="173" t="n">
        <v>0.88</v>
      </c>
      <c r="DD101" s="173" t="n">
        <v>0.64</v>
      </c>
      <c r="DE101" s="173" t="n">
        <v>0.89</v>
      </c>
      <c r="DI101" s="173" t="n">
        <v>0.9775</v>
      </c>
      <c r="DN101" s="182" t="n">
        <v>0.000285</v>
      </c>
      <c r="DO101" s="182" t="n">
        <v>0.0002</v>
      </c>
      <c r="DP101" s="182" t="n">
        <v>0</v>
      </c>
      <c r="DQ101" s="182" t="n">
        <v>0.0001</v>
      </c>
      <c r="DR101" s="182" t="n">
        <v>0</v>
      </c>
      <c r="DS101" s="182" t="n">
        <v>0.0036</v>
      </c>
      <c r="DT101" s="182" t="n">
        <v>0.00047</v>
      </c>
      <c r="DU101" s="182" t="n">
        <v>0.0007</v>
      </c>
      <c r="DV101" s="182" t="n">
        <v>0</v>
      </c>
      <c r="DW101" s="182" t="n">
        <v>0</v>
      </c>
      <c r="DX101" s="182" t="n">
        <v>0.0005</v>
      </c>
      <c r="DY101" s="182" t="n">
        <v>0.0005</v>
      </c>
      <c r="DZ101" s="182" t="n">
        <v>0.0003</v>
      </c>
      <c r="EA101" s="182" t="n">
        <v>0.000275</v>
      </c>
      <c r="EB101" s="182" t="n">
        <v>0.0004</v>
      </c>
      <c r="ED101" s="182" t="n">
        <v>6.5E-005</v>
      </c>
      <c r="EF101" s="173" t="n">
        <v>1</v>
      </c>
    </row>
    <row r="102" customFormat="false" ht="12.75" hidden="false" customHeight="false" outlineLevel="0" collapsed="false">
      <c r="A102" s="3" t="n">
        <v>39479</v>
      </c>
      <c r="B102" s="173" t="n">
        <v>0.98</v>
      </c>
      <c r="C102" s="173" t="n">
        <v>0.953224</v>
      </c>
      <c r="D102" s="173" t="n">
        <v>0.96</v>
      </c>
      <c r="E102" s="173" t="n">
        <f aca="false">E90</f>
        <v>0.994</v>
      </c>
      <c r="F102" s="173" t="n">
        <v>0.977</v>
      </c>
      <c r="G102" s="173" t="n">
        <v>0.9875</v>
      </c>
      <c r="H102" s="173" t="n">
        <v>0.9875</v>
      </c>
      <c r="I102" s="173" t="n">
        <v>0.91805025</v>
      </c>
      <c r="J102" s="173" t="n">
        <v>0.9999</v>
      </c>
      <c r="K102" s="173" t="n">
        <v>0.985</v>
      </c>
      <c r="L102" s="173" t="n">
        <v>0.960758175</v>
      </c>
      <c r="M102" s="173" t="n">
        <v>0.9875</v>
      </c>
      <c r="N102" s="173" t="n">
        <v>0.89552655</v>
      </c>
      <c r="O102" s="173" t="n">
        <v>0.942658763</v>
      </c>
      <c r="P102" s="173" t="n">
        <v>0.89552655</v>
      </c>
      <c r="Q102" s="173" t="n">
        <v>0.960758175</v>
      </c>
      <c r="R102" s="173" t="n">
        <v>0.960758175</v>
      </c>
      <c r="S102" s="173" t="n">
        <v>0.960758175</v>
      </c>
      <c r="T102" s="173" t="n">
        <v>0.89552655</v>
      </c>
      <c r="U102" s="173" t="n">
        <v>0.89552655</v>
      </c>
      <c r="V102" s="173" t="n">
        <v>0.89552655</v>
      </c>
      <c r="W102" s="173" t="n">
        <v>0.89552655</v>
      </c>
      <c r="X102" s="173" t="n">
        <v>0.942658763</v>
      </c>
      <c r="Y102" s="173" t="n">
        <v>0.942658763</v>
      </c>
      <c r="Z102" s="173" t="n">
        <v>0.942658763</v>
      </c>
      <c r="AA102" s="173" t="n">
        <v>0.942658763</v>
      </c>
      <c r="AB102" s="173" t="n">
        <v>0.89552655</v>
      </c>
      <c r="AC102" s="173" t="n">
        <v>0.89552655</v>
      </c>
      <c r="AD102" s="173" t="n">
        <v>0.942658763</v>
      </c>
      <c r="AE102" s="173" t="n">
        <v>0.942658763</v>
      </c>
      <c r="AF102" s="173" t="n">
        <v>0.89552655</v>
      </c>
      <c r="AG102" s="173" t="n">
        <v>0.98</v>
      </c>
      <c r="AH102" s="173" t="n">
        <v>0.9767127</v>
      </c>
      <c r="AI102" s="173" t="n">
        <v>0.9767127</v>
      </c>
      <c r="AJ102" s="173" t="n">
        <v>0.89552655</v>
      </c>
      <c r="AK102" s="173" t="n">
        <v>1</v>
      </c>
      <c r="AL102" s="173" t="n">
        <v>0.985</v>
      </c>
      <c r="AM102" s="174" t="n">
        <v>0.963603</v>
      </c>
      <c r="AS102" s="173" t="n">
        <v>0.977</v>
      </c>
      <c r="AT102" s="173" t="n">
        <v>0.9775</v>
      </c>
      <c r="AU102" s="173" t="n">
        <v>0.9767127</v>
      </c>
      <c r="AV102" s="173" t="n">
        <v>0.963603</v>
      </c>
      <c r="AW102" s="173" t="n">
        <v>0.963603</v>
      </c>
      <c r="AX102" s="173" t="n">
        <v>0.963603</v>
      </c>
      <c r="AY102" s="173" t="n">
        <v>0.9767127</v>
      </c>
      <c r="AZ102" s="174" t="n">
        <v>0.9767127</v>
      </c>
      <c r="BA102" s="174" t="n">
        <v>0.963603</v>
      </c>
      <c r="BB102" s="181" t="n">
        <v>1</v>
      </c>
      <c r="BC102" s="173" t="n">
        <v>1</v>
      </c>
      <c r="BD102" s="173" t="n">
        <v>1</v>
      </c>
      <c r="BE102" s="173" t="n">
        <v>1</v>
      </c>
      <c r="BF102" s="173" t="n">
        <v>0.9999</v>
      </c>
      <c r="BG102" s="173" t="n">
        <v>1</v>
      </c>
      <c r="BH102" s="173" t="n">
        <v>1</v>
      </c>
      <c r="BI102" s="173" t="n">
        <v>0.99</v>
      </c>
      <c r="BJ102" s="173" t="n">
        <v>0.999</v>
      </c>
      <c r="BK102" s="173" t="n">
        <v>0.999</v>
      </c>
      <c r="BL102" s="173" t="n">
        <v>0.9985</v>
      </c>
      <c r="BM102" s="173" t="n">
        <v>0.9985</v>
      </c>
      <c r="BN102" s="173" t="n">
        <v>0.972</v>
      </c>
      <c r="BO102" s="173" t="n">
        <v>0.9999</v>
      </c>
      <c r="BP102" s="173" t="n">
        <v>0.9999</v>
      </c>
      <c r="BQ102" s="173" t="n">
        <v>1</v>
      </c>
      <c r="BR102" s="173" t="n">
        <v>1.0915076</v>
      </c>
      <c r="BS102" s="173" t="n">
        <v>1.1084</v>
      </c>
      <c r="BT102" s="173" t="n">
        <v>1.0827</v>
      </c>
      <c r="BU102" s="173" t="n">
        <v>1.0145</v>
      </c>
      <c r="BV102" s="173" t="n">
        <v>1</v>
      </c>
      <c r="BW102" s="173" t="n">
        <v>2.193</v>
      </c>
      <c r="BX102" s="173" t="n">
        <v>2.277216333</v>
      </c>
      <c r="BY102" s="173" t="n">
        <v>1.08645</v>
      </c>
      <c r="BZ102" s="173" t="n">
        <v>1.2885</v>
      </c>
      <c r="CA102" s="173" t="n">
        <v>2.001</v>
      </c>
      <c r="CB102" s="173" t="n">
        <v>1.513005</v>
      </c>
      <c r="CC102" s="173" t="n">
        <v>1.513005</v>
      </c>
      <c r="CD102" s="173" t="n">
        <v>1.261305</v>
      </c>
      <c r="CE102" s="173" t="n">
        <v>1.074255</v>
      </c>
      <c r="CF102" s="173" t="n">
        <v>1.424605</v>
      </c>
      <c r="CG102" s="182"/>
      <c r="CH102" s="173" t="n">
        <v>1.09743</v>
      </c>
      <c r="CI102" s="182"/>
      <c r="CJ102" s="182"/>
      <c r="CK102" s="182"/>
      <c r="CL102" s="182"/>
      <c r="CM102" s="182"/>
      <c r="CN102" s="182"/>
      <c r="CO102" s="182"/>
      <c r="CP102" s="173" t="n">
        <v>0.865</v>
      </c>
      <c r="CQ102" s="173" t="n">
        <v>0.86</v>
      </c>
      <c r="CR102" s="173" t="n">
        <v>0.89</v>
      </c>
      <c r="CS102" s="173" t="n">
        <v>0.935</v>
      </c>
      <c r="CT102" s="173" t="n">
        <v>0.99895</v>
      </c>
      <c r="CU102" s="173" t="n">
        <v>0.58</v>
      </c>
      <c r="CV102" s="173" t="n">
        <v>0.45</v>
      </c>
      <c r="CW102" s="173" t="n">
        <v>0.845</v>
      </c>
      <c r="CX102" s="173" t="n">
        <v>0.675</v>
      </c>
      <c r="CY102" s="173" t="n">
        <v>0.505</v>
      </c>
      <c r="CZ102" s="173" t="n">
        <v>0.635</v>
      </c>
      <c r="DA102" s="173" t="n">
        <v>0.6675</v>
      </c>
      <c r="DB102" s="173" t="n">
        <v>0.71</v>
      </c>
      <c r="DC102" s="173" t="n">
        <v>0.8775</v>
      </c>
      <c r="DD102" s="173" t="n">
        <v>0.67</v>
      </c>
      <c r="DE102" s="173" t="n">
        <v>0.89</v>
      </c>
      <c r="DI102" s="173" t="n">
        <v>0.9775</v>
      </c>
      <c r="DN102" s="182" t="n">
        <v>0.000285</v>
      </c>
      <c r="DO102" s="182" t="n">
        <v>0.0002</v>
      </c>
      <c r="DP102" s="182" t="n">
        <v>0</v>
      </c>
      <c r="DQ102" s="182" t="n">
        <v>0.0001</v>
      </c>
      <c r="DR102" s="182" t="n">
        <v>0</v>
      </c>
      <c r="DS102" s="182" t="n">
        <v>0.0036</v>
      </c>
      <c r="DT102" s="182" t="n">
        <v>0.00047</v>
      </c>
      <c r="DU102" s="182" t="n">
        <v>0.0007</v>
      </c>
      <c r="DV102" s="182" t="n">
        <v>0</v>
      </c>
      <c r="DW102" s="182" t="n">
        <v>0</v>
      </c>
      <c r="DX102" s="182" t="n">
        <v>0.0005</v>
      </c>
      <c r="DY102" s="182" t="n">
        <v>0.0005</v>
      </c>
      <c r="DZ102" s="182" t="n">
        <v>0.0003</v>
      </c>
      <c r="EA102" s="182" t="n">
        <v>0.000275</v>
      </c>
      <c r="EB102" s="182" t="n">
        <v>0.0004</v>
      </c>
      <c r="ED102" s="182" t="n">
        <v>6.5E-005</v>
      </c>
      <c r="EF102" s="173" t="n">
        <v>1</v>
      </c>
    </row>
    <row r="103" customFormat="false" ht="12.75" hidden="false" customHeight="false" outlineLevel="0" collapsed="false">
      <c r="A103" s="3" t="n">
        <v>39508</v>
      </c>
      <c r="B103" s="173" t="n">
        <v>0.98</v>
      </c>
      <c r="C103" s="173" t="n">
        <v>0.986654</v>
      </c>
      <c r="D103" s="173" t="n">
        <v>0.96</v>
      </c>
      <c r="E103" s="173" t="n">
        <f aca="false">E91</f>
        <v>0.994</v>
      </c>
      <c r="F103" s="173" t="n">
        <v>0.977</v>
      </c>
      <c r="G103" s="173" t="n">
        <v>0.9875</v>
      </c>
      <c r="H103" s="173" t="n">
        <v>0.9875</v>
      </c>
      <c r="I103" s="173" t="n">
        <v>0.95125625</v>
      </c>
      <c r="J103" s="173" t="n">
        <v>0.9999</v>
      </c>
      <c r="K103" s="173" t="n">
        <v>0.985</v>
      </c>
      <c r="L103" s="173" t="n">
        <v>0.9875</v>
      </c>
      <c r="M103" s="173" t="n">
        <v>0.9875</v>
      </c>
      <c r="N103" s="173" t="n">
        <v>0.98</v>
      </c>
      <c r="O103" s="173" t="n">
        <v>0.967077</v>
      </c>
      <c r="P103" s="173" t="n">
        <v>0.98</v>
      </c>
      <c r="Q103" s="173" t="n">
        <v>0.9875</v>
      </c>
      <c r="R103" s="173" t="n">
        <v>0.9875</v>
      </c>
      <c r="S103" s="173" t="n">
        <v>0.9875</v>
      </c>
      <c r="T103" s="173" t="n">
        <v>0.98</v>
      </c>
      <c r="U103" s="173" t="n">
        <v>0.98</v>
      </c>
      <c r="V103" s="173" t="n">
        <v>0.98</v>
      </c>
      <c r="W103" s="173" t="n">
        <v>0.98</v>
      </c>
      <c r="X103" s="173" t="n">
        <v>0.967077</v>
      </c>
      <c r="Y103" s="173" t="n">
        <v>0.967077</v>
      </c>
      <c r="Z103" s="173" t="n">
        <v>0.967077</v>
      </c>
      <c r="AA103" s="173" t="n">
        <v>0.967077</v>
      </c>
      <c r="AB103" s="173" t="n">
        <v>0.98</v>
      </c>
      <c r="AC103" s="173" t="n">
        <v>0.98</v>
      </c>
      <c r="AD103" s="173" t="n">
        <v>0.967077</v>
      </c>
      <c r="AE103" s="173" t="n">
        <v>0.967077</v>
      </c>
      <c r="AF103" s="173" t="n">
        <v>0.98</v>
      </c>
      <c r="AG103" s="173" t="n">
        <v>0.99</v>
      </c>
      <c r="AH103" s="173" t="n">
        <v>0.97677055</v>
      </c>
      <c r="AI103" s="173" t="n">
        <v>0.97677055</v>
      </c>
      <c r="AJ103" s="173" t="n">
        <v>0.98</v>
      </c>
      <c r="AK103" s="173" t="n">
        <v>1</v>
      </c>
      <c r="AL103" s="173" t="n">
        <v>0.985</v>
      </c>
      <c r="AM103" s="174" t="n">
        <v>0.985</v>
      </c>
      <c r="AS103" s="173" t="n">
        <v>0.977</v>
      </c>
      <c r="AT103" s="173" t="n">
        <v>0.9775</v>
      </c>
      <c r="AU103" s="173" t="n">
        <v>0.97677055</v>
      </c>
      <c r="AV103" s="173" t="n">
        <v>0.985</v>
      </c>
      <c r="AW103" s="173" t="n">
        <v>0.985</v>
      </c>
      <c r="AX103" s="173" t="n">
        <v>0.985</v>
      </c>
      <c r="AY103" s="173" t="n">
        <v>0.97677055</v>
      </c>
      <c r="AZ103" s="174" t="n">
        <v>0.97677055</v>
      </c>
      <c r="BA103" s="174" t="n">
        <v>0.985</v>
      </c>
      <c r="BB103" s="181" t="n">
        <v>1</v>
      </c>
      <c r="BC103" s="173" t="n">
        <v>1</v>
      </c>
      <c r="BD103" s="173" t="n">
        <v>1</v>
      </c>
      <c r="BE103" s="173" t="n">
        <v>1</v>
      </c>
      <c r="BF103" s="173" t="n">
        <v>0.9999</v>
      </c>
      <c r="BG103" s="173" t="n">
        <v>1</v>
      </c>
      <c r="BH103" s="173" t="n">
        <v>1</v>
      </c>
      <c r="BI103" s="173" t="n">
        <v>0.99</v>
      </c>
      <c r="BJ103" s="173" t="n">
        <v>0.999</v>
      </c>
      <c r="BK103" s="173" t="n">
        <v>0.999</v>
      </c>
      <c r="BL103" s="173" t="n">
        <v>0.9985</v>
      </c>
      <c r="BM103" s="173" t="n">
        <v>0.9985</v>
      </c>
      <c r="BN103" s="173" t="n">
        <v>0.972</v>
      </c>
      <c r="BO103" s="173" t="n">
        <v>0.9999</v>
      </c>
      <c r="BP103" s="173" t="n">
        <v>0.9999</v>
      </c>
      <c r="BQ103" s="173" t="n">
        <v>1</v>
      </c>
      <c r="BR103" s="173" t="n">
        <v>1.0917926</v>
      </c>
      <c r="BS103" s="173" t="n">
        <v>1.1086</v>
      </c>
      <c r="BT103" s="173" t="n">
        <v>1.0827</v>
      </c>
      <c r="BU103" s="173" t="n">
        <v>1.0146</v>
      </c>
      <c r="BV103" s="173" t="n">
        <v>1</v>
      </c>
      <c r="BW103" s="173" t="n">
        <v>2.1966</v>
      </c>
      <c r="BX103" s="173" t="n">
        <v>2.277686333</v>
      </c>
      <c r="BY103" s="173" t="n">
        <v>1.08715</v>
      </c>
      <c r="BZ103" s="173" t="n">
        <v>1.2885</v>
      </c>
      <c r="CA103" s="173" t="n">
        <v>2.001</v>
      </c>
      <c r="CB103" s="173" t="n">
        <v>1.513505</v>
      </c>
      <c r="CC103" s="173" t="n">
        <v>1.513505</v>
      </c>
      <c r="CD103" s="173" t="n">
        <v>1.261605</v>
      </c>
      <c r="CE103" s="173" t="n">
        <v>1.07453</v>
      </c>
      <c r="CF103" s="173" t="n">
        <v>1.425005</v>
      </c>
      <c r="CG103" s="182"/>
      <c r="CH103" s="173" t="n">
        <v>1.097495</v>
      </c>
      <c r="CI103" s="182"/>
      <c r="CJ103" s="182"/>
      <c r="CK103" s="182"/>
      <c r="CL103" s="182"/>
      <c r="CM103" s="182"/>
      <c r="CN103" s="182"/>
      <c r="CO103" s="182"/>
      <c r="CP103" s="173" t="n">
        <v>0.865</v>
      </c>
      <c r="CQ103" s="173" t="n">
        <v>0.89</v>
      </c>
      <c r="CR103" s="173" t="n">
        <v>0.91</v>
      </c>
      <c r="CS103" s="173" t="n">
        <v>0.935</v>
      </c>
      <c r="CT103" s="173" t="n">
        <v>0.99895</v>
      </c>
      <c r="CU103" s="173" t="n">
        <v>0.54</v>
      </c>
      <c r="CV103" s="173" t="n">
        <v>0.45</v>
      </c>
      <c r="CW103" s="173" t="n">
        <v>0.875</v>
      </c>
      <c r="CX103" s="173" t="n">
        <v>0.845</v>
      </c>
      <c r="CY103" s="173" t="n">
        <v>0.515</v>
      </c>
      <c r="CZ103" s="173" t="n">
        <v>0.785</v>
      </c>
      <c r="DA103" s="173" t="n">
        <v>0.8175</v>
      </c>
      <c r="DB103" s="173" t="n">
        <v>0.8</v>
      </c>
      <c r="DC103" s="173" t="n">
        <v>0.9</v>
      </c>
      <c r="DD103" s="173" t="n">
        <v>0.83</v>
      </c>
      <c r="DE103" s="173" t="n">
        <v>0.89</v>
      </c>
      <c r="DI103" s="173" t="n">
        <v>0.9775</v>
      </c>
      <c r="DN103" s="182" t="n">
        <v>0.000285</v>
      </c>
      <c r="DO103" s="182" t="n">
        <v>0.0002</v>
      </c>
      <c r="DP103" s="182" t="n">
        <v>0</v>
      </c>
      <c r="DQ103" s="182" t="n">
        <v>0.0001</v>
      </c>
      <c r="DR103" s="182" t="n">
        <v>0</v>
      </c>
      <c r="DS103" s="182" t="n">
        <v>0.0036</v>
      </c>
      <c r="DT103" s="182" t="n">
        <v>0.00047</v>
      </c>
      <c r="DU103" s="182" t="n">
        <v>0.0007</v>
      </c>
      <c r="DV103" s="182" t="n">
        <v>0</v>
      </c>
      <c r="DW103" s="182" t="n">
        <v>0</v>
      </c>
      <c r="DX103" s="182" t="n">
        <v>0.0005</v>
      </c>
      <c r="DY103" s="182" t="n">
        <v>0.0005</v>
      </c>
      <c r="DZ103" s="182" t="n">
        <v>0.0003</v>
      </c>
      <c r="EA103" s="182" t="n">
        <v>0.000275</v>
      </c>
      <c r="EB103" s="182" t="n">
        <v>0.0004</v>
      </c>
      <c r="ED103" s="182" t="n">
        <v>6.5E-005</v>
      </c>
      <c r="EF103" s="173" t="n">
        <v>1</v>
      </c>
    </row>
    <row r="104" customFormat="false" ht="12.75" hidden="false" customHeight="false" outlineLevel="0" collapsed="false">
      <c r="A104" s="3" t="n">
        <v>39539</v>
      </c>
      <c r="B104" s="173" t="n">
        <v>0.98</v>
      </c>
      <c r="C104" s="173" t="n">
        <v>0.988</v>
      </c>
      <c r="D104" s="173" t="n">
        <v>0.96</v>
      </c>
      <c r="E104" s="173" t="n">
        <f aca="false">E92</f>
        <v>0.978</v>
      </c>
      <c r="F104" s="173" t="n">
        <v>0.977</v>
      </c>
      <c r="G104" s="173" t="n">
        <v>0.9875</v>
      </c>
      <c r="H104" s="173" t="n">
        <v>0.95682566</v>
      </c>
      <c r="I104" s="173" t="n">
        <v>0.9875</v>
      </c>
      <c r="J104" s="173" t="n">
        <v>0.9999</v>
      </c>
      <c r="K104" s="173" t="n">
        <v>0.985</v>
      </c>
      <c r="L104" s="173" t="n">
        <v>0.9875</v>
      </c>
      <c r="M104" s="173" t="n">
        <v>0.9875</v>
      </c>
      <c r="N104" s="173" t="n">
        <v>0.98</v>
      </c>
      <c r="O104" s="173" t="n">
        <v>0.970548915</v>
      </c>
      <c r="P104" s="173" t="n">
        <v>0.98</v>
      </c>
      <c r="Q104" s="173" t="n">
        <v>0.9875</v>
      </c>
      <c r="R104" s="173" t="n">
        <v>0.9875</v>
      </c>
      <c r="S104" s="173" t="n">
        <v>0.9875</v>
      </c>
      <c r="T104" s="173" t="n">
        <v>0.98</v>
      </c>
      <c r="U104" s="173" t="n">
        <v>0.98</v>
      </c>
      <c r="V104" s="173" t="n">
        <v>0.98</v>
      </c>
      <c r="W104" s="173" t="n">
        <v>0.98</v>
      </c>
      <c r="X104" s="173" t="n">
        <v>0.970548915</v>
      </c>
      <c r="Y104" s="173" t="n">
        <v>0.970548915</v>
      </c>
      <c r="Z104" s="173" t="n">
        <v>0.970548915</v>
      </c>
      <c r="AA104" s="173" t="n">
        <v>0.970548915</v>
      </c>
      <c r="AB104" s="173" t="n">
        <v>0.98</v>
      </c>
      <c r="AC104" s="173" t="n">
        <v>0.98</v>
      </c>
      <c r="AD104" s="173" t="n">
        <v>0.970548915</v>
      </c>
      <c r="AE104" s="173" t="n">
        <v>0.970548915</v>
      </c>
      <c r="AF104" s="173" t="n">
        <v>0.98</v>
      </c>
      <c r="AG104" s="173" t="n">
        <v>0.99</v>
      </c>
      <c r="AH104" s="173" t="n">
        <v>0.9768284</v>
      </c>
      <c r="AI104" s="173" t="n">
        <v>0.9768284</v>
      </c>
      <c r="AJ104" s="173" t="n">
        <v>0.98</v>
      </c>
      <c r="AK104" s="173" t="n">
        <v>1</v>
      </c>
      <c r="AL104" s="173" t="n">
        <v>0.985</v>
      </c>
      <c r="AM104" s="174" t="n">
        <v>0.985</v>
      </c>
      <c r="AS104" s="173" t="n">
        <v>0.977</v>
      </c>
      <c r="AT104" s="173" t="n">
        <v>0.9775</v>
      </c>
      <c r="AU104" s="173" t="n">
        <v>0.9768284</v>
      </c>
      <c r="AV104" s="173" t="n">
        <v>0.985</v>
      </c>
      <c r="AW104" s="173" t="n">
        <v>0.985</v>
      </c>
      <c r="AX104" s="173" t="n">
        <v>0.985</v>
      </c>
      <c r="AY104" s="173" t="n">
        <v>0.9768284</v>
      </c>
      <c r="AZ104" s="174" t="n">
        <v>0.9768284</v>
      </c>
      <c r="BA104" s="174" t="n">
        <v>0.985</v>
      </c>
      <c r="BB104" s="181" t="n">
        <v>1</v>
      </c>
      <c r="BC104" s="173" t="n">
        <v>1</v>
      </c>
      <c r="BD104" s="173" t="n">
        <v>1</v>
      </c>
      <c r="BE104" s="173" t="n">
        <v>1</v>
      </c>
      <c r="BF104" s="173" t="n">
        <v>0.9999</v>
      </c>
      <c r="BG104" s="173" t="n">
        <v>1</v>
      </c>
      <c r="BH104" s="173" t="n">
        <v>1</v>
      </c>
      <c r="BI104" s="173" t="n">
        <v>0.99</v>
      </c>
      <c r="BJ104" s="173" t="n">
        <v>0.999</v>
      </c>
      <c r="BK104" s="173" t="n">
        <v>0.999</v>
      </c>
      <c r="BL104" s="173" t="n">
        <v>0.9985</v>
      </c>
      <c r="BM104" s="173" t="n">
        <v>0.9985</v>
      </c>
      <c r="BN104" s="173" t="n">
        <v>0.972</v>
      </c>
      <c r="BO104" s="173" t="n">
        <v>0.9999</v>
      </c>
      <c r="BP104" s="173" t="n">
        <v>0.9999</v>
      </c>
      <c r="BQ104" s="173" t="n">
        <v>1</v>
      </c>
      <c r="BR104" s="173" t="n">
        <v>1.0920776</v>
      </c>
      <c r="BS104" s="173" t="n">
        <v>1.1088</v>
      </c>
      <c r="BT104" s="173" t="n">
        <v>1.0827</v>
      </c>
      <c r="BU104" s="173" t="n">
        <v>1.0147</v>
      </c>
      <c r="BV104" s="173" t="n">
        <v>1</v>
      </c>
      <c r="BW104" s="173" t="n">
        <v>2.2002</v>
      </c>
      <c r="BX104" s="173" t="n">
        <v>2.278156333</v>
      </c>
      <c r="BY104" s="173" t="n">
        <v>1.08785</v>
      </c>
      <c r="BZ104" s="173" t="n">
        <v>1.2885</v>
      </c>
      <c r="CA104" s="173" t="n">
        <v>2.001</v>
      </c>
      <c r="CB104" s="173" t="n">
        <v>1.514005</v>
      </c>
      <c r="CC104" s="173" t="n">
        <v>1.514005</v>
      </c>
      <c r="CD104" s="173" t="n">
        <v>1.261905</v>
      </c>
      <c r="CE104" s="173" t="n">
        <v>1.074805</v>
      </c>
      <c r="CF104" s="173" t="n">
        <v>1.425405</v>
      </c>
      <c r="CG104" s="182"/>
      <c r="CH104" s="173" t="n">
        <v>1.09756</v>
      </c>
      <c r="CI104" s="182"/>
      <c r="CJ104" s="182"/>
      <c r="CK104" s="182"/>
      <c r="CL104" s="182"/>
      <c r="CM104" s="182"/>
      <c r="CN104" s="182"/>
      <c r="CO104" s="182"/>
      <c r="CP104" s="173" t="n">
        <v>0.895</v>
      </c>
      <c r="CQ104" s="173" t="n">
        <v>0.9</v>
      </c>
      <c r="CR104" s="173" t="n">
        <v>0.91</v>
      </c>
      <c r="CS104" s="173" t="n">
        <v>0.96</v>
      </c>
      <c r="CT104" s="173" t="n">
        <v>0.99895</v>
      </c>
      <c r="CU104" s="173" t="n">
        <v>0.48</v>
      </c>
      <c r="CV104" s="173" t="n">
        <v>0.42</v>
      </c>
      <c r="CW104" s="173" t="n">
        <v>0.935</v>
      </c>
      <c r="CX104" s="173" t="n">
        <v>0.835</v>
      </c>
      <c r="CY104" s="173" t="n">
        <v>0.575</v>
      </c>
      <c r="CZ104" s="173" t="n">
        <v>0.895</v>
      </c>
      <c r="DA104" s="173" t="n">
        <v>0.9275</v>
      </c>
      <c r="DB104" s="173" t="n">
        <v>0.85</v>
      </c>
      <c r="DC104" s="173" t="n">
        <v>0.903</v>
      </c>
      <c r="DD104" s="173" t="n">
        <v>0.92</v>
      </c>
      <c r="DE104" s="173" t="n">
        <v>0.89</v>
      </c>
      <c r="DI104" s="173" t="n">
        <v>0.9775</v>
      </c>
      <c r="DN104" s="182" t="n">
        <v>0.000285</v>
      </c>
      <c r="DO104" s="182" t="n">
        <v>0.0002</v>
      </c>
      <c r="DP104" s="182" t="n">
        <v>0</v>
      </c>
      <c r="DQ104" s="182" t="n">
        <v>0.0001</v>
      </c>
      <c r="DR104" s="182" t="n">
        <v>0</v>
      </c>
      <c r="DS104" s="182" t="n">
        <v>0.0036</v>
      </c>
      <c r="DT104" s="182" t="n">
        <v>0.00047</v>
      </c>
      <c r="DU104" s="182" t="n">
        <v>0.0007</v>
      </c>
      <c r="DV104" s="182" t="n">
        <v>0</v>
      </c>
      <c r="DW104" s="182" t="n">
        <v>0</v>
      </c>
      <c r="DX104" s="182" t="n">
        <v>0.0005</v>
      </c>
      <c r="DY104" s="182" t="n">
        <v>0.0005</v>
      </c>
      <c r="DZ104" s="182" t="n">
        <v>0.0003</v>
      </c>
      <c r="EA104" s="182" t="n">
        <v>0.000275</v>
      </c>
      <c r="EB104" s="182" t="n">
        <v>0.0004</v>
      </c>
      <c r="ED104" s="182" t="n">
        <v>6.5E-005</v>
      </c>
      <c r="EF104" s="173" t="n">
        <v>1</v>
      </c>
    </row>
    <row r="105" customFormat="false" ht="12.75" hidden="false" customHeight="false" outlineLevel="0" collapsed="false">
      <c r="A105" s="3" t="n">
        <v>39569</v>
      </c>
      <c r="B105" s="173" t="n">
        <v>0.98</v>
      </c>
      <c r="C105" s="173" t="n">
        <v>0.988</v>
      </c>
      <c r="D105" s="173" t="n">
        <v>0.96</v>
      </c>
      <c r="E105" s="173" t="n">
        <f aca="false">E93</f>
        <v>0.978</v>
      </c>
      <c r="F105" s="173" t="n">
        <v>0.977</v>
      </c>
      <c r="G105" s="173" t="n">
        <v>0.749292</v>
      </c>
      <c r="H105" s="173" t="n">
        <v>0.95702306</v>
      </c>
      <c r="I105" s="173" t="n">
        <v>0.9875</v>
      </c>
      <c r="J105" s="173" t="n">
        <v>0.9999</v>
      </c>
      <c r="K105" s="173" t="n">
        <v>0.985</v>
      </c>
      <c r="L105" s="173" t="n">
        <v>0.9875</v>
      </c>
      <c r="M105" s="173" t="n">
        <v>0.9875</v>
      </c>
      <c r="N105" s="173" t="n">
        <v>0.98</v>
      </c>
      <c r="O105" s="173" t="n">
        <v>0.967572</v>
      </c>
      <c r="P105" s="173" t="n">
        <v>0.98</v>
      </c>
      <c r="Q105" s="173" t="n">
        <v>0.9875</v>
      </c>
      <c r="R105" s="173" t="n">
        <v>0.9875</v>
      </c>
      <c r="S105" s="173" t="n">
        <v>0.9875</v>
      </c>
      <c r="T105" s="173" t="n">
        <v>0.98</v>
      </c>
      <c r="U105" s="173" t="n">
        <v>0.98</v>
      </c>
      <c r="V105" s="173" t="n">
        <v>0.98</v>
      </c>
      <c r="W105" s="173" t="n">
        <v>0.98</v>
      </c>
      <c r="X105" s="173" t="n">
        <v>0.967572</v>
      </c>
      <c r="Y105" s="173" t="n">
        <v>0.967572</v>
      </c>
      <c r="Z105" s="173" t="n">
        <v>0.967572</v>
      </c>
      <c r="AA105" s="173" t="n">
        <v>0.967572</v>
      </c>
      <c r="AB105" s="173" t="n">
        <v>0.98</v>
      </c>
      <c r="AC105" s="173" t="n">
        <v>0.98</v>
      </c>
      <c r="AD105" s="173" t="n">
        <v>0.967572</v>
      </c>
      <c r="AE105" s="173" t="n">
        <v>0.967572</v>
      </c>
      <c r="AF105" s="173" t="n">
        <v>0.98</v>
      </c>
      <c r="AG105" s="173" t="n">
        <v>0.99</v>
      </c>
      <c r="AH105" s="173" t="n">
        <v>0.97688625</v>
      </c>
      <c r="AI105" s="173" t="n">
        <v>0.97688625</v>
      </c>
      <c r="AJ105" s="173" t="n">
        <v>0.98</v>
      </c>
      <c r="AK105" s="173" t="n">
        <v>1</v>
      </c>
      <c r="AL105" s="173" t="n">
        <v>0.985</v>
      </c>
      <c r="AM105" s="174" t="n">
        <v>0.985</v>
      </c>
      <c r="AS105" s="173" t="n">
        <v>0.977</v>
      </c>
      <c r="AT105" s="173" t="n">
        <v>0.9775</v>
      </c>
      <c r="AU105" s="173" t="n">
        <v>0.97688625</v>
      </c>
      <c r="AV105" s="173" t="n">
        <v>0.985</v>
      </c>
      <c r="AW105" s="173" t="n">
        <v>0.985</v>
      </c>
      <c r="AX105" s="173" t="n">
        <v>0.985</v>
      </c>
      <c r="AY105" s="173" t="n">
        <v>0.97688625</v>
      </c>
      <c r="AZ105" s="174" t="n">
        <v>0.97688625</v>
      </c>
      <c r="BA105" s="174" t="n">
        <v>0.985</v>
      </c>
      <c r="BB105" s="181" t="n">
        <v>1</v>
      </c>
      <c r="BC105" s="173" t="n">
        <v>1</v>
      </c>
      <c r="BD105" s="173" t="n">
        <v>1</v>
      </c>
      <c r="BE105" s="173" t="n">
        <v>1</v>
      </c>
      <c r="BF105" s="173" t="n">
        <v>0.9999</v>
      </c>
      <c r="BG105" s="173" t="n">
        <v>1</v>
      </c>
      <c r="BH105" s="173" t="n">
        <v>1</v>
      </c>
      <c r="BI105" s="173" t="n">
        <v>0.99</v>
      </c>
      <c r="BJ105" s="173" t="n">
        <v>0.999</v>
      </c>
      <c r="BK105" s="173" t="n">
        <v>0.999</v>
      </c>
      <c r="BL105" s="173" t="n">
        <v>0.9985</v>
      </c>
      <c r="BM105" s="173" t="n">
        <v>0.9985</v>
      </c>
      <c r="BN105" s="173" t="n">
        <v>0.972</v>
      </c>
      <c r="BO105" s="173" t="n">
        <v>0.9999</v>
      </c>
      <c r="BP105" s="173" t="n">
        <v>0.9999</v>
      </c>
      <c r="BQ105" s="173" t="n">
        <v>1</v>
      </c>
      <c r="BR105" s="173" t="n">
        <v>1.0923626</v>
      </c>
      <c r="BS105" s="173" t="n">
        <v>1.109</v>
      </c>
      <c r="BT105" s="173" t="n">
        <v>1.0827</v>
      </c>
      <c r="BU105" s="173" t="n">
        <v>1.0148</v>
      </c>
      <c r="BV105" s="173" t="n">
        <v>1</v>
      </c>
      <c r="BW105" s="173" t="n">
        <v>2.2038</v>
      </c>
      <c r="BX105" s="173" t="n">
        <v>2.278626333</v>
      </c>
      <c r="BY105" s="173" t="n">
        <v>1.08855</v>
      </c>
      <c r="BZ105" s="173" t="n">
        <v>1.2885</v>
      </c>
      <c r="CA105" s="173" t="n">
        <v>2.001</v>
      </c>
      <c r="CB105" s="173" t="n">
        <v>1.514505</v>
      </c>
      <c r="CC105" s="173" t="n">
        <v>1.514505</v>
      </c>
      <c r="CD105" s="173" t="n">
        <v>1.262205</v>
      </c>
      <c r="CE105" s="173" t="n">
        <v>1.07508</v>
      </c>
      <c r="CF105" s="173" t="n">
        <v>1.425805</v>
      </c>
      <c r="CG105" s="182"/>
      <c r="CH105" s="173" t="n">
        <v>1.097625</v>
      </c>
      <c r="CI105" s="182"/>
      <c r="CJ105" s="182"/>
      <c r="CK105" s="182"/>
      <c r="CL105" s="182"/>
      <c r="CM105" s="182"/>
      <c r="CN105" s="182"/>
      <c r="CO105" s="182"/>
      <c r="CP105" s="173" t="n">
        <v>0.965</v>
      </c>
      <c r="CQ105" s="173" t="n">
        <v>0.91</v>
      </c>
      <c r="CR105" s="173" t="n">
        <v>0.91</v>
      </c>
      <c r="CS105" s="173" t="n">
        <v>0.97</v>
      </c>
      <c r="CT105" s="173" t="n">
        <v>0.99895</v>
      </c>
      <c r="CU105" s="173" t="n">
        <v>0.34</v>
      </c>
      <c r="CV105" s="173" t="n">
        <v>0.42</v>
      </c>
      <c r="CW105" s="173" t="n">
        <v>0.935</v>
      </c>
      <c r="CX105" s="173" t="n">
        <v>0.735</v>
      </c>
      <c r="CY105" s="173" t="n">
        <v>0.625</v>
      </c>
      <c r="CZ105" s="173" t="n">
        <v>0.9175</v>
      </c>
      <c r="DA105" s="173" t="n">
        <v>0.95</v>
      </c>
      <c r="DB105" s="173" t="n">
        <v>0.88</v>
      </c>
      <c r="DC105" s="173" t="n">
        <v>0.9</v>
      </c>
      <c r="DD105" s="173" t="n">
        <v>0.935</v>
      </c>
      <c r="DE105" s="173" t="n">
        <v>0.89</v>
      </c>
      <c r="DI105" s="173" t="n">
        <v>0.9775</v>
      </c>
      <c r="DN105" s="182" t="n">
        <v>0.000285</v>
      </c>
      <c r="DO105" s="182" t="n">
        <v>0.0002</v>
      </c>
      <c r="DP105" s="182" t="n">
        <v>0</v>
      </c>
      <c r="DQ105" s="182" t="n">
        <v>0.0001</v>
      </c>
      <c r="DR105" s="182" t="n">
        <v>0</v>
      </c>
      <c r="DS105" s="182" t="n">
        <v>0.0036</v>
      </c>
      <c r="DT105" s="182" t="n">
        <v>0.00047</v>
      </c>
      <c r="DU105" s="182" t="n">
        <v>0.0007</v>
      </c>
      <c r="DV105" s="182" t="n">
        <v>0</v>
      </c>
      <c r="DW105" s="182" t="n">
        <v>0</v>
      </c>
      <c r="DX105" s="182" t="n">
        <v>0.0005</v>
      </c>
      <c r="DY105" s="182" t="n">
        <v>0.0005</v>
      </c>
      <c r="DZ105" s="182" t="n">
        <v>0.0003</v>
      </c>
      <c r="EA105" s="182" t="n">
        <v>0.000275</v>
      </c>
      <c r="EB105" s="182" t="n">
        <v>0.0004</v>
      </c>
      <c r="ED105" s="182" t="n">
        <v>6.5E-005</v>
      </c>
      <c r="EF105" s="173" t="n">
        <v>1</v>
      </c>
    </row>
    <row r="106" customFormat="false" ht="12.75" hidden="false" customHeight="false" outlineLevel="0" collapsed="false">
      <c r="A106" s="3" t="n">
        <v>39600</v>
      </c>
      <c r="B106" s="173" t="n">
        <v>0.98</v>
      </c>
      <c r="C106" s="173" t="n">
        <v>0.988</v>
      </c>
      <c r="D106" s="173" t="n">
        <v>0.96</v>
      </c>
      <c r="E106" s="173" t="n">
        <f aca="false">E94</f>
        <v>0.978</v>
      </c>
      <c r="F106" s="173" t="n">
        <v>0.977</v>
      </c>
      <c r="G106" s="173" t="n">
        <v>0.750516</v>
      </c>
      <c r="H106" s="173" t="n">
        <v>0.9875</v>
      </c>
      <c r="I106" s="173" t="n">
        <v>0.9875</v>
      </c>
      <c r="J106" s="173" t="n">
        <v>0.9999</v>
      </c>
      <c r="K106" s="173" t="n">
        <v>0.985</v>
      </c>
      <c r="L106" s="173" t="n">
        <v>0.9875</v>
      </c>
      <c r="M106" s="173" t="n">
        <v>0.9875</v>
      </c>
      <c r="N106" s="173" t="n">
        <v>0.98</v>
      </c>
      <c r="O106" s="173" t="n">
        <v>0.970507888</v>
      </c>
      <c r="P106" s="173" t="n">
        <v>0.98</v>
      </c>
      <c r="Q106" s="173" t="n">
        <v>0.9875</v>
      </c>
      <c r="R106" s="173" t="n">
        <v>0.9875</v>
      </c>
      <c r="S106" s="173" t="n">
        <v>0.9875</v>
      </c>
      <c r="T106" s="173" t="n">
        <v>0.98</v>
      </c>
      <c r="U106" s="173" t="n">
        <v>0.98</v>
      </c>
      <c r="V106" s="173" t="n">
        <v>0.98</v>
      </c>
      <c r="W106" s="173" t="n">
        <v>0.98</v>
      </c>
      <c r="X106" s="173" t="n">
        <v>0.970507888</v>
      </c>
      <c r="Y106" s="173" t="n">
        <v>0.970507888</v>
      </c>
      <c r="Z106" s="173" t="n">
        <v>0.970507888</v>
      </c>
      <c r="AA106" s="173" t="n">
        <v>0.970507888</v>
      </c>
      <c r="AB106" s="173" t="n">
        <v>0.98</v>
      </c>
      <c r="AC106" s="173" t="n">
        <v>0.98</v>
      </c>
      <c r="AD106" s="173" t="n">
        <v>0.970507888</v>
      </c>
      <c r="AE106" s="173" t="n">
        <v>0.970507888</v>
      </c>
      <c r="AF106" s="173" t="n">
        <v>0.98</v>
      </c>
      <c r="AG106" s="173" t="n">
        <v>0.99</v>
      </c>
      <c r="AH106" s="173" t="n">
        <v>0.9769441</v>
      </c>
      <c r="AI106" s="173" t="n">
        <v>0.9769441</v>
      </c>
      <c r="AJ106" s="173" t="n">
        <v>0.98</v>
      </c>
      <c r="AK106" s="173" t="n">
        <v>1</v>
      </c>
      <c r="AL106" s="173" t="n">
        <v>0.985</v>
      </c>
      <c r="AM106" s="174" t="n">
        <v>0.985</v>
      </c>
      <c r="AS106" s="173" t="n">
        <v>0.977</v>
      </c>
      <c r="AT106" s="173" t="n">
        <v>0.9775</v>
      </c>
      <c r="AU106" s="173" t="n">
        <v>0.9769441</v>
      </c>
      <c r="AV106" s="173" t="n">
        <v>0.985</v>
      </c>
      <c r="AW106" s="173" t="n">
        <v>0.985</v>
      </c>
      <c r="AX106" s="173" t="n">
        <v>0.985</v>
      </c>
      <c r="AY106" s="173" t="n">
        <v>0.9769441</v>
      </c>
      <c r="AZ106" s="174" t="n">
        <v>0.9769441</v>
      </c>
      <c r="BA106" s="174" t="n">
        <v>0.985</v>
      </c>
      <c r="BB106" s="181" t="n">
        <v>1</v>
      </c>
      <c r="BC106" s="173" t="n">
        <v>1</v>
      </c>
      <c r="BD106" s="173" t="n">
        <v>1</v>
      </c>
      <c r="BE106" s="173" t="n">
        <v>1</v>
      </c>
      <c r="BF106" s="173" t="n">
        <v>0.9999</v>
      </c>
      <c r="BG106" s="173" t="n">
        <v>1</v>
      </c>
      <c r="BH106" s="173" t="n">
        <v>1</v>
      </c>
      <c r="BI106" s="173" t="n">
        <v>0.99</v>
      </c>
      <c r="BJ106" s="173" t="n">
        <v>0.999</v>
      </c>
      <c r="BK106" s="173" t="n">
        <v>0.999</v>
      </c>
      <c r="BL106" s="173" t="n">
        <v>0.9985</v>
      </c>
      <c r="BM106" s="173" t="n">
        <v>0.9985</v>
      </c>
      <c r="BN106" s="173" t="n">
        <v>0.972</v>
      </c>
      <c r="BO106" s="173" t="n">
        <v>0.9999</v>
      </c>
      <c r="BP106" s="173" t="n">
        <v>0.9999</v>
      </c>
      <c r="BQ106" s="173" t="n">
        <v>1</v>
      </c>
      <c r="BR106" s="173" t="n">
        <v>1.0926476</v>
      </c>
      <c r="BS106" s="173" t="n">
        <v>1.1092</v>
      </c>
      <c r="BT106" s="173" t="n">
        <v>1.0827</v>
      </c>
      <c r="BU106" s="173" t="n">
        <v>1.0149</v>
      </c>
      <c r="BV106" s="173" t="n">
        <v>1</v>
      </c>
      <c r="BW106" s="173" t="n">
        <v>2.2074</v>
      </c>
      <c r="BX106" s="173" t="n">
        <v>2.279096333</v>
      </c>
      <c r="BY106" s="173" t="n">
        <v>1.08925</v>
      </c>
      <c r="BZ106" s="173" t="n">
        <v>1.2885</v>
      </c>
      <c r="CA106" s="173" t="n">
        <v>2.001</v>
      </c>
      <c r="CB106" s="173" t="n">
        <v>1.515005</v>
      </c>
      <c r="CC106" s="173" t="n">
        <v>1.515005</v>
      </c>
      <c r="CD106" s="173" t="n">
        <v>1.262505</v>
      </c>
      <c r="CE106" s="173" t="n">
        <v>1.075355</v>
      </c>
      <c r="CF106" s="173" t="n">
        <v>1.426205</v>
      </c>
      <c r="CG106" s="182"/>
      <c r="CH106" s="173" t="n">
        <v>1.09769</v>
      </c>
      <c r="CI106" s="182"/>
      <c r="CJ106" s="182"/>
      <c r="CK106" s="182"/>
      <c r="CL106" s="182"/>
      <c r="CM106" s="182"/>
      <c r="CN106" s="182"/>
      <c r="CO106" s="182"/>
      <c r="CP106" s="173" t="n">
        <v>0.965</v>
      </c>
      <c r="CQ106" s="173" t="n">
        <v>0.91</v>
      </c>
      <c r="CR106" s="173" t="n">
        <v>0.91</v>
      </c>
      <c r="CS106" s="173" t="n">
        <v>0.98</v>
      </c>
      <c r="CT106" s="173" t="n">
        <v>0.99895</v>
      </c>
      <c r="CU106" s="173" t="n">
        <v>0.34</v>
      </c>
      <c r="CV106" s="173" t="n">
        <v>0.47</v>
      </c>
      <c r="CW106" s="173" t="n">
        <v>0.935</v>
      </c>
      <c r="CX106" s="173" t="n">
        <v>0.645</v>
      </c>
      <c r="CY106" s="173" t="n">
        <v>0.725</v>
      </c>
      <c r="CZ106" s="173" t="n">
        <v>0.8825</v>
      </c>
      <c r="DA106" s="173" t="n">
        <v>0.915</v>
      </c>
      <c r="DB106" s="173" t="n">
        <v>0.88</v>
      </c>
      <c r="DC106" s="173" t="n">
        <v>0.9025</v>
      </c>
      <c r="DD106" s="173" t="n">
        <v>0.915</v>
      </c>
      <c r="DE106" s="173" t="n">
        <v>0.89</v>
      </c>
      <c r="DI106" s="173" t="n">
        <v>0.9775</v>
      </c>
      <c r="DN106" s="182" t="n">
        <v>0.000285</v>
      </c>
      <c r="DO106" s="182" t="n">
        <v>0.0002</v>
      </c>
      <c r="DP106" s="182" t="n">
        <v>0</v>
      </c>
      <c r="DQ106" s="182" t="n">
        <v>0.0001</v>
      </c>
      <c r="DR106" s="182" t="n">
        <v>0</v>
      </c>
      <c r="DS106" s="182" t="n">
        <v>0.0036</v>
      </c>
      <c r="DT106" s="182" t="n">
        <v>0.00047</v>
      </c>
      <c r="DU106" s="182" t="n">
        <v>0.0007</v>
      </c>
      <c r="DV106" s="182" t="n">
        <v>0</v>
      </c>
      <c r="DW106" s="182" t="n">
        <v>0</v>
      </c>
      <c r="DX106" s="182" t="n">
        <v>0.0005</v>
      </c>
      <c r="DY106" s="182" t="n">
        <v>0.0005</v>
      </c>
      <c r="DZ106" s="182" t="n">
        <v>0.0003</v>
      </c>
      <c r="EA106" s="182" t="n">
        <v>0.000275</v>
      </c>
      <c r="EB106" s="182" t="n">
        <v>0.0004</v>
      </c>
      <c r="ED106" s="182" t="n">
        <v>6.5E-005</v>
      </c>
      <c r="EF106" s="173" t="n">
        <v>1</v>
      </c>
    </row>
    <row r="107" customFormat="false" ht="12.75" hidden="false" customHeight="false" outlineLevel="0" collapsed="false">
      <c r="A107" s="3" t="n">
        <v>39630</v>
      </c>
      <c r="B107" s="173" t="n">
        <v>0.98</v>
      </c>
      <c r="C107" s="173" t="n">
        <v>0.988</v>
      </c>
      <c r="D107" s="173" t="n">
        <v>0.96</v>
      </c>
      <c r="E107" s="173" t="n">
        <f aca="false">E95</f>
        <v>0.978</v>
      </c>
      <c r="F107" s="173" t="n">
        <v>0.977</v>
      </c>
      <c r="G107" s="173" t="n">
        <v>0.90651</v>
      </c>
      <c r="H107" s="173" t="n">
        <v>0.9875</v>
      </c>
      <c r="I107" s="173" t="n">
        <v>0.9875</v>
      </c>
      <c r="J107" s="173" t="n">
        <v>0.9999</v>
      </c>
      <c r="K107" s="173" t="n">
        <v>0.985</v>
      </c>
      <c r="L107" s="173" t="n">
        <v>0.9875</v>
      </c>
      <c r="M107" s="173" t="n">
        <v>0.9875</v>
      </c>
      <c r="N107" s="173" t="n">
        <v>0.98</v>
      </c>
      <c r="O107" s="173" t="n">
        <v>0.976134225</v>
      </c>
      <c r="P107" s="173" t="n">
        <v>0.98</v>
      </c>
      <c r="Q107" s="173" t="n">
        <v>0.9875</v>
      </c>
      <c r="R107" s="173" t="n">
        <v>0.9875</v>
      </c>
      <c r="S107" s="173" t="n">
        <v>0.9875</v>
      </c>
      <c r="T107" s="173" t="n">
        <v>0.98</v>
      </c>
      <c r="U107" s="173" t="n">
        <v>0.98</v>
      </c>
      <c r="V107" s="173" t="n">
        <v>0.98</v>
      </c>
      <c r="W107" s="173" t="n">
        <v>0.98</v>
      </c>
      <c r="X107" s="173" t="n">
        <v>0.976134225</v>
      </c>
      <c r="Y107" s="173" t="n">
        <v>0.976134225</v>
      </c>
      <c r="Z107" s="173" t="n">
        <v>0.976134225</v>
      </c>
      <c r="AA107" s="173" t="n">
        <v>0.976134225</v>
      </c>
      <c r="AB107" s="173" t="n">
        <v>0.98</v>
      </c>
      <c r="AC107" s="173" t="n">
        <v>0.98</v>
      </c>
      <c r="AD107" s="173" t="n">
        <v>0.976134225</v>
      </c>
      <c r="AE107" s="173" t="n">
        <v>0.976134225</v>
      </c>
      <c r="AF107" s="173" t="n">
        <v>0.98</v>
      </c>
      <c r="AG107" s="173" t="n">
        <v>0.99</v>
      </c>
      <c r="AH107" s="173" t="n">
        <v>0.97700195</v>
      </c>
      <c r="AI107" s="173" t="n">
        <v>0.97700195</v>
      </c>
      <c r="AJ107" s="173" t="n">
        <v>0.98</v>
      </c>
      <c r="AK107" s="173" t="n">
        <v>1</v>
      </c>
      <c r="AL107" s="173" t="n">
        <v>0.985</v>
      </c>
      <c r="AM107" s="174" t="n">
        <v>0.985</v>
      </c>
      <c r="AS107" s="173" t="n">
        <v>0.977</v>
      </c>
      <c r="AT107" s="173" t="n">
        <v>0.9775</v>
      </c>
      <c r="AU107" s="173" t="n">
        <v>0.97700195</v>
      </c>
      <c r="AV107" s="173" t="n">
        <v>0.985</v>
      </c>
      <c r="AW107" s="173" t="n">
        <v>0.985</v>
      </c>
      <c r="AX107" s="173" t="n">
        <v>0.985</v>
      </c>
      <c r="AY107" s="173" t="n">
        <v>0.97700195</v>
      </c>
      <c r="AZ107" s="174" t="n">
        <v>0.97700195</v>
      </c>
      <c r="BA107" s="174" t="n">
        <v>0.985</v>
      </c>
      <c r="BB107" s="181" t="n">
        <v>1</v>
      </c>
      <c r="BC107" s="173" t="n">
        <v>1</v>
      </c>
      <c r="BD107" s="173" t="n">
        <v>1</v>
      </c>
      <c r="BE107" s="173" t="n">
        <v>1</v>
      </c>
      <c r="BF107" s="173" t="n">
        <v>0.9999</v>
      </c>
      <c r="BG107" s="173" t="n">
        <v>1</v>
      </c>
      <c r="BH107" s="173" t="n">
        <v>1</v>
      </c>
      <c r="BI107" s="173" t="n">
        <v>0.99</v>
      </c>
      <c r="BJ107" s="173" t="n">
        <v>0.999</v>
      </c>
      <c r="BK107" s="173" t="n">
        <v>0.999</v>
      </c>
      <c r="BL107" s="173" t="n">
        <v>0.9985</v>
      </c>
      <c r="BM107" s="173" t="n">
        <v>0.9985</v>
      </c>
      <c r="BN107" s="173" t="n">
        <v>0.972</v>
      </c>
      <c r="BO107" s="173" t="n">
        <v>0.9999</v>
      </c>
      <c r="BP107" s="173" t="n">
        <v>0.9999</v>
      </c>
      <c r="BQ107" s="173" t="n">
        <v>1</v>
      </c>
      <c r="BR107" s="173" t="n">
        <v>1.0929326</v>
      </c>
      <c r="BS107" s="173" t="n">
        <v>1.1094</v>
      </c>
      <c r="BT107" s="173" t="n">
        <v>1.0827</v>
      </c>
      <c r="BU107" s="173" t="n">
        <v>1.015</v>
      </c>
      <c r="BV107" s="173" t="n">
        <v>1</v>
      </c>
      <c r="BW107" s="173" t="n">
        <v>2.211</v>
      </c>
      <c r="BX107" s="173" t="n">
        <v>2.279566333</v>
      </c>
      <c r="BY107" s="173" t="n">
        <v>1.08995</v>
      </c>
      <c r="BZ107" s="173" t="n">
        <v>1.2885</v>
      </c>
      <c r="CA107" s="173" t="n">
        <v>2.001</v>
      </c>
      <c r="CB107" s="173" t="n">
        <v>1.515505</v>
      </c>
      <c r="CC107" s="173" t="n">
        <v>1.515505</v>
      </c>
      <c r="CD107" s="173" t="n">
        <v>1.262805</v>
      </c>
      <c r="CE107" s="173" t="n">
        <v>1.07563</v>
      </c>
      <c r="CF107" s="173" t="n">
        <v>1.426605</v>
      </c>
      <c r="CG107" s="182"/>
      <c r="CH107" s="173" t="n">
        <v>1.097755</v>
      </c>
      <c r="CI107" s="182"/>
      <c r="CJ107" s="182"/>
      <c r="CK107" s="182"/>
      <c r="CL107" s="182"/>
      <c r="CM107" s="182"/>
      <c r="CN107" s="182"/>
      <c r="CO107" s="182"/>
      <c r="CP107" s="173" t="n">
        <v>0.975</v>
      </c>
      <c r="CQ107" s="173" t="n">
        <v>0.91</v>
      </c>
      <c r="CR107" s="173" t="n">
        <v>0.91</v>
      </c>
      <c r="CS107" s="173" t="n">
        <v>0.97</v>
      </c>
      <c r="CT107" s="173" t="n">
        <v>0.99895</v>
      </c>
      <c r="CU107" s="173" t="n">
        <v>0.41</v>
      </c>
      <c r="CV107" s="173" t="n">
        <v>0.47</v>
      </c>
      <c r="CW107" s="173" t="n">
        <v>0.935</v>
      </c>
      <c r="CX107" s="173" t="n">
        <v>0.665</v>
      </c>
      <c r="CY107" s="173" t="n">
        <v>0.725</v>
      </c>
      <c r="CZ107" s="173" t="n">
        <v>0.8775</v>
      </c>
      <c r="DA107" s="173" t="n">
        <v>0.91</v>
      </c>
      <c r="DB107" s="173" t="n">
        <v>0.89</v>
      </c>
      <c r="DC107" s="173" t="n">
        <v>0.9075</v>
      </c>
      <c r="DD107" s="173" t="n">
        <v>0.915</v>
      </c>
      <c r="DE107" s="173" t="n">
        <v>0.89</v>
      </c>
      <c r="DI107" s="173" t="n">
        <v>0.9775</v>
      </c>
      <c r="DN107" s="182" t="n">
        <v>0.000285</v>
      </c>
      <c r="DO107" s="182" t="n">
        <v>0.0002</v>
      </c>
      <c r="DP107" s="182" t="n">
        <v>0</v>
      </c>
      <c r="DQ107" s="182" t="n">
        <v>0.0001</v>
      </c>
      <c r="DR107" s="182" t="n">
        <v>0</v>
      </c>
      <c r="DS107" s="182" t="n">
        <v>0.0036</v>
      </c>
      <c r="DT107" s="182" t="n">
        <v>0.00047</v>
      </c>
      <c r="DU107" s="182" t="n">
        <v>0.0007</v>
      </c>
      <c r="DV107" s="182" t="n">
        <v>0</v>
      </c>
      <c r="DW107" s="182" t="n">
        <v>0</v>
      </c>
      <c r="DX107" s="182" t="n">
        <v>0.0005</v>
      </c>
      <c r="DY107" s="182" t="n">
        <v>0.0005</v>
      </c>
      <c r="DZ107" s="182" t="n">
        <v>0.0003</v>
      </c>
      <c r="EA107" s="182" t="n">
        <v>0.000275</v>
      </c>
      <c r="EB107" s="182" t="n">
        <v>0.0004</v>
      </c>
      <c r="ED107" s="182" t="n">
        <v>6.5E-005</v>
      </c>
      <c r="EF107" s="173" t="n">
        <v>1</v>
      </c>
    </row>
    <row r="108" customFormat="false" ht="12.75" hidden="false" customHeight="false" outlineLevel="0" collapsed="false">
      <c r="A108" s="3" t="n">
        <v>39661</v>
      </c>
      <c r="B108" s="173" t="n">
        <v>0.98</v>
      </c>
      <c r="C108" s="173" t="n">
        <v>0.988</v>
      </c>
      <c r="D108" s="173" t="n">
        <v>0.96</v>
      </c>
      <c r="E108" s="173" t="n">
        <f aca="false">E96</f>
        <v>0.978</v>
      </c>
      <c r="F108" s="173" t="n">
        <v>0.977</v>
      </c>
      <c r="G108" s="173" t="n">
        <v>0.952278</v>
      </c>
      <c r="H108" s="173" t="n">
        <v>0.9875</v>
      </c>
      <c r="I108" s="173" t="n">
        <v>0.9875</v>
      </c>
      <c r="J108" s="173" t="n">
        <v>0.9999</v>
      </c>
      <c r="K108" s="173" t="n">
        <v>0.985</v>
      </c>
      <c r="L108" s="173" t="n">
        <v>0.9875</v>
      </c>
      <c r="M108" s="173" t="n">
        <v>0.9875</v>
      </c>
      <c r="N108" s="173" t="n">
        <v>0.98</v>
      </c>
      <c r="O108" s="173" t="n">
        <v>0.9875</v>
      </c>
      <c r="P108" s="173" t="n">
        <v>0.98</v>
      </c>
      <c r="Q108" s="173" t="n">
        <v>0.9875</v>
      </c>
      <c r="R108" s="173" t="n">
        <v>0.9875</v>
      </c>
      <c r="S108" s="173" t="n">
        <v>0.9875</v>
      </c>
      <c r="T108" s="173" t="n">
        <v>0.98</v>
      </c>
      <c r="U108" s="173" t="n">
        <v>0.98</v>
      </c>
      <c r="V108" s="173" t="n">
        <v>0.98</v>
      </c>
      <c r="W108" s="173" t="n">
        <v>0.98</v>
      </c>
      <c r="X108" s="173" t="n">
        <v>0.9875</v>
      </c>
      <c r="Y108" s="173" t="n">
        <v>0.9875</v>
      </c>
      <c r="Z108" s="173" t="n">
        <v>0.9875</v>
      </c>
      <c r="AA108" s="173" t="n">
        <v>0.9875</v>
      </c>
      <c r="AB108" s="173" t="n">
        <v>0.98</v>
      </c>
      <c r="AC108" s="173" t="n">
        <v>0.98</v>
      </c>
      <c r="AD108" s="173" t="n">
        <v>0.9875</v>
      </c>
      <c r="AE108" s="173" t="n">
        <v>0.9875</v>
      </c>
      <c r="AF108" s="173" t="n">
        <v>0.98</v>
      </c>
      <c r="AG108" s="173" t="n">
        <v>0.99</v>
      </c>
      <c r="AH108" s="173" t="n">
        <v>0.9770598</v>
      </c>
      <c r="AI108" s="173" t="n">
        <v>0.9770598</v>
      </c>
      <c r="AJ108" s="173" t="n">
        <v>0.98</v>
      </c>
      <c r="AK108" s="173" t="n">
        <v>1</v>
      </c>
      <c r="AL108" s="173" t="n">
        <v>0.985</v>
      </c>
      <c r="AM108" s="174" t="n">
        <v>0.985</v>
      </c>
      <c r="AS108" s="173" t="n">
        <v>0.977</v>
      </c>
      <c r="AT108" s="173" t="n">
        <v>0.9775</v>
      </c>
      <c r="AU108" s="173" t="n">
        <v>0.9770598</v>
      </c>
      <c r="AV108" s="173" t="n">
        <v>0.985</v>
      </c>
      <c r="AW108" s="173" t="n">
        <v>0.985</v>
      </c>
      <c r="AX108" s="173" t="n">
        <v>0.985</v>
      </c>
      <c r="AY108" s="173" t="n">
        <v>0.9770598</v>
      </c>
      <c r="AZ108" s="174" t="n">
        <v>0.9770598</v>
      </c>
      <c r="BA108" s="174" t="n">
        <v>0.985</v>
      </c>
      <c r="BB108" s="181" t="n">
        <v>1</v>
      </c>
      <c r="BC108" s="173" t="n">
        <v>1</v>
      </c>
      <c r="BD108" s="173" t="n">
        <v>1</v>
      </c>
      <c r="BE108" s="173" t="n">
        <v>1</v>
      </c>
      <c r="BF108" s="173" t="n">
        <v>0.9999</v>
      </c>
      <c r="BG108" s="173" t="n">
        <v>1</v>
      </c>
      <c r="BH108" s="173" t="n">
        <v>1</v>
      </c>
      <c r="BI108" s="173" t="n">
        <v>0.99</v>
      </c>
      <c r="BJ108" s="173" t="n">
        <v>0.999</v>
      </c>
      <c r="BK108" s="173" t="n">
        <v>0.999</v>
      </c>
      <c r="BL108" s="173" t="n">
        <v>0.9985</v>
      </c>
      <c r="BM108" s="173" t="n">
        <v>0.9985</v>
      </c>
      <c r="BN108" s="173" t="n">
        <v>0.972</v>
      </c>
      <c r="BO108" s="173" t="n">
        <v>0.9999</v>
      </c>
      <c r="BP108" s="173" t="n">
        <v>0.9999</v>
      </c>
      <c r="BQ108" s="173" t="n">
        <v>1</v>
      </c>
      <c r="BR108" s="173" t="n">
        <v>1.0932176</v>
      </c>
      <c r="BS108" s="173" t="n">
        <v>1.1096</v>
      </c>
      <c r="BT108" s="173" t="n">
        <v>1.0827</v>
      </c>
      <c r="BU108" s="173" t="n">
        <v>1.0151</v>
      </c>
      <c r="BV108" s="173" t="n">
        <v>1</v>
      </c>
      <c r="BW108" s="173" t="n">
        <v>2.2146</v>
      </c>
      <c r="BX108" s="173" t="n">
        <v>2.280036333</v>
      </c>
      <c r="BY108" s="173" t="n">
        <v>1.09065</v>
      </c>
      <c r="BZ108" s="173" t="n">
        <v>1.2885</v>
      </c>
      <c r="CA108" s="173" t="n">
        <v>2.001</v>
      </c>
      <c r="CB108" s="173" t="n">
        <v>1.516005</v>
      </c>
      <c r="CC108" s="173" t="n">
        <v>1.516005</v>
      </c>
      <c r="CD108" s="173" t="n">
        <v>1.263105</v>
      </c>
      <c r="CE108" s="173" t="n">
        <v>1.075905</v>
      </c>
      <c r="CF108" s="173" t="n">
        <v>1.427005</v>
      </c>
      <c r="CG108" s="182"/>
      <c r="CH108" s="173" t="n">
        <v>1.09782</v>
      </c>
      <c r="CI108" s="182"/>
      <c r="CJ108" s="182"/>
      <c r="CK108" s="182"/>
      <c r="CL108" s="182"/>
      <c r="CM108" s="182"/>
      <c r="CN108" s="182"/>
      <c r="CO108" s="182"/>
      <c r="CP108" s="173" t="n">
        <v>0.975</v>
      </c>
      <c r="CQ108" s="173" t="n">
        <v>0.91</v>
      </c>
      <c r="CR108" s="173" t="n">
        <v>0.91</v>
      </c>
      <c r="CS108" s="173" t="n">
        <v>0.97</v>
      </c>
      <c r="CT108" s="173" t="n">
        <v>0.99895</v>
      </c>
      <c r="CU108" s="173" t="n">
        <v>0.43</v>
      </c>
      <c r="CV108" s="173" t="n">
        <v>0.52</v>
      </c>
      <c r="CW108" s="173" t="n">
        <v>0.925</v>
      </c>
      <c r="CX108" s="173" t="n">
        <v>0.755</v>
      </c>
      <c r="CY108" s="173" t="n">
        <v>0.725</v>
      </c>
      <c r="CZ108" s="173" t="n">
        <v>0.89</v>
      </c>
      <c r="DA108" s="173" t="n">
        <v>0.9225</v>
      </c>
      <c r="DB108" s="173" t="n">
        <v>0.915</v>
      </c>
      <c r="DC108" s="173" t="n">
        <v>0.9275</v>
      </c>
      <c r="DD108" s="173" t="n">
        <v>0.915</v>
      </c>
      <c r="DE108" s="173" t="n">
        <v>0.89</v>
      </c>
      <c r="DI108" s="173" t="n">
        <v>0.9775</v>
      </c>
      <c r="DN108" s="182" t="n">
        <v>0.000285</v>
      </c>
      <c r="DO108" s="182" t="n">
        <v>0.0002</v>
      </c>
      <c r="DP108" s="182" t="n">
        <v>0</v>
      </c>
      <c r="DQ108" s="182" t="n">
        <v>0.0001</v>
      </c>
      <c r="DR108" s="182" t="n">
        <v>0</v>
      </c>
      <c r="DS108" s="182" t="n">
        <v>0.0036</v>
      </c>
      <c r="DT108" s="182" t="n">
        <v>0.00047</v>
      </c>
      <c r="DU108" s="182" t="n">
        <v>0.0007</v>
      </c>
      <c r="DV108" s="182" t="n">
        <v>0</v>
      </c>
      <c r="DW108" s="182" t="n">
        <v>0</v>
      </c>
      <c r="DX108" s="182" t="n">
        <v>0.0005</v>
      </c>
      <c r="DY108" s="182" t="n">
        <v>0.0005</v>
      </c>
      <c r="DZ108" s="182" t="n">
        <v>0.0003</v>
      </c>
      <c r="EA108" s="182" t="n">
        <v>0.000275</v>
      </c>
      <c r="EB108" s="182" t="n">
        <v>0.0004</v>
      </c>
      <c r="ED108" s="182" t="n">
        <v>6.5E-005</v>
      </c>
      <c r="EF108" s="173" t="n">
        <v>1</v>
      </c>
    </row>
    <row r="109" customFormat="false" ht="12.75" hidden="false" customHeight="false" outlineLevel="0" collapsed="false">
      <c r="A109" s="3" t="n">
        <v>39692</v>
      </c>
      <c r="B109" s="173" t="n">
        <v>0.98</v>
      </c>
      <c r="C109" s="173" t="n">
        <v>0.988</v>
      </c>
      <c r="D109" s="173" t="n">
        <v>0.96</v>
      </c>
      <c r="E109" s="173" t="n">
        <f aca="false">E97</f>
        <v>0.978</v>
      </c>
      <c r="F109" s="173" t="n">
        <v>0.977</v>
      </c>
      <c r="G109" s="173" t="n">
        <v>0.9875</v>
      </c>
      <c r="H109" s="173" t="n">
        <v>0.9875</v>
      </c>
      <c r="I109" s="173" t="n">
        <v>0.9875</v>
      </c>
      <c r="J109" s="173" t="n">
        <v>0.9999</v>
      </c>
      <c r="K109" s="173" t="n">
        <v>0.985</v>
      </c>
      <c r="L109" s="173" t="n">
        <v>0.9875</v>
      </c>
      <c r="M109" s="173" t="n">
        <v>0.9875</v>
      </c>
      <c r="N109" s="173" t="n">
        <v>0.98</v>
      </c>
      <c r="O109" s="173" t="n">
        <v>0.9875</v>
      </c>
      <c r="P109" s="173" t="n">
        <v>0.98</v>
      </c>
      <c r="Q109" s="173" t="n">
        <v>0.9875</v>
      </c>
      <c r="R109" s="173" t="n">
        <v>0.9875</v>
      </c>
      <c r="S109" s="173" t="n">
        <v>0.9875</v>
      </c>
      <c r="T109" s="173" t="n">
        <v>0.98</v>
      </c>
      <c r="U109" s="173" t="n">
        <v>0.98</v>
      </c>
      <c r="V109" s="173" t="n">
        <v>0.98</v>
      </c>
      <c r="W109" s="173" t="n">
        <v>0.98</v>
      </c>
      <c r="X109" s="173" t="n">
        <v>0.9875</v>
      </c>
      <c r="Y109" s="173" t="n">
        <v>0.9875</v>
      </c>
      <c r="Z109" s="173" t="n">
        <v>0.9875</v>
      </c>
      <c r="AA109" s="173" t="n">
        <v>0.9875</v>
      </c>
      <c r="AB109" s="173" t="n">
        <v>0.98</v>
      </c>
      <c r="AC109" s="173" t="n">
        <v>0.98</v>
      </c>
      <c r="AD109" s="173" t="n">
        <v>0.9875</v>
      </c>
      <c r="AE109" s="173" t="n">
        <v>0.9875</v>
      </c>
      <c r="AF109" s="173" t="n">
        <v>0.98</v>
      </c>
      <c r="AG109" s="173" t="n">
        <v>0.99</v>
      </c>
      <c r="AH109" s="173" t="n">
        <v>0.97711765</v>
      </c>
      <c r="AI109" s="173" t="n">
        <v>0.97711765</v>
      </c>
      <c r="AJ109" s="173" t="n">
        <v>0.98</v>
      </c>
      <c r="AK109" s="173" t="n">
        <v>1</v>
      </c>
      <c r="AL109" s="173" t="n">
        <v>0.985</v>
      </c>
      <c r="AM109" s="174" t="n">
        <v>0.985</v>
      </c>
      <c r="AS109" s="173" t="n">
        <v>0.977</v>
      </c>
      <c r="AT109" s="173" t="n">
        <v>0.9775</v>
      </c>
      <c r="AU109" s="173" t="n">
        <v>0.97711765</v>
      </c>
      <c r="AV109" s="173" t="n">
        <v>0.985</v>
      </c>
      <c r="AW109" s="173" t="n">
        <v>0.985</v>
      </c>
      <c r="AX109" s="173" t="n">
        <v>0.985</v>
      </c>
      <c r="AY109" s="173" t="n">
        <v>0.97711765</v>
      </c>
      <c r="AZ109" s="174" t="n">
        <v>0.97711765</v>
      </c>
      <c r="BA109" s="174" t="n">
        <v>0.985</v>
      </c>
      <c r="BB109" s="181" t="n">
        <v>1</v>
      </c>
      <c r="BC109" s="173" t="n">
        <v>1</v>
      </c>
      <c r="BD109" s="173" t="n">
        <v>1</v>
      </c>
      <c r="BE109" s="173" t="n">
        <v>1</v>
      </c>
      <c r="BF109" s="173" t="n">
        <v>0.9999</v>
      </c>
      <c r="BG109" s="173" t="n">
        <v>1</v>
      </c>
      <c r="BH109" s="173" t="n">
        <v>1</v>
      </c>
      <c r="BI109" s="173" t="n">
        <v>0.99</v>
      </c>
      <c r="BJ109" s="173" t="n">
        <v>0.999</v>
      </c>
      <c r="BK109" s="173" t="n">
        <v>0.999</v>
      </c>
      <c r="BL109" s="173" t="n">
        <v>0.9985</v>
      </c>
      <c r="BM109" s="173" t="n">
        <v>0.9985</v>
      </c>
      <c r="BN109" s="173" t="n">
        <v>0.972</v>
      </c>
      <c r="BO109" s="173" t="n">
        <v>0.9999</v>
      </c>
      <c r="BP109" s="173" t="n">
        <v>0.9999</v>
      </c>
      <c r="BQ109" s="173" t="n">
        <v>1</v>
      </c>
      <c r="BR109" s="173" t="n">
        <v>1.0935026</v>
      </c>
      <c r="BS109" s="173" t="n">
        <v>1.1098</v>
      </c>
      <c r="BT109" s="173" t="n">
        <v>1.0827</v>
      </c>
      <c r="BU109" s="173" t="n">
        <v>1.0152</v>
      </c>
      <c r="BV109" s="173" t="n">
        <v>1</v>
      </c>
      <c r="BW109" s="173" t="n">
        <v>2.2182</v>
      </c>
      <c r="BX109" s="173" t="n">
        <v>2.280506333</v>
      </c>
      <c r="BY109" s="173" t="n">
        <v>1.09135</v>
      </c>
      <c r="BZ109" s="173" t="n">
        <v>1.2885</v>
      </c>
      <c r="CA109" s="173" t="n">
        <v>2.001</v>
      </c>
      <c r="CB109" s="173" t="n">
        <v>1.516505</v>
      </c>
      <c r="CC109" s="173" t="n">
        <v>1.516505</v>
      </c>
      <c r="CD109" s="173" t="n">
        <v>1.263405</v>
      </c>
      <c r="CE109" s="173" t="n">
        <v>1.07618</v>
      </c>
      <c r="CF109" s="173" t="n">
        <v>1.427405</v>
      </c>
      <c r="CG109" s="182"/>
      <c r="CH109" s="173" t="n">
        <v>1.097885</v>
      </c>
      <c r="CI109" s="182"/>
      <c r="CJ109" s="182"/>
      <c r="CK109" s="182"/>
      <c r="CL109" s="182"/>
      <c r="CM109" s="182"/>
      <c r="CN109" s="182"/>
      <c r="CO109" s="182"/>
      <c r="CP109" s="173" t="n">
        <v>0.975</v>
      </c>
      <c r="CQ109" s="173" t="n">
        <v>0.91</v>
      </c>
      <c r="CR109" s="173" t="n">
        <v>0.91</v>
      </c>
      <c r="CS109" s="173" t="n">
        <v>0.95</v>
      </c>
      <c r="CT109" s="173" t="n">
        <v>0.99895</v>
      </c>
      <c r="CU109" s="173" t="n">
        <v>0.46</v>
      </c>
      <c r="CV109" s="173" t="n">
        <v>0.55</v>
      </c>
      <c r="CW109" s="173" t="n">
        <v>0.925</v>
      </c>
      <c r="CX109" s="173" t="n">
        <v>0.615</v>
      </c>
      <c r="CY109" s="173" t="n">
        <v>0.575</v>
      </c>
      <c r="CZ109" s="173" t="n">
        <v>0.945</v>
      </c>
      <c r="DA109" s="173" t="n">
        <v>0.9775</v>
      </c>
      <c r="DB109" s="173" t="n">
        <v>0.945</v>
      </c>
      <c r="DC109" s="173" t="n">
        <v>0.92</v>
      </c>
      <c r="DD109" s="173" t="n">
        <v>0.915</v>
      </c>
      <c r="DE109" s="173" t="n">
        <v>0.89</v>
      </c>
      <c r="DI109" s="173" t="n">
        <v>0.9775</v>
      </c>
      <c r="DN109" s="182" t="n">
        <v>0.000285</v>
      </c>
      <c r="DO109" s="182" t="n">
        <v>0.0002</v>
      </c>
      <c r="DP109" s="182" t="n">
        <v>0</v>
      </c>
      <c r="DQ109" s="182" t="n">
        <v>0.0001</v>
      </c>
      <c r="DR109" s="182" t="n">
        <v>0</v>
      </c>
      <c r="DS109" s="182" t="n">
        <v>0.0036</v>
      </c>
      <c r="DT109" s="182" t="n">
        <v>0.00047</v>
      </c>
      <c r="DU109" s="182" t="n">
        <v>0.0007</v>
      </c>
      <c r="DV109" s="182" t="n">
        <v>0</v>
      </c>
      <c r="DW109" s="182" t="n">
        <v>0</v>
      </c>
      <c r="DX109" s="182" t="n">
        <v>0.0005</v>
      </c>
      <c r="DY109" s="182" t="n">
        <v>0.0005</v>
      </c>
      <c r="DZ109" s="182" t="n">
        <v>0.0003</v>
      </c>
      <c r="EA109" s="182" t="n">
        <v>0.000275</v>
      </c>
      <c r="EB109" s="182" t="n">
        <v>0.0004</v>
      </c>
      <c r="ED109" s="182" t="n">
        <v>6.5E-005</v>
      </c>
      <c r="EF109" s="173" t="n">
        <v>1</v>
      </c>
    </row>
    <row r="110" customFormat="false" ht="12.75" hidden="false" customHeight="false" outlineLevel="0" collapsed="false">
      <c r="A110" s="3" t="n">
        <v>39722</v>
      </c>
      <c r="B110" s="173" t="n">
        <v>0.98</v>
      </c>
      <c r="C110" s="173" t="n">
        <v>0.988</v>
      </c>
      <c r="D110" s="173" t="n">
        <v>0.96</v>
      </c>
      <c r="E110" s="173" t="n">
        <f aca="false">E98</f>
        <v>0.994</v>
      </c>
      <c r="F110" s="173" t="n">
        <v>0.977</v>
      </c>
      <c r="G110" s="173" t="n">
        <v>0.9875</v>
      </c>
      <c r="H110" s="173" t="n">
        <v>0.9875</v>
      </c>
      <c r="I110" s="173" t="n">
        <v>0.9875</v>
      </c>
      <c r="J110" s="173" t="n">
        <v>0.9999</v>
      </c>
      <c r="K110" s="173" t="n">
        <v>0.985</v>
      </c>
      <c r="L110" s="173" t="n">
        <v>0.9875</v>
      </c>
      <c r="M110" s="173" t="n">
        <v>0.9875</v>
      </c>
      <c r="N110" s="173" t="n">
        <v>0.98</v>
      </c>
      <c r="O110" s="173" t="n">
        <v>0.971500638</v>
      </c>
      <c r="P110" s="173" t="n">
        <v>0.98</v>
      </c>
      <c r="Q110" s="173" t="n">
        <v>0.9875</v>
      </c>
      <c r="R110" s="173" t="n">
        <v>0.9875</v>
      </c>
      <c r="S110" s="173" t="n">
        <v>0.9875</v>
      </c>
      <c r="T110" s="173" t="n">
        <v>0.98</v>
      </c>
      <c r="U110" s="173" t="n">
        <v>0.98</v>
      </c>
      <c r="V110" s="173" t="n">
        <v>0.98</v>
      </c>
      <c r="W110" s="173" t="n">
        <v>0.98</v>
      </c>
      <c r="X110" s="173" t="n">
        <v>0.971500638</v>
      </c>
      <c r="Y110" s="173" t="n">
        <v>0.971500638</v>
      </c>
      <c r="Z110" s="173" t="n">
        <v>0.971500638</v>
      </c>
      <c r="AA110" s="173" t="n">
        <v>0.971500638</v>
      </c>
      <c r="AB110" s="173" t="n">
        <v>0.98</v>
      </c>
      <c r="AC110" s="173" t="n">
        <v>0.98</v>
      </c>
      <c r="AD110" s="173" t="n">
        <v>0.971500638</v>
      </c>
      <c r="AE110" s="173" t="n">
        <v>0.971500638</v>
      </c>
      <c r="AF110" s="173" t="n">
        <v>0.98</v>
      </c>
      <c r="AG110" s="173" t="n">
        <v>0.99</v>
      </c>
      <c r="AH110" s="173" t="n">
        <v>0.9771755</v>
      </c>
      <c r="AI110" s="173" t="n">
        <v>0.9771755</v>
      </c>
      <c r="AJ110" s="173" t="n">
        <v>0.98</v>
      </c>
      <c r="AK110" s="173" t="n">
        <v>1</v>
      </c>
      <c r="AL110" s="173" t="n">
        <v>0.985</v>
      </c>
      <c r="AM110" s="174" t="n">
        <v>0.985</v>
      </c>
      <c r="AS110" s="173" t="n">
        <v>0.977</v>
      </c>
      <c r="AT110" s="173" t="n">
        <v>0.9775</v>
      </c>
      <c r="AU110" s="173" t="n">
        <v>0.9771755</v>
      </c>
      <c r="AV110" s="173" t="n">
        <v>0.985</v>
      </c>
      <c r="AW110" s="173" t="n">
        <v>0.985</v>
      </c>
      <c r="AX110" s="173" t="n">
        <v>0.985</v>
      </c>
      <c r="AY110" s="173" t="n">
        <v>0.9771755</v>
      </c>
      <c r="AZ110" s="174" t="n">
        <v>0.9771755</v>
      </c>
      <c r="BA110" s="174" t="n">
        <v>0.985</v>
      </c>
      <c r="BB110" s="181" t="n">
        <v>1</v>
      </c>
      <c r="BC110" s="173" t="n">
        <v>1</v>
      </c>
      <c r="BD110" s="173" t="n">
        <v>1</v>
      </c>
      <c r="BE110" s="173" t="n">
        <v>1</v>
      </c>
      <c r="BF110" s="173" t="n">
        <v>0.9999</v>
      </c>
      <c r="BG110" s="173" t="n">
        <v>1</v>
      </c>
      <c r="BH110" s="173" t="n">
        <v>1</v>
      </c>
      <c r="BI110" s="173" t="n">
        <v>0.99</v>
      </c>
      <c r="BJ110" s="173" t="n">
        <v>0.999</v>
      </c>
      <c r="BK110" s="173" t="n">
        <v>0.999</v>
      </c>
      <c r="BL110" s="173" t="n">
        <v>0.9985</v>
      </c>
      <c r="BM110" s="173" t="n">
        <v>0.9985</v>
      </c>
      <c r="BN110" s="173" t="n">
        <v>0.972</v>
      </c>
      <c r="BO110" s="173" t="n">
        <v>0.9999</v>
      </c>
      <c r="BP110" s="173" t="n">
        <v>0.9999</v>
      </c>
      <c r="BQ110" s="173" t="n">
        <v>1</v>
      </c>
      <c r="BR110" s="173" t="n">
        <v>1.0937876</v>
      </c>
      <c r="BS110" s="173" t="n">
        <v>1.11</v>
      </c>
      <c r="BT110" s="173" t="n">
        <v>1.0827</v>
      </c>
      <c r="BU110" s="173" t="n">
        <v>1.0153</v>
      </c>
      <c r="BV110" s="173" t="n">
        <v>1</v>
      </c>
      <c r="BW110" s="173" t="n">
        <v>2.2218</v>
      </c>
      <c r="BX110" s="173" t="n">
        <v>2.280976333</v>
      </c>
      <c r="BY110" s="173" t="n">
        <v>1.09205</v>
      </c>
      <c r="BZ110" s="173" t="n">
        <v>1.2885</v>
      </c>
      <c r="CA110" s="173" t="n">
        <v>2.001</v>
      </c>
      <c r="CB110" s="173" t="n">
        <v>1.517005</v>
      </c>
      <c r="CC110" s="173" t="n">
        <v>1.517005</v>
      </c>
      <c r="CD110" s="173" t="n">
        <v>1.263705</v>
      </c>
      <c r="CE110" s="173" t="n">
        <v>1.076455</v>
      </c>
      <c r="CF110" s="173" t="n">
        <v>1.427805</v>
      </c>
      <c r="CG110" s="182"/>
      <c r="CH110" s="173" t="n">
        <v>1.09795</v>
      </c>
      <c r="CI110" s="182"/>
      <c r="CJ110" s="182"/>
      <c r="CK110" s="182"/>
      <c r="CL110" s="182"/>
      <c r="CM110" s="182"/>
      <c r="CN110" s="182"/>
      <c r="CO110" s="182"/>
      <c r="CP110" s="173" t="n">
        <v>0.955</v>
      </c>
      <c r="CQ110" s="173" t="n">
        <v>0.9</v>
      </c>
      <c r="CR110" s="173" t="n">
        <v>0.91</v>
      </c>
      <c r="CS110" s="173" t="n">
        <v>0.94</v>
      </c>
      <c r="CT110" s="173" t="n">
        <v>0.99895</v>
      </c>
      <c r="CU110" s="173" t="n">
        <v>0.46</v>
      </c>
      <c r="CV110" s="173" t="n">
        <v>0.45</v>
      </c>
      <c r="CW110" s="173" t="n">
        <v>0.925</v>
      </c>
      <c r="CX110" s="173" t="n">
        <v>0.605</v>
      </c>
      <c r="CY110" s="173" t="n">
        <v>0.505</v>
      </c>
      <c r="CZ110" s="173" t="n">
        <v>0.805</v>
      </c>
      <c r="DA110" s="173" t="n">
        <v>0.8375</v>
      </c>
      <c r="DB110" s="173" t="n">
        <v>0.875</v>
      </c>
      <c r="DC110" s="173" t="n">
        <v>0.9025</v>
      </c>
      <c r="DD110" s="173" t="n">
        <v>0.82</v>
      </c>
      <c r="DE110" s="173" t="n">
        <v>0.89</v>
      </c>
      <c r="DI110" s="173" t="n">
        <v>0.9775</v>
      </c>
      <c r="DN110" s="182" t="n">
        <v>0.000285</v>
      </c>
      <c r="DO110" s="182" t="n">
        <v>0.0002</v>
      </c>
      <c r="DP110" s="182" t="n">
        <v>0</v>
      </c>
      <c r="DQ110" s="182" t="n">
        <v>0.0001</v>
      </c>
      <c r="DR110" s="182" t="n">
        <v>0</v>
      </c>
      <c r="DS110" s="182" t="n">
        <v>0.0036</v>
      </c>
      <c r="DT110" s="182" t="n">
        <v>0.00047</v>
      </c>
      <c r="DU110" s="182" t="n">
        <v>0.0007</v>
      </c>
      <c r="DV110" s="182" t="n">
        <v>0</v>
      </c>
      <c r="DW110" s="182" t="n">
        <v>0</v>
      </c>
      <c r="DX110" s="182" t="n">
        <v>0.0005</v>
      </c>
      <c r="DY110" s="182" t="n">
        <v>0.0005</v>
      </c>
      <c r="DZ110" s="182" t="n">
        <v>0.0003</v>
      </c>
      <c r="EA110" s="182" t="n">
        <v>0.000275</v>
      </c>
      <c r="EB110" s="182" t="n">
        <v>0.0004</v>
      </c>
      <c r="ED110" s="182" t="n">
        <v>6.5E-005</v>
      </c>
      <c r="EF110" s="173" t="n">
        <v>1</v>
      </c>
    </row>
    <row r="111" customFormat="false" ht="12.75" hidden="false" customHeight="false" outlineLevel="0" collapsed="false">
      <c r="A111" s="3" t="n">
        <v>39753</v>
      </c>
      <c r="B111" s="173" t="n">
        <v>0.98</v>
      </c>
      <c r="C111" s="173" t="n">
        <v>0.988</v>
      </c>
      <c r="D111" s="173" t="n">
        <v>0.96</v>
      </c>
      <c r="E111" s="173" t="n">
        <f aca="false">E99</f>
        <v>0.994</v>
      </c>
      <c r="F111" s="173" t="n">
        <v>0.977</v>
      </c>
      <c r="G111" s="173" t="n">
        <v>0.9875</v>
      </c>
      <c r="H111" s="173" t="n">
        <v>0.9875</v>
      </c>
      <c r="I111" s="173" t="n">
        <v>0.9875</v>
      </c>
      <c r="J111" s="173" t="n">
        <v>0.9805</v>
      </c>
      <c r="K111" s="173" t="n">
        <v>0.970485</v>
      </c>
      <c r="L111" s="173" t="n">
        <v>0.9875</v>
      </c>
      <c r="M111" s="173" t="n">
        <v>0.9875</v>
      </c>
      <c r="N111" s="173" t="n">
        <v>0.98</v>
      </c>
      <c r="O111" s="173" t="n">
        <v>0.971748825</v>
      </c>
      <c r="P111" s="173" t="n">
        <v>0.98</v>
      </c>
      <c r="Q111" s="173" t="n">
        <v>0.9875</v>
      </c>
      <c r="R111" s="173" t="n">
        <v>0.9875</v>
      </c>
      <c r="S111" s="173" t="n">
        <v>0.9875</v>
      </c>
      <c r="T111" s="173" t="n">
        <v>0.98</v>
      </c>
      <c r="U111" s="173" t="n">
        <v>0.98</v>
      </c>
      <c r="V111" s="173" t="n">
        <v>0.98</v>
      </c>
      <c r="W111" s="173" t="n">
        <v>0.98</v>
      </c>
      <c r="X111" s="173" t="n">
        <v>0.971748825</v>
      </c>
      <c r="Y111" s="173" t="n">
        <v>0.971748825</v>
      </c>
      <c r="Z111" s="173" t="n">
        <v>0.971748825</v>
      </c>
      <c r="AA111" s="173" t="n">
        <v>0.971748825</v>
      </c>
      <c r="AB111" s="173" t="n">
        <v>0.98</v>
      </c>
      <c r="AC111" s="173" t="n">
        <v>0.98</v>
      </c>
      <c r="AD111" s="173" t="n">
        <v>0.971748825</v>
      </c>
      <c r="AE111" s="173" t="n">
        <v>0.971748825</v>
      </c>
      <c r="AF111" s="173" t="n">
        <v>0.98</v>
      </c>
      <c r="AG111" s="173" t="n">
        <v>0.99</v>
      </c>
      <c r="AH111" s="173" t="n">
        <v>0.97723335</v>
      </c>
      <c r="AI111" s="173" t="n">
        <v>0.97723335</v>
      </c>
      <c r="AJ111" s="173" t="n">
        <v>0.98</v>
      </c>
      <c r="AK111" s="173" t="n">
        <v>1</v>
      </c>
      <c r="AL111" s="173" t="n">
        <v>0.970485</v>
      </c>
      <c r="AM111" s="174" t="n">
        <v>0.97443</v>
      </c>
      <c r="AS111" s="173" t="n">
        <v>0.977</v>
      </c>
      <c r="AT111" s="173" t="n">
        <v>0.9775</v>
      </c>
      <c r="AU111" s="173" t="n">
        <v>0.97723335</v>
      </c>
      <c r="AV111" s="173" t="n">
        <v>0.97443</v>
      </c>
      <c r="AW111" s="173" t="n">
        <v>0.97443</v>
      </c>
      <c r="AX111" s="173" t="n">
        <v>0.97443</v>
      </c>
      <c r="AY111" s="173" t="n">
        <v>0.97723335</v>
      </c>
      <c r="AZ111" s="174" t="n">
        <v>0.97723335</v>
      </c>
      <c r="BA111" s="174" t="n">
        <v>0.97443</v>
      </c>
      <c r="BB111" s="181" t="n">
        <v>1</v>
      </c>
      <c r="BC111" s="173" t="n">
        <v>1</v>
      </c>
      <c r="BD111" s="173" t="n">
        <v>1</v>
      </c>
      <c r="BE111" s="173" t="n">
        <v>1</v>
      </c>
      <c r="BF111" s="173" t="n">
        <v>0.9999</v>
      </c>
      <c r="BG111" s="173" t="n">
        <v>1</v>
      </c>
      <c r="BH111" s="173" t="n">
        <v>1</v>
      </c>
      <c r="BI111" s="173" t="n">
        <v>0.99</v>
      </c>
      <c r="BJ111" s="173" t="n">
        <v>0.999</v>
      </c>
      <c r="BK111" s="173" t="n">
        <v>0.999</v>
      </c>
      <c r="BL111" s="173" t="n">
        <v>0.9985</v>
      </c>
      <c r="BM111" s="173" t="n">
        <v>0.9985</v>
      </c>
      <c r="BN111" s="173" t="n">
        <v>0.972</v>
      </c>
      <c r="BO111" s="173" t="n">
        <v>0.9999</v>
      </c>
      <c r="BP111" s="173" t="n">
        <v>0.9999</v>
      </c>
      <c r="BQ111" s="173" t="n">
        <v>1</v>
      </c>
      <c r="BR111" s="173" t="n">
        <v>1.0940726</v>
      </c>
      <c r="BS111" s="173" t="n">
        <v>1.1102</v>
      </c>
      <c r="BT111" s="173" t="n">
        <v>1.0827</v>
      </c>
      <c r="BU111" s="173" t="n">
        <v>1.0154</v>
      </c>
      <c r="BV111" s="173" t="n">
        <v>1</v>
      </c>
      <c r="BW111" s="173" t="n">
        <v>2.2254</v>
      </c>
      <c r="BX111" s="173" t="n">
        <v>2.281446333</v>
      </c>
      <c r="BY111" s="173" t="n">
        <v>1.09275</v>
      </c>
      <c r="BZ111" s="173" t="n">
        <v>1.2885</v>
      </c>
      <c r="CA111" s="173" t="n">
        <v>2.001</v>
      </c>
      <c r="CB111" s="173" t="n">
        <v>1.517505</v>
      </c>
      <c r="CC111" s="173" t="n">
        <v>1.517505</v>
      </c>
      <c r="CD111" s="173" t="n">
        <v>1.264005</v>
      </c>
      <c r="CE111" s="173" t="n">
        <v>1.07673</v>
      </c>
      <c r="CF111" s="173" t="n">
        <v>1.428205</v>
      </c>
      <c r="CG111" s="182"/>
      <c r="CH111" s="173" t="n">
        <v>1.098015</v>
      </c>
      <c r="CI111" s="182"/>
      <c r="CJ111" s="182"/>
      <c r="CK111" s="182"/>
      <c r="CL111" s="182"/>
      <c r="CM111" s="182"/>
      <c r="CN111" s="182"/>
      <c r="CO111" s="182"/>
      <c r="CP111" s="173" t="n">
        <v>0.955</v>
      </c>
      <c r="CQ111" s="173" t="n">
        <v>0.9</v>
      </c>
      <c r="CR111" s="173" t="n">
        <v>0.9</v>
      </c>
      <c r="CS111" s="173" t="n">
        <v>0.94</v>
      </c>
      <c r="CT111" s="173" t="n">
        <v>0.999</v>
      </c>
      <c r="CU111" s="173" t="n">
        <v>0.48</v>
      </c>
      <c r="CV111" s="173" t="n">
        <v>0.46</v>
      </c>
      <c r="CW111" s="173" t="n">
        <v>0.905</v>
      </c>
      <c r="CX111" s="173" t="n">
        <v>0.565</v>
      </c>
      <c r="CY111" s="173" t="n">
        <v>0.485</v>
      </c>
      <c r="CZ111" s="173" t="n">
        <v>0.795</v>
      </c>
      <c r="DA111" s="173" t="n">
        <v>0.8275</v>
      </c>
      <c r="DB111" s="173" t="n">
        <v>0.85</v>
      </c>
      <c r="DC111" s="173" t="n">
        <v>0.9025</v>
      </c>
      <c r="DD111" s="173" t="n">
        <v>0.82</v>
      </c>
      <c r="DE111" s="173" t="n">
        <v>0.89</v>
      </c>
      <c r="DI111" s="173" t="n">
        <v>0.9775</v>
      </c>
      <c r="DN111" s="182" t="n">
        <v>0.000285</v>
      </c>
      <c r="DO111" s="182" t="n">
        <v>0.0002</v>
      </c>
      <c r="DP111" s="182" t="n">
        <v>0</v>
      </c>
      <c r="DQ111" s="182" t="n">
        <v>0.0001</v>
      </c>
      <c r="DR111" s="182" t="n">
        <v>0</v>
      </c>
      <c r="DS111" s="182" t="n">
        <v>0.0036</v>
      </c>
      <c r="DT111" s="182" t="n">
        <v>0.00047</v>
      </c>
      <c r="DU111" s="182" t="n">
        <v>0.0007</v>
      </c>
      <c r="DV111" s="182" t="n">
        <v>0</v>
      </c>
      <c r="DW111" s="182" t="n">
        <v>0</v>
      </c>
      <c r="DX111" s="182" t="n">
        <v>0.0005</v>
      </c>
      <c r="DY111" s="182" t="n">
        <v>0.0005</v>
      </c>
      <c r="DZ111" s="182" t="n">
        <v>0.0003</v>
      </c>
      <c r="EA111" s="182" t="n">
        <v>0.000275</v>
      </c>
      <c r="EB111" s="182" t="n">
        <v>0.0004</v>
      </c>
      <c r="ED111" s="182" t="n">
        <v>6.5E-005</v>
      </c>
      <c r="EF111" s="173" t="n">
        <v>1</v>
      </c>
    </row>
    <row r="112" customFormat="false" ht="12.75" hidden="false" customHeight="false" outlineLevel="0" collapsed="false">
      <c r="A112" s="3" t="n">
        <v>39783</v>
      </c>
      <c r="B112" s="173" t="n">
        <v>0.98</v>
      </c>
      <c r="C112" s="173" t="n">
        <v>0.988</v>
      </c>
      <c r="D112" s="173" t="n">
        <v>0.96</v>
      </c>
      <c r="E112" s="173" t="n">
        <f aca="false">E100</f>
        <v>0.994</v>
      </c>
      <c r="F112" s="173" t="n">
        <v>0.977</v>
      </c>
      <c r="G112" s="173" t="n">
        <v>0.9875</v>
      </c>
      <c r="H112" s="173" t="n">
        <v>0.9875</v>
      </c>
      <c r="I112" s="173" t="n">
        <v>0.95676875</v>
      </c>
      <c r="J112" s="173" t="n">
        <v>0.9805</v>
      </c>
      <c r="K112" s="173" t="n">
        <v>0.970485</v>
      </c>
      <c r="L112" s="173" t="n">
        <v>0.89562295</v>
      </c>
      <c r="M112" s="173" t="n">
        <v>0.944958112</v>
      </c>
      <c r="N112" s="173" t="n">
        <v>0.87237045</v>
      </c>
      <c r="O112" s="173" t="n">
        <v>0.961226963</v>
      </c>
      <c r="P112" s="173" t="n">
        <v>0.87237045</v>
      </c>
      <c r="Q112" s="173" t="n">
        <v>0.89562295</v>
      </c>
      <c r="R112" s="173" t="n">
        <v>0.89562295</v>
      </c>
      <c r="S112" s="173" t="n">
        <v>0.89562295</v>
      </c>
      <c r="T112" s="173" t="n">
        <v>0.87237045</v>
      </c>
      <c r="U112" s="173" t="n">
        <v>0.87237045</v>
      </c>
      <c r="V112" s="173" t="n">
        <v>0.87237045</v>
      </c>
      <c r="W112" s="173" t="n">
        <v>0.87237045</v>
      </c>
      <c r="X112" s="173" t="n">
        <v>0.961226963</v>
      </c>
      <c r="Y112" s="173" t="n">
        <v>0.961226963</v>
      </c>
      <c r="Z112" s="173" t="n">
        <v>0.961226963</v>
      </c>
      <c r="AA112" s="173" t="n">
        <v>0.961226963</v>
      </c>
      <c r="AB112" s="173" t="n">
        <v>0.87237045</v>
      </c>
      <c r="AC112" s="173" t="n">
        <v>0.87237045</v>
      </c>
      <c r="AD112" s="173" t="n">
        <v>0.961226963</v>
      </c>
      <c r="AE112" s="173" t="n">
        <v>0.961226963</v>
      </c>
      <c r="AF112" s="173" t="n">
        <v>0.87237045</v>
      </c>
      <c r="AG112" s="173" t="n">
        <v>0.98</v>
      </c>
      <c r="AH112" s="173" t="n">
        <v>0.9772912</v>
      </c>
      <c r="AI112" s="173" t="n">
        <v>0.9772912</v>
      </c>
      <c r="AJ112" s="173" t="n">
        <v>0.87237045</v>
      </c>
      <c r="AK112" s="173" t="n">
        <v>1</v>
      </c>
      <c r="AL112" s="173" t="n">
        <v>0.970485</v>
      </c>
      <c r="AM112" s="174" t="n">
        <v>0.952776</v>
      </c>
      <c r="AS112" s="173" t="n">
        <v>0.977</v>
      </c>
      <c r="AT112" s="173" t="n">
        <v>0.9775</v>
      </c>
      <c r="AU112" s="173" t="n">
        <v>0.9772912</v>
      </c>
      <c r="AV112" s="173" t="n">
        <v>0.952776</v>
      </c>
      <c r="AW112" s="173" t="n">
        <v>0.952776</v>
      </c>
      <c r="AX112" s="173" t="n">
        <v>0.952776</v>
      </c>
      <c r="AY112" s="173" t="n">
        <v>0.9772912</v>
      </c>
      <c r="AZ112" s="174" t="n">
        <v>0.9772912</v>
      </c>
      <c r="BA112" s="174" t="n">
        <v>0.952776</v>
      </c>
      <c r="BB112" s="181" t="n">
        <v>1</v>
      </c>
      <c r="BC112" s="173" t="n">
        <v>1</v>
      </c>
      <c r="BD112" s="173" t="n">
        <v>1</v>
      </c>
      <c r="BE112" s="173" t="n">
        <v>1</v>
      </c>
      <c r="BF112" s="173" t="n">
        <v>0.9999</v>
      </c>
      <c r="BG112" s="173" t="n">
        <v>1</v>
      </c>
      <c r="BH112" s="173" t="n">
        <v>1</v>
      </c>
      <c r="BI112" s="173" t="n">
        <v>0.99</v>
      </c>
      <c r="BJ112" s="173" t="n">
        <v>0.999</v>
      </c>
      <c r="BK112" s="173" t="n">
        <v>0.999</v>
      </c>
      <c r="BL112" s="173" t="n">
        <v>0.9985</v>
      </c>
      <c r="BM112" s="173" t="n">
        <v>0.9985</v>
      </c>
      <c r="BN112" s="173" t="n">
        <v>0.972</v>
      </c>
      <c r="BO112" s="173" t="n">
        <v>0.9999</v>
      </c>
      <c r="BP112" s="173" t="n">
        <v>0.9999</v>
      </c>
      <c r="BQ112" s="173" t="n">
        <v>1</v>
      </c>
      <c r="BR112" s="173" t="n">
        <v>1.0943576</v>
      </c>
      <c r="BS112" s="173" t="n">
        <v>1.1104</v>
      </c>
      <c r="BT112" s="173" t="n">
        <v>1.0827</v>
      </c>
      <c r="BU112" s="173" t="n">
        <v>1.0155</v>
      </c>
      <c r="BV112" s="173" t="n">
        <v>1</v>
      </c>
      <c r="BW112" s="173" t="n">
        <v>2.229</v>
      </c>
      <c r="BX112" s="173" t="n">
        <v>2.281916333</v>
      </c>
      <c r="BY112" s="173" t="n">
        <v>1.09345</v>
      </c>
      <c r="BZ112" s="173" t="n">
        <v>1.2885</v>
      </c>
      <c r="CA112" s="173" t="n">
        <v>2.001</v>
      </c>
      <c r="CB112" s="173" t="n">
        <v>1.518005</v>
      </c>
      <c r="CC112" s="173" t="n">
        <v>1.518005</v>
      </c>
      <c r="CD112" s="173" t="n">
        <v>1.264305</v>
      </c>
      <c r="CE112" s="173" t="n">
        <v>1.077005</v>
      </c>
      <c r="CF112" s="173" t="n">
        <v>1.428605</v>
      </c>
      <c r="CG112" s="182"/>
      <c r="CH112" s="173" t="n">
        <v>1.09808</v>
      </c>
      <c r="CI112" s="182"/>
      <c r="CJ112" s="182"/>
      <c r="CK112" s="182"/>
      <c r="CL112" s="182"/>
      <c r="CM112" s="182"/>
      <c r="CN112" s="182"/>
      <c r="CO112" s="182"/>
      <c r="CP112" s="173" t="n">
        <v>0.935</v>
      </c>
      <c r="CQ112" s="173" t="n">
        <v>0.89</v>
      </c>
      <c r="CR112" s="173" t="n">
        <v>0.88</v>
      </c>
      <c r="CS112" s="173" t="n">
        <v>0.92</v>
      </c>
      <c r="CT112" s="173" t="n">
        <v>0.999</v>
      </c>
      <c r="CU112" s="173" t="n">
        <v>0.51</v>
      </c>
      <c r="CV112" s="173" t="n">
        <v>0.48</v>
      </c>
      <c r="CW112" s="173" t="n">
        <v>0.875</v>
      </c>
      <c r="CX112" s="173" t="n">
        <v>0.57</v>
      </c>
      <c r="CY112" s="173" t="n">
        <v>0.485</v>
      </c>
      <c r="CZ112" s="173" t="n">
        <v>0.59</v>
      </c>
      <c r="DA112" s="173" t="n">
        <v>0.6225</v>
      </c>
      <c r="DB112" s="173" t="n">
        <v>0.69</v>
      </c>
      <c r="DC112" s="173" t="n">
        <v>0.8925</v>
      </c>
      <c r="DD112" s="173" t="n">
        <v>0.715</v>
      </c>
      <c r="DE112" s="173" t="n">
        <v>0.89</v>
      </c>
      <c r="DI112" s="173" t="n">
        <v>0.9775</v>
      </c>
      <c r="DN112" s="182" t="n">
        <v>0.000285</v>
      </c>
      <c r="DO112" s="182" t="n">
        <v>0.0002</v>
      </c>
      <c r="DP112" s="182" t="n">
        <v>0</v>
      </c>
      <c r="DQ112" s="182" t="n">
        <v>0.0001</v>
      </c>
      <c r="DR112" s="182" t="n">
        <v>0</v>
      </c>
      <c r="DS112" s="182" t="n">
        <v>0.0036</v>
      </c>
      <c r="DT112" s="182" t="n">
        <v>0.00047</v>
      </c>
      <c r="DU112" s="182" t="n">
        <v>0.0007</v>
      </c>
      <c r="DV112" s="182" t="n">
        <v>0</v>
      </c>
      <c r="DW112" s="182" t="n">
        <v>0</v>
      </c>
      <c r="DX112" s="182" t="n">
        <v>0.0005</v>
      </c>
      <c r="DY112" s="182" t="n">
        <v>0.0005</v>
      </c>
      <c r="DZ112" s="182" t="n">
        <v>0.0003</v>
      </c>
      <c r="EA112" s="182" t="n">
        <v>0.000275</v>
      </c>
      <c r="EB112" s="182" t="n">
        <v>0.0004</v>
      </c>
      <c r="ED112" s="182" t="n">
        <v>6.5E-005</v>
      </c>
      <c r="EF112" s="173" t="n">
        <v>1</v>
      </c>
    </row>
    <row r="113" customFormat="false" ht="12.75" hidden="false" customHeight="false" outlineLevel="0" collapsed="false">
      <c r="A113" s="3" t="n">
        <v>39814</v>
      </c>
      <c r="B113" s="173" t="n">
        <v>0.98</v>
      </c>
      <c r="C113" s="173" t="n">
        <v>0.955116</v>
      </c>
      <c r="D113" s="173" t="n">
        <v>0.96</v>
      </c>
      <c r="E113" s="173" t="n">
        <f aca="false">E101</f>
        <v>0.994</v>
      </c>
      <c r="F113" s="173" t="n">
        <v>0.977</v>
      </c>
      <c r="G113" s="173" t="n">
        <v>0.9875</v>
      </c>
      <c r="H113" s="173" t="n">
        <v>0.9875</v>
      </c>
      <c r="I113" s="173" t="n">
        <v>0.88079075</v>
      </c>
      <c r="J113" s="173" t="n">
        <v>0.9805</v>
      </c>
      <c r="K113" s="173" t="n">
        <v>0.985</v>
      </c>
      <c r="L113" s="173" t="n">
        <v>0.918695525</v>
      </c>
      <c r="M113" s="173" t="n">
        <v>0.968046937</v>
      </c>
      <c r="N113" s="173" t="n">
        <v>0.87257745</v>
      </c>
      <c r="O113" s="173" t="n">
        <v>0.9480064</v>
      </c>
      <c r="P113" s="173" t="n">
        <v>0.87257745</v>
      </c>
      <c r="Q113" s="173" t="n">
        <v>0.918695525</v>
      </c>
      <c r="R113" s="173" t="n">
        <v>0.918695525</v>
      </c>
      <c r="S113" s="173" t="n">
        <v>0.918695525</v>
      </c>
      <c r="T113" s="173" t="n">
        <v>0.87257745</v>
      </c>
      <c r="U113" s="173" t="n">
        <v>0.87257745</v>
      </c>
      <c r="V113" s="173" t="n">
        <v>0.87257745</v>
      </c>
      <c r="W113" s="173" t="n">
        <v>0.87257745</v>
      </c>
      <c r="X113" s="173" t="n">
        <v>0.9480064</v>
      </c>
      <c r="Y113" s="173" t="n">
        <v>0.9480064</v>
      </c>
      <c r="Z113" s="173" t="n">
        <v>0.9480064</v>
      </c>
      <c r="AA113" s="173" t="n">
        <v>0.9480064</v>
      </c>
      <c r="AB113" s="173" t="n">
        <v>0.87257745</v>
      </c>
      <c r="AC113" s="173" t="n">
        <v>0.87257745</v>
      </c>
      <c r="AD113" s="173" t="n">
        <v>0.9480064</v>
      </c>
      <c r="AE113" s="173" t="n">
        <v>0.9480064</v>
      </c>
      <c r="AF113" s="173" t="n">
        <v>0.87257745</v>
      </c>
      <c r="AG113" s="173" t="n">
        <v>0.98</v>
      </c>
      <c r="AH113" s="173" t="n">
        <v>0.97734905</v>
      </c>
      <c r="AI113" s="173" t="n">
        <v>0.97734905</v>
      </c>
      <c r="AJ113" s="173" t="n">
        <v>0.87257745</v>
      </c>
      <c r="AK113" s="173" t="n">
        <v>1</v>
      </c>
      <c r="AL113" s="173" t="n">
        <v>0.985</v>
      </c>
      <c r="AM113" s="174" t="n">
        <v>0.941949</v>
      </c>
      <c r="AS113" s="173" t="n">
        <v>0.977</v>
      </c>
      <c r="AT113" s="173" t="n">
        <v>0.9775</v>
      </c>
      <c r="AU113" s="173" t="n">
        <v>0.97734905</v>
      </c>
      <c r="AV113" s="173" t="n">
        <v>0.941949</v>
      </c>
      <c r="AW113" s="173" t="n">
        <v>0.941949</v>
      </c>
      <c r="AX113" s="173" t="n">
        <v>0.941949</v>
      </c>
      <c r="AY113" s="173" t="n">
        <v>0.97734905</v>
      </c>
      <c r="AZ113" s="174" t="n">
        <v>0.97734905</v>
      </c>
      <c r="BA113" s="174" t="n">
        <v>0.941949</v>
      </c>
      <c r="BB113" s="181" t="n">
        <v>1</v>
      </c>
      <c r="BC113" s="173" t="n">
        <v>1</v>
      </c>
      <c r="BD113" s="173" t="n">
        <v>1</v>
      </c>
      <c r="BE113" s="173" t="n">
        <v>1</v>
      </c>
      <c r="BF113" s="173" t="n">
        <v>0.9999</v>
      </c>
      <c r="BG113" s="173" t="n">
        <v>1</v>
      </c>
      <c r="BH113" s="173" t="n">
        <v>1</v>
      </c>
      <c r="BI113" s="173" t="n">
        <v>0.99</v>
      </c>
      <c r="BJ113" s="173" t="n">
        <v>0.999</v>
      </c>
      <c r="BK113" s="173" t="n">
        <v>0.999</v>
      </c>
      <c r="BL113" s="173" t="n">
        <v>0.9985</v>
      </c>
      <c r="BM113" s="173" t="n">
        <v>0.9985</v>
      </c>
      <c r="BN113" s="173" t="n">
        <v>0.972</v>
      </c>
      <c r="BO113" s="173" t="n">
        <v>0.9999</v>
      </c>
      <c r="BP113" s="173" t="n">
        <v>0.9999</v>
      </c>
      <c r="BQ113" s="173" t="n">
        <v>1</v>
      </c>
      <c r="BR113" s="173" t="n">
        <v>1.0946426</v>
      </c>
      <c r="BS113" s="173" t="n">
        <v>1.1106</v>
      </c>
      <c r="BT113" s="173" t="n">
        <v>1.0827</v>
      </c>
      <c r="BU113" s="173" t="n">
        <v>1.0156</v>
      </c>
      <c r="BV113" s="173" t="n">
        <v>1</v>
      </c>
      <c r="BW113" s="173" t="n">
        <v>2.2326</v>
      </c>
      <c r="BX113" s="173" t="n">
        <v>2.282386333</v>
      </c>
      <c r="BY113" s="173" t="n">
        <v>1.09415</v>
      </c>
      <c r="BZ113" s="173" t="n">
        <v>1.2885</v>
      </c>
      <c r="CA113" s="173" t="n">
        <v>2.001</v>
      </c>
      <c r="CB113" s="173" t="n">
        <v>1.518505</v>
      </c>
      <c r="CC113" s="173" t="n">
        <v>1.518505</v>
      </c>
      <c r="CD113" s="173" t="n">
        <v>1.264605</v>
      </c>
      <c r="CE113" s="173" t="n">
        <v>1.07728</v>
      </c>
      <c r="CF113" s="173" t="n">
        <v>1.429005</v>
      </c>
      <c r="CG113" s="182"/>
      <c r="CH113" s="173" t="n">
        <v>1.098145</v>
      </c>
      <c r="CI113" s="182"/>
      <c r="CJ113" s="182"/>
      <c r="CK113" s="182"/>
      <c r="CL113" s="182"/>
      <c r="CM113" s="182"/>
      <c r="CN113" s="182"/>
      <c r="CO113" s="182"/>
      <c r="CP113" s="173" t="n">
        <v>0.895</v>
      </c>
      <c r="CQ113" s="173" t="n">
        <v>0.86</v>
      </c>
      <c r="CR113" s="173" t="n">
        <v>0.87</v>
      </c>
      <c r="CS113" s="173" t="n">
        <v>0.92</v>
      </c>
      <c r="CT113" s="173" t="n">
        <v>0.999</v>
      </c>
      <c r="CU113" s="173" t="n">
        <v>0.58</v>
      </c>
      <c r="CV113" s="173" t="n">
        <v>0.45</v>
      </c>
      <c r="CW113" s="173" t="n">
        <v>0.805</v>
      </c>
      <c r="CX113" s="173" t="n">
        <v>0.58</v>
      </c>
      <c r="CY113" s="173" t="n">
        <v>0.505</v>
      </c>
      <c r="CZ113" s="173" t="n">
        <v>0.605</v>
      </c>
      <c r="DA113" s="173" t="n">
        <v>0.6375</v>
      </c>
      <c r="DB113" s="173" t="n">
        <v>0.69</v>
      </c>
      <c r="DC113" s="173" t="n">
        <v>0.88</v>
      </c>
      <c r="DD113" s="173" t="n">
        <v>0.64</v>
      </c>
      <c r="DE113" s="173" t="n">
        <v>0.89</v>
      </c>
      <c r="DI113" s="173" t="n">
        <v>0.9775</v>
      </c>
      <c r="DN113" s="182" t="n">
        <v>0.000285</v>
      </c>
      <c r="DO113" s="182" t="n">
        <v>0.0002</v>
      </c>
      <c r="DP113" s="182" t="n">
        <v>0</v>
      </c>
      <c r="DQ113" s="182" t="n">
        <v>0.0001</v>
      </c>
      <c r="DR113" s="182" t="n">
        <v>0</v>
      </c>
      <c r="DS113" s="182" t="n">
        <v>0.0036</v>
      </c>
      <c r="DT113" s="182" t="n">
        <v>0.00047</v>
      </c>
      <c r="DU113" s="182" t="n">
        <v>0.0007</v>
      </c>
      <c r="DV113" s="182" t="n">
        <v>0</v>
      </c>
      <c r="DW113" s="182" t="n">
        <v>0</v>
      </c>
      <c r="DX113" s="182" t="n">
        <v>0.0005</v>
      </c>
      <c r="DY113" s="182" t="n">
        <v>0.0005</v>
      </c>
      <c r="DZ113" s="182" t="n">
        <v>0.0003</v>
      </c>
      <c r="EA113" s="182" t="n">
        <v>0.000275</v>
      </c>
      <c r="EB113" s="182" t="n">
        <v>0.0004</v>
      </c>
      <c r="ED113" s="182" t="n">
        <v>6.5E-005</v>
      </c>
      <c r="EF113" s="173" t="n">
        <v>1</v>
      </c>
    </row>
    <row r="114" customFormat="false" ht="12.75" hidden="false" customHeight="false" outlineLevel="0" collapsed="false">
      <c r="A114" s="3" t="n">
        <v>39845</v>
      </c>
      <c r="B114" s="173" t="n">
        <v>0.98</v>
      </c>
      <c r="C114" s="173" t="n">
        <v>0.955288</v>
      </c>
      <c r="D114" s="173" t="n">
        <v>0.96</v>
      </c>
      <c r="E114" s="173" t="n">
        <f aca="false">E102</f>
        <v>0.994</v>
      </c>
      <c r="F114" s="173" t="n">
        <v>0.977</v>
      </c>
      <c r="G114" s="173" t="n">
        <v>0.9875</v>
      </c>
      <c r="H114" s="173" t="n">
        <v>0.9875</v>
      </c>
      <c r="I114" s="173" t="n">
        <v>0.92514825</v>
      </c>
      <c r="J114" s="173" t="n">
        <v>0.9805</v>
      </c>
      <c r="K114" s="173" t="n">
        <v>0.985</v>
      </c>
      <c r="L114" s="173" t="n">
        <v>0.964568175</v>
      </c>
      <c r="M114" s="173" t="n">
        <v>0.9875</v>
      </c>
      <c r="N114" s="173" t="n">
        <v>0.89808255</v>
      </c>
      <c r="O114" s="173" t="n">
        <v>0.945554513</v>
      </c>
      <c r="P114" s="173" t="n">
        <v>0.89808255</v>
      </c>
      <c r="Q114" s="173" t="n">
        <v>0.964568175</v>
      </c>
      <c r="R114" s="173" t="n">
        <v>0.964568175</v>
      </c>
      <c r="S114" s="173" t="n">
        <v>0.964568175</v>
      </c>
      <c r="T114" s="173" t="n">
        <v>0.89808255</v>
      </c>
      <c r="U114" s="173" t="n">
        <v>0.89808255</v>
      </c>
      <c r="V114" s="173" t="n">
        <v>0.89808255</v>
      </c>
      <c r="W114" s="173" t="n">
        <v>0.89808255</v>
      </c>
      <c r="X114" s="173" t="n">
        <v>0.945554513</v>
      </c>
      <c r="Y114" s="173" t="n">
        <v>0.945554513</v>
      </c>
      <c r="Z114" s="173" t="n">
        <v>0.945554513</v>
      </c>
      <c r="AA114" s="173" t="n">
        <v>0.945554513</v>
      </c>
      <c r="AB114" s="173" t="n">
        <v>0.89808255</v>
      </c>
      <c r="AC114" s="173" t="n">
        <v>0.89808255</v>
      </c>
      <c r="AD114" s="173" t="n">
        <v>0.945554513</v>
      </c>
      <c r="AE114" s="173" t="n">
        <v>0.945554513</v>
      </c>
      <c r="AF114" s="173" t="n">
        <v>0.89808255</v>
      </c>
      <c r="AG114" s="173" t="n">
        <v>0.98</v>
      </c>
      <c r="AH114" s="173" t="n">
        <v>0.9774069</v>
      </c>
      <c r="AI114" s="173" t="n">
        <v>0.9774069</v>
      </c>
      <c r="AJ114" s="173" t="n">
        <v>0.89808255</v>
      </c>
      <c r="AK114" s="173" t="n">
        <v>1</v>
      </c>
      <c r="AL114" s="173" t="n">
        <v>0.985</v>
      </c>
      <c r="AM114" s="174" t="n">
        <v>0.963603</v>
      </c>
      <c r="AS114" s="173" t="n">
        <v>0.977</v>
      </c>
      <c r="AT114" s="173" t="n">
        <v>0.9775</v>
      </c>
      <c r="AU114" s="173" t="n">
        <v>0.9774069</v>
      </c>
      <c r="AV114" s="173" t="n">
        <v>0.963603</v>
      </c>
      <c r="AW114" s="173" t="n">
        <v>0.963603</v>
      </c>
      <c r="AX114" s="173" t="n">
        <v>0.963603</v>
      </c>
      <c r="AY114" s="173" t="n">
        <v>0.9774069</v>
      </c>
      <c r="AZ114" s="174" t="n">
        <v>0.9774069</v>
      </c>
      <c r="BA114" s="174" t="n">
        <v>0.963603</v>
      </c>
      <c r="BB114" s="181" t="n">
        <v>1</v>
      </c>
      <c r="BC114" s="173" t="n">
        <v>1</v>
      </c>
      <c r="BD114" s="173" t="n">
        <v>1</v>
      </c>
      <c r="BE114" s="173" t="n">
        <v>1</v>
      </c>
      <c r="BF114" s="173" t="n">
        <v>0.9999</v>
      </c>
      <c r="BG114" s="173" t="n">
        <v>1</v>
      </c>
      <c r="BH114" s="173" t="n">
        <v>1</v>
      </c>
      <c r="BI114" s="173" t="n">
        <v>0.99</v>
      </c>
      <c r="BJ114" s="173" t="n">
        <v>0.999</v>
      </c>
      <c r="BK114" s="173" t="n">
        <v>0.999</v>
      </c>
      <c r="BL114" s="173" t="n">
        <v>0.9985</v>
      </c>
      <c r="BM114" s="173" t="n">
        <v>0.9985</v>
      </c>
      <c r="BN114" s="173" t="n">
        <v>0.972</v>
      </c>
      <c r="BO114" s="173" t="n">
        <v>0.9999</v>
      </c>
      <c r="BP114" s="173" t="n">
        <v>0.9999</v>
      </c>
      <c r="BQ114" s="173" t="n">
        <v>1</v>
      </c>
      <c r="BR114" s="173" t="n">
        <v>1.0949276</v>
      </c>
      <c r="BS114" s="173" t="n">
        <v>1.1108</v>
      </c>
      <c r="BT114" s="173" t="n">
        <v>1.0827</v>
      </c>
      <c r="BU114" s="173" t="n">
        <v>1.0157</v>
      </c>
      <c r="BV114" s="173" t="n">
        <v>1</v>
      </c>
      <c r="BW114" s="173" t="n">
        <v>2.2362</v>
      </c>
      <c r="BX114" s="173" t="n">
        <v>2.282856333</v>
      </c>
      <c r="BY114" s="173" t="n">
        <v>1.09485</v>
      </c>
      <c r="BZ114" s="173" t="n">
        <v>1.2885</v>
      </c>
      <c r="CA114" s="173" t="n">
        <v>2.001</v>
      </c>
      <c r="CB114" s="173" t="n">
        <v>1.519005</v>
      </c>
      <c r="CC114" s="173" t="n">
        <v>1.519005</v>
      </c>
      <c r="CD114" s="173" t="n">
        <v>1.264905</v>
      </c>
      <c r="CE114" s="173" t="n">
        <v>1.077555</v>
      </c>
      <c r="CF114" s="173" t="n">
        <v>1.429405</v>
      </c>
      <c r="CG114" s="182"/>
      <c r="CH114" s="173" t="n">
        <v>1.09821</v>
      </c>
      <c r="CI114" s="182"/>
      <c r="CJ114" s="182"/>
      <c r="CK114" s="182"/>
      <c r="CL114" s="182"/>
      <c r="CM114" s="182"/>
      <c r="CN114" s="182"/>
      <c r="CO114" s="182"/>
      <c r="CP114" s="173" t="n">
        <v>0.865</v>
      </c>
      <c r="CQ114" s="173" t="n">
        <v>0.86</v>
      </c>
      <c r="CR114" s="173" t="n">
        <v>0.89</v>
      </c>
      <c r="CS114" s="173" t="n">
        <v>0.935</v>
      </c>
      <c r="CT114" s="173" t="n">
        <v>0.99895</v>
      </c>
      <c r="CU114" s="173" t="n">
        <v>0.58</v>
      </c>
      <c r="CV114" s="173" t="n">
        <v>0.45</v>
      </c>
      <c r="CW114" s="173" t="n">
        <v>0.845</v>
      </c>
      <c r="CX114" s="173" t="n">
        <v>0.685</v>
      </c>
      <c r="CY114" s="173" t="n">
        <v>0.505</v>
      </c>
      <c r="CZ114" s="173" t="n">
        <v>0.635</v>
      </c>
      <c r="DA114" s="173" t="n">
        <v>0.6675</v>
      </c>
      <c r="DB114" s="173" t="n">
        <v>0.71</v>
      </c>
      <c r="DC114" s="173" t="n">
        <v>0.8775</v>
      </c>
      <c r="DD114" s="173" t="n">
        <v>0.67</v>
      </c>
      <c r="DE114" s="173" t="n">
        <v>0.89</v>
      </c>
      <c r="DI114" s="173" t="n">
        <v>0.9775</v>
      </c>
      <c r="DN114" s="182" t="n">
        <v>0.000285</v>
      </c>
      <c r="DO114" s="182" t="n">
        <v>0.0002</v>
      </c>
      <c r="DP114" s="182" t="n">
        <v>0</v>
      </c>
      <c r="DQ114" s="182" t="n">
        <v>0.0001</v>
      </c>
      <c r="DR114" s="182" t="n">
        <v>0</v>
      </c>
      <c r="DS114" s="182" t="n">
        <v>0.0036</v>
      </c>
      <c r="DT114" s="182" t="n">
        <v>0.00047</v>
      </c>
      <c r="DU114" s="182" t="n">
        <v>0.0007</v>
      </c>
      <c r="DV114" s="182" t="n">
        <v>0</v>
      </c>
      <c r="DW114" s="182" t="n">
        <v>0</v>
      </c>
      <c r="DX114" s="182" t="n">
        <v>0.0005</v>
      </c>
      <c r="DY114" s="182" t="n">
        <v>0.0005</v>
      </c>
      <c r="DZ114" s="182" t="n">
        <v>0.0003</v>
      </c>
      <c r="EA114" s="182" t="n">
        <v>0.000275</v>
      </c>
      <c r="EB114" s="182" t="n">
        <v>0.0004</v>
      </c>
      <c r="ED114" s="182" t="n">
        <v>6.5E-005</v>
      </c>
      <c r="EF114" s="173" t="n">
        <v>1</v>
      </c>
    </row>
    <row r="115" customFormat="false" ht="12.75" hidden="false" customHeight="false" outlineLevel="0" collapsed="false">
      <c r="A115" s="3" t="n">
        <v>39873</v>
      </c>
      <c r="B115" s="173" t="n">
        <v>0.98</v>
      </c>
      <c r="C115" s="173" t="n">
        <v>0.988</v>
      </c>
      <c r="D115" s="173" t="n">
        <v>0.96</v>
      </c>
      <c r="E115" s="173" t="n">
        <f aca="false">E103</f>
        <v>0.994</v>
      </c>
      <c r="F115" s="173" t="n">
        <v>0.977</v>
      </c>
      <c r="G115" s="173" t="n">
        <v>0.9875</v>
      </c>
      <c r="H115" s="173" t="n">
        <v>0.9875</v>
      </c>
      <c r="I115" s="173" t="n">
        <v>0.95860625</v>
      </c>
      <c r="J115" s="173" t="n">
        <v>0.9805</v>
      </c>
      <c r="K115" s="173" t="n">
        <v>0.985</v>
      </c>
      <c r="L115" s="173" t="n">
        <v>0.9875</v>
      </c>
      <c r="M115" s="173" t="n">
        <v>0.9875</v>
      </c>
      <c r="N115" s="173" t="n">
        <v>0.98</v>
      </c>
      <c r="O115" s="173" t="n">
        <v>0.970047</v>
      </c>
      <c r="P115" s="173" t="n">
        <v>0.98</v>
      </c>
      <c r="Q115" s="173" t="n">
        <v>0.9875</v>
      </c>
      <c r="R115" s="173" t="n">
        <v>0.9875</v>
      </c>
      <c r="S115" s="173" t="n">
        <v>0.9875</v>
      </c>
      <c r="T115" s="173" t="n">
        <v>0.98</v>
      </c>
      <c r="U115" s="173" t="n">
        <v>0.98</v>
      </c>
      <c r="V115" s="173" t="n">
        <v>0.98</v>
      </c>
      <c r="W115" s="173" t="n">
        <v>0.98</v>
      </c>
      <c r="X115" s="173" t="n">
        <v>0.970047</v>
      </c>
      <c r="Y115" s="173" t="n">
        <v>0.970047</v>
      </c>
      <c r="Z115" s="173" t="n">
        <v>0.970047</v>
      </c>
      <c r="AA115" s="173" t="n">
        <v>0.970047</v>
      </c>
      <c r="AB115" s="173" t="n">
        <v>0.98</v>
      </c>
      <c r="AC115" s="173" t="n">
        <v>0.98</v>
      </c>
      <c r="AD115" s="173" t="n">
        <v>0.970047</v>
      </c>
      <c r="AE115" s="173" t="n">
        <v>0.970047</v>
      </c>
      <c r="AF115" s="173" t="n">
        <v>0.98</v>
      </c>
      <c r="AG115" s="173" t="n">
        <v>0.99</v>
      </c>
      <c r="AH115" s="173" t="n">
        <v>0.97746475</v>
      </c>
      <c r="AI115" s="173" t="n">
        <v>0.97746475</v>
      </c>
      <c r="AJ115" s="173" t="n">
        <v>0.98</v>
      </c>
      <c r="AK115" s="173" t="n">
        <v>1</v>
      </c>
      <c r="AL115" s="173" t="n">
        <v>0.985</v>
      </c>
      <c r="AM115" s="174" t="n">
        <v>0.985</v>
      </c>
      <c r="AS115" s="173" t="n">
        <v>0.977</v>
      </c>
      <c r="AT115" s="173" t="n">
        <v>0.9775</v>
      </c>
      <c r="AU115" s="173" t="n">
        <v>0.97746475</v>
      </c>
      <c r="AV115" s="173" t="n">
        <v>0.985</v>
      </c>
      <c r="AW115" s="173" t="n">
        <v>0.985</v>
      </c>
      <c r="AX115" s="173" t="n">
        <v>0.985</v>
      </c>
      <c r="AY115" s="173" t="n">
        <v>0.97746475</v>
      </c>
      <c r="AZ115" s="174" t="n">
        <v>0.97746475</v>
      </c>
      <c r="BA115" s="174" t="n">
        <v>0.985</v>
      </c>
      <c r="BB115" s="181" t="n">
        <v>1</v>
      </c>
      <c r="BC115" s="173" t="n">
        <v>1</v>
      </c>
      <c r="BD115" s="173" t="n">
        <v>1</v>
      </c>
      <c r="BE115" s="173" t="n">
        <v>1</v>
      </c>
      <c r="BF115" s="173" t="n">
        <v>0.9999</v>
      </c>
      <c r="BG115" s="173" t="n">
        <v>1</v>
      </c>
      <c r="BH115" s="173" t="n">
        <v>1</v>
      </c>
      <c r="BI115" s="173" t="n">
        <v>0.99</v>
      </c>
      <c r="BJ115" s="173" t="n">
        <v>0.999</v>
      </c>
      <c r="BK115" s="173" t="n">
        <v>0.999</v>
      </c>
      <c r="BL115" s="173" t="n">
        <v>0.9985</v>
      </c>
      <c r="BM115" s="173" t="n">
        <v>0.9985</v>
      </c>
      <c r="BN115" s="173" t="n">
        <v>0.972</v>
      </c>
      <c r="BO115" s="173" t="n">
        <v>0.9999</v>
      </c>
      <c r="BP115" s="173" t="n">
        <v>0.9999</v>
      </c>
      <c r="BQ115" s="173" t="n">
        <v>1</v>
      </c>
      <c r="BR115" s="173" t="n">
        <v>1.0952126</v>
      </c>
      <c r="BS115" s="173" t="n">
        <v>1.111</v>
      </c>
      <c r="BT115" s="173" t="n">
        <v>1.0827</v>
      </c>
      <c r="BU115" s="173" t="n">
        <v>1.0158</v>
      </c>
      <c r="BV115" s="173" t="n">
        <v>1</v>
      </c>
      <c r="BW115" s="173" t="n">
        <v>2.2398</v>
      </c>
      <c r="BX115" s="173" t="n">
        <v>2.283326333</v>
      </c>
      <c r="BY115" s="173" t="n">
        <v>1.09555</v>
      </c>
      <c r="BZ115" s="173" t="n">
        <v>1.2885</v>
      </c>
      <c r="CA115" s="173" t="n">
        <v>2.001</v>
      </c>
      <c r="CB115" s="173" t="n">
        <v>1.519505</v>
      </c>
      <c r="CC115" s="173" t="n">
        <v>1.519505</v>
      </c>
      <c r="CD115" s="173" t="n">
        <v>1.265205</v>
      </c>
      <c r="CE115" s="173" t="n">
        <v>1.07783</v>
      </c>
      <c r="CF115" s="173" t="n">
        <v>1.429805</v>
      </c>
      <c r="CG115" s="182"/>
      <c r="CH115" s="173" t="n">
        <v>1.098275</v>
      </c>
      <c r="CI115" s="182"/>
      <c r="CJ115" s="182"/>
      <c r="CK115" s="182"/>
      <c r="CL115" s="182"/>
      <c r="CM115" s="182"/>
      <c r="CN115" s="182"/>
      <c r="CO115" s="182"/>
      <c r="CP115" s="173" t="n">
        <v>0.865</v>
      </c>
      <c r="CQ115" s="173" t="n">
        <v>0.89</v>
      </c>
      <c r="CR115" s="173" t="n">
        <v>0.91</v>
      </c>
      <c r="CS115" s="173" t="n">
        <v>0.935</v>
      </c>
      <c r="CT115" s="173" t="n">
        <v>0.99895</v>
      </c>
      <c r="CU115" s="173" t="n">
        <v>0.54</v>
      </c>
      <c r="CV115" s="173" t="n">
        <v>0.45</v>
      </c>
      <c r="CW115" s="173" t="n">
        <v>0.875</v>
      </c>
      <c r="CX115" s="173" t="n">
        <v>0.855</v>
      </c>
      <c r="CY115" s="173" t="n">
        <v>0.515</v>
      </c>
      <c r="CZ115" s="173" t="n">
        <v>0.785</v>
      </c>
      <c r="DA115" s="173" t="n">
        <v>0.8175</v>
      </c>
      <c r="DB115" s="173" t="n">
        <v>0.8</v>
      </c>
      <c r="DC115" s="173" t="n">
        <v>0.9</v>
      </c>
      <c r="DD115" s="173" t="n">
        <v>0.83</v>
      </c>
      <c r="DE115" s="173" t="n">
        <v>0.89</v>
      </c>
      <c r="DI115" s="173" t="n">
        <v>0.9775</v>
      </c>
      <c r="DN115" s="182" t="n">
        <v>0.000285</v>
      </c>
      <c r="DO115" s="182" t="n">
        <v>0.0002</v>
      </c>
      <c r="DP115" s="182" t="n">
        <v>0</v>
      </c>
      <c r="DQ115" s="182" t="n">
        <v>0.0001</v>
      </c>
      <c r="DR115" s="182" t="n">
        <v>0</v>
      </c>
      <c r="DS115" s="182" t="n">
        <v>0.0036</v>
      </c>
      <c r="DT115" s="182" t="n">
        <v>0.00047</v>
      </c>
      <c r="DU115" s="182" t="n">
        <v>0.0007</v>
      </c>
      <c r="DV115" s="182" t="n">
        <v>0</v>
      </c>
      <c r="DW115" s="182" t="n">
        <v>0</v>
      </c>
      <c r="DX115" s="182" t="n">
        <v>0.0005</v>
      </c>
      <c r="DY115" s="182" t="n">
        <v>0.0005</v>
      </c>
      <c r="DZ115" s="182" t="n">
        <v>0.0003</v>
      </c>
      <c r="EA115" s="182" t="n">
        <v>0.000275</v>
      </c>
      <c r="EB115" s="182" t="n">
        <v>0.0004</v>
      </c>
      <c r="ED115" s="182" t="n">
        <v>6.5E-005</v>
      </c>
      <c r="EF115" s="173" t="n">
        <v>1</v>
      </c>
    </row>
    <row r="116" customFormat="false" ht="12.75" hidden="false" customHeight="false" outlineLevel="0" collapsed="false">
      <c r="A116" s="3" t="n">
        <v>39904</v>
      </c>
      <c r="B116" s="173" t="n">
        <v>0.98</v>
      </c>
      <c r="C116" s="173" t="n">
        <v>0.988</v>
      </c>
      <c r="D116" s="173" t="n">
        <v>0.96</v>
      </c>
      <c r="E116" s="173" t="n">
        <f aca="false">E104</f>
        <v>0.978</v>
      </c>
      <c r="F116" s="173" t="n">
        <v>0.977</v>
      </c>
      <c r="G116" s="173" t="n">
        <v>0.9875</v>
      </c>
      <c r="H116" s="173" t="n">
        <v>0.95919446</v>
      </c>
      <c r="I116" s="173" t="n">
        <v>0.9875</v>
      </c>
      <c r="J116" s="173" t="n">
        <v>0.9805</v>
      </c>
      <c r="K116" s="173" t="n">
        <v>0.985</v>
      </c>
      <c r="L116" s="173" t="n">
        <v>0.9875</v>
      </c>
      <c r="M116" s="173" t="n">
        <v>0.9875</v>
      </c>
      <c r="N116" s="173" t="n">
        <v>0.98</v>
      </c>
      <c r="O116" s="173" t="n">
        <v>0.973528815</v>
      </c>
      <c r="P116" s="173" t="n">
        <v>0.98</v>
      </c>
      <c r="Q116" s="173" t="n">
        <v>0.9875</v>
      </c>
      <c r="R116" s="173" t="n">
        <v>0.9875</v>
      </c>
      <c r="S116" s="173" t="n">
        <v>0.9875</v>
      </c>
      <c r="T116" s="173" t="n">
        <v>0.98</v>
      </c>
      <c r="U116" s="173" t="n">
        <v>0.98</v>
      </c>
      <c r="V116" s="173" t="n">
        <v>0.98</v>
      </c>
      <c r="W116" s="173" t="n">
        <v>0.98</v>
      </c>
      <c r="X116" s="173" t="n">
        <v>0.973528815</v>
      </c>
      <c r="Y116" s="173" t="n">
        <v>0.973528815</v>
      </c>
      <c r="Z116" s="173" t="n">
        <v>0.973528815</v>
      </c>
      <c r="AA116" s="173" t="n">
        <v>0.973528815</v>
      </c>
      <c r="AB116" s="173" t="n">
        <v>0.98</v>
      </c>
      <c r="AC116" s="173" t="n">
        <v>0.98</v>
      </c>
      <c r="AD116" s="173" t="n">
        <v>0.973528815</v>
      </c>
      <c r="AE116" s="173" t="n">
        <v>0.973528815</v>
      </c>
      <c r="AF116" s="173" t="n">
        <v>0.98</v>
      </c>
      <c r="AG116" s="173" t="n">
        <v>0.99</v>
      </c>
      <c r="AH116" s="173" t="n">
        <v>0.9775226</v>
      </c>
      <c r="AI116" s="173" t="n">
        <v>0.9775226</v>
      </c>
      <c r="AJ116" s="173" t="n">
        <v>0.98</v>
      </c>
      <c r="AK116" s="173" t="n">
        <v>1</v>
      </c>
      <c r="AL116" s="173" t="n">
        <v>0.985</v>
      </c>
      <c r="AM116" s="174" t="n">
        <v>0.985</v>
      </c>
      <c r="AS116" s="173" t="n">
        <v>0.977</v>
      </c>
      <c r="AT116" s="173" t="n">
        <v>0.9775</v>
      </c>
      <c r="AU116" s="173" t="n">
        <v>0.9775226</v>
      </c>
      <c r="AV116" s="173" t="n">
        <v>0.985</v>
      </c>
      <c r="AW116" s="173" t="n">
        <v>0.985</v>
      </c>
      <c r="AX116" s="173" t="n">
        <v>0.985</v>
      </c>
      <c r="AY116" s="173" t="n">
        <v>0.9775226</v>
      </c>
      <c r="AZ116" s="174" t="n">
        <v>0.9775226</v>
      </c>
      <c r="BA116" s="174" t="n">
        <v>0.985</v>
      </c>
      <c r="BB116" s="181" t="n">
        <v>1</v>
      </c>
      <c r="BC116" s="173" t="n">
        <v>1</v>
      </c>
      <c r="BD116" s="173" t="n">
        <v>1</v>
      </c>
      <c r="BE116" s="173" t="n">
        <v>1</v>
      </c>
      <c r="BF116" s="173" t="n">
        <v>0.9999</v>
      </c>
      <c r="BG116" s="173" t="n">
        <v>1</v>
      </c>
      <c r="BH116" s="173" t="n">
        <v>1</v>
      </c>
      <c r="BI116" s="173" t="n">
        <v>0.99</v>
      </c>
      <c r="BJ116" s="173" t="n">
        <v>0.999</v>
      </c>
      <c r="BK116" s="173" t="n">
        <v>0.999</v>
      </c>
      <c r="BL116" s="173" t="n">
        <v>0.9985</v>
      </c>
      <c r="BM116" s="173" t="n">
        <v>0.9985</v>
      </c>
      <c r="BN116" s="173" t="n">
        <v>0.972</v>
      </c>
      <c r="BO116" s="173" t="n">
        <v>0.9999</v>
      </c>
      <c r="BP116" s="173" t="n">
        <v>0.9999</v>
      </c>
      <c r="BQ116" s="173" t="n">
        <v>1</v>
      </c>
      <c r="BR116" s="173" t="n">
        <v>1.0954976</v>
      </c>
      <c r="BS116" s="173" t="n">
        <v>1.1112</v>
      </c>
      <c r="BT116" s="173" t="n">
        <v>1.0827</v>
      </c>
      <c r="BU116" s="173" t="n">
        <v>1.0159</v>
      </c>
      <c r="BV116" s="173" t="n">
        <v>1</v>
      </c>
      <c r="BW116" s="173" t="n">
        <v>2.2434</v>
      </c>
      <c r="BX116" s="173" t="n">
        <v>2.283796333</v>
      </c>
      <c r="BY116" s="173" t="n">
        <v>1.09625</v>
      </c>
      <c r="BZ116" s="173" t="n">
        <v>1.2885</v>
      </c>
      <c r="CA116" s="173" t="n">
        <v>2.001</v>
      </c>
      <c r="CB116" s="173" t="n">
        <v>1.520005</v>
      </c>
      <c r="CC116" s="173" t="n">
        <v>1.520005</v>
      </c>
      <c r="CD116" s="173" t="n">
        <v>1.265505</v>
      </c>
      <c r="CE116" s="173" t="n">
        <v>1.078105</v>
      </c>
      <c r="CF116" s="173" t="n">
        <v>1.430205</v>
      </c>
      <c r="CG116" s="182"/>
      <c r="CH116" s="173" t="n">
        <v>1.09834</v>
      </c>
      <c r="CI116" s="182"/>
      <c r="CJ116" s="182"/>
      <c r="CK116" s="182"/>
      <c r="CL116" s="182"/>
      <c r="CM116" s="182"/>
      <c r="CN116" s="182"/>
      <c r="CO116" s="182"/>
      <c r="CP116" s="173" t="n">
        <v>0.895</v>
      </c>
      <c r="CQ116" s="173" t="n">
        <v>0.9</v>
      </c>
      <c r="CR116" s="173" t="n">
        <v>0.91</v>
      </c>
      <c r="CS116" s="173" t="n">
        <v>0.96</v>
      </c>
      <c r="CT116" s="173" t="n">
        <v>0.99895</v>
      </c>
      <c r="CU116" s="173" t="n">
        <v>0.48</v>
      </c>
      <c r="CV116" s="173" t="n">
        <v>0.42</v>
      </c>
      <c r="CW116" s="173" t="n">
        <v>0.935</v>
      </c>
      <c r="CX116" s="173" t="n">
        <v>0.845</v>
      </c>
      <c r="CY116" s="173" t="n">
        <v>0.575</v>
      </c>
      <c r="CZ116" s="173" t="n">
        <v>0.895</v>
      </c>
      <c r="DA116" s="173" t="n">
        <v>0.9275</v>
      </c>
      <c r="DB116" s="173" t="n">
        <v>0.85</v>
      </c>
      <c r="DC116" s="173" t="n">
        <v>0.903</v>
      </c>
      <c r="DD116" s="173" t="n">
        <v>0.92</v>
      </c>
      <c r="DE116" s="173" t="n">
        <v>0.89</v>
      </c>
      <c r="DI116" s="173" t="n">
        <v>0.9775</v>
      </c>
      <c r="DN116" s="182" t="n">
        <v>0.000285</v>
      </c>
      <c r="DO116" s="182" t="n">
        <v>0.0002</v>
      </c>
      <c r="DP116" s="182" t="n">
        <v>0</v>
      </c>
      <c r="DQ116" s="182" t="n">
        <v>0.0001</v>
      </c>
      <c r="DR116" s="182" t="n">
        <v>0</v>
      </c>
      <c r="DS116" s="182" t="n">
        <v>0.0036</v>
      </c>
      <c r="DT116" s="182" t="n">
        <v>0.00047</v>
      </c>
      <c r="DU116" s="182" t="n">
        <v>0.0007</v>
      </c>
      <c r="DV116" s="182" t="n">
        <v>0</v>
      </c>
      <c r="DW116" s="182" t="n">
        <v>0</v>
      </c>
      <c r="DX116" s="182" t="n">
        <v>0.0005</v>
      </c>
      <c r="DY116" s="182" t="n">
        <v>0.0005</v>
      </c>
      <c r="DZ116" s="182" t="n">
        <v>0.0003</v>
      </c>
      <c r="EA116" s="182" t="n">
        <v>0.000275</v>
      </c>
      <c r="EB116" s="182" t="n">
        <v>0.0004</v>
      </c>
      <c r="ED116" s="182" t="n">
        <v>6.5E-005</v>
      </c>
      <c r="EF116" s="173" t="n">
        <v>1</v>
      </c>
    </row>
    <row r="117" customFormat="false" ht="12.75" hidden="false" customHeight="false" outlineLevel="0" collapsed="false">
      <c r="A117" s="3" t="n">
        <v>39934</v>
      </c>
      <c r="B117" s="173" t="n">
        <v>0.98</v>
      </c>
      <c r="C117" s="173" t="n">
        <v>0.988</v>
      </c>
      <c r="D117" s="173" t="n">
        <v>0.96</v>
      </c>
      <c r="E117" s="173" t="n">
        <f aca="false">E105</f>
        <v>0.978</v>
      </c>
      <c r="F117" s="173" t="n">
        <v>0.977</v>
      </c>
      <c r="G117" s="173" t="n">
        <v>0.76398</v>
      </c>
      <c r="H117" s="173" t="n">
        <v>0.95939186</v>
      </c>
      <c r="I117" s="173" t="n">
        <v>0.9875</v>
      </c>
      <c r="J117" s="173" t="n">
        <v>0.9805</v>
      </c>
      <c r="K117" s="173" t="n">
        <v>0.985</v>
      </c>
      <c r="L117" s="173" t="n">
        <v>0.9875</v>
      </c>
      <c r="M117" s="173" t="n">
        <v>0.9875</v>
      </c>
      <c r="N117" s="173" t="n">
        <v>0.98</v>
      </c>
      <c r="O117" s="173" t="n">
        <v>0.970542</v>
      </c>
      <c r="P117" s="173" t="n">
        <v>0.98</v>
      </c>
      <c r="Q117" s="173" t="n">
        <v>0.9875</v>
      </c>
      <c r="R117" s="173" t="n">
        <v>0.9875</v>
      </c>
      <c r="S117" s="173" t="n">
        <v>0.9875</v>
      </c>
      <c r="T117" s="173" t="n">
        <v>0.98</v>
      </c>
      <c r="U117" s="173" t="n">
        <v>0.98</v>
      </c>
      <c r="V117" s="173" t="n">
        <v>0.98</v>
      </c>
      <c r="W117" s="173" t="n">
        <v>0.98</v>
      </c>
      <c r="X117" s="173" t="n">
        <v>0.970542</v>
      </c>
      <c r="Y117" s="173" t="n">
        <v>0.970542</v>
      </c>
      <c r="Z117" s="173" t="n">
        <v>0.970542</v>
      </c>
      <c r="AA117" s="173" t="n">
        <v>0.970542</v>
      </c>
      <c r="AB117" s="173" t="n">
        <v>0.98</v>
      </c>
      <c r="AC117" s="173" t="n">
        <v>0.98</v>
      </c>
      <c r="AD117" s="173" t="n">
        <v>0.970542</v>
      </c>
      <c r="AE117" s="173" t="n">
        <v>0.970542</v>
      </c>
      <c r="AF117" s="173" t="n">
        <v>0.98</v>
      </c>
      <c r="AG117" s="173" t="n">
        <v>0.99</v>
      </c>
      <c r="AH117" s="173" t="n">
        <v>0.97758045</v>
      </c>
      <c r="AI117" s="173" t="n">
        <v>0.97758045</v>
      </c>
      <c r="AJ117" s="173" t="n">
        <v>0.98</v>
      </c>
      <c r="AK117" s="173" t="n">
        <v>1</v>
      </c>
      <c r="AL117" s="173" t="n">
        <v>0.985</v>
      </c>
      <c r="AM117" s="174" t="n">
        <v>0.985</v>
      </c>
      <c r="AS117" s="173" t="n">
        <v>0.977</v>
      </c>
      <c r="AT117" s="173" t="n">
        <v>0.9775</v>
      </c>
      <c r="AU117" s="173" t="n">
        <v>0.97758045</v>
      </c>
      <c r="AV117" s="173" t="n">
        <v>0.985</v>
      </c>
      <c r="AW117" s="173" t="n">
        <v>0.985</v>
      </c>
      <c r="AX117" s="173" t="n">
        <v>0.985</v>
      </c>
      <c r="AY117" s="173" t="n">
        <v>0.97758045</v>
      </c>
      <c r="AZ117" s="174" t="n">
        <v>0.97758045</v>
      </c>
      <c r="BA117" s="174" t="n">
        <v>0.985</v>
      </c>
      <c r="BB117" s="181" t="n">
        <v>1</v>
      </c>
      <c r="BC117" s="173" t="n">
        <v>1</v>
      </c>
      <c r="BD117" s="173" t="n">
        <v>1</v>
      </c>
      <c r="BE117" s="173" t="n">
        <v>1</v>
      </c>
      <c r="BF117" s="173" t="n">
        <v>0.9999</v>
      </c>
      <c r="BG117" s="173" t="n">
        <v>1</v>
      </c>
      <c r="BH117" s="173" t="n">
        <v>1</v>
      </c>
      <c r="BI117" s="173" t="n">
        <v>0.99</v>
      </c>
      <c r="BJ117" s="173" t="n">
        <v>0.999</v>
      </c>
      <c r="BK117" s="173" t="n">
        <v>0.999</v>
      </c>
      <c r="BL117" s="173" t="n">
        <v>0.9985</v>
      </c>
      <c r="BM117" s="173" t="n">
        <v>0.9985</v>
      </c>
      <c r="BN117" s="173" t="n">
        <v>0.972</v>
      </c>
      <c r="BO117" s="173" t="n">
        <v>0.9999</v>
      </c>
      <c r="BP117" s="173" t="n">
        <v>0.9999</v>
      </c>
      <c r="BQ117" s="173" t="n">
        <v>1</v>
      </c>
      <c r="BR117" s="173" t="n">
        <v>1.0957826</v>
      </c>
      <c r="BS117" s="173" t="n">
        <v>1.1114</v>
      </c>
      <c r="BT117" s="173" t="n">
        <v>1.0827</v>
      </c>
      <c r="BU117" s="173" t="n">
        <v>1.016</v>
      </c>
      <c r="BV117" s="173" t="n">
        <v>1</v>
      </c>
      <c r="BW117" s="173" t="n">
        <v>2.247</v>
      </c>
      <c r="BX117" s="173" t="n">
        <v>2.284266333</v>
      </c>
      <c r="BY117" s="173" t="n">
        <v>1.09695</v>
      </c>
      <c r="BZ117" s="173" t="n">
        <v>1.2885</v>
      </c>
      <c r="CA117" s="173" t="n">
        <v>2.001</v>
      </c>
      <c r="CB117" s="173" t="n">
        <v>1.520505</v>
      </c>
      <c r="CC117" s="173" t="n">
        <v>1.520505</v>
      </c>
      <c r="CD117" s="173" t="n">
        <v>1.265805</v>
      </c>
      <c r="CE117" s="173" t="n">
        <v>1.07838</v>
      </c>
      <c r="CF117" s="173" t="n">
        <v>1.430605</v>
      </c>
      <c r="CG117" s="182"/>
      <c r="CH117" s="173" t="n">
        <v>1.098405</v>
      </c>
      <c r="CI117" s="182"/>
      <c r="CJ117" s="182"/>
      <c r="CK117" s="182"/>
      <c r="CL117" s="182"/>
      <c r="CM117" s="182"/>
      <c r="CN117" s="182"/>
      <c r="CO117" s="182"/>
      <c r="CP117" s="173" t="n">
        <v>0.965</v>
      </c>
      <c r="CQ117" s="173" t="n">
        <v>0.91</v>
      </c>
      <c r="CR117" s="173" t="n">
        <v>0.91</v>
      </c>
      <c r="CS117" s="173" t="n">
        <v>0.97</v>
      </c>
      <c r="CT117" s="173" t="n">
        <v>0.99895</v>
      </c>
      <c r="CU117" s="173" t="n">
        <v>0.34</v>
      </c>
      <c r="CV117" s="173" t="n">
        <v>0.42</v>
      </c>
      <c r="CW117" s="173" t="n">
        <v>0.935</v>
      </c>
      <c r="CX117" s="173" t="n">
        <v>0.745</v>
      </c>
      <c r="CY117" s="173" t="n">
        <v>0.625</v>
      </c>
      <c r="CZ117" s="173" t="n">
        <v>0.9175</v>
      </c>
      <c r="DA117" s="173" t="n">
        <v>0.95</v>
      </c>
      <c r="DB117" s="173" t="n">
        <v>0.88</v>
      </c>
      <c r="DC117" s="173" t="n">
        <v>0.9</v>
      </c>
      <c r="DD117" s="173" t="n">
        <v>0.935</v>
      </c>
      <c r="DE117" s="173" t="n">
        <v>0.89</v>
      </c>
      <c r="DI117" s="173" t="n">
        <v>0.9775</v>
      </c>
      <c r="DN117" s="182" t="n">
        <v>0.000285</v>
      </c>
      <c r="DO117" s="182" t="n">
        <v>0.0002</v>
      </c>
      <c r="DP117" s="182" t="n">
        <v>0</v>
      </c>
      <c r="DQ117" s="182" t="n">
        <v>0.0001</v>
      </c>
      <c r="DR117" s="182" t="n">
        <v>0</v>
      </c>
      <c r="DS117" s="182" t="n">
        <v>0.0036</v>
      </c>
      <c r="DT117" s="182" t="n">
        <v>0.00047</v>
      </c>
      <c r="DU117" s="182" t="n">
        <v>0.0007</v>
      </c>
      <c r="DV117" s="182" t="n">
        <v>0</v>
      </c>
      <c r="DW117" s="182" t="n">
        <v>0</v>
      </c>
      <c r="DX117" s="182" t="n">
        <v>0.0005</v>
      </c>
      <c r="DY117" s="182" t="n">
        <v>0.0005</v>
      </c>
      <c r="DZ117" s="182" t="n">
        <v>0.0003</v>
      </c>
      <c r="EA117" s="182" t="n">
        <v>0.000275</v>
      </c>
      <c r="EB117" s="182" t="n">
        <v>0.0004</v>
      </c>
      <c r="ED117" s="182" t="n">
        <v>6.5E-005</v>
      </c>
      <c r="EF117" s="173" t="n">
        <v>1</v>
      </c>
    </row>
    <row r="118" customFormat="false" ht="12.75" hidden="false" customHeight="false" outlineLevel="0" collapsed="false">
      <c r="A118" s="3" t="n">
        <v>39965</v>
      </c>
      <c r="B118" s="173" t="n">
        <v>0.98</v>
      </c>
      <c r="C118" s="173" t="n">
        <v>0.988</v>
      </c>
      <c r="D118" s="173" t="n">
        <v>0.96</v>
      </c>
      <c r="E118" s="173" t="n">
        <f aca="false">E106</f>
        <v>0.978</v>
      </c>
      <c r="F118" s="173" t="n">
        <v>0.977</v>
      </c>
      <c r="G118" s="173" t="n">
        <v>0.765204</v>
      </c>
      <c r="H118" s="173" t="n">
        <v>0.9875</v>
      </c>
      <c r="I118" s="173" t="n">
        <v>0.9875</v>
      </c>
      <c r="J118" s="173" t="n">
        <v>0.9805</v>
      </c>
      <c r="K118" s="173" t="n">
        <v>0.985</v>
      </c>
      <c r="L118" s="173" t="n">
        <v>0.9875</v>
      </c>
      <c r="M118" s="173" t="n">
        <v>0.9875</v>
      </c>
      <c r="N118" s="173" t="n">
        <v>0.98</v>
      </c>
      <c r="O118" s="173" t="n">
        <v>0.973486138</v>
      </c>
      <c r="P118" s="173" t="n">
        <v>0.98</v>
      </c>
      <c r="Q118" s="173" t="n">
        <v>0.9875</v>
      </c>
      <c r="R118" s="173" t="n">
        <v>0.9875</v>
      </c>
      <c r="S118" s="173" t="n">
        <v>0.9875</v>
      </c>
      <c r="T118" s="173" t="n">
        <v>0.98</v>
      </c>
      <c r="U118" s="173" t="n">
        <v>0.98</v>
      </c>
      <c r="V118" s="173" t="n">
        <v>0.98</v>
      </c>
      <c r="W118" s="173" t="n">
        <v>0.98</v>
      </c>
      <c r="X118" s="173" t="n">
        <v>0.973486138</v>
      </c>
      <c r="Y118" s="173" t="n">
        <v>0.973486138</v>
      </c>
      <c r="Z118" s="173" t="n">
        <v>0.973486138</v>
      </c>
      <c r="AA118" s="173" t="n">
        <v>0.973486138</v>
      </c>
      <c r="AB118" s="173" t="n">
        <v>0.98</v>
      </c>
      <c r="AC118" s="173" t="n">
        <v>0.98</v>
      </c>
      <c r="AD118" s="173" t="n">
        <v>0.973486138</v>
      </c>
      <c r="AE118" s="173" t="n">
        <v>0.973486138</v>
      </c>
      <c r="AF118" s="173" t="n">
        <v>0.98</v>
      </c>
      <c r="AG118" s="173" t="n">
        <v>0.99</v>
      </c>
      <c r="AH118" s="173" t="n">
        <v>0.9776383</v>
      </c>
      <c r="AI118" s="173" t="n">
        <v>0.9776383</v>
      </c>
      <c r="AJ118" s="173" t="n">
        <v>0.98</v>
      </c>
      <c r="AK118" s="173" t="n">
        <v>1</v>
      </c>
      <c r="AL118" s="173" t="n">
        <v>0.985</v>
      </c>
      <c r="AM118" s="174" t="n">
        <v>0.985</v>
      </c>
      <c r="AS118" s="173" t="n">
        <v>0.977</v>
      </c>
      <c r="AT118" s="173" t="n">
        <v>0.9775</v>
      </c>
      <c r="AU118" s="173" t="n">
        <v>0.9776383</v>
      </c>
      <c r="AV118" s="173" t="n">
        <v>0.985</v>
      </c>
      <c r="AW118" s="173" t="n">
        <v>0.985</v>
      </c>
      <c r="AX118" s="173" t="n">
        <v>0.985</v>
      </c>
      <c r="AY118" s="173" t="n">
        <v>0.9776383</v>
      </c>
      <c r="AZ118" s="174" t="n">
        <v>0.9776383</v>
      </c>
      <c r="BA118" s="174" t="n">
        <v>0.985</v>
      </c>
      <c r="BB118" s="181" t="n">
        <v>1</v>
      </c>
      <c r="BC118" s="173" t="n">
        <v>1</v>
      </c>
      <c r="BD118" s="173" t="n">
        <v>1</v>
      </c>
      <c r="BE118" s="173" t="n">
        <v>1</v>
      </c>
      <c r="BF118" s="173" t="n">
        <v>0.9999</v>
      </c>
      <c r="BG118" s="173" t="n">
        <v>1</v>
      </c>
      <c r="BH118" s="173" t="n">
        <v>1</v>
      </c>
      <c r="BI118" s="173" t="n">
        <v>0.99</v>
      </c>
      <c r="BJ118" s="173" t="n">
        <v>0.999</v>
      </c>
      <c r="BK118" s="173" t="n">
        <v>0.999</v>
      </c>
      <c r="BL118" s="173" t="n">
        <v>0.9985</v>
      </c>
      <c r="BM118" s="173" t="n">
        <v>0.9985</v>
      </c>
      <c r="BN118" s="173" t="n">
        <v>0.972</v>
      </c>
      <c r="BO118" s="173" t="n">
        <v>0.9999</v>
      </c>
      <c r="BP118" s="173" t="n">
        <v>0.9999</v>
      </c>
      <c r="BQ118" s="173" t="n">
        <v>1</v>
      </c>
      <c r="BR118" s="173" t="n">
        <v>1.0960676</v>
      </c>
      <c r="BS118" s="173" t="n">
        <v>1.1116</v>
      </c>
      <c r="BT118" s="173" t="n">
        <v>1.0827</v>
      </c>
      <c r="BU118" s="173" t="n">
        <v>1.0161</v>
      </c>
      <c r="BV118" s="173" t="n">
        <v>1</v>
      </c>
      <c r="BW118" s="173" t="n">
        <v>2.2506</v>
      </c>
      <c r="BX118" s="173" t="n">
        <v>2.284736333</v>
      </c>
      <c r="BY118" s="173" t="n">
        <v>1.09765</v>
      </c>
      <c r="BZ118" s="173" t="n">
        <v>1.2885</v>
      </c>
      <c r="CA118" s="173" t="n">
        <v>2.001</v>
      </c>
      <c r="CB118" s="173" t="n">
        <v>1.521005</v>
      </c>
      <c r="CC118" s="173" t="n">
        <v>1.521005</v>
      </c>
      <c r="CD118" s="173" t="n">
        <v>1.266105</v>
      </c>
      <c r="CE118" s="173" t="n">
        <v>1.078655</v>
      </c>
      <c r="CF118" s="173" t="n">
        <v>1.431005</v>
      </c>
      <c r="CG118" s="182"/>
      <c r="CH118" s="173" t="n">
        <v>1.09847</v>
      </c>
      <c r="CI118" s="182"/>
      <c r="CJ118" s="182"/>
      <c r="CK118" s="182"/>
      <c r="CL118" s="182"/>
      <c r="CM118" s="182"/>
      <c r="CN118" s="182"/>
      <c r="CO118" s="182"/>
      <c r="CP118" s="173" t="n">
        <v>0.965</v>
      </c>
      <c r="CQ118" s="173" t="n">
        <v>0.91</v>
      </c>
      <c r="CR118" s="173" t="n">
        <v>0.91</v>
      </c>
      <c r="CS118" s="173" t="n">
        <v>0.98</v>
      </c>
      <c r="CT118" s="173" t="n">
        <v>0.99895</v>
      </c>
      <c r="CU118" s="173" t="n">
        <v>0.34</v>
      </c>
      <c r="CV118" s="173" t="n">
        <v>0.47</v>
      </c>
      <c r="CW118" s="173" t="n">
        <v>0.935</v>
      </c>
      <c r="CX118" s="173" t="n">
        <v>0.655</v>
      </c>
      <c r="CY118" s="173" t="n">
        <v>0.725</v>
      </c>
      <c r="CZ118" s="173" t="n">
        <v>0.8825</v>
      </c>
      <c r="DA118" s="173" t="n">
        <v>0.915</v>
      </c>
      <c r="DB118" s="173" t="n">
        <v>0.88</v>
      </c>
      <c r="DC118" s="173" t="n">
        <v>0.9025</v>
      </c>
      <c r="DD118" s="173" t="n">
        <v>0.915</v>
      </c>
      <c r="DE118" s="173" t="n">
        <v>0.89</v>
      </c>
      <c r="DI118" s="173" t="n">
        <v>0.9775</v>
      </c>
      <c r="DN118" s="182" t="n">
        <v>0.000285</v>
      </c>
      <c r="DO118" s="182" t="n">
        <v>0.0002</v>
      </c>
      <c r="DP118" s="182" t="n">
        <v>0</v>
      </c>
      <c r="DQ118" s="182" t="n">
        <v>0.0001</v>
      </c>
      <c r="DR118" s="182" t="n">
        <v>0</v>
      </c>
      <c r="DS118" s="182" t="n">
        <v>0.0036</v>
      </c>
      <c r="DT118" s="182" t="n">
        <v>0.00047</v>
      </c>
      <c r="DU118" s="182" t="n">
        <v>0.0007</v>
      </c>
      <c r="DV118" s="182" t="n">
        <v>0</v>
      </c>
      <c r="DW118" s="182" t="n">
        <v>0</v>
      </c>
      <c r="DX118" s="182" t="n">
        <v>0.0005</v>
      </c>
      <c r="DY118" s="182" t="n">
        <v>0.0005</v>
      </c>
      <c r="DZ118" s="182" t="n">
        <v>0.0003</v>
      </c>
      <c r="EA118" s="182" t="n">
        <v>0.000275</v>
      </c>
      <c r="EB118" s="182" t="n">
        <v>0.0004</v>
      </c>
      <c r="ED118" s="182" t="n">
        <v>6.5E-005</v>
      </c>
      <c r="EF118" s="173" t="n">
        <v>1</v>
      </c>
    </row>
    <row r="119" customFormat="false" ht="12.75" hidden="false" customHeight="false" outlineLevel="0" collapsed="false">
      <c r="A119" s="3" t="n">
        <v>39995</v>
      </c>
      <c r="B119" s="173" t="n">
        <v>0.98</v>
      </c>
      <c r="C119" s="173" t="n">
        <v>0.988</v>
      </c>
      <c r="D119" s="173" t="n">
        <v>0.96</v>
      </c>
      <c r="E119" s="173" t="n">
        <f aca="false">E107</f>
        <v>0.978</v>
      </c>
      <c r="F119" s="173" t="n">
        <v>0.977</v>
      </c>
      <c r="G119" s="173" t="n">
        <v>0.924222</v>
      </c>
      <c r="H119" s="173" t="n">
        <v>0.9875</v>
      </c>
      <c r="I119" s="173" t="n">
        <v>0.9875</v>
      </c>
      <c r="J119" s="173" t="n">
        <v>0.9805</v>
      </c>
      <c r="K119" s="173" t="n">
        <v>0.985</v>
      </c>
      <c r="L119" s="173" t="n">
        <v>0.9875</v>
      </c>
      <c r="M119" s="173" t="n">
        <v>0.9875</v>
      </c>
      <c r="N119" s="173" t="n">
        <v>0.98</v>
      </c>
      <c r="O119" s="173" t="n">
        <v>0.979128975</v>
      </c>
      <c r="P119" s="173" t="n">
        <v>0.98</v>
      </c>
      <c r="Q119" s="173" t="n">
        <v>0.9875</v>
      </c>
      <c r="R119" s="173" t="n">
        <v>0.9875</v>
      </c>
      <c r="S119" s="173" t="n">
        <v>0.9875</v>
      </c>
      <c r="T119" s="173" t="n">
        <v>0.98</v>
      </c>
      <c r="U119" s="173" t="n">
        <v>0.98</v>
      </c>
      <c r="V119" s="173" t="n">
        <v>0.98</v>
      </c>
      <c r="W119" s="173" t="n">
        <v>0.98</v>
      </c>
      <c r="X119" s="173" t="n">
        <v>0.979128975</v>
      </c>
      <c r="Y119" s="173" t="n">
        <v>0.979128975</v>
      </c>
      <c r="Z119" s="173" t="n">
        <v>0.979128975</v>
      </c>
      <c r="AA119" s="173" t="n">
        <v>0.979128975</v>
      </c>
      <c r="AB119" s="173" t="n">
        <v>0.98</v>
      </c>
      <c r="AC119" s="173" t="n">
        <v>0.98</v>
      </c>
      <c r="AD119" s="173" t="n">
        <v>0.979128975</v>
      </c>
      <c r="AE119" s="173" t="n">
        <v>0.979128975</v>
      </c>
      <c r="AF119" s="173" t="n">
        <v>0.98</v>
      </c>
      <c r="AG119" s="173" t="n">
        <v>0.99</v>
      </c>
      <c r="AH119" s="173" t="n">
        <v>0.97769615</v>
      </c>
      <c r="AI119" s="173" t="n">
        <v>0.97769615</v>
      </c>
      <c r="AJ119" s="173" t="n">
        <v>0.98</v>
      </c>
      <c r="AK119" s="173" t="n">
        <v>1</v>
      </c>
      <c r="AL119" s="173" t="n">
        <v>0.985</v>
      </c>
      <c r="AM119" s="174" t="n">
        <v>0.985</v>
      </c>
      <c r="AS119" s="173" t="n">
        <v>0.977</v>
      </c>
      <c r="AT119" s="173" t="n">
        <v>0.9775</v>
      </c>
      <c r="AU119" s="173" t="n">
        <v>0.97769615</v>
      </c>
      <c r="AV119" s="173" t="n">
        <v>0.985</v>
      </c>
      <c r="AW119" s="173" t="n">
        <v>0.985</v>
      </c>
      <c r="AX119" s="173" t="n">
        <v>0.985</v>
      </c>
      <c r="AY119" s="173" t="n">
        <v>0.97769615</v>
      </c>
      <c r="AZ119" s="174" t="n">
        <v>0.97769615</v>
      </c>
      <c r="BA119" s="174" t="n">
        <v>0.985</v>
      </c>
      <c r="BB119" s="181" t="n">
        <v>1</v>
      </c>
      <c r="BC119" s="173" t="n">
        <v>1</v>
      </c>
      <c r="BD119" s="173" t="n">
        <v>1</v>
      </c>
      <c r="BE119" s="173" t="n">
        <v>1</v>
      </c>
      <c r="BF119" s="173" t="n">
        <v>0.9999</v>
      </c>
      <c r="BG119" s="173" t="n">
        <v>1</v>
      </c>
      <c r="BH119" s="173" t="n">
        <v>1</v>
      </c>
      <c r="BI119" s="173" t="n">
        <v>0.99</v>
      </c>
      <c r="BJ119" s="173" t="n">
        <v>0.999</v>
      </c>
      <c r="BK119" s="173" t="n">
        <v>0.999</v>
      </c>
      <c r="BL119" s="173" t="n">
        <v>0.9985</v>
      </c>
      <c r="BM119" s="173" t="n">
        <v>0.9985</v>
      </c>
      <c r="BN119" s="173" t="n">
        <v>0.972</v>
      </c>
      <c r="BO119" s="173" t="n">
        <v>0.9999</v>
      </c>
      <c r="BP119" s="173" t="n">
        <v>0.9999</v>
      </c>
      <c r="BQ119" s="173" t="n">
        <v>1</v>
      </c>
      <c r="BR119" s="173" t="n">
        <v>1.0963526</v>
      </c>
      <c r="BS119" s="173" t="n">
        <v>1.1118</v>
      </c>
      <c r="BT119" s="173" t="n">
        <v>1.0827</v>
      </c>
      <c r="BU119" s="173" t="n">
        <v>1.0162</v>
      </c>
      <c r="BV119" s="173" t="n">
        <v>1</v>
      </c>
      <c r="BW119" s="173" t="n">
        <v>2.2542</v>
      </c>
      <c r="BX119" s="173" t="n">
        <v>2.285206333</v>
      </c>
      <c r="BY119" s="173" t="n">
        <v>1.09835</v>
      </c>
      <c r="BZ119" s="173" t="n">
        <v>1.2885</v>
      </c>
      <c r="CA119" s="173" t="n">
        <v>2.001</v>
      </c>
      <c r="CB119" s="173" t="n">
        <v>1.521505</v>
      </c>
      <c r="CC119" s="173" t="n">
        <v>1.521505</v>
      </c>
      <c r="CD119" s="173" t="n">
        <v>1.266405</v>
      </c>
      <c r="CE119" s="173" t="n">
        <v>1.07893</v>
      </c>
      <c r="CF119" s="173" t="n">
        <v>1.431405</v>
      </c>
      <c r="CG119" s="182"/>
      <c r="CH119" s="173" t="n">
        <v>1.098535</v>
      </c>
      <c r="CI119" s="182"/>
      <c r="CJ119" s="182"/>
      <c r="CK119" s="182"/>
      <c r="CL119" s="182"/>
      <c r="CM119" s="182"/>
      <c r="CN119" s="182"/>
      <c r="CO119" s="182"/>
      <c r="CP119" s="173" t="n">
        <v>0.975</v>
      </c>
      <c r="CQ119" s="173" t="n">
        <v>0.91</v>
      </c>
      <c r="CR119" s="173" t="n">
        <v>0.91</v>
      </c>
      <c r="CS119" s="173" t="n">
        <v>0.97</v>
      </c>
      <c r="CT119" s="173" t="n">
        <v>0.99895</v>
      </c>
      <c r="CU119" s="173" t="n">
        <v>0.41</v>
      </c>
      <c r="CV119" s="173" t="n">
        <v>0.47</v>
      </c>
      <c r="CW119" s="173" t="n">
        <v>0.935</v>
      </c>
      <c r="CX119" s="173" t="n">
        <v>0.675</v>
      </c>
      <c r="CY119" s="173" t="n">
        <v>0.725</v>
      </c>
      <c r="CZ119" s="173" t="n">
        <v>0.8775</v>
      </c>
      <c r="DA119" s="173" t="n">
        <v>0.91</v>
      </c>
      <c r="DB119" s="173" t="n">
        <v>0.89</v>
      </c>
      <c r="DC119" s="173" t="n">
        <v>0.9075</v>
      </c>
      <c r="DD119" s="173" t="n">
        <v>0.915</v>
      </c>
      <c r="DE119" s="173" t="n">
        <v>0.89</v>
      </c>
      <c r="DI119" s="173" t="n">
        <v>0.9775</v>
      </c>
      <c r="DN119" s="182" t="n">
        <v>0.000285</v>
      </c>
      <c r="DO119" s="182" t="n">
        <v>0.0002</v>
      </c>
      <c r="DP119" s="182" t="n">
        <v>0</v>
      </c>
      <c r="DQ119" s="182" t="n">
        <v>0.0001</v>
      </c>
      <c r="DR119" s="182" t="n">
        <v>0</v>
      </c>
      <c r="DS119" s="182" t="n">
        <v>0.0036</v>
      </c>
      <c r="DT119" s="182" t="n">
        <v>0.00047</v>
      </c>
      <c r="DU119" s="182" t="n">
        <v>0.0007</v>
      </c>
      <c r="DV119" s="182" t="n">
        <v>0</v>
      </c>
      <c r="DW119" s="182" t="n">
        <v>0</v>
      </c>
      <c r="DX119" s="182" t="n">
        <v>0.0005</v>
      </c>
      <c r="DY119" s="182" t="n">
        <v>0.0005</v>
      </c>
      <c r="DZ119" s="182" t="n">
        <v>0.0003</v>
      </c>
      <c r="EA119" s="182" t="n">
        <v>0.000275</v>
      </c>
      <c r="EB119" s="182" t="n">
        <v>0.0004</v>
      </c>
      <c r="ED119" s="182" t="n">
        <v>6.5E-005</v>
      </c>
      <c r="EF119" s="173" t="n">
        <v>1</v>
      </c>
    </row>
    <row r="120" customFormat="false" ht="12.75" hidden="false" customHeight="false" outlineLevel="0" collapsed="false">
      <c r="A120" s="3" t="n">
        <v>40026</v>
      </c>
      <c r="B120" s="173" t="n">
        <v>0.98</v>
      </c>
      <c r="C120" s="173" t="n">
        <v>0.988</v>
      </c>
      <c r="D120" s="173" t="n">
        <v>0.96</v>
      </c>
      <c r="E120" s="173" t="n">
        <f aca="false">E108</f>
        <v>0.978</v>
      </c>
      <c r="F120" s="173" t="n">
        <v>0.977</v>
      </c>
      <c r="G120" s="173" t="n">
        <v>0.970854</v>
      </c>
      <c r="H120" s="173" t="n">
        <v>0.9875</v>
      </c>
      <c r="I120" s="173" t="n">
        <v>0.9875</v>
      </c>
      <c r="J120" s="173" t="n">
        <v>0.9805</v>
      </c>
      <c r="K120" s="173" t="n">
        <v>0.985</v>
      </c>
      <c r="L120" s="173" t="n">
        <v>0.9875</v>
      </c>
      <c r="M120" s="173" t="n">
        <v>0.9875</v>
      </c>
      <c r="N120" s="173" t="n">
        <v>0.98</v>
      </c>
      <c r="O120" s="173" t="n">
        <v>0.9875</v>
      </c>
      <c r="P120" s="173" t="n">
        <v>0.98</v>
      </c>
      <c r="Q120" s="173" t="n">
        <v>0.9875</v>
      </c>
      <c r="R120" s="173" t="n">
        <v>0.9875</v>
      </c>
      <c r="S120" s="173" t="n">
        <v>0.9875</v>
      </c>
      <c r="T120" s="173" t="n">
        <v>0.98</v>
      </c>
      <c r="U120" s="173" t="n">
        <v>0.98</v>
      </c>
      <c r="V120" s="173" t="n">
        <v>0.98</v>
      </c>
      <c r="W120" s="173" t="n">
        <v>0.98</v>
      </c>
      <c r="X120" s="173" t="n">
        <v>0.9875</v>
      </c>
      <c r="Y120" s="173" t="n">
        <v>0.9875</v>
      </c>
      <c r="Z120" s="173" t="n">
        <v>0.9875</v>
      </c>
      <c r="AA120" s="173" t="n">
        <v>0.9875</v>
      </c>
      <c r="AB120" s="173" t="n">
        <v>0.98</v>
      </c>
      <c r="AC120" s="173" t="n">
        <v>0.98</v>
      </c>
      <c r="AD120" s="173" t="n">
        <v>0.9875</v>
      </c>
      <c r="AE120" s="173" t="n">
        <v>0.9875</v>
      </c>
      <c r="AF120" s="173" t="n">
        <v>0.98</v>
      </c>
      <c r="AG120" s="173" t="n">
        <v>0.99</v>
      </c>
      <c r="AH120" s="173" t="n">
        <v>0.977754</v>
      </c>
      <c r="AI120" s="173" t="n">
        <v>0.977754</v>
      </c>
      <c r="AJ120" s="173" t="n">
        <v>0.98</v>
      </c>
      <c r="AK120" s="173" t="n">
        <v>1</v>
      </c>
      <c r="AL120" s="173" t="n">
        <v>0.985</v>
      </c>
      <c r="AM120" s="174" t="n">
        <v>0.985</v>
      </c>
      <c r="AS120" s="173" t="n">
        <v>0.977</v>
      </c>
      <c r="AT120" s="173" t="n">
        <v>0.9775</v>
      </c>
      <c r="AU120" s="173" t="n">
        <v>0.977754</v>
      </c>
      <c r="AV120" s="173" t="n">
        <v>0.985</v>
      </c>
      <c r="AW120" s="173" t="n">
        <v>0.985</v>
      </c>
      <c r="AX120" s="173" t="n">
        <v>0.985</v>
      </c>
      <c r="AY120" s="173" t="n">
        <v>0.977754</v>
      </c>
      <c r="AZ120" s="174" t="n">
        <v>0.977754</v>
      </c>
      <c r="BA120" s="174" t="n">
        <v>0.985</v>
      </c>
      <c r="BB120" s="181" t="n">
        <v>1</v>
      </c>
      <c r="BC120" s="173" t="n">
        <v>1</v>
      </c>
      <c r="BD120" s="173" t="n">
        <v>1</v>
      </c>
      <c r="BE120" s="173" t="n">
        <v>1</v>
      </c>
      <c r="BF120" s="173" t="n">
        <v>0.9999</v>
      </c>
      <c r="BG120" s="173" t="n">
        <v>1</v>
      </c>
      <c r="BH120" s="173" t="n">
        <v>1</v>
      </c>
      <c r="BI120" s="173" t="n">
        <v>0.99</v>
      </c>
      <c r="BJ120" s="173" t="n">
        <v>0.999</v>
      </c>
      <c r="BK120" s="173" t="n">
        <v>0.999</v>
      </c>
      <c r="BL120" s="173" t="n">
        <v>0.9985</v>
      </c>
      <c r="BM120" s="173" t="n">
        <v>0.9985</v>
      </c>
      <c r="BN120" s="173" t="n">
        <v>0.972</v>
      </c>
      <c r="BO120" s="173" t="n">
        <v>0.9999</v>
      </c>
      <c r="BP120" s="173" t="n">
        <v>0.9999</v>
      </c>
      <c r="BQ120" s="173" t="n">
        <v>1</v>
      </c>
      <c r="BR120" s="173" t="n">
        <v>1.0966376</v>
      </c>
      <c r="BS120" s="173" t="n">
        <v>1.112</v>
      </c>
      <c r="BT120" s="173" t="n">
        <v>1.0827</v>
      </c>
      <c r="BU120" s="173" t="n">
        <v>1.0163</v>
      </c>
      <c r="BV120" s="173" t="n">
        <v>1</v>
      </c>
      <c r="BW120" s="173" t="n">
        <v>2.2578</v>
      </c>
      <c r="BX120" s="173" t="n">
        <v>2.285676333</v>
      </c>
      <c r="BY120" s="173" t="n">
        <v>1.09905</v>
      </c>
      <c r="BZ120" s="173" t="n">
        <v>1.2885</v>
      </c>
      <c r="CA120" s="173" t="n">
        <v>2.001</v>
      </c>
      <c r="CB120" s="173" t="n">
        <v>1.522005</v>
      </c>
      <c r="CC120" s="173" t="n">
        <v>1.522005</v>
      </c>
      <c r="CD120" s="173" t="n">
        <v>1.266705</v>
      </c>
      <c r="CE120" s="173" t="n">
        <v>1.079205</v>
      </c>
      <c r="CF120" s="173" t="n">
        <v>1.431805</v>
      </c>
      <c r="CG120" s="182"/>
      <c r="CH120" s="173" t="n">
        <v>1.0986</v>
      </c>
      <c r="CI120" s="182"/>
      <c r="CJ120" s="182"/>
      <c r="CK120" s="182"/>
      <c r="CL120" s="182"/>
      <c r="CM120" s="182"/>
      <c r="CN120" s="182"/>
      <c r="CO120" s="182"/>
      <c r="CP120" s="173" t="n">
        <v>0.975</v>
      </c>
      <c r="CQ120" s="173" t="n">
        <v>0.91</v>
      </c>
      <c r="CR120" s="173" t="n">
        <v>0.91</v>
      </c>
      <c r="CS120" s="173" t="n">
        <v>0.97</v>
      </c>
      <c r="CT120" s="173" t="n">
        <v>0.99895</v>
      </c>
      <c r="CU120" s="173" t="n">
        <v>0.43</v>
      </c>
      <c r="CV120" s="173" t="n">
        <v>0.52</v>
      </c>
      <c r="CW120" s="173" t="n">
        <v>0.925</v>
      </c>
      <c r="CX120" s="173" t="n">
        <v>0.765</v>
      </c>
      <c r="CY120" s="173" t="n">
        <v>0.725</v>
      </c>
      <c r="CZ120" s="173" t="n">
        <v>0.89</v>
      </c>
      <c r="DA120" s="173" t="n">
        <v>0.9225</v>
      </c>
      <c r="DB120" s="173" t="n">
        <v>0.915</v>
      </c>
      <c r="DC120" s="173" t="n">
        <v>0.9275</v>
      </c>
      <c r="DD120" s="173" t="n">
        <v>0.915</v>
      </c>
      <c r="DE120" s="173" t="n">
        <v>0.89</v>
      </c>
      <c r="DI120" s="173" t="n">
        <v>0.9775</v>
      </c>
      <c r="DN120" s="182" t="n">
        <v>0.000285</v>
      </c>
      <c r="DO120" s="182" t="n">
        <v>0.0002</v>
      </c>
      <c r="DP120" s="182" t="n">
        <v>0</v>
      </c>
      <c r="DQ120" s="182" t="n">
        <v>0.0001</v>
      </c>
      <c r="DR120" s="182" t="n">
        <v>0</v>
      </c>
      <c r="DS120" s="182" t="n">
        <v>0.0036</v>
      </c>
      <c r="DT120" s="182" t="n">
        <v>0.00047</v>
      </c>
      <c r="DU120" s="182" t="n">
        <v>0.0007</v>
      </c>
      <c r="DV120" s="182" t="n">
        <v>0</v>
      </c>
      <c r="DW120" s="182" t="n">
        <v>0</v>
      </c>
      <c r="DX120" s="182" t="n">
        <v>0.0005</v>
      </c>
      <c r="DY120" s="182" t="n">
        <v>0.0005</v>
      </c>
      <c r="DZ120" s="182" t="n">
        <v>0.0003</v>
      </c>
      <c r="EA120" s="182" t="n">
        <v>0.000275</v>
      </c>
      <c r="EB120" s="182" t="n">
        <v>0.0004</v>
      </c>
      <c r="ED120" s="182" t="n">
        <v>6.5E-005</v>
      </c>
      <c r="EF120" s="173" t="n">
        <v>1</v>
      </c>
    </row>
    <row r="121" customFormat="false" ht="12.75" hidden="false" customHeight="false" outlineLevel="0" collapsed="false">
      <c r="A121" s="3" t="n">
        <v>40057</v>
      </c>
      <c r="B121" s="173" t="n">
        <v>0.98</v>
      </c>
      <c r="C121" s="173" t="n">
        <v>0.988</v>
      </c>
      <c r="D121" s="173" t="n">
        <v>0.96</v>
      </c>
      <c r="E121" s="173" t="n">
        <f aca="false">E109</f>
        <v>0.978</v>
      </c>
      <c r="F121" s="173" t="n">
        <v>0.977</v>
      </c>
      <c r="G121" s="173" t="n">
        <v>0.9875</v>
      </c>
      <c r="H121" s="173" t="n">
        <v>0.9875</v>
      </c>
      <c r="I121" s="173" t="n">
        <v>0.9875</v>
      </c>
      <c r="J121" s="173" t="n">
        <v>0.9805</v>
      </c>
      <c r="K121" s="173" t="n">
        <v>0.985</v>
      </c>
      <c r="L121" s="173" t="n">
        <v>0.9875</v>
      </c>
      <c r="M121" s="173" t="n">
        <v>0.9875</v>
      </c>
      <c r="N121" s="173" t="n">
        <v>0.98</v>
      </c>
      <c r="O121" s="173" t="n">
        <v>0.9875</v>
      </c>
      <c r="P121" s="173" t="n">
        <v>0.98</v>
      </c>
      <c r="Q121" s="173" t="n">
        <v>0.9875</v>
      </c>
      <c r="R121" s="173" t="n">
        <v>0.9875</v>
      </c>
      <c r="S121" s="173" t="n">
        <v>0.9875</v>
      </c>
      <c r="T121" s="173" t="n">
        <v>0.98</v>
      </c>
      <c r="U121" s="173" t="n">
        <v>0.98</v>
      </c>
      <c r="V121" s="173" t="n">
        <v>0.98</v>
      </c>
      <c r="W121" s="173" t="n">
        <v>0.98</v>
      </c>
      <c r="X121" s="173" t="n">
        <v>0.9875</v>
      </c>
      <c r="Y121" s="173" t="n">
        <v>0.9875</v>
      </c>
      <c r="Z121" s="173" t="n">
        <v>0.9875</v>
      </c>
      <c r="AA121" s="173" t="n">
        <v>0.9875</v>
      </c>
      <c r="AB121" s="173" t="n">
        <v>0.98</v>
      </c>
      <c r="AC121" s="173" t="n">
        <v>0.98</v>
      </c>
      <c r="AD121" s="173" t="n">
        <v>0.9875</v>
      </c>
      <c r="AE121" s="173" t="n">
        <v>0.9875</v>
      </c>
      <c r="AF121" s="173" t="n">
        <v>0.98</v>
      </c>
      <c r="AG121" s="173" t="n">
        <v>0.99</v>
      </c>
      <c r="AH121" s="173" t="n">
        <v>0.97781185</v>
      </c>
      <c r="AI121" s="173" t="n">
        <v>0.97781185</v>
      </c>
      <c r="AJ121" s="173" t="n">
        <v>0.98</v>
      </c>
      <c r="AK121" s="173" t="n">
        <v>1</v>
      </c>
      <c r="AL121" s="173" t="n">
        <v>0.985</v>
      </c>
      <c r="AM121" s="174" t="n">
        <v>0.985</v>
      </c>
      <c r="AS121" s="173" t="n">
        <v>0.977</v>
      </c>
      <c r="AT121" s="173" t="n">
        <v>0.9775</v>
      </c>
      <c r="AU121" s="173" t="n">
        <v>0.97781185</v>
      </c>
      <c r="AV121" s="173" t="n">
        <v>0.985</v>
      </c>
      <c r="AW121" s="173" t="n">
        <v>0.985</v>
      </c>
      <c r="AX121" s="173" t="n">
        <v>0.985</v>
      </c>
      <c r="AY121" s="173" t="n">
        <v>0.97781185</v>
      </c>
      <c r="AZ121" s="174" t="n">
        <v>0.97781185</v>
      </c>
      <c r="BA121" s="174" t="n">
        <v>0.985</v>
      </c>
      <c r="BB121" s="181" t="n">
        <v>1</v>
      </c>
      <c r="BC121" s="173" t="n">
        <v>1</v>
      </c>
      <c r="BD121" s="173" t="n">
        <v>1</v>
      </c>
      <c r="BE121" s="173" t="n">
        <v>1</v>
      </c>
      <c r="BF121" s="173" t="n">
        <v>0.9999</v>
      </c>
      <c r="BG121" s="173" t="n">
        <v>1</v>
      </c>
      <c r="BH121" s="173" t="n">
        <v>1</v>
      </c>
      <c r="BI121" s="173" t="n">
        <v>0.99</v>
      </c>
      <c r="BJ121" s="173" t="n">
        <v>0.999</v>
      </c>
      <c r="BK121" s="173" t="n">
        <v>0.999</v>
      </c>
      <c r="BL121" s="173" t="n">
        <v>0.9985</v>
      </c>
      <c r="BM121" s="173" t="n">
        <v>0.9985</v>
      </c>
      <c r="BN121" s="173" t="n">
        <v>0.972</v>
      </c>
      <c r="BO121" s="173" t="n">
        <v>0.9999</v>
      </c>
      <c r="BP121" s="173" t="n">
        <v>0.9999</v>
      </c>
      <c r="BQ121" s="173" t="n">
        <v>1</v>
      </c>
      <c r="BR121" s="173" t="n">
        <v>1.0969226</v>
      </c>
      <c r="BS121" s="173" t="n">
        <v>1.1122</v>
      </c>
      <c r="BT121" s="173" t="n">
        <v>1.0827</v>
      </c>
      <c r="BU121" s="173" t="n">
        <v>1.0164</v>
      </c>
      <c r="BV121" s="173" t="n">
        <v>1</v>
      </c>
      <c r="BW121" s="173" t="n">
        <v>2.2614</v>
      </c>
      <c r="BX121" s="173" t="n">
        <v>2.286146333</v>
      </c>
      <c r="BY121" s="173" t="n">
        <v>1.09975</v>
      </c>
      <c r="BZ121" s="173" t="n">
        <v>1.2885</v>
      </c>
      <c r="CA121" s="173" t="n">
        <v>2.001</v>
      </c>
      <c r="CB121" s="173" t="n">
        <v>1.522505</v>
      </c>
      <c r="CC121" s="173" t="n">
        <v>1.522505</v>
      </c>
      <c r="CD121" s="173" t="n">
        <v>1.267005</v>
      </c>
      <c r="CE121" s="173" t="n">
        <v>1.07948</v>
      </c>
      <c r="CF121" s="173" t="n">
        <v>1.432205</v>
      </c>
      <c r="CG121" s="182"/>
      <c r="CH121" s="173" t="n">
        <v>1.098665</v>
      </c>
      <c r="CI121" s="182"/>
      <c r="CJ121" s="182"/>
      <c r="CK121" s="182"/>
      <c r="CL121" s="182"/>
      <c r="CM121" s="182"/>
      <c r="CN121" s="182"/>
      <c r="CO121" s="182"/>
      <c r="CP121" s="173" t="n">
        <v>0.975</v>
      </c>
      <c r="CQ121" s="173" t="n">
        <v>0.91</v>
      </c>
      <c r="CR121" s="173" t="n">
        <v>0.91</v>
      </c>
      <c r="CS121" s="173" t="n">
        <v>0.95</v>
      </c>
      <c r="CT121" s="173" t="n">
        <v>0.99895</v>
      </c>
      <c r="CU121" s="173" t="n">
        <v>0.46</v>
      </c>
      <c r="CV121" s="173" t="n">
        <v>0.55</v>
      </c>
      <c r="CW121" s="173" t="n">
        <v>0.925</v>
      </c>
      <c r="CX121" s="173" t="n">
        <v>0.625</v>
      </c>
      <c r="CY121" s="173" t="n">
        <v>0.575</v>
      </c>
      <c r="CZ121" s="173" t="n">
        <v>0.945</v>
      </c>
      <c r="DA121" s="173" t="n">
        <v>0.9775</v>
      </c>
      <c r="DB121" s="173" t="n">
        <v>0.945</v>
      </c>
      <c r="DC121" s="173" t="n">
        <v>0.92</v>
      </c>
      <c r="DD121" s="173" t="n">
        <v>0.915</v>
      </c>
      <c r="DE121" s="173" t="n">
        <v>0.89</v>
      </c>
      <c r="DI121" s="173" t="n">
        <v>0.9775</v>
      </c>
      <c r="DN121" s="182" t="n">
        <v>0.000285</v>
      </c>
      <c r="DO121" s="182" t="n">
        <v>0.0002</v>
      </c>
      <c r="DP121" s="182" t="n">
        <v>0</v>
      </c>
      <c r="DQ121" s="182" t="n">
        <v>0.0001</v>
      </c>
      <c r="DR121" s="182" t="n">
        <v>0</v>
      </c>
      <c r="DS121" s="182" t="n">
        <v>0.0036</v>
      </c>
      <c r="DT121" s="182" t="n">
        <v>0.00047</v>
      </c>
      <c r="DU121" s="182" t="n">
        <v>0.0007</v>
      </c>
      <c r="DV121" s="182" t="n">
        <v>0</v>
      </c>
      <c r="DW121" s="182" t="n">
        <v>0</v>
      </c>
      <c r="DX121" s="182" t="n">
        <v>0.0005</v>
      </c>
      <c r="DY121" s="182" t="n">
        <v>0.0005</v>
      </c>
      <c r="DZ121" s="182" t="n">
        <v>0.0003</v>
      </c>
      <c r="EA121" s="182" t="n">
        <v>0.000275</v>
      </c>
      <c r="EB121" s="182" t="n">
        <v>0.0004</v>
      </c>
      <c r="ED121" s="182" t="n">
        <v>6.5E-005</v>
      </c>
      <c r="EF121" s="173" t="n">
        <v>1</v>
      </c>
    </row>
    <row r="122" customFormat="false" ht="12.75" hidden="false" customHeight="false" outlineLevel="0" collapsed="false">
      <c r="A122" s="3" t="n">
        <v>40087</v>
      </c>
      <c r="B122" s="173" t="n">
        <v>0.98</v>
      </c>
      <c r="C122" s="173" t="n">
        <v>0.988</v>
      </c>
      <c r="D122" s="173" t="n">
        <v>0.96</v>
      </c>
      <c r="E122" s="173" t="n">
        <f aca="false">E110</f>
        <v>0.994</v>
      </c>
      <c r="F122" s="173" t="n">
        <v>0.977</v>
      </c>
      <c r="G122" s="173" t="n">
        <v>0.9875</v>
      </c>
      <c r="H122" s="173" t="n">
        <v>0.9875</v>
      </c>
      <c r="I122" s="173" t="n">
        <v>0.9875</v>
      </c>
      <c r="J122" s="173" t="n">
        <v>0.9805</v>
      </c>
      <c r="K122" s="173" t="n">
        <v>0.985</v>
      </c>
      <c r="L122" s="173" t="n">
        <v>0.9875</v>
      </c>
      <c r="M122" s="173" t="n">
        <v>0.9875</v>
      </c>
      <c r="N122" s="173" t="n">
        <v>0.98</v>
      </c>
      <c r="O122" s="173" t="n">
        <v>0.974478888</v>
      </c>
      <c r="P122" s="173" t="n">
        <v>0.98</v>
      </c>
      <c r="Q122" s="173" t="n">
        <v>0.9875</v>
      </c>
      <c r="R122" s="173" t="n">
        <v>0.9875</v>
      </c>
      <c r="S122" s="173" t="n">
        <v>0.9875</v>
      </c>
      <c r="T122" s="173" t="n">
        <v>0.98</v>
      </c>
      <c r="U122" s="173" t="n">
        <v>0.98</v>
      </c>
      <c r="V122" s="173" t="n">
        <v>0.98</v>
      </c>
      <c r="W122" s="173" t="n">
        <v>0.98</v>
      </c>
      <c r="X122" s="173" t="n">
        <v>0.974478888</v>
      </c>
      <c r="Y122" s="173" t="n">
        <v>0.974478888</v>
      </c>
      <c r="Z122" s="173" t="n">
        <v>0.974478888</v>
      </c>
      <c r="AA122" s="173" t="n">
        <v>0.974478888</v>
      </c>
      <c r="AB122" s="173" t="n">
        <v>0.98</v>
      </c>
      <c r="AC122" s="173" t="n">
        <v>0.98</v>
      </c>
      <c r="AD122" s="173" t="n">
        <v>0.974478888</v>
      </c>
      <c r="AE122" s="173" t="n">
        <v>0.974478888</v>
      </c>
      <c r="AF122" s="173" t="n">
        <v>0.98</v>
      </c>
      <c r="AG122" s="173" t="n">
        <v>0.99</v>
      </c>
      <c r="AH122" s="173" t="n">
        <v>0.9778697</v>
      </c>
      <c r="AI122" s="173" t="n">
        <v>0.9778697</v>
      </c>
      <c r="AJ122" s="173" t="n">
        <v>0.98</v>
      </c>
      <c r="AK122" s="173" t="n">
        <v>1</v>
      </c>
      <c r="AL122" s="173" t="n">
        <v>0.985</v>
      </c>
      <c r="AM122" s="174" t="n">
        <v>0.985</v>
      </c>
      <c r="AS122" s="173" t="n">
        <v>0.977</v>
      </c>
      <c r="AT122" s="173" t="n">
        <v>0.9775</v>
      </c>
      <c r="AU122" s="173" t="n">
        <v>0.9778697</v>
      </c>
      <c r="AV122" s="173" t="n">
        <v>0.985</v>
      </c>
      <c r="AW122" s="173" t="n">
        <v>0.985</v>
      </c>
      <c r="AX122" s="173" t="n">
        <v>0.985</v>
      </c>
      <c r="AY122" s="173" t="n">
        <v>0.9778697</v>
      </c>
      <c r="AZ122" s="174" t="n">
        <v>0.9778697</v>
      </c>
      <c r="BA122" s="174" t="n">
        <v>0.985</v>
      </c>
      <c r="BB122" s="181" t="n">
        <v>1</v>
      </c>
      <c r="BC122" s="173" t="n">
        <v>1</v>
      </c>
      <c r="BD122" s="173" t="n">
        <v>1</v>
      </c>
      <c r="BE122" s="173" t="n">
        <v>1</v>
      </c>
      <c r="BF122" s="173" t="n">
        <v>0.9999</v>
      </c>
      <c r="BG122" s="173" t="n">
        <v>1</v>
      </c>
      <c r="BH122" s="173" t="n">
        <v>1</v>
      </c>
      <c r="BI122" s="173" t="n">
        <v>0.99</v>
      </c>
      <c r="BJ122" s="173" t="n">
        <v>0.999</v>
      </c>
      <c r="BK122" s="173" t="n">
        <v>0.999</v>
      </c>
      <c r="BL122" s="173" t="n">
        <v>0.9985</v>
      </c>
      <c r="BM122" s="173" t="n">
        <v>0.9985</v>
      </c>
      <c r="BN122" s="173" t="n">
        <v>0.972</v>
      </c>
      <c r="BO122" s="173" t="n">
        <v>0.9999</v>
      </c>
      <c r="BP122" s="173" t="n">
        <v>0.9999</v>
      </c>
      <c r="BQ122" s="173" t="n">
        <v>1</v>
      </c>
      <c r="BR122" s="173" t="n">
        <v>1.0972076</v>
      </c>
      <c r="BS122" s="173" t="n">
        <v>1.1124</v>
      </c>
      <c r="BT122" s="173" t="n">
        <v>1.0827</v>
      </c>
      <c r="BU122" s="173" t="n">
        <v>1.0165</v>
      </c>
      <c r="BV122" s="173" t="n">
        <v>1</v>
      </c>
      <c r="BW122" s="173" t="n">
        <v>2.265</v>
      </c>
      <c r="BX122" s="173" t="n">
        <v>2.286616333</v>
      </c>
      <c r="BY122" s="173" t="n">
        <v>1.10045</v>
      </c>
      <c r="BZ122" s="173" t="n">
        <v>1.2885</v>
      </c>
      <c r="CA122" s="173" t="n">
        <v>2.001</v>
      </c>
      <c r="CB122" s="173" t="n">
        <v>1.523005</v>
      </c>
      <c r="CC122" s="173" t="n">
        <v>1.523005</v>
      </c>
      <c r="CD122" s="173" t="n">
        <v>1.267305</v>
      </c>
      <c r="CE122" s="173" t="n">
        <v>1.079755</v>
      </c>
      <c r="CF122" s="173" t="n">
        <v>1.432605</v>
      </c>
      <c r="CG122" s="182"/>
      <c r="CH122" s="173" t="n">
        <v>1.09873</v>
      </c>
      <c r="CI122" s="182"/>
      <c r="CJ122" s="182"/>
      <c r="CK122" s="182"/>
      <c r="CL122" s="182"/>
      <c r="CM122" s="182"/>
      <c r="CN122" s="182"/>
      <c r="CO122" s="182"/>
      <c r="CP122" s="173" t="n">
        <v>0.955</v>
      </c>
      <c r="CQ122" s="173" t="n">
        <v>0.9</v>
      </c>
      <c r="CR122" s="173" t="n">
        <v>0.91</v>
      </c>
      <c r="CS122" s="173" t="n">
        <v>0.94</v>
      </c>
      <c r="CT122" s="173" t="n">
        <v>0.99895</v>
      </c>
      <c r="CU122" s="173" t="n">
        <v>0.46</v>
      </c>
      <c r="CV122" s="173" t="n">
        <v>0.45</v>
      </c>
      <c r="CW122" s="173" t="n">
        <v>0.925</v>
      </c>
      <c r="CX122" s="173" t="n">
        <v>0.615</v>
      </c>
      <c r="CY122" s="173" t="n">
        <v>0.505</v>
      </c>
      <c r="CZ122" s="173" t="n">
        <v>0.805</v>
      </c>
      <c r="DA122" s="173" t="n">
        <v>0.8375</v>
      </c>
      <c r="DB122" s="173" t="n">
        <v>0.875</v>
      </c>
      <c r="DC122" s="173" t="n">
        <v>0.9025</v>
      </c>
      <c r="DD122" s="173" t="n">
        <v>0.82</v>
      </c>
      <c r="DE122" s="173" t="n">
        <v>0.89</v>
      </c>
      <c r="DI122" s="173" t="n">
        <v>0.9775</v>
      </c>
      <c r="DN122" s="182" t="n">
        <v>0.000285</v>
      </c>
      <c r="DO122" s="182" t="n">
        <v>0.0002</v>
      </c>
      <c r="DP122" s="182" t="n">
        <v>0</v>
      </c>
      <c r="DQ122" s="182" t="n">
        <v>0.0001</v>
      </c>
      <c r="DR122" s="182" t="n">
        <v>0</v>
      </c>
      <c r="DS122" s="182" t="n">
        <v>0.0036</v>
      </c>
      <c r="DT122" s="182" t="n">
        <v>0.00047</v>
      </c>
      <c r="DU122" s="182" t="n">
        <v>0.0007</v>
      </c>
      <c r="DV122" s="182" t="n">
        <v>0</v>
      </c>
      <c r="DW122" s="182" t="n">
        <v>0</v>
      </c>
      <c r="DX122" s="182" t="n">
        <v>0.0005</v>
      </c>
      <c r="DY122" s="182" t="n">
        <v>0.0005</v>
      </c>
      <c r="DZ122" s="182" t="n">
        <v>0.0003</v>
      </c>
      <c r="EA122" s="182" t="n">
        <v>0.000275</v>
      </c>
      <c r="EB122" s="182" t="n">
        <v>0.0004</v>
      </c>
      <c r="ED122" s="182" t="n">
        <v>6.5E-005</v>
      </c>
      <c r="EF122" s="173" t="n">
        <v>1</v>
      </c>
    </row>
    <row r="123" customFormat="false" ht="12.75" hidden="false" customHeight="false" outlineLevel="0" collapsed="false">
      <c r="A123" s="3" t="n">
        <v>40118</v>
      </c>
      <c r="B123" s="173" t="n">
        <v>0.98</v>
      </c>
      <c r="C123" s="173" t="n">
        <v>0.988</v>
      </c>
      <c r="D123" s="173" t="n">
        <v>0.96</v>
      </c>
      <c r="E123" s="173" t="n">
        <f aca="false">E111</f>
        <v>0.994</v>
      </c>
      <c r="F123" s="173" t="n">
        <v>0.977</v>
      </c>
      <c r="G123" s="173" t="n">
        <v>0.9875</v>
      </c>
      <c r="H123" s="173" t="n">
        <v>0.9875</v>
      </c>
      <c r="I123" s="173" t="n">
        <v>0.9875</v>
      </c>
      <c r="J123" s="173" t="n">
        <v>0.9805</v>
      </c>
      <c r="K123" s="173" t="n">
        <v>0.970485</v>
      </c>
      <c r="L123" s="173" t="n">
        <v>0.9875</v>
      </c>
      <c r="M123" s="173" t="n">
        <v>0.9875</v>
      </c>
      <c r="N123" s="173" t="n">
        <v>0.98</v>
      </c>
      <c r="O123" s="173" t="n">
        <v>0.974727075</v>
      </c>
      <c r="P123" s="173" t="n">
        <v>0.98</v>
      </c>
      <c r="Q123" s="173" t="n">
        <v>0.9875</v>
      </c>
      <c r="R123" s="173" t="n">
        <v>0.9875</v>
      </c>
      <c r="S123" s="173" t="n">
        <v>0.9875</v>
      </c>
      <c r="T123" s="173" t="n">
        <v>0.98</v>
      </c>
      <c r="U123" s="173" t="n">
        <v>0.98</v>
      </c>
      <c r="V123" s="173" t="n">
        <v>0.98</v>
      </c>
      <c r="W123" s="173" t="n">
        <v>0.98</v>
      </c>
      <c r="X123" s="173" t="n">
        <v>0.974727075</v>
      </c>
      <c r="Y123" s="173" t="n">
        <v>0.974727075</v>
      </c>
      <c r="Z123" s="173" t="n">
        <v>0.974727075</v>
      </c>
      <c r="AA123" s="173" t="n">
        <v>0.974727075</v>
      </c>
      <c r="AB123" s="173" t="n">
        <v>0.98</v>
      </c>
      <c r="AC123" s="173" t="n">
        <v>0.98</v>
      </c>
      <c r="AD123" s="173" t="n">
        <v>0.974727075</v>
      </c>
      <c r="AE123" s="173" t="n">
        <v>0.974727075</v>
      </c>
      <c r="AF123" s="173" t="n">
        <v>0.98</v>
      </c>
      <c r="AG123" s="173" t="n">
        <v>0.99</v>
      </c>
      <c r="AH123" s="173" t="n">
        <v>0.97792755</v>
      </c>
      <c r="AI123" s="173" t="n">
        <v>0.97792755</v>
      </c>
      <c r="AJ123" s="173" t="n">
        <v>0.98</v>
      </c>
      <c r="AK123" s="173" t="n">
        <v>1</v>
      </c>
      <c r="AL123" s="173" t="n">
        <v>0.970485</v>
      </c>
      <c r="AM123" s="174" t="n">
        <v>0.97443</v>
      </c>
      <c r="AS123" s="173" t="n">
        <v>0.977</v>
      </c>
      <c r="AT123" s="173" t="n">
        <v>0.9775</v>
      </c>
      <c r="AU123" s="173" t="n">
        <v>0.97792755</v>
      </c>
      <c r="AV123" s="173" t="n">
        <v>0.97443</v>
      </c>
      <c r="AW123" s="173" t="n">
        <v>0.97443</v>
      </c>
      <c r="AX123" s="173" t="n">
        <v>0.97443</v>
      </c>
      <c r="AY123" s="173" t="n">
        <v>0.97792755</v>
      </c>
      <c r="AZ123" s="174" t="n">
        <v>0.97792755</v>
      </c>
      <c r="BA123" s="174" t="n">
        <v>0.97443</v>
      </c>
      <c r="BB123" s="181" t="n">
        <v>1</v>
      </c>
      <c r="BC123" s="173" t="n">
        <v>1</v>
      </c>
      <c r="BD123" s="173" t="n">
        <v>1</v>
      </c>
      <c r="BE123" s="173" t="n">
        <v>1</v>
      </c>
      <c r="BF123" s="173" t="n">
        <v>0.9999</v>
      </c>
      <c r="BG123" s="173" t="n">
        <v>1</v>
      </c>
      <c r="BH123" s="173" t="n">
        <v>1</v>
      </c>
      <c r="BI123" s="173" t="n">
        <v>0.99</v>
      </c>
      <c r="BJ123" s="173" t="n">
        <v>0.999</v>
      </c>
      <c r="BK123" s="173" t="n">
        <v>0.999</v>
      </c>
      <c r="BL123" s="173" t="n">
        <v>0.9985</v>
      </c>
      <c r="BM123" s="173" t="n">
        <v>0.9985</v>
      </c>
      <c r="BN123" s="173" t="n">
        <v>0.972</v>
      </c>
      <c r="BO123" s="173" t="n">
        <v>0.9999</v>
      </c>
      <c r="BP123" s="173" t="n">
        <v>0.9999</v>
      </c>
      <c r="BQ123" s="173" t="n">
        <v>1</v>
      </c>
      <c r="BR123" s="173" t="n">
        <v>1.0974926</v>
      </c>
      <c r="BS123" s="173" t="n">
        <v>1.1126</v>
      </c>
      <c r="BT123" s="173" t="n">
        <v>1.0827</v>
      </c>
      <c r="BU123" s="173" t="n">
        <v>1.0166</v>
      </c>
      <c r="BV123" s="173" t="n">
        <v>1</v>
      </c>
      <c r="BW123" s="173" t="n">
        <v>2.2686</v>
      </c>
      <c r="BX123" s="173" t="n">
        <v>2.287086333</v>
      </c>
      <c r="BY123" s="173" t="n">
        <v>1.10115</v>
      </c>
      <c r="BZ123" s="173" t="n">
        <v>1.2885</v>
      </c>
      <c r="CA123" s="173" t="n">
        <v>2.001</v>
      </c>
      <c r="CB123" s="173" t="n">
        <v>1.523505</v>
      </c>
      <c r="CC123" s="173" t="n">
        <v>1.523505</v>
      </c>
      <c r="CD123" s="173" t="n">
        <v>1.267605</v>
      </c>
      <c r="CE123" s="173" t="n">
        <v>1.08003</v>
      </c>
      <c r="CF123" s="173" t="n">
        <v>1.433005</v>
      </c>
      <c r="CG123" s="182"/>
      <c r="CH123" s="173" t="n">
        <v>1.098795</v>
      </c>
      <c r="CI123" s="182"/>
      <c r="CJ123" s="182"/>
      <c r="CK123" s="182"/>
      <c r="CL123" s="182"/>
      <c r="CM123" s="182"/>
      <c r="CN123" s="182"/>
      <c r="CO123" s="182"/>
      <c r="CP123" s="173" t="n">
        <v>0.955</v>
      </c>
      <c r="CQ123" s="173" t="n">
        <v>0.9</v>
      </c>
      <c r="CR123" s="173" t="n">
        <v>0.9</v>
      </c>
      <c r="CS123" s="173" t="n">
        <v>0.94</v>
      </c>
      <c r="CT123" s="173" t="n">
        <v>0.999</v>
      </c>
      <c r="CU123" s="173" t="n">
        <v>0.48</v>
      </c>
      <c r="CV123" s="173" t="n">
        <v>0.46</v>
      </c>
      <c r="CW123" s="173" t="n">
        <v>0.905</v>
      </c>
      <c r="CX123" s="173" t="n">
        <v>0.575</v>
      </c>
      <c r="CY123" s="173" t="n">
        <v>0.485</v>
      </c>
      <c r="CZ123" s="173" t="n">
        <v>0.795</v>
      </c>
      <c r="DA123" s="173" t="n">
        <v>0.8275</v>
      </c>
      <c r="DB123" s="173" t="n">
        <v>0.85</v>
      </c>
      <c r="DC123" s="173" t="n">
        <v>0.9025</v>
      </c>
      <c r="DD123" s="173" t="n">
        <v>0.82</v>
      </c>
      <c r="DE123" s="173" t="n">
        <v>0.89</v>
      </c>
      <c r="DI123" s="173" t="n">
        <v>0.9775</v>
      </c>
      <c r="DN123" s="182" t="n">
        <v>0.000285</v>
      </c>
      <c r="DO123" s="182" t="n">
        <v>0.0002</v>
      </c>
      <c r="DP123" s="182" t="n">
        <v>0</v>
      </c>
      <c r="DQ123" s="182" t="n">
        <v>0.0001</v>
      </c>
      <c r="DR123" s="182" t="n">
        <v>0</v>
      </c>
      <c r="DS123" s="182" t="n">
        <v>0.0036</v>
      </c>
      <c r="DT123" s="182" t="n">
        <v>0.00047</v>
      </c>
      <c r="DU123" s="182" t="n">
        <v>0.0007</v>
      </c>
      <c r="DV123" s="182" t="n">
        <v>0</v>
      </c>
      <c r="DW123" s="182" t="n">
        <v>0</v>
      </c>
      <c r="DX123" s="182" t="n">
        <v>0.0005</v>
      </c>
      <c r="DY123" s="182" t="n">
        <v>0.0005</v>
      </c>
      <c r="DZ123" s="182" t="n">
        <v>0.0003</v>
      </c>
      <c r="EA123" s="182" t="n">
        <v>0.000275</v>
      </c>
      <c r="EB123" s="182" t="n">
        <v>0.0004</v>
      </c>
      <c r="ED123" s="182" t="n">
        <v>6.5E-005</v>
      </c>
      <c r="EF123" s="173" t="n">
        <v>1</v>
      </c>
    </row>
    <row r="124" customFormat="false" ht="12.75" hidden="false" customHeight="false" outlineLevel="0" collapsed="false">
      <c r="A124" s="3" t="n">
        <v>40148</v>
      </c>
      <c r="B124" s="173" t="n">
        <v>0.98</v>
      </c>
      <c r="C124" s="173" t="n">
        <v>0.988</v>
      </c>
      <c r="D124" s="173" t="n">
        <v>0.96</v>
      </c>
      <c r="E124" s="173" t="n">
        <f aca="false">E112</f>
        <v>0.994</v>
      </c>
      <c r="F124" s="173" t="n">
        <v>0.977</v>
      </c>
      <c r="G124" s="173" t="n">
        <v>0.9875</v>
      </c>
      <c r="H124" s="173" t="n">
        <v>0.9875</v>
      </c>
      <c r="I124" s="173" t="n">
        <v>0.96411875</v>
      </c>
      <c r="J124" s="173" t="n">
        <v>0.9805</v>
      </c>
      <c r="K124" s="173" t="n">
        <v>0.970485</v>
      </c>
      <c r="L124" s="173" t="n">
        <v>0.89916295</v>
      </c>
      <c r="M124" s="173" t="n">
        <v>0.948693112</v>
      </c>
      <c r="N124" s="173" t="n">
        <v>0.87485445</v>
      </c>
      <c r="O124" s="173" t="n">
        <v>0.964172213</v>
      </c>
      <c r="P124" s="173" t="n">
        <v>0.87485445</v>
      </c>
      <c r="Q124" s="173" t="n">
        <v>0.89916295</v>
      </c>
      <c r="R124" s="173" t="n">
        <v>0.89916295</v>
      </c>
      <c r="S124" s="173" t="n">
        <v>0.89916295</v>
      </c>
      <c r="T124" s="173" t="n">
        <v>0.87485445</v>
      </c>
      <c r="U124" s="173" t="n">
        <v>0.87485445</v>
      </c>
      <c r="V124" s="173" t="n">
        <v>0.87485445</v>
      </c>
      <c r="W124" s="173" t="n">
        <v>0.87485445</v>
      </c>
      <c r="X124" s="173" t="n">
        <v>0.964172213</v>
      </c>
      <c r="Y124" s="173" t="n">
        <v>0.964172213</v>
      </c>
      <c r="Z124" s="173" t="n">
        <v>0.964172213</v>
      </c>
      <c r="AA124" s="173" t="n">
        <v>0.964172213</v>
      </c>
      <c r="AB124" s="173" t="n">
        <v>0.87485445</v>
      </c>
      <c r="AC124" s="173" t="n">
        <v>0.87485445</v>
      </c>
      <c r="AD124" s="173" t="n">
        <v>0.964172213</v>
      </c>
      <c r="AE124" s="173" t="n">
        <v>0.964172213</v>
      </c>
      <c r="AF124" s="173" t="n">
        <v>0.87485445</v>
      </c>
      <c r="AG124" s="173" t="n">
        <v>0.98</v>
      </c>
      <c r="AH124" s="173" t="n">
        <v>0.9779854</v>
      </c>
      <c r="AI124" s="173" t="n">
        <v>0.9779854</v>
      </c>
      <c r="AJ124" s="173" t="n">
        <v>0.87485445</v>
      </c>
      <c r="AK124" s="173" t="n">
        <v>1</v>
      </c>
      <c r="AL124" s="173" t="n">
        <v>0.970485</v>
      </c>
      <c r="AM124" s="174" t="n">
        <v>0.952776</v>
      </c>
      <c r="AS124" s="173" t="n">
        <v>0.977</v>
      </c>
      <c r="AT124" s="173" t="n">
        <v>0.9775</v>
      </c>
      <c r="AU124" s="173" t="n">
        <v>0.9779854</v>
      </c>
      <c r="AV124" s="173" t="n">
        <v>0.952776</v>
      </c>
      <c r="AW124" s="173" t="n">
        <v>0.952776</v>
      </c>
      <c r="AX124" s="173" t="n">
        <v>0.952776</v>
      </c>
      <c r="AY124" s="173" t="n">
        <v>0.9779854</v>
      </c>
      <c r="AZ124" s="174" t="n">
        <v>0.9779854</v>
      </c>
      <c r="BA124" s="174" t="n">
        <v>0.952776</v>
      </c>
      <c r="BB124" s="181" t="n">
        <v>1</v>
      </c>
      <c r="BC124" s="173" t="n">
        <v>1</v>
      </c>
      <c r="BD124" s="173" t="n">
        <v>1</v>
      </c>
      <c r="BE124" s="173" t="n">
        <v>1</v>
      </c>
      <c r="BF124" s="173" t="n">
        <v>0.9999</v>
      </c>
      <c r="BG124" s="173" t="n">
        <v>1</v>
      </c>
      <c r="BH124" s="173" t="n">
        <v>1</v>
      </c>
      <c r="BI124" s="173" t="n">
        <v>0.99</v>
      </c>
      <c r="BJ124" s="173" t="n">
        <v>0.999</v>
      </c>
      <c r="BK124" s="173" t="n">
        <v>0.999</v>
      </c>
      <c r="BL124" s="173" t="n">
        <v>0.9985</v>
      </c>
      <c r="BM124" s="173" t="n">
        <v>0.9985</v>
      </c>
      <c r="BN124" s="173" t="n">
        <v>0.972</v>
      </c>
      <c r="BO124" s="173" t="n">
        <v>0.9999</v>
      </c>
      <c r="BP124" s="173" t="n">
        <v>0.9999</v>
      </c>
      <c r="BQ124" s="173" t="n">
        <v>1</v>
      </c>
      <c r="BR124" s="173" t="n">
        <v>1.0977776</v>
      </c>
      <c r="BS124" s="173" t="n">
        <v>1.1128</v>
      </c>
      <c r="BT124" s="173" t="n">
        <v>1.0827</v>
      </c>
      <c r="BU124" s="173" t="n">
        <v>1.0167</v>
      </c>
      <c r="BV124" s="173" t="n">
        <v>1</v>
      </c>
      <c r="BW124" s="173" t="n">
        <v>2.2722</v>
      </c>
      <c r="BX124" s="173" t="n">
        <v>2.287556333</v>
      </c>
      <c r="BY124" s="173" t="n">
        <v>1.10185</v>
      </c>
      <c r="BZ124" s="173" t="n">
        <v>1.2885</v>
      </c>
      <c r="CA124" s="173" t="n">
        <v>2.001</v>
      </c>
      <c r="CB124" s="173" t="n">
        <v>1.524005</v>
      </c>
      <c r="CC124" s="173" t="n">
        <v>1.524005</v>
      </c>
      <c r="CD124" s="173" t="n">
        <v>1.267905</v>
      </c>
      <c r="CE124" s="173" t="n">
        <v>1.080305</v>
      </c>
      <c r="CF124" s="173" t="n">
        <v>1.433405</v>
      </c>
      <c r="CG124" s="182"/>
      <c r="CH124" s="173" t="n">
        <v>1.09886</v>
      </c>
      <c r="CI124" s="182"/>
      <c r="CJ124" s="182"/>
      <c r="CK124" s="182"/>
      <c r="CL124" s="182"/>
      <c r="CM124" s="182"/>
      <c r="CN124" s="182"/>
      <c r="CO124" s="182"/>
      <c r="CP124" s="173" t="n">
        <v>0.935</v>
      </c>
      <c r="CQ124" s="173" t="n">
        <v>0.89</v>
      </c>
      <c r="CR124" s="173" t="n">
        <v>0.88</v>
      </c>
      <c r="CS124" s="173" t="n">
        <v>0.92</v>
      </c>
      <c r="CT124" s="173" t="n">
        <v>0.999</v>
      </c>
      <c r="CU124" s="173" t="n">
        <v>0.51</v>
      </c>
      <c r="CV124" s="173" t="n">
        <v>0.48</v>
      </c>
      <c r="CW124" s="173" t="n">
        <v>0.875</v>
      </c>
      <c r="CX124" s="173" t="n">
        <v>0.58</v>
      </c>
      <c r="CY124" s="173" t="n">
        <v>0.485</v>
      </c>
      <c r="CZ124" s="173" t="n">
        <v>0.59</v>
      </c>
      <c r="DA124" s="173" t="n">
        <v>0.6225</v>
      </c>
      <c r="DB124" s="173" t="n">
        <v>0.69</v>
      </c>
      <c r="DC124" s="173" t="n">
        <v>0.8925</v>
      </c>
      <c r="DD124" s="173" t="n">
        <v>0.715</v>
      </c>
      <c r="DE124" s="173" t="n">
        <v>0.89</v>
      </c>
      <c r="DI124" s="173" t="n">
        <v>0.9775</v>
      </c>
      <c r="DN124" s="182" t="n">
        <v>0.000285</v>
      </c>
      <c r="DO124" s="182" t="n">
        <v>0.0002</v>
      </c>
      <c r="DP124" s="182" t="n">
        <v>0</v>
      </c>
      <c r="DQ124" s="182" t="n">
        <v>0.0001</v>
      </c>
      <c r="DR124" s="182" t="n">
        <v>0</v>
      </c>
      <c r="DS124" s="182" t="n">
        <v>0.0036</v>
      </c>
      <c r="DT124" s="182" t="n">
        <v>0.00047</v>
      </c>
      <c r="DU124" s="182" t="n">
        <v>0.0007</v>
      </c>
      <c r="DV124" s="182" t="n">
        <v>0</v>
      </c>
      <c r="DW124" s="182" t="n">
        <v>0</v>
      </c>
      <c r="DX124" s="182" t="n">
        <v>0.0005</v>
      </c>
      <c r="DY124" s="182" t="n">
        <v>0.0005</v>
      </c>
      <c r="DZ124" s="182" t="n">
        <v>0.0003</v>
      </c>
      <c r="EA124" s="182" t="n">
        <v>0.000275</v>
      </c>
      <c r="EB124" s="182" t="n">
        <v>0.0004</v>
      </c>
      <c r="ED124" s="182" t="n">
        <v>6.5E-005</v>
      </c>
      <c r="EF124" s="173" t="n">
        <v>1</v>
      </c>
    </row>
    <row r="125" customFormat="false" ht="12.75" hidden="false" customHeight="false" outlineLevel="0" collapsed="false">
      <c r="A125" s="3" t="n">
        <v>40179</v>
      </c>
      <c r="B125" s="173" t="n">
        <v>0.98</v>
      </c>
      <c r="C125" s="173" t="n">
        <v>0.95718</v>
      </c>
      <c r="D125" s="173" t="n">
        <v>0.96</v>
      </c>
      <c r="E125" s="173" t="n">
        <f aca="false">E113</f>
        <v>0.994</v>
      </c>
      <c r="F125" s="173" t="n">
        <v>0.977</v>
      </c>
      <c r="G125" s="173" t="n">
        <v>0.9875</v>
      </c>
      <c r="H125" s="173" t="n">
        <v>0.9875</v>
      </c>
      <c r="I125" s="173" t="n">
        <v>0.88755275</v>
      </c>
      <c r="J125" s="173" t="n">
        <v>0.9805</v>
      </c>
      <c r="K125" s="173" t="n">
        <v>0.985</v>
      </c>
      <c r="L125" s="173" t="n">
        <v>0.922325525</v>
      </c>
      <c r="M125" s="173" t="n">
        <v>0.971871937</v>
      </c>
      <c r="N125" s="173" t="n">
        <v>0.87506145</v>
      </c>
      <c r="O125" s="173" t="n">
        <v>0.9509104</v>
      </c>
      <c r="P125" s="173" t="n">
        <v>0.87506145</v>
      </c>
      <c r="Q125" s="173" t="n">
        <v>0.922325525</v>
      </c>
      <c r="R125" s="173" t="n">
        <v>0.922325525</v>
      </c>
      <c r="S125" s="173" t="n">
        <v>0.922325525</v>
      </c>
      <c r="T125" s="173" t="n">
        <v>0.87506145</v>
      </c>
      <c r="U125" s="173" t="n">
        <v>0.87506145</v>
      </c>
      <c r="V125" s="173" t="n">
        <v>0.87506145</v>
      </c>
      <c r="W125" s="173" t="n">
        <v>0.87506145</v>
      </c>
      <c r="X125" s="173" t="n">
        <v>0.9509104</v>
      </c>
      <c r="Y125" s="173" t="n">
        <v>0.9509104</v>
      </c>
      <c r="Z125" s="173" t="n">
        <v>0.9509104</v>
      </c>
      <c r="AA125" s="173" t="n">
        <v>0.9509104</v>
      </c>
      <c r="AB125" s="173" t="n">
        <v>0.87506145</v>
      </c>
      <c r="AC125" s="173" t="n">
        <v>0.87506145</v>
      </c>
      <c r="AD125" s="173" t="n">
        <v>0.9509104</v>
      </c>
      <c r="AE125" s="173" t="n">
        <v>0.9509104</v>
      </c>
      <c r="AF125" s="173" t="n">
        <v>0.87506145</v>
      </c>
      <c r="AG125" s="173" t="n">
        <v>0.98</v>
      </c>
      <c r="AH125" s="173" t="n">
        <v>0.97804325</v>
      </c>
      <c r="AI125" s="173" t="n">
        <v>0.97804325</v>
      </c>
      <c r="AJ125" s="173" t="n">
        <v>0.87506145</v>
      </c>
      <c r="AK125" s="173" t="n">
        <v>1</v>
      </c>
      <c r="AL125" s="173" t="n">
        <v>0.985</v>
      </c>
      <c r="AM125" s="174" t="n">
        <v>0.941949</v>
      </c>
      <c r="AS125" s="173" t="n">
        <v>0.977</v>
      </c>
      <c r="AT125" s="173" t="n">
        <v>0.9775</v>
      </c>
      <c r="AU125" s="173" t="n">
        <v>0.97804325</v>
      </c>
      <c r="AV125" s="173" t="n">
        <v>0.941949</v>
      </c>
      <c r="AW125" s="173" t="n">
        <v>0.941949</v>
      </c>
      <c r="AX125" s="173" t="n">
        <v>0.941949</v>
      </c>
      <c r="AY125" s="173" t="n">
        <v>0.97804325</v>
      </c>
      <c r="AZ125" s="174" t="n">
        <v>0.97804325</v>
      </c>
      <c r="BA125" s="174" t="n">
        <v>0.941949</v>
      </c>
      <c r="BB125" s="181" t="n">
        <v>1</v>
      </c>
      <c r="BC125" s="173" t="n">
        <v>1</v>
      </c>
      <c r="BD125" s="173" t="n">
        <v>1</v>
      </c>
      <c r="BE125" s="173" t="n">
        <v>1</v>
      </c>
      <c r="BF125" s="173" t="n">
        <v>0.9999</v>
      </c>
      <c r="BG125" s="173" t="n">
        <v>1</v>
      </c>
      <c r="BH125" s="173" t="n">
        <v>1</v>
      </c>
      <c r="BI125" s="173" t="n">
        <v>0.99</v>
      </c>
      <c r="BJ125" s="173" t="n">
        <v>0.999</v>
      </c>
      <c r="BK125" s="173" t="n">
        <v>0.999</v>
      </c>
      <c r="BL125" s="173" t="n">
        <v>0.9985</v>
      </c>
      <c r="BM125" s="173" t="n">
        <v>0.9985</v>
      </c>
      <c r="BN125" s="173" t="n">
        <v>0.972</v>
      </c>
      <c r="BO125" s="173" t="n">
        <v>0.9999</v>
      </c>
      <c r="BP125" s="173" t="n">
        <v>0.9999</v>
      </c>
      <c r="BQ125" s="173" t="n">
        <v>1</v>
      </c>
      <c r="BR125" s="173" t="n">
        <v>1.0980626</v>
      </c>
      <c r="BS125" s="173" t="n">
        <v>1.113</v>
      </c>
      <c r="BT125" s="173" t="n">
        <v>1.0827</v>
      </c>
      <c r="BU125" s="173" t="n">
        <v>1.0168</v>
      </c>
      <c r="BV125" s="173" t="n">
        <v>1</v>
      </c>
      <c r="BW125" s="173" t="n">
        <v>2.2758</v>
      </c>
      <c r="BX125" s="173" t="n">
        <v>2.288026333</v>
      </c>
      <c r="BY125" s="173" t="n">
        <v>1.10255</v>
      </c>
      <c r="BZ125" s="173" t="n">
        <v>1.2885</v>
      </c>
      <c r="CA125" s="173" t="n">
        <v>2.001</v>
      </c>
      <c r="CB125" s="173" t="n">
        <v>1.524505</v>
      </c>
      <c r="CC125" s="173" t="n">
        <v>1.524505</v>
      </c>
      <c r="CD125" s="173" t="n">
        <v>1.268205</v>
      </c>
      <c r="CE125" s="173" t="n">
        <v>1.08058</v>
      </c>
      <c r="CF125" s="173" t="n">
        <v>1.433805</v>
      </c>
      <c r="CG125" s="182"/>
      <c r="CH125" s="173" t="n">
        <v>1.098925</v>
      </c>
      <c r="CI125" s="182"/>
      <c r="CJ125" s="182"/>
      <c r="CK125" s="182"/>
      <c r="CL125" s="182"/>
      <c r="CM125" s="182"/>
      <c r="CN125" s="182"/>
      <c r="CO125" s="182"/>
      <c r="CP125" s="173" t="n">
        <v>0.895</v>
      </c>
      <c r="CQ125" s="173" t="n">
        <v>0.86</v>
      </c>
      <c r="CR125" s="173" t="n">
        <v>0.87</v>
      </c>
      <c r="CS125" s="173" t="n">
        <v>0.92</v>
      </c>
      <c r="CT125" s="173" t="n">
        <v>0.999</v>
      </c>
      <c r="CU125" s="173" t="n">
        <v>0.58</v>
      </c>
      <c r="CV125" s="173" t="n">
        <v>0.45</v>
      </c>
      <c r="CW125" s="173" t="n">
        <v>0.805</v>
      </c>
      <c r="CX125" s="173" t="n">
        <v>0.59</v>
      </c>
      <c r="CY125" s="173" t="n">
        <v>0.505</v>
      </c>
      <c r="CZ125" s="173" t="n">
        <v>0.605</v>
      </c>
      <c r="DA125" s="173" t="n">
        <v>0.6375</v>
      </c>
      <c r="DB125" s="173" t="n">
        <v>0.69</v>
      </c>
      <c r="DC125" s="173" t="n">
        <v>0.88</v>
      </c>
      <c r="DD125" s="173" t="n">
        <v>0.64</v>
      </c>
      <c r="DE125" s="173" t="n">
        <v>0.89</v>
      </c>
      <c r="DI125" s="173" t="n">
        <v>0.9775</v>
      </c>
      <c r="DN125" s="182" t="n">
        <v>0.000285</v>
      </c>
      <c r="DO125" s="182" t="n">
        <v>0.0002</v>
      </c>
      <c r="DP125" s="182" t="n">
        <v>0</v>
      </c>
      <c r="DQ125" s="182" t="n">
        <v>0.0001</v>
      </c>
      <c r="DR125" s="182" t="n">
        <v>0</v>
      </c>
      <c r="DS125" s="182" t="n">
        <v>0.0036</v>
      </c>
      <c r="DT125" s="182" t="n">
        <v>0.00047</v>
      </c>
      <c r="DU125" s="182" t="n">
        <v>0.0007</v>
      </c>
      <c r="DV125" s="182" t="n">
        <v>0</v>
      </c>
      <c r="DW125" s="182" t="n">
        <v>0</v>
      </c>
      <c r="DX125" s="182" t="n">
        <v>0.0005</v>
      </c>
      <c r="DY125" s="182" t="n">
        <v>0.0005</v>
      </c>
      <c r="DZ125" s="182" t="n">
        <v>0.0003</v>
      </c>
      <c r="EA125" s="182" t="n">
        <v>0.000275</v>
      </c>
      <c r="EB125" s="182" t="n">
        <v>0.0004</v>
      </c>
      <c r="ED125" s="182" t="n">
        <v>6.5E-005</v>
      </c>
      <c r="EF125" s="173" t="n">
        <v>1</v>
      </c>
    </row>
    <row r="126" customFormat="false" ht="12.75" hidden="false" customHeight="false" outlineLevel="0" collapsed="false">
      <c r="A126" s="3" t="n">
        <v>40210</v>
      </c>
      <c r="B126" s="173" t="n">
        <v>0.98</v>
      </c>
      <c r="C126" s="173" t="n">
        <v>0.957352</v>
      </c>
      <c r="D126" s="173" t="n">
        <v>0.96</v>
      </c>
      <c r="E126" s="173" t="n">
        <f aca="false">E114</f>
        <v>0.994</v>
      </c>
      <c r="F126" s="173" t="n">
        <v>0.977</v>
      </c>
      <c r="G126" s="173" t="n">
        <v>0.9875</v>
      </c>
      <c r="H126" s="173" t="n">
        <v>0.9875</v>
      </c>
      <c r="I126" s="173" t="n">
        <v>0.93224625</v>
      </c>
      <c r="J126" s="173" t="n">
        <v>0.9805</v>
      </c>
      <c r="K126" s="173" t="n">
        <v>0.985</v>
      </c>
      <c r="L126" s="173" t="n">
        <v>0.968378175</v>
      </c>
      <c r="M126" s="173" t="n">
        <v>0.9875</v>
      </c>
      <c r="N126" s="173" t="n">
        <v>0.90063855</v>
      </c>
      <c r="O126" s="173" t="n">
        <v>0.948450263</v>
      </c>
      <c r="P126" s="173" t="n">
        <v>0.90063855</v>
      </c>
      <c r="Q126" s="173" t="n">
        <v>0.968378175</v>
      </c>
      <c r="R126" s="173" t="n">
        <v>0.968378175</v>
      </c>
      <c r="S126" s="173" t="n">
        <v>0.968378175</v>
      </c>
      <c r="T126" s="173" t="n">
        <v>0.90063855</v>
      </c>
      <c r="U126" s="173" t="n">
        <v>0.90063855</v>
      </c>
      <c r="V126" s="173" t="n">
        <v>0.90063855</v>
      </c>
      <c r="W126" s="173" t="n">
        <v>0.90063855</v>
      </c>
      <c r="X126" s="173" t="n">
        <v>0.948450263</v>
      </c>
      <c r="Y126" s="173" t="n">
        <v>0.948450263</v>
      </c>
      <c r="Z126" s="173" t="n">
        <v>0.948450263</v>
      </c>
      <c r="AA126" s="173" t="n">
        <v>0.948450263</v>
      </c>
      <c r="AB126" s="173" t="n">
        <v>0.90063855</v>
      </c>
      <c r="AC126" s="173" t="n">
        <v>0.90063855</v>
      </c>
      <c r="AD126" s="173" t="n">
        <v>0.948450263</v>
      </c>
      <c r="AE126" s="173" t="n">
        <v>0.948450263</v>
      </c>
      <c r="AF126" s="173" t="n">
        <v>0.90063855</v>
      </c>
      <c r="AG126" s="173" t="n">
        <v>0.98</v>
      </c>
      <c r="AH126" s="173" t="n">
        <v>0.9781011</v>
      </c>
      <c r="AI126" s="173" t="n">
        <v>0.9781011</v>
      </c>
      <c r="AJ126" s="173" t="n">
        <v>0.90063855</v>
      </c>
      <c r="AK126" s="173" t="n">
        <v>1</v>
      </c>
      <c r="AL126" s="173" t="n">
        <v>0.985</v>
      </c>
      <c r="AM126" s="174" t="n">
        <v>0.963603</v>
      </c>
      <c r="AS126" s="173" t="n">
        <v>0.977</v>
      </c>
      <c r="AT126" s="173" t="n">
        <v>0.9775</v>
      </c>
      <c r="AU126" s="173" t="n">
        <v>0.9781011</v>
      </c>
      <c r="AV126" s="173" t="n">
        <v>0.963603</v>
      </c>
      <c r="AW126" s="173" t="n">
        <v>0.963603</v>
      </c>
      <c r="AX126" s="173" t="n">
        <v>0.963603</v>
      </c>
      <c r="AY126" s="173" t="n">
        <v>0.9781011</v>
      </c>
      <c r="AZ126" s="174" t="n">
        <v>0.9781011</v>
      </c>
      <c r="BA126" s="174" t="n">
        <v>0.963603</v>
      </c>
      <c r="BB126" s="181" t="n">
        <v>1</v>
      </c>
      <c r="BC126" s="173" t="n">
        <v>1</v>
      </c>
      <c r="BD126" s="173" t="n">
        <v>1</v>
      </c>
      <c r="BE126" s="173" t="n">
        <v>1</v>
      </c>
      <c r="BF126" s="173" t="n">
        <v>0.9999</v>
      </c>
      <c r="BG126" s="173" t="n">
        <v>1</v>
      </c>
      <c r="BH126" s="173" t="n">
        <v>1</v>
      </c>
      <c r="BI126" s="173" t="n">
        <v>0.99</v>
      </c>
      <c r="BJ126" s="173" t="n">
        <v>0.999</v>
      </c>
      <c r="BK126" s="173" t="n">
        <v>0.999</v>
      </c>
      <c r="BL126" s="173" t="n">
        <v>0.9985</v>
      </c>
      <c r="BM126" s="173" t="n">
        <v>0.9985</v>
      </c>
      <c r="BN126" s="173" t="n">
        <v>0.972</v>
      </c>
      <c r="BO126" s="173" t="n">
        <v>0.9999</v>
      </c>
      <c r="BP126" s="173" t="n">
        <v>0.9999</v>
      </c>
      <c r="BQ126" s="173" t="n">
        <v>1</v>
      </c>
      <c r="BR126" s="173" t="n">
        <v>1.0983476</v>
      </c>
      <c r="BS126" s="173" t="n">
        <v>1.1132</v>
      </c>
      <c r="BT126" s="173" t="n">
        <v>1.0827</v>
      </c>
      <c r="BU126" s="173" t="n">
        <v>1.0169</v>
      </c>
      <c r="BV126" s="173" t="n">
        <v>1</v>
      </c>
      <c r="BW126" s="173" t="n">
        <v>2.2794</v>
      </c>
      <c r="BX126" s="173" t="n">
        <v>2.288496333</v>
      </c>
      <c r="BY126" s="173" t="n">
        <v>1.10325</v>
      </c>
      <c r="BZ126" s="173" t="n">
        <v>1.2885</v>
      </c>
      <c r="CA126" s="173" t="n">
        <v>2.001</v>
      </c>
      <c r="CB126" s="173" t="n">
        <v>1.525005</v>
      </c>
      <c r="CC126" s="173" t="n">
        <v>1.525005</v>
      </c>
      <c r="CD126" s="173" t="n">
        <v>1.268505</v>
      </c>
      <c r="CE126" s="173" t="n">
        <v>1.080855</v>
      </c>
      <c r="CF126" s="173" t="n">
        <v>1.434205</v>
      </c>
      <c r="CG126" s="182"/>
      <c r="CH126" s="173" t="n">
        <v>1.09899</v>
      </c>
      <c r="CI126" s="182"/>
      <c r="CJ126" s="182"/>
      <c r="CK126" s="182"/>
      <c r="CL126" s="182"/>
      <c r="CM126" s="182"/>
      <c r="CN126" s="182"/>
      <c r="CO126" s="182"/>
      <c r="CP126" s="173" t="n">
        <v>0.865</v>
      </c>
      <c r="CQ126" s="173" t="n">
        <v>0.86</v>
      </c>
      <c r="CR126" s="173" t="n">
        <v>0.89</v>
      </c>
      <c r="CS126" s="173" t="n">
        <v>0.935</v>
      </c>
      <c r="CT126" s="173" t="n">
        <v>0.99895</v>
      </c>
      <c r="CU126" s="173" t="n">
        <v>0.58</v>
      </c>
      <c r="CV126" s="173" t="n">
        <v>0.45</v>
      </c>
      <c r="CW126" s="173" t="n">
        <v>0.845</v>
      </c>
      <c r="CX126" s="173" t="n">
        <v>0.695</v>
      </c>
      <c r="CY126" s="173" t="n">
        <v>0.505</v>
      </c>
      <c r="CZ126" s="173" t="n">
        <v>0.635</v>
      </c>
      <c r="DA126" s="173" t="n">
        <v>0.6675</v>
      </c>
      <c r="DB126" s="173" t="n">
        <v>0.71</v>
      </c>
      <c r="DC126" s="173" t="n">
        <v>0.8775</v>
      </c>
      <c r="DD126" s="173" t="n">
        <v>0.67</v>
      </c>
      <c r="DE126" s="173" t="n">
        <v>0.89</v>
      </c>
      <c r="DI126" s="173" t="n">
        <v>0.9775</v>
      </c>
      <c r="DN126" s="182" t="n">
        <v>0.000285</v>
      </c>
      <c r="DO126" s="182" t="n">
        <v>0.0002</v>
      </c>
      <c r="DP126" s="182" t="n">
        <v>0</v>
      </c>
      <c r="DQ126" s="182" t="n">
        <v>0.0001</v>
      </c>
      <c r="DR126" s="182" t="n">
        <v>0</v>
      </c>
      <c r="DS126" s="182" t="n">
        <v>0.0036</v>
      </c>
      <c r="DT126" s="182" t="n">
        <v>0.00047</v>
      </c>
      <c r="DU126" s="182" t="n">
        <v>0.0007</v>
      </c>
      <c r="DV126" s="182" t="n">
        <v>0</v>
      </c>
      <c r="DW126" s="182" t="n">
        <v>0</v>
      </c>
      <c r="DX126" s="182" t="n">
        <v>0.0005</v>
      </c>
      <c r="DY126" s="182" t="n">
        <v>0.0005</v>
      </c>
      <c r="DZ126" s="182" t="n">
        <v>0.0003</v>
      </c>
      <c r="EA126" s="182" t="n">
        <v>0.000275</v>
      </c>
      <c r="EB126" s="182" t="n">
        <v>0.0004</v>
      </c>
      <c r="ED126" s="182" t="n">
        <v>6.5E-005</v>
      </c>
      <c r="EF126" s="173" t="n">
        <v>1</v>
      </c>
    </row>
    <row r="127" customFormat="false" ht="12.75" hidden="false" customHeight="false" outlineLevel="0" collapsed="false">
      <c r="A127" s="3" t="n">
        <v>40238</v>
      </c>
      <c r="B127" s="173" t="n">
        <v>0.98</v>
      </c>
      <c r="C127" s="173" t="n">
        <v>0.988</v>
      </c>
      <c r="D127" s="173" t="n">
        <v>0.96</v>
      </c>
      <c r="E127" s="173" t="n">
        <f aca="false">E115</f>
        <v>0.994</v>
      </c>
      <c r="F127" s="173" t="n">
        <v>0.977</v>
      </c>
      <c r="G127" s="173" t="n">
        <v>0.9875</v>
      </c>
      <c r="H127" s="173" t="n">
        <v>0.9875</v>
      </c>
      <c r="I127" s="173" t="n">
        <v>0.96595625</v>
      </c>
      <c r="J127" s="173" t="n">
        <v>0.9805</v>
      </c>
      <c r="K127" s="173" t="n">
        <v>0.985</v>
      </c>
      <c r="L127" s="173" t="n">
        <v>0.9875</v>
      </c>
      <c r="M127" s="173" t="n">
        <v>0.9875</v>
      </c>
      <c r="N127" s="173" t="n">
        <v>0.98</v>
      </c>
      <c r="O127" s="173" t="n">
        <v>0.973017</v>
      </c>
      <c r="P127" s="173" t="n">
        <v>0.98</v>
      </c>
      <c r="Q127" s="173" t="n">
        <v>0.9875</v>
      </c>
      <c r="R127" s="173" t="n">
        <v>0.9875</v>
      </c>
      <c r="S127" s="173" t="n">
        <v>0.9875</v>
      </c>
      <c r="T127" s="173" t="n">
        <v>0.98</v>
      </c>
      <c r="U127" s="173" t="n">
        <v>0.98</v>
      </c>
      <c r="V127" s="173" t="n">
        <v>0.98</v>
      </c>
      <c r="W127" s="173" t="n">
        <v>0.98</v>
      </c>
      <c r="X127" s="173" t="n">
        <v>0.973017</v>
      </c>
      <c r="Y127" s="173" t="n">
        <v>0.973017</v>
      </c>
      <c r="Z127" s="173" t="n">
        <v>0.973017</v>
      </c>
      <c r="AA127" s="173" t="n">
        <v>0.973017</v>
      </c>
      <c r="AB127" s="173" t="n">
        <v>0.98</v>
      </c>
      <c r="AC127" s="173" t="n">
        <v>0.98</v>
      </c>
      <c r="AD127" s="173" t="n">
        <v>0.973017</v>
      </c>
      <c r="AE127" s="173" t="n">
        <v>0.973017</v>
      </c>
      <c r="AF127" s="173" t="n">
        <v>0.98</v>
      </c>
      <c r="AG127" s="173" t="n">
        <v>0.99</v>
      </c>
      <c r="AH127" s="173" t="n">
        <v>0.97815895</v>
      </c>
      <c r="AI127" s="173" t="n">
        <v>0.97815895</v>
      </c>
      <c r="AJ127" s="173" t="n">
        <v>0.98</v>
      </c>
      <c r="AK127" s="173" t="n">
        <v>1</v>
      </c>
      <c r="AL127" s="173" t="n">
        <v>0.985</v>
      </c>
      <c r="AM127" s="174" t="n">
        <v>0.985</v>
      </c>
      <c r="AS127" s="173" t="n">
        <v>0.977</v>
      </c>
      <c r="AT127" s="173" t="n">
        <v>0.9775</v>
      </c>
      <c r="AU127" s="173" t="n">
        <v>0.97815895</v>
      </c>
      <c r="AV127" s="173" t="n">
        <v>0.985</v>
      </c>
      <c r="AW127" s="173" t="n">
        <v>0.985</v>
      </c>
      <c r="AX127" s="173" t="n">
        <v>0.985</v>
      </c>
      <c r="AY127" s="173" t="n">
        <v>0.97815895</v>
      </c>
      <c r="AZ127" s="174" t="n">
        <v>0.97815895</v>
      </c>
      <c r="BA127" s="174" t="n">
        <v>0.985</v>
      </c>
      <c r="BB127" s="181" t="n">
        <v>1</v>
      </c>
      <c r="BC127" s="173" t="n">
        <v>1</v>
      </c>
      <c r="BD127" s="173" t="n">
        <v>1</v>
      </c>
      <c r="BE127" s="173" t="n">
        <v>1</v>
      </c>
      <c r="BF127" s="173" t="n">
        <v>0.9999</v>
      </c>
      <c r="BG127" s="173" t="n">
        <v>1</v>
      </c>
      <c r="BH127" s="173" t="n">
        <v>1</v>
      </c>
      <c r="BI127" s="173" t="n">
        <v>0.99</v>
      </c>
      <c r="BJ127" s="173" t="n">
        <v>0.999</v>
      </c>
      <c r="BK127" s="173" t="n">
        <v>0.999</v>
      </c>
      <c r="BL127" s="173" t="n">
        <v>0.9985</v>
      </c>
      <c r="BM127" s="173" t="n">
        <v>0.9985</v>
      </c>
      <c r="BN127" s="173" t="n">
        <v>0.972</v>
      </c>
      <c r="BO127" s="173" t="n">
        <v>0.9999</v>
      </c>
      <c r="BP127" s="173" t="n">
        <v>0.9999</v>
      </c>
      <c r="BQ127" s="173" t="n">
        <v>1</v>
      </c>
      <c r="BR127" s="173" t="n">
        <v>1.0986326</v>
      </c>
      <c r="BS127" s="173" t="n">
        <v>1.1134</v>
      </c>
      <c r="BT127" s="173" t="n">
        <v>1.0827</v>
      </c>
      <c r="BU127" s="173" t="n">
        <v>1.017</v>
      </c>
      <c r="BV127" s="173" t="n">
        <v>1</v>
      </c>
      <c r="BW127" s="173" t="n">
        <v>2.283</v>
      </c>
      <c r="BX127" s="173" t="n">
        <v>2.288966333</v>
      </c>
      <c r="BY127" s="173" t="n">
        <v>1.10395</v>
      </c>
      <c r="BZ127" s="173" t="n">
        <v>1.2885</v>
      </c>
      <c r="CA127" s="173" t="n">
        <v>2.001</v>
      </c>
      <c r="CB127" s="173" t="n">
        <v>1.525505</v>
      </c>
      <c r="CC127" s="173" t="n">
        <v>1.525505</v>
      </c>
      <c r="CD127" s="173" t="n">
        <v>1.268805</v>
      </c>
      <c r="CE127" s="173" t="n">
        <v>1.08113</v>
      </c>
      <c r="CF127" s="173" t="n">
        <v>1.434605</v>
      </c>
      <c r="CG127" s="182"/>
      <c r="CH127" s="173" t="n">
        <v>1.099055</v>
      </c>
      <c r="CI127" s="182"/>
      <c r="CJ127" s="182"/>
      <c r="CK127" s="182"/>
      <c r="CL127" s="182"/>
      <c r="CM127" s="182"/>
      <c r="CN127" s="182"/>
      <c r="CO127" s="182"/>
      <c r="CP127" s="173" t="n">
        <v>0.865</v>
      </c>
      <c r="CQ127" s="173" t="n">
        <v>0.89</v>
      </c>
      <c r="CR127" s="173" t="n">
        <v>0.91</v>
      </c>
      <c r="CS127" s="173" t="n">
        <v>0.935</v>
      </c>
      <c r="CT127" s="173" t="n">
        <v>0.99895</v>
      </c>
      <c r="CU127" s="173" t="n">
        <v>0.54</v>
      </c>
      <c r="CV127" s="173" t="n">
        <v>0.45</v>
      </c>
      <c r="CW127" s="173" t="n">
        <v>0.875</v>
      </c>
      <c r="CX127" s="173" t="n">
        <v>0.865</v>
      </c>
      <c r="CY127" s="173" t="n">
        <v>0.515</v>
      </c>
      <c r="CZ127" s="173" t="n">
        <v>0.785</v>
      </c>
      <c r="DA127" s="173" t="n">
        <v>0.8175</v>
      </c>
      <c r="DB127" s="173" t="n">
        <v>0.8</v>
      </c>
      <c r="DC127" s="173" t="n">
        <v>0.9</v>
      </c>
      <c r="DD127" s="173" t="n">
        <v>0.83</v>
      </c>
      <c r="DE127" s="173" t="n">
        <v>0.89</v>
      </c>
      <c r="DI127" s="173" t="n">
        <v>0.9775</v>
      </c>
      <c r="DN127" s="182" t="n">
        <v>0.000285</v>
      </c>
      <c r="DO127" s="182" t="n">
        <v>0.0002</v>
      </c>
      <c r="DP127" s="182" t="n">
        <v>0</v>
      </c>
      <c r="DQ127" s="182" t="n">
        <v>0.0001</v>
      </c>
      <c r="DR127" s="182" t="n">
        <v>0</v>
      </c>
      <c r="DS127" s="182" t="n">
        <v>0.0036</v>
      </c>
      <c r="DT127" s="182" t="n">
        <v>0.00047</v>
      </c>
      <c r="DU127" s="182" t="n">
        <v>0.0007</v>
      </c>
      <c r="DV127" s="182" t="n">
        <v>0</v>
      </c>
      <c r="DW127" s="182" t="n">
        <v>0</v>
      </c>
      <c r="DX127" s="182" t="n">
        <v>0.0005</v>
      </c>
      <c r="DY127" s="182" t="n">
        <v>0.0005</v>
      </c>
      <c r="DZ127" s="182" t="n">
        <v>0.0003</v>
      </c>
      <c r="EA127" s="182" t="n">
        <v>0.000275</v>
      </c>
      <c r="EB127" s="182" t="n">
        <v>0.0004</v>
      </c>
      <c r="ED127" s="182" t="n">
        <v>6.5E-005</v>
      </c>
      <c r="EF127" s="173" t="n">
        <v>1</v>
      </c>
    </row>
    <row r="128" customFormat="false" ht="12.75" hidden="false" customHeight="false" outlineLevel="0" collapsed="false">
      <c r="A128" s="3" t="n">
        <v>40269</v>
      </c>
      <c r="B128" s="173" t="n">
        <v>0.98</v>
      </c>
      <c r="C128" s="173" t="n">
        <v>0.988</v>
      </c>
      <c r="D128" s="173" t="n">
        <v>0.96</v>
      </c>
      <c r="E128" s="173" t="n">
        <v>0.985</v>
      </c>
      <c r="F128" s="173" t="n">
        <v>0.977</v>
      </c>
      <c r="G128" s="173" t="n">
        <v>0.9875</v>
      </c>
      <c r="H128" s="173" t="n">
        <v>0.96156326</v>
      </c>
      <c r="I128" s="173" t="n">
        <v>0.9875</v>
      </c>
      <c r="J128" s="173" t="n">
        <v>0.9805</v>
      </c>
      <c r="K128" s="173" t="n">
        <v>0.985</v>
      </c>
      <c r="L128" s="173" t="n">
        <v>0.9875</v>
      </c>
      <c r="M128" s="173" t="n">
        <v>0.9875</v>
      </c>
      <c r="N128" s="173" t="n">
        <v>0.98</v>
      </c>
      <c r="O128" s="173" t="n">
        <v>0.976508715</v>
      </c>
      <c r="P128" s="173" t="n">
        <v>0.98</v>
      </c>
      <c r="Q128" s="173" t="n">
        <v>0.9875</v>
      </c>
      <c r="R128" s="173" t="n">
        <v>0.9875</v>
      </c>
      <c r="S128" s="173" t="n">
        <v>0.9875</v>
      </c>
      <c r="T128" s="173" t="n">
        <v>0.98</v>
      </c>
      <c r="U128" s="173" t="n">
        <v>0.98</v>
      </c>
      <c r="V128" s="173" t="n">
        <v>0.98</v>
      </c>
      <c r="W128" s="173" t="n">
        <v>0.98</v>
      </c>
      <c r="X128" s="173" t="n">
        <v>0.976508715</v>
      </c>
      <c r="Y128" s="173" t="n">
        <v>0.976508715</v>
      </c>
      <c r="Z128" s="173" t="n">
        <v>0.976508715</v>
      </c>
      <c r="AA128" s="173" t="n">
        <v>0.976508715</v>
      </c>
      <c r="AB128" s="173" t="n">
        <v>0.98</v>
      </c>
      <c r="AC128" s="173" t="n">
        <v>0.98</v>
      </c>
      <c r="AD128" s="173" t="n">
        <v>0.976508715</v>
      </c>
      <c r="AE128" s="173" t="n">
        <v>0.976508715</v>
      </c>
      <c r="AF128" s="173" t="n">
        <v>0.98</v>
      </c>
      <c r="AG128" s="173" t="n">
        <v>0.99</v>
      </c>
      <c r="AH128" s="173" t="n">
        <v>0.9782168</v>
      </c>
      <c r="AI128" s="173" t="n">
        <v>0.9782168</v>
      </c>
      <c r="AJ128" s="173" t="n">
        <v>0.98</v>
      </c>
      <c r="AK128" s="173" t="n">
        <v>1</v>
      </c>
      <c r="AL128" s="173" t="n">
        <v>0.985</v>
      </c>
      <c r="AM128" s="174" t="n">
        <v>0.985</v>
      </c>
      <c r="AS128" s="173" t="n">
        <v>0.977</v>
      </c>
      <c r="AT128" s="173" t="n">
        <v>0.9775</v>
      </c>
      <c r="AU128" s="173" t="n">
        <v>0.9782168</v>
      </c>
      <c r="AV128" s="173" t="n">
        <v>0.985</v>
      </c>
      <c r="AW128" s="173" t="n">
        <v>0.985</v>
      </c>
      <c r="AX128" s="173" t="n">
        <v>0.985</v>
      </c>
      <c r="AY128" s="173" t="n">
        <v>0.9782168</v>
      </c>
      <c r="AZ128" s="174" t="n">
        <v>0.9782168</v>
      </c>
      <c r="BA128" s="174" t="n">
        <v>0.985</v>
      </c>
      <c r="BB128" s="181" t="n">
        <v>1</v>
      </c>
      <c r="BC128" s="173" t="n">
        <v>1</v>
      </c>
      <c r="BD128" s="173" t="n">
        <v>1</v>
      </c>
      <c r="BE128" s="173" t="n">
        <v>1</v>
      </c>
      <c r="BF128" s="173" t="n">
        <v>0.9999</v>
      </c>
      <c r="BG128" s="173" t="n">
        <v>1</v>
      </c>
      <c r="BH128" s="173" t="n">
        <v>1</v>
      </c>
      <c r="BI128" s="173" t="n">
        <v>0.99</v>
      </c>
      <c r="BJ128" s="173" t="n">
        <v>0.999</v>
      </c>
      <c r="BK128" s="173" t="n">
        <v>0.999</v>
      </c>
      <c r="BL128" s="173" t="n">
        <v>0.9985</v>
      </c>
      <c r="BM128" s="173" t="n">
        <v>0.9985</v>
      </c>
      <c r="BN128" s="173" t="n">
        <v>0.972</v>
      </c>
      <c r="BO128" s="173" t="n">
        <v>0.9999</v>
      </c>
      <c r="BP128" s="173" t="n">
        <v>0.9999</v>
      </c>
      <c r="BQ128" s="173" t="n">
        <v>1</v>
      </c>
      <c r="BR128" s="173" t="n">
        <v>1.0989176</v>
      </c>
      <c r="BS128" s="173" t="n">
        <v>1.1136</v>
      </c>
      <c r="BT128" s="173" t="n">
        <v>1.0827</v>
      </c>
      <c r="BU128" s="173" t="n">
        <v>1.0171</v>
      </c>
      <c r="BV128" s="173" t="n">
        <v>1</v>
      </c>
      <c r="BW128" s="173" t="n">
        <v>2.2866</v>
      </c>
      <c r="BX128" s="173" t="n">
        <v>2.289436333</v>
      </c>
      <c r="BY128" s="173" t="n">
        <v>1.10465</v>
      </c>
      <c r="BZ128" s="173" t="n">
        <v>1.2885</v>
      </c>
      <c r="CA128" s="173" t="n">
        <v>2.001</v>
      </c>
      <c r="CB128" s="173" t="n">
        <v>1.526005</v>
      </c>
      <c r="CC128" s="173" t="n">
        <v>1.526005</v>
      </c>
      <c r="CD128" s="173" t="n">
        <v>1.269105</v>
      </c>
      <c r="CE128" s="173" t="n">
        <v>1.081405</v>
      </c>
      <c r="CF128" s="173" t="n">
        <v>1.435005</v>
      </c>
      <c r="CG128" s="182"/>
      <c r="CH128" s="173" t="n">
        <v>1.09912</v>
      </c>
      <c r="CI128" s="182"/>
      <c r="CJ128" s="182"/>
      <c r="CK128" s="182"/>
      <c r="CL128" s="182"/>
      <c r="CM128" s="182"/>
      <c r="CN128" s="182"/>
      <c r="CO128" s="182"/>
      <c r="CP128" s="173" t="n">
        <v>0.895</v>
      </c>
      <c r="CQ128" s="173" t="n">
        <v>0.9</v>
      </c>
      <c r="CR128" s="173" t="n">
        <v>0.91</v>
      </c>
      <c r="CS128" s="173" t="n">
        <v>0.96</v>
      </c>
      <c r="CT128" s="173" t="n">
        <v>0.99895</v>
      </c>
      <c r="CU128" s="173" t="n">
        <v>0.48</v>
      </c>
      <c r="CV128" s="173" t="n">
        <v>0.42</v>
      </c>
      <c r="CW128" s="173" t="n">
        <v>0.935</v>
      </c>
      <c r="CX128" s="173" t="n">
        <v>0.855</v>
      </c>
      <c r="CY128" s="173" t="n">
        <v>0.575</v>
      </c>
      <c r="CZ128" s="173" t="n">
        <v>0.895</v>
      </c>
      <c r="DA128" s="173" t="n">
        <v>0.9275</v>
      </c>
      <c r="DB128" s="173" t="n">
        <v>0.85</v>
      </c>
      <c r="DC128" s="173" t="n">
        <v>0.903</v>
      </c>
      <c r="DD128" s="173" t="n">
        <v>0.92</v>
      </c>
      <c r="DE128" s="173" t="n">
        <v>0.89</v>
      </c>
      <c r="DI128" s="173" t="n">
        <v>0.9775</v>
      </c>
      <c r="DN128" s="182" t="n">
        <v>0.000285</v>
      </c>
      <c r="DO128" s="182" t="n">
        <v>0.0002</v>
      </c>
      <c r="DP128" s="182" t="n">
        <v>0</v>
      </c>
      <c r="DQ128" s="182" t="n">
        <v>0.0001</v>
      </c>
      <c r="DR128" s="182" t="n">
        <v>0</v>
      </c>
      <c r="DS128" s="182" t="n">
        <v>0.0036</v>
      </c>
      <c r="DT128" s="182" t="n">
        <v>0.00047</v>
      </c>
      <c r="DU128" s="182" t="n">
        <v>0.0007</v>
      </c>
      <c r="DV128" s="182" t="n">
        <v>0</v>
      </c>
      <c r="DW128" s="182" t="n">
        <v>0</v>
      </c>
      <c r="DX128" s="182" t="n">
        <v>0.0005</v>
      </c>
      <c r="DY128" s="182" t="n">
        <v>0.0005</v>
      </c>
      <c r="DZ128" s="182" t="n">
        <v>0.0003</v>
      </c>
      <c r="EA128" s="182" t="n">
        <v>0.000275</v>
      </c>
      <c r="EB128" s="182" t="n">
        <v>0.0004</v>
      </c>
      <c r="ED128" s="182" t="n">
        <v>6.5E-005</v>
      </c>
      <c r="EF128" s="173" t="n">
        <v>1</v>
      </c>
    </row>
    <row r="129" customFormat="false" ht="12.75" hidden="false" customHeight="false" outlineLevel="0" collapsed="false">
      <c r="A129" s="3" t="n">
        <v>40299</v>
      </c>
      <c r="B129" s="173" t="n">
        <v>0.98</v>
      </c>
      <c r="C129" s="173" t="n">
        <v>0.988</v>
      </c>
      <c r="D129" s="173" t="n">
        <v>0.96</v>
      </c>
      <c r="E129" s="173" t="n">
        <v>0.985</v>
      </c>
      <c r="F129" s="173" t="n">
        <v>0.977</v>
      </c>
      <c r="G129" s="173" t="n">
        <v>0.778668</v>
      </c>
      <c r="H129" s="173" t="n">
        <v>0.96176066</v>
      </c>
      <c r="I129" s="173" t="n">
        <v>0.9875</v>
      </c>
      <c r="J129" s="173" t="n">
        <v>0.9805</v>
      </c>
      <c r="K129" s="173" t="n">
        <v>0.985</v>
      </c>
      <c r="L129" s="173" t="n">
        <v>0.9875</v>
      </c>
      <c r="M129" s="173" t="n">
        <v>0.9875</v>
      </c>
      <c r="N129" s="173" t="n">
        <v>0.98</v>
      </c>
      <c r="O129" s="173" t="n">
        <v>0.973512</v>
      </c>
      <c r="P129" s="173" t="n">
        <v>0.98</v>
      </c>
      <c r="Q129" s="173" t="n">
        <v>0.9875</v>
      </c>
      <c r="R129" s="173" t="n">
        <v>0.9875</v>
      </c>
      <c r="S129" s="173" t="n">
        <v>0.9875</v>
      </c>
      <c r="T129" s="173" t="n">
        <v>0.98</v>
      </c>
      <c r="U129" s="173" t="n">
        <v>0.98</v>
      </c>
      <c r="V129" s="173" t="n">
        <v>0.98</v>
      </c>
      <c r="W129" s="173" t="n">
        <v>0.98</v>
      </c>
      <c r="X129" s="173" t="n">
        <v>0.973512</v>
      </c>
      <c r="Y129" s="173" t="n">
        <v>0.973512</v>
      </c>
      <c r="Z129" s="173" t="n">
        <v>0.973512</v>
      </c>
      <c r="AA129" s="173" t="n">
        <v>0.973512</v>
      </c>
      <c r="AB129" s="173" t="n">
        <v>0.98</v>
      </c>
      <c r="AC129" s="173" t="n">
        <v>0.98</v>
      </c>
      <c r="AD129" s="173" t="n">
        <v>0.973512</v>
      </c>
      <c r="AE129" s="173" t="n">
        <v>0.973512</v>
      </c>
      <c r="AF129" s="173" t="n">
        <v>0.98</v>
      </c>
      <c r="AG129" s="173" t="n">
        <v>0.99</v>
      </c>
      <c r="AH129" s="173" t="n">
        <v>0.97827465</v>
      </c>
      <c r="AI129" s="173" t="n">
        <v>0.97827465</v>
      </c>
      <c r="AJ129" s="173" t="n">
        <v>0.98</v>
      </c>
      <c r="AK129" s="173" t="n">
        <v>1</v>
      </c>
      <c r="AL129" s="173" t="n">
        <v>0.985</v>
      </c>
      <c r="AM129" s="174" t="n">
        <v>0.985</v>
      </c>
      <c r="AS129" s="173" t="n">
        <v>0.977</v>
      </c>
      <c r="AT129" s="173" t="n">
        <v>0.9775</v>
      </c>
      <c r="AU129" s="173" t="n">
        <v>0.97827465</v>
      </c>
      <c r="AV129" s="173" t="n">
        <v>0.985</v>
      </c>
      <c r="AW129" s="173" t="n">
        <v>0.985</v>
      </c>
      <c r="AX129" s="173" t="n">
        <v>0.985</v>
      </c>
      <c r="AY129" s="173" t="n">
        <v>0.97827465</v>
      </c>
      <c r="AZ129" s="174" t="n">
        <v>0.97827465</v>
      </c>
      <c r="BA129" s="174" t="n">
        <v>0.985</v>
      </c>
      <c r="BB129" s="181" t="n">
        <v>1</v>
      </c>
      <c r="BC129" s="173" t="n">
        <v>1</v>
      </c>
      <c r="BD129" s="173" t="n">
        <v>1</v>
      </c>
      <c r="BE129" s="173" t="n">
        <v>1</v>
      </c>
      <c r="BF129" s="173" t="n">
        <v>0.9999</v>
      </c>
      <c r="BG129" s="173" t="n">
        <v>1</v>
      </c>
      <c r="BH129" s="173" t="n">
        <v>1</v>
      </c>
      <c r="BI129" s="173" t="n">
        <v>0.99</v>
      </c>
      <c r="BJ129" s="173" t="n">
        <v>0.999</v>
      </c>
      <c r="BK129" s="173" t="n">
        <v>0.999</v>
      </c>
      <c r="BL129" s="173" t="n">
        <v>0.9985</v>
      </c>
      <c r="BM129" s="173" t="n">
        <v>0.9985</v>
      </c>
      <c r="BN129" s="173" t="n">
        <v>0.972</v>
      </c>
      <c r="BO129" s="173" t="n">
        <v>0.9999</v>
      </c>
      <c r="BP129" s="173" t="n">
        <v>0.9999</v>
      </c>
      <c r="BQ129" s="173" t="n">
        <v>1</v>
      </c>
      <c r="BR129" s="173" t="n">
        <v>1.0992026</v>
      </c>
      <c r="BS129" s="173" t="n">
        <v>1.1138</v>
      </c>
      <c r="BT129" s="173" t="n">
        <v>1.0827</v>
      </c>
      <c r="BU129" s="173" t="n">
        <v>1.0172</v>
      </c>
      <c r="BV129" s="173" t="n">
        <v>1</v>
      </c>
      <c r="BW129" s="173" t="n">
        <v>2.2902</v>
      </c>
      <c r="BX129" s="173" t="n">
        <v>2.289906333</v>
      </c>
      <c r="BY129" s="173" t="n">
        <v>1.10535</v>
      </c>
      <c r="BZ129" s="173" t="n">
        <v>1.2885</v>
      </c>
      <c r="CA129" s="173" t="n">
        <v>2.001</v>
      </c>
      <c r="CB129" s="173" t="n">
        <v>1.526505</v>
      </c>
      <c r="CC129" s="173" t="n">
        <v>1.526505</v>
      </c>
      <c r="CD129" s="173" t="n">
        <v>1.269405</v>
      </c>
      <c r="CE129" s="173" t="n">
        <v>1.08168</v>
      </c>
      <c r="CF129" s="173" t="n">
        <v>1.435405</v>
      </c>
      <c r="CG129" s="182"/>
      <c r="CH129" s="173" t="n">
        <v>1.099185</v>
      </c>
      <c r="CI129" s="182"/>
      <c r="CJ129" s="182"/>
      <c r="CK129" s="182"/>
      <c r="CL129" s="182"/>
      <c r="CM129" s="182"/>
      <c r="CN129" s="182"/>
      <c r="CO129" s="182"/>
      <c r="CP129" s="173" t="n">
        <v>0.965</v>
      </c>
      <c r="CQ129" s="173" t="n">
        <v>0.91</v>
      </c>
      <c r="CR129" s="173" t="n">
        <v>0.91</v>
      </c>
      <c r="CS129" s="173" t="n">
        <v>0.97</v>
      </c>
      <c r="CT129" s="173" t="n">
        <v>0.99895</v>
      </c>
      <c r="CU129" s="173" t="n">
        <v>0.34</v>
      </c>
      <c r="CV129" s="173" t="n">
        <v>0.42</v>
      </c>
      <c r="CW129" s="173" t="n">
        <v>0.935</v>
      </c>
      <c r="CX129" s="173" t="n">
        <v>0.755</v>
      </c>
      <c r="CY129" s="173" t="n">
        <v>0.625</v>
      </c>
      <c r="CZ129" s="173" t="n">
        <v>0.9175</v>
      </c>
      <c r="DA129" s="173" t="n">
        <v>0.95</v>
      </c>
      <c r="DB129" s="173" t="n">
        <v>0.88</v>
      </c>
      <c r="DC129" s="173" t="n">
        <v>0.9</v>
      </c>
      <c r="DD129" s="173" t="n">
        <v>0.935</v>
      </c>
      <c r="DE129" s="173" t="n">
        <v>0.89</v>
      </c>
      <c r="DI129" s="173" t="n">
        <v>0.9775</v>
      </c>
      <c r="DN129" s="182" t="n">
        <v>0.000285</v>
      </c>
      <c r="DO129" s="182" t="n">
        <v>0.0002</v>
      </c>
      <c r="DP129" s="182" t="n">
        <v>0</v>
      </c>
      <c r="DQ129" s="182" t="n">
        <v>0.0001</v>
      </c>
      <c r="DR129" s="182" t="n">
        <v>0</v>
      </c>
      <c r="DS129" s="182" t="n">
        <v>0.0036</v>
      </c>
      <c r="DT129" s="182" t="n">
        <v>0.00047</v>
      </c>
      <c r="DU129" s="182" t="n">
        <v>0.0007</v>
      </c>
      <c r="DV129" s="182" t="n">
        <v>0</v>
      </c>
      <c r="DW129" s="182" t="n">
        <v>0</v>
      </c>
      <c r="DX129" s="182" t="n">
        <v>0.0005</v>
      </c>
      <c r="DY129" s="182" t="n">
        <v>0.0005</v>
      </c>
      <c r="DZ129" s="182" t="n">
        <v>0.0003</v>
      </c>
      <c r="EA129" s="182" t="n">
        <v>0.000275</v>
      </c>
      <c r="EB129" s="182" t="n">
        <v>0.0004</v>
      </c>
      <c r="ED129" s="182" t="n">
        <v>6.5E-005</v>
      </c>
      <c r="EF129" s="173" t="n">
        <v>1</v>
      </c>
    </row>
    <row r="130" customFormat="false" ht="12.75" hidden="false" customHeight="false" outlineLevel="0" collapsed="false">
      <c r="A130" s="3" t="n">
        <v>40330</v>
      </c>
      <c r="B130" s="173" t="n">
        <v>0.98</v>
      </c>
      <c r="C130" s="173" t="n">
        <v>0.988</v>
      </c>
      <c r="D130" s="173" t="n">
        <v>0.96</v>
      </c>
      <c r="E130" s="173" t="n">
        <v>0.985</v>
      </c>
      <c r="F130" s="173" t="n">
        <v>0.977</v>
      </c>
      <c r="G130" s="173" t="n">
        <v>0.779892</v>
      </c>
      <c r="H130" s="173" t="n">
        <v>0.9875</v>
      </c>
      <c r="I130" s="173" t="n">
        <v>0.9875</v>
      </c>
      <c r="J130" s="173" t="n">
        <v>0.9805</v>
      </c>
      <c r="K130" s="173" t="n">
        <v>0.985</v>
      </c>
      <c r="L130" s="173" t="n">
        <v>0.9875</v>
      </c>
      <c r="M130" s="173" t="n">
        <v>0.9875</v>
      </c>
      <c r="N130" s="173" t="n">
        <v>0.98</v>
      </c>
      <c r="O130" s="173" t="n">
        <v>0.976464388</v>
      </c>
      <c r="P130" s="173" t="n">
        <v>0.98</v>
      </c>
      <c r="Q130" s="173" t="n">
        <v>0.9875</v>
      </c>
      <c r="R130" s="173" t="n">
        <v>0.9875</v>
      </c>
      <c r="S130" s="173" t="n">
        <v>0.9875</v>
      </c>
      <c r="T130" s="173" t="n">
        <v>0.98</v>
      </c>
      <c r="U130" s="173" t="n">
        <v>0.98</v>
      </c>
      <c r="V130" s="173" t="n">
        <v>0.98</v>
      </c>
      <c r="W130" s="173" t="n">
        <v>0.98</v>
      </c>
      <c r="X130" s="173" t="n">
        <v>0.976464388</v>
      </c>
      <c r="Y130" s="173" t="n">
        <v>0.976464388</v>
      </c>
      <c r="Z130" s="173" t="n">
        <v>0.976464388</v>
      </c>
      <c r="AA130" s="173" t="n">
        <v>0.976464388</v>
      </c>
      <c r="AB130" s="173" t="n">
        <v>0.98</v>
      </c>
      <c r="AC130" s="173" t="n">
        <v>0.98</v>
      </c>
      <c r="AD130" s="173" t="n">
        <v>0.976464388</v>
      </c>
      <c r="AE130" s="173" t="n">
        <v>0.976464388</v>
      </c>
      <c r="AF130" s="173" t="n">
        <v>0.98</v>
      </c>
      <c r="AG130" s="173" t="n">
        <v>0.99</v>
      </c>
      <c r="AH130" s="173" t="n">
        <v>0.9783325</v>
      </c>
      <c r="AI130" s="173" t="n">
        <v>0.9783325</v>
      </c>
      <c r="AJ130" s="173" t="n">
        <v>0.98</v>
      </c>
      <c r="AK130" s="173" t="n">
        <v>1</v>
      </c>
      <c r="AL130" s="173" t="n">
        <v>0.985</v>
      </c>
      <c r="AM130" s="174" t="n">
        <v>0.985</v>
      </c>
      <c r="AS130" s="173" t="n">
        <v>0.977</v>
      </c>
      <c r="AT130" s="173" t="n">
        <v>0.9775</v>
      </c>
      <c r="AU130" s="173" t="n">
        <v>0.9783325</v>
      </c>
      <c r="AV130" s="173" t="n">
        <v>0.985</v>
      </c>
      <c r="AW130" s="173" t="n">
        <v>0.985</v>
      </c>
      <c r="AX130" s="173" t="n">
        <v>0.985</v>
      </c>
      <c r="AY130" s="173" t="n">
        <v>0.9783325</v>
      </c>
      <c r="AZ130" s="174" t="n">
        <v>0.9783325</v>
      </c>
      <c r="BA130" s="174" t="n">
        <v>0.985</v>
      </c>
      <c r="BB130" s="181" t="n">
        <v>1</v>
      </c>
      <c r="BC130" s="173" t="n">
        <v>1</v>
      </c>
      <c r="BD130" s="173" t="n">
        <v>1</v>
      </c>
      <c r="BE130" s="173" t="n">
        <v>1</v>
      </c>
      <c r="BF130" s="173" t="n">
        <v>0.9999</v>
      </c>
      <c r="BG130" s="173" t="n">
        <v>1</v>
      </c>
      <c r="BH130" s="173" t="n">
        <v>1</v>
      </c>
      <c r="BI130" s="173" t="n">
        <v>0.99</v>
      </c>
      <c r="BJ130" s="173" t="n">
        <v>0.999</v>
      </c>
      <c r="BK130" s="173" t="n">
        <v>0.999</v>
      </c>
      <c r="BL130" s="173" t="n">
        <v>0.9985</v>
      </c>
      <c r="BM130" s="173" t="n">
        <v>0.9985</v>
      </c>
      <c r="BN130" s="173" t="n">
        <v>0.972</v>
      </c>
      <c r="BO130" s="173" t="n">
        <v>0.9999</v>
      </c>
      <c r="BP130" s="173" t="n">
        <v>0.9999</v>
      </c>
      <c r="BQ130" s="173" t="n">
        <v>1</v>
      </c>
      <c r="BR130" s="173" t="n">
        <v>1.0994876</v>
      </c>
      <c r="BS130" s="173" t="n">
        <v>1.114</v>
      </c>
      <c r="BT130" s="173" t="n">
        <v>1.0827</v>
      </c>
      <c r="BU130" s="173" t="n">
        <v>1.0173</v>
      </c>
      <c r="BV130" s="173" t="n">
        <v>1</v>
      </c>
      <c r="BW130" s="173" t="n">
        <v>2.2938</v>
      </c>
      <c r="BX130" s="173" t="n">
        <v>2.290376333</v>
      </c>
      <c r="BY130" s="173" t="n">
        <v>1.10605</v>
      </c>
      <c r="BZ130" s="173" t="n">
        <v>1.2885</v>
      </c>
      <c r="CA130" s="173" t="n">
        <v>2.001</v>
      </c>
      <c r="CB130" s="173" t="n">
        <v>1.527005</v>
      </c>
      <c r="CC130" s="173" t="n">
        <v>1.527005</v>
      </c>
      <c r="CD130" s="173" t="n">
        <v>1.269705</v>
      </c>
      <c r="CE130" s="173" t="n">
        <v>1.081955</v>
      </c>
      <c r="CF130" s="173" t="n">
        <v>1.435805</v>
      </c>
      <c r="CG130" s="182"/>
      <c r="CH130" s="173" t="n">
        <v>1.09925</v>
      </c>
      <c r="CI130" s="182"/>
      <c r="CJ130" s="182"/>
      <c r="CK130" s="182"/>
      <c r="CL130" s="182"/>
      <c r="CM130" s="182"/>
      <c r="CN130" s="182"/>
      <c r="CO130" s="182"/>
      <c r="CP130" s="173" t="n">
        <v>0.965</v>
      </c>
      <c r="CQ130" s="173" t="n">
        <v>0.91</v>
      </c>
      <c r="CR130" s="173" t="n">
        <v>0.91</v>
      </c>
      <c r="CS130" s="173" t="n">
        <v>0.98</v>
      </c>
      <c r="CT130" s="173" t="n">
        <v>0.99895</v>
      </c>
      <c r="CU130" s="173" t="n">
        <v>0.34</v>
      </c>
      <c r="CV130" s="173" t="n">
        <v>0.47</v>
      </c>
      <c r="CW130" s="173" t="n">
        <v>0.935</v>
      </c>
      <c r="CX130" s="173" t="n">
        <v>0.665</v>
      </c>
      <c r="CY130" s="173" t="n">
        <v>0.725</v>
      </c>
      <c r="CZ130" s="173" t="n">
        <v>0.8825</v>
      </c>
      <c r="DA130" s="173" t="n">
        <v>0.915</v>
      </c>
      <c r="DB130" s="173" t="n">
        <v>0.88</v>
      </c>
      <c r="DC130" s="173" t="n">
        <v>0.9025</v>
      </c>
      <c r="DD130" s="173" t="n">
        <v>0.915</v>
      </c>
      <c r="DE130" s="173" t="n">
        <v>0.89</v>
      </c>
      <c r="DI130" s="173" t="n">
        <v>0.9775</v>
      </c>
      <c r="DN130" s="182" t="n">
        <v>0.000285</v>
      </c>
      <c r="DO130" s="182" t="n">
        <v>0.0002</v>
      </c>
      <c r="DP130" s="182" t="n">
        <v>0</v>
      </c>
      <c r="DQ130" s="182" t="n">
        <v>0.0001</v>
      </c>
      <c r="DR130" s="182" t="n">
        <v>0</v>
      </c>
      <c r="DS130" s="182" t="n">
        <v>0.0036</v>
      </c>
      <c r="DT130" s="182" t="n">
        <v>0.00047</v>
      </c>
      <c r="DU130" s="182" t="n">
        <v>0.0007</v>
      </c>
      <c r="DV130" s="182" t="n">
        <v>0</v>
      </c>
      <c r="DW130" s="182" t="n">
        <v>0</v>
      </c>
      <c r="DX130" s="182" t="n">
        <v>0.0005</v>
      </c>
      <c r="DY130" s="182" t="n">
        <v>0.0005</v>
      </c>
      <c r="DZ130" s="182" t="n">
        <v>0.0003</v>
      </c>
      <c r="EA130" s="182" t="n">
        <v>0.000275</v>
      </c>
      <c r="EB130" s="182" t="n">
        <v>0.0004</v>
      </c>
      <c r="ED130" s="182" t="n">
        <v>6.5E-005</v>
      </c>
      <c r="EF130" s="173" t="n">
        <v>1</v>
      </c>
    </row>
    <row r="131" customFormat="false" ht="12.75" hidden="false" customHeight="false" outlineLevel="0" collapsed="false">
      <c r="A131" s="3" t="n">
        <v>40360</v>
      </c>
      <c r="B131" s="173" t="n">
        <v>0.98</v>
      </c>
      <c r="C131" s="173" t="n">
        <v>0.988</v>
      </c>
      <c r="D131" s="173" t="n">
        <v>0.96</v>
      </c>
      <c r="E131" s="173" t="n">
        <v>0.985</v>
      </c>
      <c r="F131" s="173" t="n">
        <v>0.977</v>
      </c>
      <c r="G131" s="173" t="n">
        <v>0.941934</v>
      </c>
      <c r="H131" s="173" t="n">
        <v>0.9875</v>
      </c>
      <c r="I131" s="173" t="n">
        <v>0.9875</v>
      </c>
      <c r="J131" s="173" t="n">
        <v>0.9805</v>
      </c>
      <c r="K131" s="173" t="n">
        <v>0.985</v>
      </c>
      <c r="L131" s="173" t="n">
        <v>0.9875</v>
      </c>
      <c r="M131" s="173" t="n">
        <v>0.9875</v>
      </c>
      <c r="N131" s="173" t="n">
        <v>0.98</v>
      </c>
      <c r="O131" s="173" t="n">
        <v>0.982123725</v>
      </c>
      <c r="P131" s="173" t="n">
        <v>0.98</v>
      </c>
      <c r="Q131" s="173" t="n">
        <v>0.9875</v>
      </c>
      <c r="R131" s="173" t="n">
        <v>0.9875</v>
      </c>
      <c r="S131" s="173" t="n">
        <v>0.9875</v>
      </c>
      <c r="T131" s="173" t="n">
        <v>0.98</v>
      </c>
      <c r="U131" s="173" t="n">
        <v>0.98</v>
      </c>
      <c r="V131" s="173" t="n">
        <v>0.98</v>
      </c>
      <c r="W131" s="173" t="n">
        <v>0.98</v>
      </c>
      <c r="X131" s="173" t="n">
        <v>0.982123725</v>
      </c>
      <c r="Y131" s="173" t="n">
        <v>0.982123725</v>
      </c>
      <c r="Z131" s="173" t="n">
        <v>0.982123725</v>
      </c>
      <c r="AA131" s="173" t="n">
        <v>0.982123725</v>
      </c>
      <c r="AB131" s="173" t="n">
        <v>0.98</v>
      </c>
      <c r="AC131" s="173" t="n">
        <v>0.98</v>
      </c>
      <c r="AD131" s="173" t="n">
        <v>0.982123725</v>
      </c>
      <c r="AE131" s="173" t="n">
        <v>0.982123725</v>
      </c>
      <c r="AF131" s="173" t="n">
        <v>0.98</v>
      </c>
      <c r="AG131" s="173" t="n">
        <v>0.99</v>
      </c>
      <c r="AH131" s="173" t="n">
        <v>0.97839035</v>
      </c>
      <c r="AI131" s="173" t="n">
        <v>0.97839035</v>
      </c>
      <c r="AJ131" s="173" t="n">
        <v>0.98</v>
      </c>
      <c r="AK131" s="173" t="n">
        <v>1</v>
      </c>
      <c r="AL131" s="173" t="n">
        <v>0.985</v>
      </c>
      <c r="AM131" s="174" t="n">
        <v>0.985</v>
      </c>
      <c r="AS131" s="173" t="n">
        <v>0.977</v>
      </c>
      <c r="AT131" s="173" t="n">
        <v>0.9775</v>
      </c>
      <c r="AU131" s="173" t="n">
        <v>0.97839035</v>
      </c>
      <c r="AV131" s="173" t="n">
        <v>0.985</v>
      </c>
      <c r="AW131" s="173" t="n">
        <v>0.985</v>
      </c>
      <c r="AX131" s="173" t="n">
        <v>0.985</v>
      </c>
      <c r="AY131" s="173" t="n">
        <v>0.97839035</v>
      </c>
      <c r="AZ131" s="174" t="n">
        <v>0.97839035</v>
      </c>
      <c r="BA131" s="174" t="n">
        <v>0.985</v>
      </c>
      <c r="BB131" s="181" t="n">
        <v>1</v>
      </c>
      <c r="BC131" s="173" t="n">
        <v>1</v>
      </c>
      <c r="BD131" s="173" t="n">
        <v>1</v>
      </c>
      <c r="BE131" s="173" t="n">
        <v>1</v>
      </c>
      <c r="BF131" s="173" t="n">
        <v>0.9999</v>
      </c>
      <c r="BG131" s="173" t="n">
        <v>1</v>
      </c>
      <c r="BH131" s="173" t="n">
        <v>1</v>
      </c>
      <c r="BI131" s="173" t="n">
        <v>0.99</v>
      </c>
      <c r="BJ131" s="173" t="n">
        <v>0.999</v>
      </c>
      <c r="BK131" s="173" t="n">
        <v>0.999</v>
      </c>
      <c r="BL131" s="173" t="n">
        <v>0.9985</v>
      </c>
      <c r="BM131" s="173" t="n">
        <v>0.9985</v>
      </c>
      <c r="BN131" s="173" t="n">
        <v>0.972</v>
      </c>
      <c r="BO131" s="173" t="n">
        <v>0.9999</v>
      </c>
      <c r="BP131" s="173" t="n">
        <v>0.9999</v>
      </c>
      <c r="BQ131" s="173" t="n">
        <v>1</v>
      </c>
      <c r="BR131" s="173" t="n">
        <v>1.0997726</v>
      </c>
      <c r="BS131" s="173" t="n">
        <v>1.1142</v>
      </c>
      <c r="BT131" s="173" t="n">
        <v>1.0827</v>
      </c>
      <c r="BU131" s="173" t="n">
        <v>1.0174</v>
      </c>
      <c r="BV131" s="173" t="n">
        <v>1</v>
      </c>
      <c r="BW131" s="173" t="n">
        <v>2.2974</v>
      </c>
      <c r="BX131" s="173" t="n">
        <v>2.290846333</v>
      </c>
      <c r="BY131" s="173" t="n">
        <v>1.10675</v>
      </c>
      <c r="BZ131" s="173" t="n">
        <v>1.2885</v>
      </c>
      <c r="CA131" s="173" t="n">
        <v>2.001</v>
      </c>
      <c r="CB131" s="173" t="n">
        <v>1.527505</v>
      </c>
      <c r="CC131" s="173" t="n">
        <v>1.527505</v>
      </c>
      <c r="CD131" s="173" t="n">
        <v>1.270005</v>
      </c>
      <c r="CE131" s="173" t="n">
        <v>1.08223</v>
      </c>
      <c r="CF131" s="173" t="n">
        <v>1.436205</v>
      </c>
      <c r="CG131" s="182"/>
      <c r="CH131" s="173" t="n">
        <v>1.099315</v>
      </c>
      <c r="CI131" s="182"/>
      <c r="CJ131" s="182"/>
      <c r="CK131" s="182"/>
      <c r="CL131" s="182"/>
      <c r="CM131" s="182"/>
      <c r="CN131" s="182"/>
      <c r="CO131" s="182"/>
      <c r="CP131" s="173" t="n">
        <v>0.975</v>
      </c>
      <c r="CQ131" s="173" t="n">
        <v>0.91</v>
      </c>
      <c r="CR131" s="173" t="n">
        <v>0.91</v>
      </c>
      <c r="CS131" s="173" t="n">
        <v>0.97</v>
      </c>
      <c r="CT131" s="173" t="n">
        <v>0.99895</v>
      </c>
      <c r="CU131" s="173" t="n">
        <v>0.41</v>
      </c>
      <c r="CV131" s="173" t="n">
        <v>0.47</v>
      </c>
      <c r="CW131" s="173" t="n">
        <v>0.935</v>
      </c>
      <c r="CX131" s="173" t="n">
        <v>0.685</v>
      </c>
      <c r="CY131" s="173" t="n">
        <v>0.725</v>
      </c>
      <c r="CZ131" s="173" t="n">
        <v>0.8775</v>
      </c>
      <c r="DA131" s="173" t="n">
        <v>0.91</v>
      </c>
      <c r="DB131" s="173" t="n">
        <v>0.89</v>
      </c>
      <c r="DC131" s="173" t="n">
        <v>0.9075</v>
      </c>
      <c r="DD131" s="173" t="n">
        <v>0.915</v>
      </c>
      <c r="DE131" s="173" t="n">
        <v>0.89</v>
      </c>
      <c r="DI131" s="173" t="n">
        <v>0.9775</v>
      </c>
      <c r="DN131" s="182" t="n">
        <v>0.000285</v>
      </c>
      <c r="DO131" s="182" t="n">
        <v>0.0002</v>
      </c>
      <c r="DP131" s="182" t="n">
        <v>0</v>
      </c>
      <c r="DQ131" s="182" t="n">
        <v>0.0001</v>
      </c>
      <c r="DR131" s="182" t="n">
        <v>0</v>
      </c>
      <c r="DS131" s="182" t="n">
        <v>0.0036</v>
      </c>
      <c r="DT131" s="182" t="n">
        <v>0.00047</v>
      </c>
      <c r="DU131" s="182" t="n">
        <v>0.0007</v>
      </c>
      <c r="DV131" s="182" t="n">
        <v>0</v>
      </c>
      <c r="DW131" s="182" t="n">
        <v>0</v>
      </c>
      <c r="DX131" s="182" t="n">
        <v>0.0005</v>
      </c>
      <c r="DY131" s="182" t="n">
        <v>0.0005</v>
      </c>
      <c r="DZ131" s="182" t="n">
        <v>0.0003</v>
      </c>
      <c r="EA131" s="182" t="n">
        <v>0.000275</v>
      </c>
      <c r="EB131" s="182" t="n">
        <v>0.0004</v>
      </c>
      <c r="ED131" s="182" t="n">
        <v>6.5E-005</v>
      </c>
      <c r="EF131" s="173" t="n">
        <v>1</v>
      </c>
    </row>
    <row r="132" customFormat="false" ht="12.75" hidden="false" customHeight="false" outlineLevel="0" collapsed="false">
      <c r="A132" s="3" t="n">
        <v>40391</v>
      </c>
      <c r="B132" s="173" t="n">
        <v>0.98</v>
      </c>
      <c r="C132" s="173" t="n">
        <v>0.988</v>
      </c>
      <c r="D132" s="173" t="n">
        <v>0.96</v>
      </c>
      <c r="E132" s="173" t="n">
        <v>0.985</v>
      </c>
      <c r="F132" s="173" t="n">
        <v>0.977</v>
      </c>
      <c r="G132" s="173" t="n">
        <v>0.9875</v>
      </c>
      <c r="H132" s="173" t="n">
        <v>0.9875</v>
      </c>
      <c r="I132" s="173" t="n">
        <v>0.9875</v>
      </c>
      <c r="J132" s="173" t="n">
        <v>0.9805</v>
      </c>
      <c r="K132" s="173" t="n">
        <v>0.985</v>
      </c>
      <c r="L132" s="173" t="n">
        <v>0.9875</v>
      </c>
      <c r="M132" s="173" t="n">
        <v>0.9875</v>
      </c>
      <c r="N132" s="173" t="n">
        <v>0.98</v>
      </c>
      <c r="O132" s="173" t="n">
        <v>0.9875</v>
      </c>
      <c r="P132" s="173" t="n">
        <v>0.98</v>
      </c>
      <c r="Q132" s="173" t="n">
        <v>0.9875</v>
      </c>
      <c r="R132" s="173" t="n">
        <v>0.9875</v>
      </c>
      <c r="S132" s="173" t="n">
        <v>0.9875</v>
      </c>
      <c r="T132" s="173" t="n">
        <v>0.98</v>
      </c>
      <c r="U132" s="173" t="n">
        <v>0.98</v>
      </c>
      <c r="V132" s="173" t="n">
        <v>0.98</v>
      </c>
      <c r="W132" s="173" t="n">
        <v>0.98</v>
      </c>
      <c r="X132" s="173" t="n">
        <v>0.9875</v>
      </c>
      <c r="Y132" s="173" t="n">
        <v>0.9875</v>
      </c>
      <c r="Z132" s="173" t="n">
        <v>0.9875</v>
      </c>
      <c r="AA132" s="173" t="n">
        <v>0.9875</v>
      </c>
      <c r="AB132" s="173" t="n">
        <v>0.98</v>
      </c>
      <c r="AC132" s="173" t="n">
        <v>0.98</v>
      </c>
      <c r="AD132" s="173" t="n">
        <v>0.9875</v>
      </c>
      <c r="AE132" s="173" t="n">
        <v>0.9875</v>
      </c>
      <c r="AF132" s="173" t="n">
        <v>0.98</v>
      </c>
      <c r="AG132" s="173" t="n">
        <v>0.99</v>
      </c>
      <c r="AH132" s="173" t="n">
        <v>0.9784482</v>
      </c>
      <c r="AI132" s="173" t="n">
        <v>0.9784482</v>
      </c>
      <c r="AJ132" s="173" t="n">
        <v>0.98</v>
      </c>
      <c r="AK132" s="173" t="n">
        <v>1</v>
      </c>
      <c r="AL132" s="173" t="n">
        <v>0.985</v>
      </c>
      <c r="AM132" s="174" t="n">
        <v>0.985</v>
      </c>
      <c r="AS132" s="173" t="n">
        <v>0.977</v>
      </c>
      <c r="AT132" s="173" t="n">
        <v>0.9775</v>
      </c>
      <c r="AU132" s="173" t="n">
        <v>0.9784482</v>
      </c>
      <c r="AV132" s="173" t="n">
        <v>0.985</v>
      </c>
      <c r="AW132" s="173" t="n">
        <v>0.985</v>
      </c>
      <c r="AX132" s="173" t="n">
        <v>0.985</v>
      </c>
      <c r="AY132" s="173" t="n">
        <v>0.9784482</v>
      </c>
      <c r="AZ132" s="174" t="n">
        <v>0.9784482</v>
      </c>
      <c r="BA132" s="174" t="n">
        <v>0.985</v>
      </c>
      <c r="BB132" s="181" t="n">
        <v>1</v>
      </c>
      <c r="BC132" s="173" t="n">
        <v>1</v>
      </c>
      <c r="BD132" s="173" t="n">
        <v>1</v>
      </c>
      <c r="BE132" s="173" t="n">
        <v>1</v>
      </c>
      <c r="BF132" s="173" t="n">
        <v>0.9999</v>
      </c>
      <c r="BG132" s="173" t="n">
        <v>1</v>
      </c>
      <c r="BH132" s="173" t="n">
        <v>1</v>
      </c>
      <c r="BI132" s="173" t="n">
        <v>0.99</v>
      </c>
      <c r="BJ132" s="173" t="n">
        <v>0.999</v>
      </c>
      <c r="BK132" s="173" t="n">
        <v>0.999</v>
      </c>
      <c r="BL132" s="173" t="n">
        <v>0.9985</v>
      </c>
      <c r="BM132" s="173" t="n">
        <v>0.9985</v>
      </c>
      <c r="BN132" s="173" t="n">
        <v>0.972</v>
      </c>
      <c r="BO132" s="173" t="n">
        <v>0.9999</v>
      </c>
      <c r="BP132" s="173" t="n">
        <v>0.9999</v>
      </c>
      <c r="BQ132" s="173" t="n">
        <v>1</v>
      </c>
      <c r="BR132" s="173" t="n">
        <v>1.1000576</v>
      </c>
      <c r="BS132" s="173" t="n">
        <v>1.1144</v>
      </c>
      <c r="BT132" s="173" t="n">
        <v>1.0827</v>
      </c>
      <c r="BU132" s="173" t="n">
        <v>1.0175</v>
      </c>
      <c r="BV132" s="173" t="n">
        <v>1</v>
      </c>
      <c r="BW132" s="173" t="n">
        <v>2.301</v>
      </c>
      <c r="BX132" s="173" t="n">
        <v>2.291316333</v>
      </c>
      <c r="BY132" s="173" t="n">
        <v>1.10745</v>
      </c>
      <c r="BZ132" s="173" t="n">
        <v>1.2885</v>
      </c>
      <c r="CA132" s="173" t="n">
        <v>2.001</v>
      </c>
      <c r="CB132" s="173" t="n">
        <v>1.528005</v>
      </c>
      <c r="CC132" s="173" t="n">
        <v>1.528005</v>
      </c>
      <c r="CD132" s="173" t="n">
        <v>1.270305</v>
      </c>
      <c r="CE132" s="173" t="n">
        <v>1.082505</v>
      </c>
      <c r="CF132" s="173" t="n">
        <v>1.436605</v>
      </c>
      <c r="CG132" s="182"/>
      <c r="CH132" s="173" t="n">
        <v>1.09938</v>
      </c>
      <c r="CI132" s="182"/>
      <c r="CJ132" s="182"/>
      <c r="CK132" s="182"/>
      <c r="CL132" s="182"/>
      <c r="CM132" s="182"/>
      <c r="CN132" s="182"/>
      <c r="CO132" s="182"/>
      <c r="CP132" s="173" t="n">
        <v>0.975</v>
      </c>
      <c r="CQ132" s="173" t="n">
        <v>0.91</v>
      </c>
      <c r="CR132" s="173" t="n">
        <v>0.91</v>
      </c>
      <c r="CS132" s="173" t="n">
        <v>0.97</v>
      </c>
      <c r="CT132" s="173" t="n">
        <v>0.99895</v>
      </c>
      <c r="CU132" s="173" t="n">
        <v>0.43</v>
      </c>
      <c r="CV132" s="173" t="n">
        <v>0.52</v>
      </c>
      <c r="CW132" s="173" t="n">
        <v>0.925</v>
      </c>
      <c r="CX132" s="173" t="n">
        <v>0.775</v>
      </c>
      <c r="CY132" s="173" t="n">
        <v>0.725</v>
      </c>
      <c r="CZ132" s="173" t="n">
        <v>0.89</v>
      </c>
      <c r="DA132" s="173" t="n">
        <v>0.9225</v>
      </c>
      <c r="DB132" s="173" t="n">
        <v>0.915</v>
      </c>
      <c r="DC132" s="173" t="n">
        <v>0.9275</v>
      </c>
      <c r="DD132" s="173" t="n">
        <v>0.915</v>
      </c>
      <c r="DE132" s="173" t="n">
        <v>0.89</v>
      </c>
      <c r="DI132" s="173" t="n">
        <v>0.9775</v>
      </c>
      <c r="DN132" s="182" t="n">
        <v>0.000285</v>
      </c>
      <c r="DO132" s="182" t="n">
        <v>0.0002</v>
      </c>
      <c r="DP132" s="182" t="n">
        <v>0</v>
      </c>
      <c r="DQ132" s="182" t="n">
        <v>0.0001</v>
      </c>
      <c r="DR132" s="182" t="n">
        <v>0</v>
      </c>
      <c r="DS132" s="182" t="n">
        <v>0.0036</v>
      </c>
      <c r="DT132" s="182" t="n">
        <v>0.00047</v>
      </c>
      <c r="DU132" s="182" t="n">
        <v>0.0007</v>
      </c>
      <c r="DV132" s="182" t="n">
        <v>0</v>
      </c>
      <c r="DW132" s="182" t="n">
        <v>0</v>
      </c>
      <c r="DX132" s="182" t="n">
        <v>0.0005</v>
      </c>
      <c r="DY132" s="182" t="n">
        <v>0.0005</v>
      </c>
      <c r="DZ132" s="182" t="n">
        <v>0.0003</v>
      </c>
      <c r="EA132" s="182" t="n">
        <v>0.000275</v>
      </c>
      <c r="EB132" s="182" t="n">
        <v>0.0004</v>
      </c>
      <c r="ED132" s="182" t="n">
        <v>6.5E-005</v>
      </c>
      <c r="EF132" s="173" t="n">
        <v>1</v>
      </c>
    </row>
    <row r="133" customFormat="false" ht="12.75" hidden="false" customHeight="false" outlineLevel="0" collapsed="false">
      <c r="A133" s="3" t="n">
        <v>40422</v>
      </c>
      <c r="B133" s="173" t="n">
        <v>0.98</v>
      </c>
      <c r="C133" s="173" t="n">
        <v>0.988</v>
      </c>
      <c r="D133" s="173" t="n">
        <v>0.96</v>
      </c>
      <c r="E133" s="173" t="n">
        <v>0.985</v>
      </c>
      <c r="F133" s="173" t="n">
        <v>0.977</v>
      </c>
      <c r="G133" s="173" t="n">
        <v>0.9875</v>
      </c>
      <c r="H133" s="173" t="n">
        <v>0.9875</v>
      </c>
      <c r="I133" s="173" t="n">
        <v>0.9875</v>
      </c>
      <c r="J133" s="173" t="n">
        <v>0.9805</v>
      </c>
      <c r="K133" s="173" t="n">
        <v>0.985</v>
      </c>
      <c r="L133" s="173" t="n">
        <v>0.9875</v>
      </c>
      <c r="M133" s="173" t="n">
        <v>0.9875</v>
      </c>
      <c r="N133" s="173" t="n">
        <v>0.98</v>
      </c>
      <c r="O133" s="173" t="n">
        <v>0.9875</v>
      </c>
      <c r="P133" s="173" t="n">
        <v>0.98</v>
      </c>
      <c r="Q133" s="173" t="n">
        <v>0.9875</v>
      </c>
      <c r="R133" s="173" t="n">
        <v>0.9875</v>
      </c>
      <c r="S133" s="173" t="n">
        <v>0.9875</v>
      </c>
      <c r="T133" s="173" t="n">
        <v>0.98</v>
      </c>
      <c r="U133" s="173" t="n">
        <v>0.98</v>
      </c>
      <c r="V133" s="173" t="n">
        <v>0.98</v>
      </c>
      <c r="W133" s="173" t="n">
        <v>0.98</v>
      </c>
      <c r="X133" s="173" t="n">
        <v>0.9875</v>
      </c>
      <c r="Y133" s="173" t="n">
        <v>0.9875</v>
      </c>
      <c r="Z133" s="173" t="n">
        <v>0.9875</v>
      </c>
      <c r="AA133" s="173" t="n">
        <v>0.9875</v>
      </c>
      <c r="AB133" s="173" t="n">
        <v>0.98</v>
      </c>
      <c r="AC133" s="173" t="n">
        <v>0.98</v>
      </c>
      <c r="AD133" s="173" t="n">
        <v>0.9875</v>
      </c>
      <c r="AE133" s="173" t="n">
        <v>0.9875</v>
      </c>
      <c r="AF133" s="173" t="n">
        <v>0.98</v>
      </c>
      <c r="AG133" s="173" t="n">
        <v>0.99</v>
      </c>
      <c r="AH133" s="173" t="n">
        <v>0.97850605</v>
      </c>
      <c r="AI133" s="173" t="n">
        <v>0.97850605</v>
      </c>
      <c r="AJ133" s="173" t="n">
        <v>0.98</v>
      </c>
      <c r="AK133" s="173" t="n">
        <v>1</v>
      </c>
      <c r="AL133" s="173" t="n">
        <v>0.985</v>
      </c>
      <c r="AM133" s="174" t="n">
        <v>0.985</v>
      </c>
      <c r="AS133" s="173" t="n">
        <v>0.977</v>
      </c>
      <c r="AT133" s="173" t="n">
        <v>0.9775</v>
      </c>
      <c r="AU133" s="173" t="n">
        <v>0.97850605</v>
      </c>
      <c r="AV133" s="173" t="n">
        <v>0.985</v>
      </c>
      <c r="AW133" s="173" t="n">
        <v>0.985</v>
      </c>
      <c r="AX133" s="173" t="n">
        <v>0.985</v>
      </c>
      <c r="AY133" s="173" t="n">
        <v>0.97850605</v>
      </c>
      <c r="AZ133" s="174" t="n">
        <v>0.97850605</v>
      </c>
      <c r="BA133" s="174" t="n">
        <v>0.985</v>
      </c>
      <c r="BB133" s="181" t="n">
        <v>1</v>
      </c>
      <c r="BC133" s="173" t="n">
        <v>1</v>
      </c>
      <c r="BD133" s="173" t="n">
        <v>1</v>
      </c>
      <c r="BE133" s="173" t="n">
        <v>1</v>
      </c>
      <c r="BF133" s="173" t="n">
        <v>0.9999</v>
      </c>
      <c r="BG133" s="173" t="n">
        <v>1</v>
      </c>
      <c r="BH133" s="173" t="n">
        <v>1</v>
      </c>
      <c r="BI133" s="173" t="n">
        <v>0.99</v>
      </c>
      <c r="BJ133" s="173" t="n">
        <v>0.999</v>
      </c>
      <c r="BK133" s="173" t="n">
        <v>0.999</v>
      </c>
      <c r="BL133" s="173" t="n">
        <v>0.9985</v>
      </c>
      <c r="BM133" s="173" t="n">
        <v>0.9985</v>
      </c>
      <c r="BN133" s="173" t="n">
        <v>0.972</v>
      </c>
      <c r="BO133" s="173" t="n">
        <v>0.9999</v>
      </c>
      <c r="BP133" s="173" t="n">
        <v>0.9999</v>
      </c>
      <c r="BQ133" s="173" t="n">
        <v>1</v>
      </c>
      <c r="BR133" s="173" t="n">
        <v>1.1003426</v>
      </c>
      <c r="BS133" s="173" t="n">
        <v>1.1146</v>
      </c>
      <c r="BT133" s="173" t="n">
        <v>1.0827</v>
      </c>
      <c r="BU133" s="173" t="n">
        <v>1.0176</v>
      </c>
      <c r="BV133" s="173" t="n">
        <v>1</v>
      </c>
      <c r="BW133" s="173" t="n">
        <v>2.3046</v>
      </c>
      <c r="BX133" s="173" t="n">
        <v>2.291786333</v>
      </c>
      <c r="BY133" s="173" t="n">
        <v>1.10815</v>
      </c>
      <c r="BZ133" s="173" t="n">
        <v>1.2885</v>
      </c>
      <c r="CA133" s="173" t="n">
        <v>2.001</v>
      </c>
      <c r="CB133" s="173" t="n">
        <v>1.528505</v>
      </c>
      <c r="CC133" s="173" t="n">
        <v>1.528505</v>
      </c>
      <c r="CD133" s="173" t="n">
        <v>1.270605</v>
      </c>
      <c r="CE133" s="173" t="n">
        <v>1.08278</v>
      </c>
      <c r="CF133" s="173" t="n">
        <v>1.437005</v>
      </c>
      <c r="CG133" s="182"/>
      <c r="CH133" s="173" t="n">
        <v>1.099445</v>
      </c>
      <c r="CI133" s="182"/>
      <c r="CJ133" s="182"/>
      <c r="CK133" s="182"/>
      <c r="CL133" s="182"/>
      <c r="CM133" s="182"/>
      <c r="CN133" s="182"/>
      <c r="CO133" s="182"/>
      <c r="CP133" s="173" t="n">
        <v>0.975</v>
      </c>
      <c r="CQ133" s="173" t="n">
        <v>0.91</v>
      </c>
      <c r="CR133" s="173" t="n">
        <v>0.91</v>
      </c>
      <c r="CS133" s="173" t="n">
        <v>0.95</v>
      </c>
      <c r="CT133" s="173" t="n">
        <v>0.99895</v>
      </c>
      <c r="CU133" s="173" t="n">
        <v>0.46</v>
      </c>
      <c r="CV133" s="173" t="n">
        <v>0.55</v>
      </c>
      <c r="CW133" s="173" t="n">
        <v>0.925</v>
      </c>
      <c r="CX133" s="173" t="n">
        <v>0.635</v>
      </c>
      <c r="CY133" s="173" t="n">
        <v>0.575</v>
      </c>
      <c r="CZ133" s="173" t="n">
        <v>0.945</v>
      </c>
      <c r="DA133" s="173" t="n">
        <v>0.9775</v>
      </c>
      <c r="DB133" s="173" t="n">
        <v>0.945</v>
      </c>
      <c r="DC133" s="173" t="n">
        <v>0.92</v>
      </c>
      <c r="DD133" s="173" t="n">
        <v>0.915</v>
      </c>
      <c r="DE133" s="173" t="n">
        <v>0.89</v>
      </c>
      <c r="DI133" s="173" t="n">
        <v>0.9775</v>
      </c>
      <c r="DN133" s="182" t="n">
        <v>0.000285</v>
      </c>
      <c r="DO133" s="182" t="n">
        <v>0.0002</v>
      </c>
      <c r="DP133" s="182" t="n">
        <v>0</v>
      </c>
      <c r="DQ133" s="182" t="n">
        <v>0.0001</v>
      </c>
      <c r="DR133" s="182" t="n">
        <v>0</v>
      </c>
      <c r="DS133" s="182" t="n">
        <v>0.0036</v>
      </c>
      <c r="DT133" s="182" t="n">
        <v>0.00047</v>
      </c>
      <c r="DU133" s="182" t="n">
        <v>0.0007</v>
      </c>
      <c r="DV133" s="182" t="n">
        <v>0</v>
      </c>
      <c r="DW133" s="182" t="n">
        <v>0</v>
      </c>
      <c r="DX133" s="182" t="n">
        <v>0.0005</v>
      </c>
      <c r="DY133" s="182" t="n">
        <v>0.0005</v>
      </c>
      <c r="DZ133" s="182" t="n">
        <v>0.0003</v>
      </c>
      <c r="EA133" s="182" t="n">
        <v>0.000275</v>
      </c>
      <c r="EB133" s="182" t="n">
        <v>0.0004</v>
      </c>
      <c r="ED133" s="182" t="n">
        <v>6.5E-005</v>
      </c>
      <c r="EF133" s="173" t="n">
        <v>1</v>
      </c>
    </row>
    <row r="134" customFormat="false" ht="12.75" hidden="false" customHeight="false" outlineLevel="0" collapsed="false">
      <c r="A134" s="3" t="n">
        <v>40452</v>
      </c>
      <c r="B134" s="173" t="n">
        <v>0.98</v>
      </c>
      <c r="C134" s="173" t="n">
        <v>0.988</v>
      </c>
      <c r="D134" s="173" t="n">
        <v>0.96</v>
      </c>
      <c r="E134" s="173" t="n">
        <v>0.985</v>
      </c>
      <c r="F134" s="173" t="n">
        <v>0.977</v>
      </c>
      <c r="G134" s="173" t="n">
        <v>0.9875</v>
      </c>
      <c r="H134" s="173" t="n">
        <v>0.9875</v>
      </c>
      <c r="I134" s="173" t="n">
        <v>0.9875</v>
      </c>
      <c r="J134" s="173" t="n">
        <v>0.9805</v>
      </c>
      <c r="K134" s="173" t="n">
        <v>0.985</v>
      </c>
      <c r="L134" s="173" t="n">
        <v>0.9875</v>
      </c>
      <c r="M134" s="173" t="n">
        <v>0.9875</v>
      </c>
      <c r="N134" s="173" t="n">
        <v>0.98</v>
      </c>
      <c r="O134" s="173" t="n">
        <v>0.977457138</v>
      </c>
      <c r="P134" s="173" t="n">
        <v>0.98</v>
      </c>
      <c r="Q134" s="173" t="n">
        <v>0.9875</v>
      </c>
      <c r="R134" s="173" t="n">
        <v>0.9875</v>
      </c>
      <c r="S134" s="173" t="n">
        <v>0.9875</v>
      </c>
      <c r="T134" s="173" t="n">
        <v>0.98</v>
      </c>
      <c r="U134" s="173" t="n">
        <v>0.98</v>
      </c>
      <c r="V134" s="173" t="n">
        <v>0.98</v>
      </c>
      <c r="W134" s="173" t="n">
        <v>0.98</v>
      </c>
      <c r="X134" s="173" t="n">
        <v>0.977457138</v>
      </c>
      <c r="Y134" s="173" t="n">
        <v>0.977457138</v>
      </c>
      <c r="Z134" s="173" t="n">
        <v>0.977457138</v>
      </c>
      <c r="AA134" s="173" t="n">
        <v>0.977457138</v>
      </c>
      <c r="AB134" s="173" t="n">
        <v>0.98</v>
      </c>
      <c r="AC134" s="173" t="n">
        <v>0.98</v>
      </c>
      <c r="AD134" s="173" t="n">
        <v>0.977457138</v>
      </c>
      <c r="AE134" s="173" t="n">
        <v>0.977457138</v>
      </c>
      <c r="AF134" s="173" t="n">
        <v>0.98</v>
      </c>
      <c r="AG134" s="173" t="n">
        <v>0.99</v>
      </c>
      <c r="AH134" s="173" t="n">
        <v>0.9785639</v>
      </c>
      <c r="AI134" s="173" t="n">
        <v>0.9785639</v>
      </c>
      <c r="AJ134" s="173" t="n">
        <v>0.98</v>
      </c>
      <c r="AK134" s="173" t="n">
        <v>1</v>
      </c>
      <c r="AL134" s="173" t="n">
        <v>0.985</v>
      </c>
      <c r="AM134" s="174" t="n">
        <v>0.985</v>
      </c>
      <c r="AS134" s="173" t="n">
        <v>0.977</v>
      </c>
      <c r="AT134" s="173" t="n">
        <v>0.9775</v>
      </c>
      <c r="AU134" s="173" t="n">
        <v>0.9785639</v>
      </c>
      <c r="AV134" s="173" t="n">
        <v>0.985</v>
      </c>
      <c r="AW134" s="173" t="n">
        <v>0.985</v>
      </c>
      <c r="AX134" s="173" t="n">
        <v>0.985</v>
      </c>
      <c r="AY134" s="173" t="n">
        <v>0.9785639</v>
      </c>
      <c r="AZ134" s="174" t="n">
        <v>0.9785639</v>
      </c>
      <c r="BA134" s="174" t="n">
        <v>0.985</v>
      </c>
      <c r="BB134" s="181" t="n">
        <v>1</v>
      </c>
      <c r="BC134" s="173" t="n">
        <v>1</v>
      </c>
      <c r="BD134" s="173" t="n">
        <v>1</v>
      </c>
      <c r="BE134" s="173" t="n">
        <v>1</v>
      </c>
      <c r="BF134" s="173" t="n">
        <v>0.9999</v>
      </c>
      <c r="BG134" s="173" t="n">
        <v>1</v>
      </c>
      <c r="BH134" s="173" t="n">
        <v>1</v>
      </c>
      <c r="BI134" s="173" t="n">
        <v>0.99</v>
      </c>
      <c r="BJ134" s="173" t="n">
        <v>0.999</v>
      </c>
      <c r="BK134" s="173" t="n">
        <v>0.999</v>
      </c>
      <c r="BL134" s="173" t="n">
        <v>0.9985</v>
      </c>
      <c r="BM134" s="173" t="n">
        <v>0.9985</v>
      </c>
      <c r="BN134" s="173" t="n">
        <v>0.972</v>
      </c>
      <c r="BO134" s="173" t="n">
        <v>0.9999</v>
      </c>
      <c r="BP134" s="173" t="n">
        <v>0.9999</v>
      </c>
      <c r="BQ134" s="173" t="n">
        <v>1</v>
      </c>
      <c r="BR134" s="173" t="n">
        <v>1.1006276</v>
      </c>
      <c r="BS134" s="173" t="n">
        <v>1.1148</v>
      </c>
      <c r="BT134" s="173" t="n">
        <v>1.0827</v>
      </c>
      <c r="BU134" s="173" t="n">
        <v>1.0177</v>
      </c>
      <c r="BV134" s="173" t="n">
        <v>1</v>
      </c>
      <c r="BW134" s="173" t="n">
        <v>2.3082</v>
      </c>
      <c r="BX134" s="173" t="n">
        <v>2.292256333</v>
      </c>
      <c r="BY134" s="173" t="n">
        <v>1.10885</v>
      </c>
      <c r="BZ134" s="173" t="n">
        <v>1.2885</v>
      </c>
      <c r="CA134" s="173" t="n">
        <v>2.001</v>
      </c>
      <c r="CB134" s="173" t="n">
        <v>1.529005</v>
      </c>
      <c r="CC134" s="173" t="n">
        <v>1.529005</v>
      </c>
      <c r="CD134" s="173" t="n">
        <v>1.270905</v>
      </c>
      <c r="CE134" s="173" t="n">
        <v>1.083055</v>
      </c>
      <c r="CF134" s="173" t="n">
        <v>1.437405</v>
      </c>
      <c r="CG134" s="182"/>
      <c r="CH134" s="173" t="n">
        <v>1.09951</v>
      </c>
      <c r="CI134" s="182"/>
      <c r="CJ134" s="182"/>
      <c r="CK134" s="182"/>
      <c r="CL134" s="182"/>
      <c r="CM134" s="182"/>
      <c r="CN134" s="182"/>
      <c r="CO134" s="182"/>
      <c r="CP134" s="173" t="n">
        <v>0.955</v>
      </c>
      <c r="CQ134" s="173" t="n">
        <v>0.9</v>
      </c>
      <c r="CR134" s="173" t="n">
        <v>0.91</v>
      </c>
      <c r="CS134" s="173" t="n">
        <v>0.94</v>
      </c>
      <c r="CT134" s="173" t="n">
        <v>0.99895</v>
      </c>
      <c r="CU134" s="173" t="n">
        <v>0.46</v>
      </c>
      <c r="CV134" s="173" t="n">
        <v>0.45</v>
      </c>
      <c r="CW134" s="173" t="n">
        <v>0.925</v>
      </c>
      <c r="CX134" s="173" t="n">
        <v>0.625</v>
      </c>
      <c r="CY134" s="173" t="n">
        <v>0.505</v>
      </c>
      <c r="CZ134" s="173" t="n">
        <v>0.805</v>
      </c>
      <c r="DA134" s="173" t="n">
        <v>0.8375</v>
      </c>
      <c r="DB134" s="173" t="n">
        <v>0.875</v>
      </c>
      <c r="DC134" s="173" t="n">
        <v>0.9025</v>
      </c>
      <c r="DD134" s="173" t="n">
        <v>0.82</v>
      </c>
      <c r="DE134" s="173" t="n">
        <v>0.89</v>
      </c>
      <c r="DI134" s="173" t="n">
        <v>0.9775</v>
      </c>
      <c r="DN134" s="182" t="n">
        <v>0.000285</v>
      </c>
      <c r="DO134" s="182" t="n">
        <v>0.0002</v>
      </c>
      <c r="DP134" s="182" t="n">
        <v>0</v>
      </c>
      <c r="DQ134" s="182" t="n">
        <v>0.0001</v>
      </c>
      <c r="DR134" s="182" t="n">
        <v>0</v>
      </c>
      <c r="DS134" s="182" t="n">
        <v>0.0036</v>
      </c>
      <c r="DT134" s="182" t="n">
        <v>0.00047</v>
      </c>
      <c r="DU134" s="182" t="n">
        <v>0.0007</v>
      </c>
      <c r="DV134" s="182" t="n">
        <v>0</v>
      </c>
      <c r="DW134" s="182" t="n">
        <v>0</v>
      </c>
      <c r="DX134" s="182" t="n">
        <v>0.0005</v>
      </c>
      <c r="DY134" s="182" t="n">
        <v>0.0005</v>
      </c>
      <c r="DZ134" s="182" t="n">
        <v>0.0003</v>
      </c>
      <c r="EA134" s="182" t="n">
        <v>0.000275</v>
      </c>
      <c r="EB134" s="182" t="n">
        <v>0.0004</v>
      </c>
      <c r="ED134" s="182" t="n">
        <v>6.5E-005</v>
      </c>
      <c r="EF134" s="173" t="n">
        <v>1</v>
      </c>
    </row>
    <row r="135" customFormat="false" ht="12.75" hidden="false" customHeight="false" outlineLevel="0" collapsed="false">
      <c r="A135" s="3" t="n">
        <v>40483</v>
      </c>
      <c r="B135" s="173" t="n">
        <v>0.98</v>
      </c>
      <c r="C135" s="173" t="n">
        <v>0.988</v>
      </c>
      <c r="D135" s="173" t="n">
        <v>0.96</v>
      </c>
      <c r="E135" s="173" t="n">
        <v>0.97443</v>
      </c>
      <c r="F135" s="173" t="n">
        <v>0.977</v>
      </c>
      <c r="G135" s="173" t="n">
        <v>0.9875</v>
      </c>
      <c r="H135" s="173" t="n">
        <v>0.9875</v>
      </c>
      <c r="I135" s="173" t="n">
        <v>0.9875</v>
      </c>
      <c r="J135" s="173" t="n">
        <v>0.9805</v>
      </c>
      <c r="K135" s="173" t="n">
        <v>0.970485</v>
      </c>
      <c r="L135" s="173" t="n">
        <v>0.9875</v>
      </c>
      <c r="M135" s="173" t="n">
        <v>0.9875</v>
      </c>
      <c r="N135" s="173" t="n">
        <v>0.98</v>
      </c>
      <c r="O135" s="173" t="n">
        <v>0.977705325</v>
      </c>
      <c r="P135" s="173" t="n">
        <v>0.98</v>
      </c>
      <c r="Q135" s="173" t="n">
        <v>0.9875</v>
      </c>
      <c r="R135" s="173" t="n">
        <v>0.9875</v>
      </c>
      <c r="S135" s="173" t="n">
        <v>0.9875</v>
      </c>
      <c r="T135" s="173" t="n">
        <v>0.98</v>
      </c>
      <c r="U135" s="173" t="n">
        <v>0.98</v>
      </c>
      <c r="V135" s="173" t="n">
        <v>0.98</v>
      </c>
      <c r="W135" s="173" t="n">
        <v>0.98</v>
      </c>
      <c r="X135" s="173" t="n">
        <v>0.977705325</v>
      </c>
      <c r="Y135" s="173" t="n">
        <v>0.977705325</v>
      </c>
      <c r="Z135" s="173" t="n">
        <v>0.977705325</v>
      </c>
      <c r="AA135" s="173" t="n">
        <v>0.977705325</v>
      </c>
      <c r="AB135" s="173" t="n">
        <v>0.98</v>
      </c>
      <c r="AC135" s="173" t="n">
        <v>0.98</v>
      </c>
      <c r="AD135" s="173" t="n">
        <v>0.977705325</v>
      </c>
      <c r="AE135" s="173" t="n">
        <v>0.977705325</v>
      </c>
      <c r="AF135" s="173" t="n">
        <v>0.98</v>
      </c>
      <c r="AG135" s="173" t="n">
        <v>0.99</v>
      </c>
      <c r="AH135" s="173" t="n">
        <v>0.97862175</v>
      </c>
      <c r="AI135" s="173" t="n">
        <v>0.97862175</v>
      </c>
      <c r="AJ135" s="173" t="n">
        <v>0.98</v>
      </c>
      <c r="AK135" s="173" t="n">
        <v>1</v>
      </c>
      <c r="AL135" s="173" t="n">
        <v>0.970485</v>
      </c>
      <c r="AM135" s="174" t="n">
        <v>0.97443</v>
      </c>
      <c r="AS135" s="173" t="n">
        <v>0.977</v>
      </c>
      <c r="AT135" s="173" t="n">
        <v>0.9775</v>
      </c>
      <c r="AU135" s="173" t="n">
        <v>0.97862175</v>
      </c>
      <c r="AV135" s="173" t="n">
        <v>0.97443</v>
      </c>
      <c r="AW135" s="173" t="n">
        <v>0.97443</v>
      </c>
      <c r="AX135" s="173" t="n">
        <v>0.97443</v>
      </c>
      <c r="AY135" s="173" t="n">
        <v>0.97862175</v>
      </c>
      <c r="AZ135" s="174" t="n">
        <v>0.97862175</v>
      </c>
      <c r="BA135" s="174" t="n">
        <v>0.97443</v>
      </c>
      <c r="BB135" s="181" t="n">
        <v>1</v>
      </c>
      <c r="BC135" s="173" t="n">
        <v>1</v>
      </c>
      <c r="BD135" s="173" t="n">
        <v>1</v>
      </c>
      <c r="BE135" s="173" t="n">
        <v>1</v>
      </c>
      <c r="BF135" s="173" t="n">
        <v>0.9999</v>
      </c>
      <c r="BG135" s="173" t="n">
        <v>1</v>
      </c>
      <c r="BH135" s="173" t="n">
        <v>1</v>
      </c>
      <c r="BI135" s="173" t="n">
        <v>0.99</v>
      </c>
      <c r="BJ135" s="173" t="n">
        <v>0.999</v>
      </c>
      <c r="BK135" s="173" t="n">
        <v>0.999</v>
      </c>
      <c r="BL135" s="173" t="n">
        <v>0.9985</v>
      </c>
      <c r="BM135" s="173" t="n">
        <v>0.9985</v>
      </c>
      <c r="BN135" s="173" t="n">
        <v>0.972</v>
      </c>
      <c r="BO135" s="173" t="n">
        <v>0.9999</v>
      </c>
      <c r="BP135" s="173" t="n">
        <v>0.9999</v>
      </c>
      <c r="BQ135" s="173" t="n">
        <v>1</v>
      </c>
      <c r="BR135" s="173" t="n">
        <v>1.1009126</v>
      </c>
      <c r="BS135" s="173" t="n">
        <v>1.115</v>
      </c>
      <c r="BT135" s="173" t="n">
        <v>1.0827</v>
      </c>
      <c r="BU135" s="173" t="n">
        <v>1.0178</v>
      </c>
      <c r="BV135" s="173" t="n">
        <v>1</v>
      </c>
      <c r="BW135" s="173" t="n">
        <v>2.3118</v>
      </c>
      <c r="BX135" s="173" t="n">
        <v>2.292726333</v>
      </c>
      <c r="BY135" s="173" t="n">
        <v>1.10955</v>
      </c>
      <c r="BZ135" s="173" t="n">
        <v>1.2885</v>
      </c>
      <c r="CA135" s="173" t="n">
        <v>2.001</v>
      </c>
      <c r="CB135" s="173" t="n">
        <v>1.529505</v>
      </c>
      <c r="CC135" s="173" t="n">
        <v>1.529505</v>
      </c>
      <c r="CD135" s="173" t="n">
        <v>1.271205</v>
      </c>
      <c r="CE135" s="173" t="n">
        <v>1.08333</v>
      </c>
      <c r="CF135" s="173" t="n">
        <v>1.437805</v>
      </c>
      <c r="CG135" s="182"/>
      <c r="CH135" s="173" t="n">
        <v>1.099575</v>
      </c>
      <c r="CI135" s="182"/>
      <c r="CJ135" s="182"/>
      <c r="CK135" s="182"/>
      <c r="CL135" s="182"/>
      <c r="CM135" s="182"/>
      <c r="CN135" s="182"/>
      <c r="CO135" s="182"/>
      <c r="CP135" s="173" t="n">
        <v>0.955</v>
      </c>
      <c r="CQ135" s="173" t="n">
        <v>0.9</v>
      </c>
      <c r="CR135" s="173" t="n">
        <v>0.9</v>
      </c>
      <c r="CS135" s="173" t="n">
        <v>0.94</v>
      </c>
      <c r="CT135" s="173" t="n">
        <v>0.999</v>
      </c>
      <c r="CU135" s="173" t="n">
        <v>0.48</v>
      </c>
      <c r="CV135" s="173" t="n">
        <v>0.46</v>
      </c>
      <c r="CW135" s="173" t="n">
        <v>0.905</v>
      </c>
      <c r="CX135" s="173" t="n">
        <v>0.585</v>
      </c>
      <c r="CY135" s="173" t="n">
        <v>0.485</v>
      </c>
      <c r="CZ135" s="173" t="n">
        <v>0.795</v>
      </c>
      <c r="DA135" s="173" t="n">
        <v>0.8275</v>
      </c>
      <c r="DB135" s="173" t="n">
        <v>0.85</v>
      </c>
      <c r="DC135" s="173" t="n">
        <v>0.9025</v>
      </c>
      <c r="DD135" s="173" t="n">
        <v>0.82</v>
      </c>
      <c r="DE135" s="173" t="n">
        <v>0.89</v>
      </c>
      <c r="DI135" s="173" t="n">
        <v>0.9775</v>
      </c>
      <c r="DN135" s="182" t="n">
        <v>0.000285</v>
      </c>
      <c r="DO135" s="182" t="n">
        <v>0.0002</v>
      </c>
      <c r="DP135" s="182" t="n">
        <v>0</v>
      </c>
      <c r="DQ135" s="182" t="n">
        <v>0.0001</v>
      </c>
      <c r="DR135" s="182" t="n">
        <v>0</v>
      </c>
      <c r="DS135" s="182" t="n">
        <v>0.0036</v>
      </c>
      <c r="DT135" s="182" t="n">
        <v>0.00047</v>
      </c>
      <c r="DU135" s="182" t="n">
        <v>0.0007</v>
      </c>
      <c r="DV135" s="182" t="n">
        <v>0</v>
      </c>
      <c r="DW135" s="182" t="n">
        <v>0</v>
      </c>
      <c r="DX135" s="182" t="n">
        <v>0.0005</v>
      </c>
      <c r="DY135" s="182" t="n">
        <v>0.0005</v>
      </c>
      <c r="DZ135" s="182" t="n">
        <v>0.0003</v>
      </c>
      <c r="EA135" s="182" t="n">
        <v>0.000275</v>
      </c>
      <c r="EB135" s="182" t="n">
        <v>0.0004</v>
      </c>
      <c r="ED135" s="182" t="n">
        <v>6.5E-005</v>
      </c>
      <c r="EF135" s="173" t="n">
        <v>1</v>
      </c>
    </row>
    <row r="136" customFormat="false" ht="12.75" hidden="false" customHeight="false" outlineLevel="0" collapsed="false">
      <c r="A136" s="3" t="n">
        <v>40513</v>
      </c>
      <c r="B136" s="173" t="n">
        <v>0.98</v>
      </c>
      <c r="C136" s="173" t="n">
        <v>0.988</v>
      </c>
      <c r="D136" s="173" t="n">
        <v>0.96</v>
      </c>
      <c r="E136" s="173" t="n">
        <v>0.952776</v>
      </c>
      <c r="F136" s="173" t="n">
        <v>0.977</v>
      </c>
      <c r="G136" s="173" t="n">
        <v>0.9875</v>
      </c>
      <c r="H136" s="173" t="n">
        <v>0.9875</v>
      </c>
      <c r="I136" s="173" t="n">
        <v>0.97146875</v>
      </c>
      <c r="J136" s="173" t="n">
        <v>0.9805</v>
      </c>
      <c r="K136" s="173" t="n">
        <v>0.970485</v>
      </c>
      <c r="L136" s="173" t="n">
        <v>0.90270295</v>
      </c>
      <c r="M136" s="173" t="n">
        <v>0.952428112</v>
      </c>
      <c r="N136" s="173" t="n">
        <v>0.87733845</v>
      </c>
      <c r="O136" s="173" t="n">
        <v>0.967117463</v>
      </c>
      <c r="P136" s="173" t="n">
        <v>0.87733845</v>
      </c>
      <c r="Q136" s="173" t="n">
        <v>0.90270295</v>
      </c>
      <c r="R136" s="173" t="n">
        <v>0.90270295</v>
      </c>
      <c r="S136" s="173" t="n">
        <v>0.90270295</v>
      </c>
      <c r="T136" s="173" t="n">
        <v>0.87733845</v>
      </c>
      <c r="U136" s="173" t="n">
        <v>0.87733845</v>
      </c>
      <c r="V136" s="173" t="n">
        <v>0.87733845</v>
      </c>
      <c r="W136" s="173" t="n">
        <v>0.87733845</v>
      </c>
      <c r="X136" s="173" t="n">
        <v>0.967117463</v>
      </c>
      <c r="Y136" s="173" t="n">
        <v>0.967117463</v>
      </c>
      <c r="Z136" s="173" t="n">
        <v>0.967117463</v>
      </c>
      <c r="AA136" s="173" t="n">
        <v>0.967117463</v>
      </c>
      <c r="AB136" s="173" t="n">
        <v>0.87733845</v>
      </c>
      <c r="AC136" s="173" t="n">
        <v>0.87733845</v>
      </c>
      <c r="AD136" s="173" t="n">
        <v>0.967117463</v>
      </c>
      <c r="AE136" s="173" t="n">
        <v>0.967117463</v>
      </c>
      <c r="AF136" s="173" t="n">
        <v>0.87733845</v>
      </c>
      <c r="AG136" s="173" t="n">
        <v>0.98</v>
      </c>
      <c r="AH136" s="173" t="n">
        <v>0.9786796</v>
      </c>
      <c r="AI136" s="173" t="n">
        <v>0.9786796</v>
      </c>
      <c r="AJ136" s="173" t="n">
        <v>0.87733845</v>
      </c>
      <c r="AK136" s="173" t="n">
        <v>1</v>
      </c>
      <c r="AL136" s="173" t="n">
        <v>0.970485</v>
      </c>
      <c r="AM136" s="174" t="n">
        <v>0.952776</v>
      </c>
      <c r="AS136" s="173" t="n">
        <v>0.977</v>
      </c>
      <c r="AT136" s="173" t="n">
        <v>0.9775</v>
      </c>
      <c r="AU136" s="173" t="n">
        <v>0.9786796</v>
      </c>
      <c r="AV136" s="173" t="n">
        <v>0.952776</v>
      </c>
      <c r="AW136" s="173" t="n">
        <v>0.952776</v>
      </c>
      <c r="AX136" s="173" t="n">
        <v>0.952776</v>
      </c>
      <c r="AY136" s="173" t="n">
        <v>0.9786796</v>
      </c>
      <c r="AZ136" s="174" t="n">
        <v>0.9786796</v>
      </c>
      <c r="BA136" s="174" t="n">
        <v>0.952776</v>
      </c>
      <c r="BB136" s="181" t="n">
        <v>1</v>
      </c>
      <c r="BC136" s="173" t="n">
        <v>1</v>
      </c>
      <c r="BD136" s="173" t="n">
        <v>1</v>
      </c>
      <c r="BE136" s="173" t="n">
        <v>1</v>
      </c>
      <c r="BF136" s="173" t="n">
        <v>0.9999</v>
      </c>
      <c r="BG136" s="173" t="n">
        <v>1</v>
      </c>
      <c r="BH136" s="173" t="n">
        <v>1</v>
      </c>
      <c r="BI136" s="173" t="n">
        <v>0.99</v>
      </c>
      <c r="BJ136" s="173" t="n">
        <v>0.999</v>
      </c>
      <c r="BK136" s="173" t="n">
        <v>0.999</v>
      </c>
      <c r="BL136" s="173" t="n">
        <v>0.9985</v>
      </c>
      <c r="BM136" s="173" t="n">
        <v>0.9985</v>
      </c>
      <c r="BN136" s="173" t="n">
        <v>0.972</v>
      </c>
      <c r="BO136" s="173" t="n">
        <v>0.9999</v>
      </c>
      <c r="BP136" s="173" t="n">
        <v>0.9999</v>
      </c>
      <c r="BQ136" s="173" t="n">
        <v>1</v>
      </c>
      <c r="BR136" s="173" t="n">
        <v>1.1011976</v>
      </c>
      <c r="BS136" s="173" t="n">
        <v>1.1152</v>
      </c>
      <c r="BT136" s="173" t="n">
        <v>1.0827</v>
      </c>
      <c r="BU136" s="173" t="n">
        <v>1.0179</v>
      </c>
      <c r="BV136" s="173" t="n">
        <v>1</v>
      </c>
      <c r="BW136" s="173" t="n">
        <v>2.3154</v>
      </c>
      <c r="BX136" s="173" t="n">
        <v>2.293196333</v>
      </c>
      <c r="BY136" s="173" t="n">
        <v>1.11025</v>
      </c>
      <c r="BZ136" s="173" t="n">
        <v>1.2885</v>
      </c>
      <c r="CA136" s="173" t="n">
        <v>2.001</v>
      </c>
      <c r="CB136" s="173" t="n">
        <v>1.530005</v>
      </c>
      <c r="CC136" s="173" t="n">
        <v>1.530005</v>
      </c>
      <c r="CD136" s="173" t="n">
        <v>1.271505</v>
      </c>
      <c r="CE136" s="173" t="n">
        <v>1.083605</v>
      </c>
      <c r="CF136" s="173" t="n">
        <v>1.438205</v>
      </c>
      <c r="CG136" s="182"/>
      <c r="CH136" s="173" t="n">
        <v>1.09964</v>
      </c>
      <c r="CI136" s="182"/>
      <c r="CJ136" s="182"/>
      <c r="CK136" s="182"/>
      <c r="CL136" s="182"/>
      <c r="CM136" s="182"/>
      <c r="CN136" s="182"/>
      <c r="CO136" s="182"/>
      <c r="CP136" s="173" t="n">
        <v>0.935</v>
      </c>
      <c r="CQ136" s="173" t="n">
        <v>0.89</v>
      </c>
      <c r="CR136" s="173" t="n">
        <v>0.88</v>
      </c>
      <c r="CS136" s="173" t="n">
        <v>0.92</v>
      </c>
      <c r="CT136" s="173" t="n">
        <v>0.999</v>
      </c>
      <c r="CU136" s="173" t="n">
        <v>0.51</v>
      </c>
      <c r="CV136" s="173" t="n">
        <v>0.48</v>
      </c>
      <c r="CW136" s="173" t="n">
        <v>0.875</v>
      </c>
      <c r="CX136" s="173" t="n">
        <v>0.59</v>
      </c>
      <c r="CY136" s="173" t="n">
        <v>0.485</v>
      </c>
      <c r="CZ136" s="173" t="n">
        <v>0.59</v>
      </c>
      <c r="DA136" s="173" t="n">
        <v>0.6225</v>
      </c>
      <c r="DB136" s="173" t="n">
        <v>0.69</v>
      </c>
      <c r="DC136" s="173" t="n">
        <v>0.8925</v>
      </c>
      <c r="DD136" s="173" t="n">
        <v>0.715</v>
      </c>
      <c r="DE136" s="173" t="n">
        <v>0.89</v>
      </c>
      <c r="DI136" s="173" t="n">
        <v>0.9775</v>
      </c>
      <c r="DN136" s="182" t="n">
        <v>0.000285</v>
      </c>
      <c r="DO136" s="182" t="n">
        <v>0.0002</v>
      </c>
      <c r="DP136" s="182" t="n">
        <v>0</v>
      </c>
      <c r="DQ136" s="182" t="n">
        <v>0.0001</v>
      </c>
      <c r="DR136" s="182" t="n">
        <v>0</v>
      </c>
      <c r="DS136" s="182" t="n">
        <v>0.0036</v>
      </c>
      <c r="DT136" s="182" t="n">
        <v>0.00047</v>
      </c>
      <c r="DU136" s="182" t="n">
        <v>0.0007</v>
      </c>
      <c r="DV136" s="182" t="n">
        <v>0</v>
      </c>
      <c r="DW136" s="182" t="n">
        <v>0</v>
      </c>
      <c r="DX136" s="182" t="n">
        <v>0.0005</v>
      </c>
      <c r="DY136" s="182" t="n">
        <v>0.0005</v>
      </c>
      <c r="DZ136" s="182" t="n">
        <v>0.0003</v>
      </c>
      <c r="EA136" s="182" t="n">
        <v>0.000275</v>
      </c>
      <c r="EB136" s="182" t="n">
        <v>0.0004</v>
      </c>
      <c r="ED136" s="182" t="n">
        <v>6.5E-005</v>
      </c>
      <c r="EF136" s="173" t="n">
        <v>1</v>
      </c>
    </row>
    <row r="137" customFormat="false" ht="12.75" hidden="false" customHeight="false" outlineLevel="0" collapsed="false">
      <c r="A137" s="3" t="n">
        <v>40544</v>
      </c>
      <c r="B137" s="173" t="n">
        <v>0.98</v>
      </c>
      <c r="C137" s="173" t="n">
        <v>0.959244</v>
      </c>
      <c r="D137" s="173" t="n">
        <v>0.96</v>
      </c>
      <c r="E137" s="173" t="n">
        <v>0</v>
      </c>
      <c r="F137" s="173" t="n">
        <v>0.977</v>
      </c>
      <c r="G137" s="173" t="n">
        <v>0.9875</v>
      </c>
      <c r="H137" s="173" t="n">
        <v>0.9875</v>
      </c>
      <c r="I137" s="173" t="n">
        <v>0.89431475</v>
      </c>
      <c r="J137" s="173" t="n">
        <v>0.9805</v>
      </c>
      <c r="K137" s="173" t="n">
        <v>0.985</v>
      </c>
      <c r="L137" s="173" t="n">
        <v>0.925955525</v>
      </c>
      <c r="M137" s="173" t="n">
        <v>0.975696937</v>
      </c>
      <c r="N137" s="173" t="n">
        <v>0.87754545</v>
      </c>
      <c r="O137" s="173" t="n">
        <v>0.9538144</v>
      </c>
      <c r="P137" s="173" t="n">
        <v>0.87754545</v>
      </c>
      <c r="Q137" s="173" t="n">
        <v>0.925955525</v>
      </c>
      <c r="R137" s="173" t="n">
        <v>0.925955525</v>
      </c>
      <c r="S137" s="173" t="n">
        <v>0.925955525</v>
      </c>
      <c r="T137" s="173" t="n">
        <v>0.87754545</v>
      </c>
      <c r="U137" s="173" t="n">
        <v>0.87754545</v>
      </c>
      <c r="V137" s="173" t="n">
        <v>0.87754545</v>
      </c>
      <c r="W137" s="173" t="n">
        <v>0.87754545</v>
      </c>
      <c r="X137" s="173" t="n">
        <v>0.9538144</v>
      </c>
      <c r="Y137" s="173" t="n">
        <v>0.9538144</v>
      </c>
      <c r="Z137" s="173" t="n">
        <v>0.9538144</v>
      </c>
      <c r="AA137" s="173" t="n">
        <v>0.9538144</v>
      </c>
      <c r="AB137" s="173" t="n">
        <v>0.87754545</v>
      </c>
      <c r="AC137" s="173" t="n">
        <v>0.87754545</v>
      </c>
      <c r="AD137" s="173" t="n">
        <v>0.9538144</v>
      </c>
      <c r="AE137" s="173" t="n">
        <v>0.9538144</v>
      </c>
      <c r="AF137" s="173" t="n">
        <v>0.87754545</v>
      </c>
      <c r="AG137" s="173" t="n">
        <v>0.98</v>
      </c>
      <c r="AH137" s="173" t="n">
        <v>0.97873745</v>
      </c>
      <c r="AI137" s="173" t="n">
        <v>0.97873745</v>
      </c>
      <c r="AJ137" s="173" t="n">
        <v>0.87754545</v>
      </c>
      <c r="AK137" s="173" t="n">
        <v>1</v>
      </c>
      <c r="AL137" s="173" t="n">
        <v>0.985</v>
      </c>
      <c r="AM137" s="174" t="n">
        <v>0</v>
      </c>
      <c r="BB137" s="181" t="n">
        <v>1</v>
      </c>
      <c r="BC137" s="173" t="n">
        <v>1</v>
      </c>
      <c r="BD137" s="173" t="n">
        <v>1</v>
      </c>
      <c r="BE137" s="173" t="n">
        <v>1</v>
      </c>
      <c r="BF137" s="173" t="n">
        <v>0.9999</v>
      </c>
      <c r="BG137" s="173" t="n">
        <v>1</v>
      </c>
      <c r="BH137" s="173" t="n">
        <v>1</v>
      </c>
      <c r="BI137" s="173" t="n">
        <v>0.99</v>
      </c>
      <c r="BJ137" s="173" t="n">
        <v>0.999</v>
      </c>
      <c r="BK137" s="173" t="n">
        <v>0.999</v>
      </c>
      <c r="BL137" s="173" t="n">
        <v>0.9985</v>
      </c>
      <c r="BM137" s="173" t="n">
        <v>0.9985</v>
      </c>
      <c r="BN137" s="173" t="n">
        <v>0.972</v>
      </c>
      <c r="BO137" s="173" t="n">
        <v>0.9999</v>
      </c>
      <c r="BP137" s="173" t="n">
        <v>0.9999</v>
      </c>
      <c r="BQ137" s="173" t="n">
        <v>1</v>
      </c>
      <c r="BR137" s="173" t="n">
        <v>1.1014826</v>
      </c>
      <c r="BS137" s="173" t="n">
        <v>1.1154</v>
      </c>
      <c r="BT137" s="173" t="n">
        <v>1.0827</v>
      </c>
      <c r="BU137" s="173" t="n">
        <v>1.018</v>
      </c>
      <c r="BV137" s="173" t="n">
        <v>1</v>
      </c>
      <c r="BW137" s="173" t="n">
        <v>2.319</v>
      </c>
      <c r="BX137" s="173" t="n">
        <v>2.293666333</v>
      </c>
      <c r="BY137" s="173" t="n">
        <v>1.11095</v>
      </c>
      <c r="BZ137" s="173" t="n">
        <v>1.2885</v>
      </c>
      <c r="CA137" s="173" t="n">
        <v>2.001</v>
      </c>
      <c r="CB137" s="173" t="n">
        <v>1.530505</v>
      </c>
      <c r="CC137" s="173" t="n">
        <v>1.530505</v>
      </c>
      <c r="CD137" s="173" t="n">
        <v>1.271805</v>
      </c>
      <c r="CE137" s="173" t="n">
        <v>1.08388</v>
      </c>
      <c r="CF137" s="173" t="n">
        <v>1.438605</v>
      </c>
      <c r="CG137" s="182"/>
      <c r="CH137" s="173" t="n">
        <v>1.099705</v>
      </c>
      <c r="CI137" s="182"/>
      <c r="CJ137" s="182"/>
      <c r="CK137" s="182"/>
      <c r="CL137" s="182"/>
      <c r="CM137" s="182"/>
      <c r="CN137" s="182"/>
      <c r="CO137" s="182"/>
      <c r="CP137" s="173" t="n">
        <v>0.895</v>
      </c>
      <c r="CQ137" s="173" t="n">
        <v>0.86</v>
      </c>
      <c r="CT137" s="173" t="n">
        <v>0.999</v>
      </c>
      <c r="CU137" s="173" t="n">
        <v>0.58</v>
      </c>
      <c r="CV137" s="173" t="n">
        <v>0.45</v>
      </c>
      <c r="CW137" s="173" t="n">
        <v>0.805</v>
      </c>
      <c r="CX137" s="173" t="n">
        <v>0.6</v>
      </c>
      <c r="CY137" s="173" t="n">
        <v>0.505</v>
      </c>
      <c r="CZ137" s="173" t="n">
        <v>0.605</v>
      </c>
      <c r="DA137" s="173" t="n">
        <v>0.6375</v>
      </c>
      <c r="DB137" s="173" t="n">
        <v>0.69</v>
      </c>
      <c r="DC137" s="173" t="n">
        <v>0.88</v>
      </c>
      <c r="DD137" s="173" t="n">
        <v>0.64</v>
      </c>
      <c r="DE137" s="173" t="n">
        <v>0.89</v>
      </c>
      <c r="DN137" s="182" t="n">
        <v>0.000285</v>
      </c>
      <c r="DO137" s="182" t="n">
        <v>0.0002</v>
      </c>
      <c r="DP137" s="182" t="n">
        <v>0</v>
      </c>
      <c r="DQ137" s="182" t="n">
        <v>0.0001</v>
      </c>
      <c r="DR137" s="182" t="n">
        <v>0</v>
      </c>
      <c r="DS137" s="182" t="n">
        <v>0.0036</v>
      </c>
      <c r="DT137" s="182" t="n">
        <v>0.00047</v>
      </c>
      <c r="DU137" s="182" t="n">
        <v>0.0007</v>
      </c>
      <c r="DV137" s="182" t="n">
        <v>0</v>
      </c>
      <c r="DW137" s="182" t="n">
        <v>0</v>
      </c>
      <c r="DX137" s="182" t="n">
        <v>0.0005</v>
      </c>
      <c r="DY137" s="182" t="n">
        <v>0.0005</v>
      </c>
      <c r="DZ137" s="182" t="n">
        <v>0.0003</v>
      </c>
      <c r="EA137" s="182" t="n">
        <v>0.000275</v>
      </c>
      <c r="EB137" s="182" t="n">
        <v>0.0004</v>
      </c>
      <c r="ED137" s="182" t="n">
        <v>6.5E-005</v>
      </c>
      <c r="EF137" s="173" t="n">
        <v>1</v>
      </c>
    </row>
    <row r="138" customFormat="false" ht="12.75" hidden="false" customHeight="false" outlineLevel="0" collapsed="false">
      <c r="A138" s="3" t="n">
        <v>40575</v>
      </c>
      <c r="B138" s="173" t="n">
        <v>0.98</v>
      </c>
      <c r="C138" s="173" t="n">
        <v>0.959416</v>
      </c>
      <c r="D138" s="173" t="n">
        <v>0.96</v>
      </c>
      <c r="E138" s="173" t="n">
        <v>0</v>
      </c>
      <c r="F138" s="173" t="n">
        <v>0.977</v>
      </c>
      <c r="G138" s="173" t="n">
        <v>0.9875</v>
      </c>
      <c r="H138" s="173" t="n">
        <v>0.9875</v>
      </c>
      <c r="I138" s="173" t="n">
        <v>0.93934425</v>
      </c>
      <c r="J138" s="173" t="n">
        <v>0.9805</v>
      </c>
      <c r="K138" s="173" t="n">
        <v>0.985</v>
      </c>
      <c r="L138" s="173" t="n">
        <v>0.972188175</v>
      </c>
      <c r="M138" s="173" t="n">
        <v>0.9875</v>
      </c>
      <c r="N138" s="173" t="n">
        <v>0.90319455</v>
      </c>
      <c r="O138" s="173" t="n">
        <v>0.951346013</v>
      </c>
      <c r="P138" s="173" t="n">
        <v>0.90319455</v>
      </c>
      <c r="Q138" s="173" t="n">
        <v>0.972188175</v>
      </c>
      <c r="R138" s="173" t="n">
        <v>0.972188175</v>
      </c>
      <c r="S138" s="173" t="n">
        <v>0.972188175</v>
      </c>
      <c r="T138" s="173" t="n">
        <v>0.90319455</v>
      </c>
      <c r="U138" s="173" t="n">
        <v>0.90319455</v>
      </c>
      <c r="V138" s="173" t="n">
        <v>0.90319455</v>
      </c>
      <c r="W138" s="173" t="n">
        <v>0.90319455</v>
      </c>
      <c r="X138" s="173" t="n">
        <v>0.951346013</v>
      </c>
      <c r="Y138" s="173" t="n">
        <v>0.951346013</v>
      </c>
      <c r="Z138" s="173" t="n">
        <v>0.951346013</v>
      </c>
      <c r="AA138" s="173" t="n">
        <v>0.951346013</v>
      </c>
      <c r="AB138" s="173" t="n">
        <v>0.90319455</v>
      </c>
      <c r="AC138" s="173" t="n">
        <v>0.90319455</v>
      </c>
      <c r="AD138" s="173" t="n">
        <v>0.951346013</v>
      </c>
      <c r="AE138" s="173" t="n">
        <v>0.951346013</v>
      </c>
      <c r="AF138" s="173" t="n">
        <v>0.90319455</v>
      </c>
      <c r="AG138" s="173" t="n">
        <v>0.98</v>
      </c>
      <c r="AH138" s="173" t="n">
        <v>0.9787953</v>
      </c>
      <c r="AI138" s="173" t="n">
        <v>0.9787953</v>
      </c>
      <c r="AJ138" s="173" t="n">
        <v>0.90319455</v>
      </c>
      <c r="AK138" s="173" t="n">
        <v>1</v>
      </c>
      <c r="AL138" s="173" t="n">
        <v>0.985</v>
      </c>
      <c r="AM138" s="174" t="n">
        <v>0</v>
      </c>
      <c r="BB138" s="181" t="n">
        <v>1</v>
      </c>
      <c r="BC138" s="173" t="n">
        <v>1</v>
      </c>
      <c r="BD138" s="173" t="n">
        <v>1</v>
      </c>
      <c r="BE138" s="173" t="n">
        <v>1</v>
      </c>
      <c r="BF138" s="173" t="n">
        <v>0.9999</v>
      </c>
      <c r="BG138" s="173" t="n">
        <v>1</v>
      </c>
      <c r="BH138" s="173" t="n">
        <v>1</v>
      </c>
      <c r="BI138" s="173" t="n">
        <v>0.99</v>
      </c>
      <c r="BJ138" s="173" t="n">
        <v>0.999</v>
      </c>
      <c r="BK138" s="173" t="n">
        <v>0.999</v>
      </c>
      <c r="BL138" s="173" t="n">
        <v>0.9985</v>
      </c>
      <c r="BM138" s="173" t="n">
        <v>0.9985</v>
      </c>
      <c r="BN138" s="173" t="n">
        <v>0.972</v>
      </c>
      <c r="BO138" s="173" t="n">
        <v>0.9999</v>
      </c>
      <c r="BP138" s="173" t="n">
        <v>0.9999</v>
      </c>
      <c r="BQ138" s="173" t="n">
        <v>1</v>
      </c>
      <c r="BR138" s="173" t="n">
        <v>1.1017676</v>
      </c>
      <c r="BS138" s="173" t="n">
        <v>1.1156</v>
      </c>
      <c r="BT138" s="173" t="n">
        <v>1.0827</v>
      </c>
      <c r="BU138" s="173" t="n">
        <v>1.0181</v>
      </c>
      <c r="BV138" s="173" t="n">
        <v>1</v>
      </c>
      <c r="BW138" s="173" t="n">
        <v>2.3226</v>
      </c>
      <c r="BX138" s="173" t="n">
        <v>2.294136333</v>
      </c>
      <c r="BY138" s="173" t="n">
        <v>1.11165</v>
      </c>
      <c r="BZ138" s="173" t="n">
        <v>1.2885</v>
      </c>
      <c r="CA138" s="173" t="n">
        <v>2.001</v>
      </c>
      <c r="CB138" s="173" t="n">
        <v>1.531005</v>
      </c>
      <c r="CC138" s="173" t="n">
        <v>1.531005</v>
      </c>
      <c r="CD138" s="173" t="n">
        <v>1.272105</v>
      </c>
      <c r="CE138" s="173" t="n">
        <v>1.084155</v>
      </c>
      <c r="CF138" s="173" t="n">
        <v>1.439005</v>
      </c>
      <c r="CG138" s="182"/>
      <c r="CH138" s="173" t="n">
        <v>1.09977</v>
      </c>
      <c r="CI138" s="182"/>
      <c r="CJ138" s="182"/>
      <c r="CK138" s="182"/>
      <c r="CL138" s="182"/>
      <c r="CM138" s="182"/>
      <c r="CN138" s="182"/>
      <c r="CO138" s="182"/>
      <c r="CP138" s="173" t="n">
        <v>0.865</v>
      </c>
      <c r="CQ138" s="173" t="n">
        <v>0.86</v>
      </c>
      <c r="CT138" s="173" t="n">
        <v>0.99895</v>
      </c>
      <c r="CU138" s="173" t="n">
        <v>0.58</v>
      </c>
      <c r="CV138" s="173" t="n">
        <v>0.45</v>
      </c>
      <c r="CW138" s="173" t="n">
        <v>0.845</v>
      </c>
      <c r="CX138" s="173" t="n">
        <v>0.705</v>
      </c>
      <c r="CY138" s="173" t="n">
        <v>0.505</v>
      </c>
      <c r="CZ138" s="173" t="n">
        <v>0.635</v>
      </c>
      <c r="DA138" s="173" t="n">
        <v>0.6675</v>
      </c>
      <c r="DB138" s="173" t="n">
        <v>0.71</v>
      </c>
      <c r="DC138" s="173" t="n">
        <v>0.8775</v>
      </c>
      <c r="DD138" s="173" t="n">
        <v>0.67</v>
      </c>
      <c r="DE138" s="173" t="n">
        <v>0.89</v>
      </c>
      <c r="DN138" s="182" t="n">
        <v>0.000285</v>
      </c>
      <c r="DO138" s="182" t="n">
        <v>0.0002</v>
      </c>
      <c r="DP138" s="182" t="n">
        <v>0</v>
      </c>
      <c r="DQ138" s="182" t="n">
        <v>0.0001</v>
      </c>
      <c r="DR138" s="182" t="n">
        <v>0</v>
      </c>
      <c r="DS138" s="182" t="n">
        <v>0.0036</v>
      </c>
      <c r="DT138" s="182" t="n">
        <v>0.00047</v>
      </c>
      <c r="DU138" s="182" t="n">
        <v>0.0007</v>
      </c>
      <c r="DV138" s="182" t="n">
        <v>0</v>
      </c>
      <c r="DW138" s="182" t="n">
        <v>0</v>
      </c>
      <c r="DX138" s="182" t="n">
        <v>0.0005</v>
      </c>
      <c r="DY138" s="182" t="n">
        <v>0.0005</v>
      </c>
      <c r="DZ138" s="182" t="n">
        <v>0.0003</v>
      </c>
      <c r="EA138" s="182" t="n">
        <v>0.000275</v>
      </c>
      <c r="EB138" s="182" t="n">
        <v>0.0004</v>
      </c>
      <c r="ED138" s="182" t="n">
        <v>6.5E-005</v>
      </c>
      <c r="EF138" s="173" t="n">
        <v>1</v>
      </c>
    </row>
    <row r="139" customFormat="false" ht="12.75" hidden="false" customHeight="false" outlineLevel="0" collapsed="false">
      <c r="A139" s="3" t="n">
        <v>40603</v>
      </c>
      <c r="B139" s="173" t="n">
        <v>0.98</v>
      </c>
      <c r="C139" s="173" t="n">
        <v>0.988</v>
      </c>
      <c r="D139" s="173" t="n">
        <v>0.96</v>
      </c>
      <c r="E139" s="173" t="n">
        <v>0</v>
      </c>
      <c r="F139" s="173" t="n">
        <v>0.977</v>
      </c>
      <c r="G139" s="173" t="n">
        <v>0.9875</v>
      </c>
      <c r="H139" s="173" t="n">
        <v>0.9875</v>
      </c>
      <c r="I139" s="173" t="n">
        <v>0.97330625</v>
      </c>
      <c r="J139" s="173" t="n">
        <v>0.9805</v>
      </c>
      <c r="K139" s="173" t="n">
        <v>0.985</v>
      </c>
      <c r="L139" s="173" t="n">
        <v>0.9875</v>
      </c>
      <c r="M139" s="173" t="n">
        <v>0.9875</v>
      </c>
      <c r="N139" s="173" t="n">
        <v>0.98</v>
      </c>
      <c r="O139" s="173" t="n">
        <v>0.975987</v>
      </c>
      <c r="P139" s="173" t="n">
        <v>0.98</v>
      </c>
      <c r="Q139" s="173" t="n">
        <v>0.9875</v>
      </c>
      <c r="R139" s="173" t="n">
        <v>0.9875</v>
      </c>
      <c r="S139" s="173" t="n">
        <v>0.9875</v>
      </c>
      <c r="T139" s="173" t="n">
        <v>0.98</v>
      </c>
      <c r="U139" s="173" t="n">
        <v>0.98</v>
      </c>
      <c r="V139" s="173" t="n">
        <v>0.98</v>
      </c>
      <c r="W139" s="173" t="n">
        <v>0.98</v>
      </c>
      <c r="X139" s="173" t="n">
        <v>0.975987</v>
      </c>
      <c r="Y139" s="173" t="n">
        <v>0.975987</v>
      </c>
      <c r="Z139" s="173" t="n">
        <v>0.975987</v>
      </c>
      <c r="AA139" s="173" t="n">
        <v>0.975987</v>
      </c>
      <c r="AB139" s="173" t="n">
        <v>0.98</v>
      </c>
      <c r="AC139" s="173" t="n">
        <v>0.98</v>
      </c>
      <c r="AD139" s="173" t="n">
        <v>0.975987</v>
      </c>
      <c r="AE139" s="173" t="n">
        <v>0.975987</v>
      </c>
      <c r="AF139" s="173" t="n">
        <v>0.98</v>
      </c>
      <c r="AG139" s="173" t="n">
        <v>0.99</v>
      </c>
      <c r="AH139" s="173" t="n">
        <v>0.97885315</v>
      </c>
      <c r="AI139" s="173" t="n">
        <v>0.97885315</v>
      </c>
      <c r="AJ139" s="173" t="n">
        <v>0.98</v>
      </c>
      <c r="AK139" s="173" t="n">
        <v>1</v>
      </c>
      <c r="AL139" s="173" t="n">
        <v>0.985</v>
      </c>
      <c r="AM139" s="174" t="n">
        <v>0</v>
      </c>
      <c r="BB139" s="181" t="n">
        <v>1</v>
      </c>
      <c r="BC139" s="173" t="n">
        <v>1</v>
      </c>
      <c r="BD139" s="173" t="n">
        <v>1</v>
      </c>
      <c r="BE139" s="173" t="n">
        <v>1</v>
      </c>
      <c r="BF139" s="173" t="n">
        <v>0.9999</v>
      </c>
      <c r="BG139" s="173" t="n">
        <v>1</v>
      </c>
      <c r="BH139" s="173" t="n">
        <v>1</v>
      </c>
      <c r="BI139" s="173" t="n">
        <v>0.99</v>
      </c>
      <c r="BJ139" s="173" t="n">
        <v>0.999</v>
      </c>
      <c r="BK139" s="173" t="n">
        <v>0.999</v>
      </c>
      <c r="BL139" s="173" t="n">
        <v>0.9985</v>
      </c>
      <c r="BM139" s="173" t="n">
        <v>0.9985</v>
      </c>
      <c r="BN139" s="173" t="n">
        <v>0.972</v>
      </c>
      <c r="BO139" s="173" t="n">
        <v>0.9999</v>
      </c>
      <c r="BP139" s="173" t="n">
        <v>0.9999</v>
      </c>
      <c r="BQ139" s="173" t="n">
        <v>1</v>
      </c>
      <c r="BR139" s="173" t="n">
        <v>1.1020526</v>
      </c>
      <c r="BS139" s="173" t="n">
        <v>1.1158</v>
      </c>
      <c r="BT139" s="173" t="n">
        <v>1.0827</v>
      </c>
      <c r="BU139" s="173" t="n">
        <v>1.0182</v>
      </c>
      <c r="BV139" s="173" t="n">
        <v>1</v>
      </c>
      <c r="BW139" s="173" t="n">
        <v>2.3262</v>
      </c>
      <c r="BX139" s="173" t="n">
        <v>2.294606333</v>
      </c>
      <c r="BY139" s="173" t="n">
        <v>1.11235</v>
      </c>
      <c r="BZ139" s="173" t="n">
        <v>1.2885</v>
      </c>
      <c r="CA139" s="173" t="n">
        <v>2.001</v>
      </c>
      <c r="CB139" s="173" t="n">
        <v>1.531505</v>
      </c>
      <c r="CC139" s="173" t="n">
        <v>1.531505</v>
      </c>
      <c r="CD139" s="173" t="n">
        <v>1.272405</v>
      </c>
      <c r="CE139" s="173" t="n">
        <v>1.08443</v>
      </c>
      <c r="CF139" s="173" t="n">
        <v>1.439405</v>
      </c>
      <c r="CG139" s="182"/>
      <c r="CH139" s="173" t="n">
        <v>1.099835</v>
      </c>
      <c r="CI139" s="182"/>
      <c r="CJ139" s="182"/>
      <c r="CK139" s="182"/>
      <c r="CL139" s="182"/>
      <c r="CM139" s="182"/>
      <c r="CN139" s="182"/>
      <c r="CO139" s="182"/>
      <c r="CP139" s="173" t="n">
        <v>0.865</v>
      </c>
      <c r="CQ139" s="173" t="n">
        <v>0.89</v>
      </c>
      <c r="CT139" s="173" t="n">
        <v>0.99895</v>
      </c>
      <c r="CU139" s="173" t="n">
        <v>0.54</v>
      </c>
      <c r="CV139" s="173" t="n">
        <v>0.45</v>
      </c>
      <c r="CW139" s="173" t="n">
        <v>0.875</v>
      </c>
      <c r="CX139" s="173" t="n">
        <v>0.875</v>
      </c>
      <c r="CY139" s="173" t="n">
        <v>0.515</v>
      </c>
      <c r="CZ139" s="173" t="n">
        <v>0.785</v>
      </c>
      <c r="DA139" s="173" t="n">
        <v>0.8175</v>
      </c>
      <c r="DB139" s="173" t="n">
        <v>0.8</v>
      </c>
      <c r="DC139" s="173" t="n">
        <v>0.9</v>
      </c>
      <c r="DD139" s="173" t="n">
        <v>0.83</v>
      </c>
      <c r="DE139" s="173" t="n">
        <v>0.89</v>
      </c>
      <c r="DN139" s="182" t="n">
        <v>0.000285</v>
      </c>
      <c r="DO139" s="182" t="n">
        <v>0.0002</v>
      </c>
      <c r="DP139" s="182" t="n">
        <v>0</v>
      </c>
      <c r="DQ139" s="182" t="n">
        <v>0.0001</v>
      </c>
      <c r="DR139" s="182" t="n">
        <v>0</v>
      </c>
      <c r="DS139" s="182" t="n">
        <v>0.0036</v>
      </c>
      <c r="DT139" s="182" t="n">
        <v>0.00047</v>
      </c>
      <c r="DU139" s="182" t="n">
        <v>0.0007</v>
      </c>
      <c r="DV139" s="182" t="n">
        <v>0</v>
      </c>
      <c r="DW139" s="182" t="n">
        <v>0</v>
      </c>
      <c r="DX139" s="182" t="n">
        <v>0.0005</v>
      </c>
      <c r="DY139" s="182" t="n">
        <v>0.0005</v>
      </c>
      <c r="DZ139" s="182" t="n">
        <v>0.0003</v>
      </c>
      <c r="EA139" s="182" t="n">
        <v>0.000275</v>
      </c>
      <c r="EB139" s="182" t="n">
        <v>0.0004</v>
      </c>
      <c r="ED139" s="182" t="n">
        <v>6.5E-005</v>
      </c>
      <c r="EF139" s="173" t="n">
        <v>1</v>
      </c>
    </row>
    <row r="140" customFormat="false" ht="12.75" hidden="false" customHeight="false" outlineLevel="0" collapsed="false">
      <c r="A140" s="3" t="n">
        <v>40634</v>
      </c>
      <c r="B140" s="173" t="n">
        <v>0.98</v>
      </c>
      <c r="C140" s="173" t="n">
        <v>0.988</v>
      </c>
      <c r="D140" s="173" t="n">
        <v>0.96</v>
      </c>
      <c r="E140" s="173" t="n">
        <v>0</v>
      </c>
      <c r="F140" s="173" t="n">
        <v>0.977</v>
      </c>
      <c r="G140" s="173" t="n">
        <v>0.9875</v>
      </c>
      <c r="H140" s="173" t="n">
        <v>0.96393206</v>
      </c>
      <c r="I140" s="173" t="n">
        <v>0.9875</v>
      </c>
      <c r="J140" s="173" t="n">
        <v>0.9805</v>
      </c>
      <c r="K140" s="173" t="n">
        <v>0.985</v>
      </c>
      <c r="L140" s="173" t="n">
        <v>0.9875</v>
      </c>
      <c r="M140" s="173" t="n">
        <v>0.9875</v>
      </c>
      <c r="N140" s="173" t="n">
        <v>0.98</v>
      </c>
      <c r="O140" s="173" t="n">
        <v>0.979488615</v>
      </c>
      <c r="P140" s="173" t="n">
        <v>0.98</v>
      </c>
      <c r="Q140" s="173" t="n">
        <v>0.9875</v>
      </c>
      <c r="R140" s="173" t="n">
        <v>0.9875</v>
      </c>
      <c r="S140" s="173" t="n">
        <v>0.9875</v>
      </c>
      <c r="T140" s="173" t="n">
        <v>0.98</v>
      </c>
      <c r="U140" s="173" t="n">
        <v>0.98</v>
      </c>
      <c r="V140" s="173" t="n">
        <v>0.98</v>
      </c>
      <c r="W140" s="173" t="n">
        <v>0.98</v>
      </c>
      <c r="X140" s="173" t="n">
        <v>0.979488615</v>
      </c>
      <c r="Y140" s="173" t="n">
        <v>0.979488615</v>
      </c>
      <c r="Z140" s="173" t="n">
        <v>0.979488615</v>
      </c>
      <c r="AA140" s="173" t="n">
        <v>0.979488615</v>
      </c>
      <c r="AB140" s="173" t="n">
        <v>0.98</v>
      </c>
      <c r="AC140" s="173" t="n">
        <v>0.98</v>
      </c>
      <c r="AD140" s="173" t="n">
        <v>0.979488615</v>
      </c>
      <c r="AE140" s="173" t="n">
        <v>0.979488615</v>
      </c>
      <c r="AF140" s="173" t="n">
        <v>0.98</v>
      </c>
      <c r="AG140" s="173" t="n">
        <v>0.99</v>
      </c>
      <c r="AH140" s="173" t="n">
        <v>0.978911</v>
      </c>
      <c r="AI140" s="173" t="n">
        <v>0.978911</v>
      </c>
      <c r="AJ140" s="173" t="n">
        <v>0.98</v>
      </c>
      <c r="AK140" s="173" t="n">
        <v>1</v>
      </c>
      <c r="AL140" s="173" t="n">
        <v>0.985</v>
      </c>
      <c r="AM140" s="174" t="n">
        <v>0</v>
      </c>
      <c r="BB140" s="181" t="n">
        <v>1</v>
      </c>
      <c r="BC140" s="173" t="n">
        <v>1</v>
      </c>
      <c r="BD140" s="173" t="n">
        <v>1</v>
      </c>
      <c r="BE140" s="173" t="n">
        <v>1</v>
      </c>
      <c r="BF140" s="173" t="n">
        <v>0.9999</v>
      </c>
      <c r="BG140" s="173" t="n">
        <v>1</v>
      </c>
      <c r="BH140" s="173" t="n">
        <v>1</v>
      </c>
      <c r="BI140" s="173" t="n">
        <v>0.99</v>
      </c>
      <c r="BJ140" s="173" t="n">
        <v>0.999</v>
      </c>
      <c r="BK140" s="173" t="n">
        <v>0.999</v>
      </c>
      <c r="BL140" s="173" t="n">
        <v>0.9985</v>
      </c>
      <c r="BM140" s="173" t="n">
        <v>0.9985</v>
      </c>
      <c r="BN140" s="173" t="n">
        <v>0.972</v>
      </c>
      <c r="BO140" s="173" t="n">
        <v>0.9999</v>
      </c>
      <c r="BP140" s="173" t="n">
        <v>0.9999</v>
      </c>
      <c r="BQ140" s="173" t="n">
        <v>1</v>
      </c>
      <c r="BR140" s="173" t="n">
        <v>1.1023376</v>
      </c>
      <c r="BS140" s="173" t="n">
        <v>1.116</v>
      </c>
      <c r="BT140" s="173" t="n">
        <v>1.0827</v>
      </c>
      <c r="BU140" s="173" t="n">
        <v>1.0183</v>
      </c>
      <c r="BV140" s="173" t="n">
        <v>1</v>
      </c>
      <c r="BW140" s="173" t="n">
        <v>2.3298</v>
      </c>
      <c r="BX140" s="173" t="n">
        <v>2.295076333</v>
      </c>
      <c r="BY140" s="173" t="n">
        <v>1.11305</v>
      </c>
      <c r="BZ140" s="173" t="n">
        <v>1.2885</v>
      </c>
      <c r="CA140" s="173" t="n">
        <v>2.001</v>
      </c>
      <c r="CB140" s="173" t="n">
        <v>1.532005</v>
      </c>
      <c r="CC140" s="173" t="n">
        <v>1.532005</v>
      </c>
      <c r="CD140" s="173" t="n">
        <v>1.272705</v>
      </c>
      <c r="CE140" s="173" t="n">
        <v>1.084705</v>
      </c>
      <c r="CF140" s="173" t="n">
        <v>1.439805</v>
      </c>
      <c r="CG140" s="182"/>
      <c r="CH140" s="173" t="n">
        <v>1.0999</v>
      </c>
      <c r="CI140" s="182"/>
      <c r="CJ140" s="182"/>
      <c r="CK140" s="182"/>
      <c r="CL140" s="182"/>
      <c r="CM140" s="182"/>
      <c r="CN140" s="182"/>
      <c r="CO140" s="182"/>
      <c r="CP140" s="173" t="n">
        <v>0.895</v>
      </c>
      <c r="CQ140" s="173" t="n">
        <v>0.9</v>
      </c>
      <c r="CT140" s="173" t="n">
        <v>0.99895</v>
      </c>
      <c r="CU140" s="173" t="n">
        <v>0.48</v>
      </c>
      <c r="CV140" s="173" t="n">
        <v>0.42</v>
      </c>
      <c r="CW140" s="173" t="n">
        <v>0.935</v>
      </c>
      <c r="CX140" s="173" t="n">
        <v>0.865</v>
      </c>
      <c r="CY140" s="173" t="n">
        <v>0.575</v>
      </c>
      <c r="CZ140" s="173" t="n">
        <v>0.895</v>
      </c>
      <c r="DA140" s="173" t="n">
        <v>0.9275</v>
      </c>
      <c r="DB140" s="173" t="n">
        <v>0.85</v>
      </c>
      <c r="DC140" s="173" t="n">
        <v>0.903</v>
      </c>
      <c r="DD140" s="173" t="n">
        <v>0.92</v>
      </c>
      <c r="DE140" s="173" t="n">
        <v>0.89</v>
      </c>
      <c r="DN140" s="182" t="n">
        <v>0.000285</v>
      </c>
      <c r="DO140" s="182" t="n">
        <v>0.0002</v>
      </c>
      <c r="DP140" s="182" t="n">
        <v>0</v>
      </c>
      <c r="DQ140" s="182" t="n">
        <v>0.0001</v>
      </c>
      <c r="DR140" s="182" t="n">
        <v>0</v>
      </c>
      <c r="DS140" s="182" t="n">
        <v>0.0036</v>
      </c>
      <c r="DT140" s="182" t="n">
        <v>0.00047</v>
      </c>
      <c r="DU140" s="182" t="n">
        <v>0.0007</v>
      </c>
      <c r="DV140" s="182" t="n">
        <v>0</v>
      </c>
      <c r="DW140" s="182" t="n">
        <v>0</v>
      </c>
      <c r="DX140" s="182" t="n">
        <v>0.0005</v>
      </c>
      <c r="DY140" s="182" t="n">
        <v>0.0005</v>
      </c>
      <c r="DZ140" s="182" t="n">
        <v>0.0003</v>
      </c>
      <c r="EA140" s="182" t="n">
        <v>0.000275</v>
      </c>
      <c r="EB140" s="182" t="n">
        <v>0.0004</v>
      </c>
      <c r="ED140" s="182" t="n">
        <v>6.5E-005</v>
      </c>
      <c r="EF140" s="173" t="n">
        <v>1</v>
      </c>
    </row>
    <row r="141" customFormat="false" ht="12.75" hidden="false" customHeight="false" outlineLevel="0" collapsed="false">
      <c r="A141" s="3" t="n">
        <v>40664</v>
      </c>
      <c r="B141" s="173" t="n">
        <v>0.98</v>
      </c>
      <c r="C141" s="173" t="n">
        <v>0.988</v>
      </c>
      <c r="D141" s="173" t="n">
        <v>0.96</v>
      </c>
      <c r="E141" s="173" t="n">
        <v>0</v>
      </c>
      <c r="F141" s="173" t="n">
        <v>0.977</v>
      </c>
      <c r="G141" s="173" t="n">
        <v>0.793356</v>
      </c>
      <c r="H141" s="173" t="n">
        <v>0.96412946</v>
      </c>
      <c r="I141" s="173" t="n">
        <v>0.9875</v>
      </c>
      <c r="J141" s="173" t="n">
        <v>0.9805</v>
      </c>
      <c r="K141" s="173" t="n">
        <v>0.985</v>
      </c>
      <c r="L141" s="173" t="n">
        <v>0.9875</v>
      </c>
      <c r="M141" s="173" t="n">
        <v>0.9875</v>
      </c>
      <c r="N141" s="173" t="n">
        <v>0.98</v>
      </c>
      <c r="O141" s="173" t="n">
        <v>0.976482</v>
      </c>
      <c r="P141" s="173" t="n">
        <v>0.98</v>
      </c>
      <c r="Q141" s="173" t="n">
        <v>0.9875</v>
      </c>
      <c r="R141" s="173" t="n">
        <v>0.9875</v>
      </c>
      <c r="S141" s="173" t="n">
        <v>0.9875</v>
      </c>
      <c r="T141" s="173" t="n">
        <v>0.98</v>
      </c>
      <c r="U141" s="173" t="n">
        <v>0.98</v>
      </c>
      <c r="V141" s="173" t="n">
        <v>0.98</v>
      </c>
      <c r="W141" s="173" t="n">
        <v>0.98</v>
      </c>
      <c r="X141" s="173" t="n">
        <v>0.976482</v>
      </c>
      <c r="Y141" s="173" t="n">
        <v>0.976482</v>
      </c>
      <c r="Z141" s="173" t="n">
        <v>0.976482</v>
      </c>
      <c r="AA141" s="173" t="n">
        <v>0.976482</v>
      </c>
      <c r="AB141" s="173" t="n">
        <v>0.98</v>
      </c>
      <c r="AC141" s="173" t="n">
        <v>0.98</v>
      </c>
      <c r="AD141" s="173" t="n">
        <v>0.976482</v>
      </c>
      <c r="AE141" s="173" t="n">
        <v>0.976482</v>
      </c>
      <c r="AF141" s="173" t="n">
        <v>0.98</v>
      </c>
      <c r="AG141" s="173" t="n">
        <v>0.99</v>
      </c>
      <c r="AH141" s="173" t="n">
        <v>0.97896885</v>
      </c>
      <c r="AI141" s="173" t="n">
        <v>0.97896885</v>
      </c>
      <c r="AJ141" s="173" t="n">
        <v>0.98</v>
      </c>
      <c r="AK141" s="173" t="n">
        <v>1</v>
      </c>
      <c r="AL141" s="173" t="n">
        <v>0.985</v>
      </c>
      <c r="AM141" s="174" t="n">
        <v>0</v>
      </c>
      <c r="BB141" s="181" t="n">
        <v>1</v>
      </c>
      <c r="BC141" s="173" t="n">
        <v>1</v>
      </c>
      <c r="BD141" s="173" t="n">
        <v>1</v>
      </c>
      <c r="BE141" s="173" t="n">
        <v>1</v>
      </c>
      <c r="BF141" s="173" t="n">
        <v>0.9999</v>
      </c>
      <c r="BG141" s="173" t="n">
        <v>1</v>
      </c>
      <c r="BH141" s="173" t="n">
        <v>1</v>
      </c>
      <c r="BI141" s="173" t="n">
        <v>0.99</v>
      </c>
      <c r="BJ141" s="173" t="n">
        <v>0.999</v>
      </c>
      <c r="BK141" s="173" t="n">
        <v>0.999</v>
      </c>
      <c r="BL141" s="173" t="n">
        <v>0.9985</v>
      </c>
      <c r="BM141" s="173" t="n">
        <v>0.9985</v>
      </c>
      <c r="BN141" s="173" t="n">
        <v>0.972</v>
      </c>
      <c r="BO141" s="173" t="n">
        <v>0.9999</v>
      </c>
      <c r="BP141" s="173" t="n">
        <v>0.9999</v>
      </c>
      <c r="BQ141" s="173" t="n">
        <v>1</v>
      </c>
      <c r="BR141" s="173" t="n">
        <v>1.1026226</v>
      </c>
      <c r="BS141" s="173" t="n">
        <v>1.1162</v>
      </c>
      <c r="BT141" s="173" t="n">
        <v>1.0827</v>
      </c>
      <c r="BU141" s="173" t="n">
        <v>1.0184</v>
      </c>
      <c r="BV141" s="173" t="n">
        <v>1</v>
      </c>
      <c r="BW141" s="173" t="n">
        <v>2.3334</v>
      </c>
      <c r="BX141" s="173" t="n">
        <v>2.295546333</v>
      </c>
      <c r="BY141" s="173" t="n">
        <v>1.11375</v>
      </c>
      <c r="BZ141" s="173" t="n">
        <v>1.2885</v>
      </c>
      <c r="CA141" s="173" t="n">
        <v>2.001</v>
      </c>
      <c r="CB141" s="173" t="n">
        <v>1.532505</v>
      </c>
      <c r="CC141" s="173" t="n">
        <v>1.532505</v>
      </c>
      <c r="CD141" s="173" t="n">
        <v>1.273005</v>
      </c>
      <c r="CE141" s="173" t="n">
        <v>1.08498</v>
      </c>
      <c r="CF141" s="173" t="n">
        <v>1.440205</v>
      </c>
      <c r="CG141" s="182"/>
      <c r="CH141" s="173" t="n">
        <v>1.099965</v>
      </c>
      <c r="CI141" s="182"/>
      <c r="CJ141" s="182"/>
      <c r="CK141" s="182"/>
      <c r="CL141" s="182"/>
      <c r="CM141" s="182"/>
      <c r="CN141" s="182"/>
      <c r="CO141" s="182"/>
      <c r="CP141" s="173" t="n">
        <v>0.965</v>
      </c>
      <c r="CQ141" s="173" t="n">
        <v>0.91</v>
      </c>
      <c r="CT141" s="173" t="n">
        <v>0.99895</v>
      </c>
      <c r="CU141" s="173" t="n">
        <v>0.34</v>
      </c>
      <c r="CV141" s="173" t="n">
        <v>0.42</v>
      </c>
      <c r="CW141" s="173" t="n">
        <v>0.935</v>
      </c>
      <c r="CX141" s="173" t="n">
        <v>0.765</v>
      </c>
      <c r="CY141" s="173" t="n">
        <v>0.625</v>
      </c>
      <c r="CZ141" s="173" t="n">
        <v>0.9175</v>
      </c>
      <c r="DA141" s="173" t="n">
        <v>0.95</v>
      </c>
      <c r="DB141" s="173" t="n">
        <v>0.88</v>
      </c>
      <c r="DC141" s="173" t="n">
        <v>0.9</v>
      </c>
      <c r="DD141" s="173" t="n">
        <v>0.935</v>
      </c>
      <c r="DE141" s="173" t="n">
        <v>0.89</v>
      </c>
      <c r="DN141" s="182" t="n">
        <v>0.000285</v>
      </c>
      <c r="DO141" s="182" t="n">
        <v>0.0002</v>
      </c>
      <c r="DP141" s="182" t="n">
        <v>0</v>
      </c>
      <c r="DQ141" s="182" t="n">
        <v>0.0001</v>
      </c>
      <c r="DR141" s="182" t="n">
        <v>0</v>
      </c>
      <c r="DS141" s="182" t="n">
        <v>0.0036</v>
      </c>
      <c r="DT141" s="182" t="n">
        <v>0.00047</v>
      </c>
      <c r="DU141" s="182" t="n">
        <v>0.0007</v>
      </c>
      <c r="DV141" s="182" t="n">
        <v>0</v>
      </c>
      <c r="DW141" s="182" t="n">
        <v>0</v>
      </c>
      <c r="DX141" s="182" t="n">
        <v>0.0005</v>
      </c>
      <c r="DY141" s="182" t="n">
        <v>0.0005</v>
      </c>
      <c r="DZ141" s="182" t="n">
        <v>0.0003</v>
      </c>
      <c r="EA141" s="182" t="n">
        <v>0.000275</v>
      </c>
      <c r="EB141" s="182" t="n">
        <v>0.0004</v>
      </c>
      <c r="ED141" s="182" t="n">
        <v>6.5E-005</v>
      </c>
      <c r="EF141" s="173" t="n">
        <v>1</v>
      </c>
    </row>
    <row r="142" customFormat="false" ht="12.75" hidden="false" customHeight="false" outlineLevel="0" collapsed="false">
      <c r="A142" s="3" t="n">
        <v>40695</v>
      </c>
      <c r="B142" s="173" t="n">
        <v>0.98</v>
      </c>
      <c r="C142" s="173" t="n">
        <v>0.988</v>
      </c>
      <c r="D142" s="173" t="n">
        <v>0.96</v>
      </c>
      <c r="E142" s="173" t="n">
        <v>0</v>
      </c>
      <c r="F142" s="173" t="n">
        <v>0.977</v>
      </c>
      <c r="G142" s="173" t="n">
        <v>0.79458</v>
      </c>
      <c r="H142" s="173" t="n">
        <v>0.9875</v>
      </c>
      <c r="I142" s="173" t="n">
        <v>0.9875</v>
      </c>
      <c r="J142" s="173" t="n">
        <v>0.9805</v>
      </c>
      <c r="K142" s="173" t="n">
        <v>0.985</v>
      </c>
      <c r="L142" s="173" t="n">
        <v>0.9875</v>
      </c>
      <c r="M142" s="173" t="n">
        <v>0.9875</v>
      </c>
      <c r="N142" s="173" t="n">
        <v>0.98</v>
      </c>
      <c r="O142" s="173" t="n">
        <v>0.979442638</v>
      </c>
      <c r="P142" s="173" t="n">
        <v>0.98</v>
      </c>
      <c r="Q142" s="173" t="n">
        <v>0.9875</v>
      </c>
      <c r="R142" s="173" t="n">
        <v>0.9875</v>
      </c>
      <c r="S142" s="173" t="n">
        <v>0.9875</v>
      </c>
      <c r="T142" s="173" t="n">
        <v>0.98</v>
      </c>
      <c r="U142" s="173" t="n">
        <v>0.98</v>
      </c>
      <c r="V142" s="173" t="n">
        <v>0.98</v>
      </c>
      <c r="W142" s="173" t="n">
        <v>0.98</v>
      </c>
      <c r="X142" s="173" t="n">
        <v>0.979442638</v>
      </c>
      <c r="Y142" s="173" t="n">
        <v>0.979442638</v>
      </c>
      <c r="Z142" s="173" t="n">
        <v>0.979442638</v>
      </c>
      <c r="AA142" s="173" t="n">
        <v>0.979442638</v>
      </c>
      <c r="AB142" s="173" t="n">
        <v>0.98</v>
      </c>
      <c r="AC142" s="173" t="n">
        <v>0.98</v>
      </c>
      <c r="AD142" s="173" t="n">
        <v>0.979442638</v>
      </c>
      <c r="AE142" s="173" t="n">
        <v>0.979442638</v>
      </c>
      <c r="AF142" s="173" t="n">
        <v>0.98</v>
      </c>
      <c r="AG142" s="173" t="n">
        <v>0.99</v>
      </c>
      <c r="AH142" s="173" t="n">
        <v>0.9790267</v>
      </c>
      <c r="AI142" s="173" t="n">
        <v>0.9790267</v>
      </c>
      <c r="AJ142" s="173" t="n">
        <v>0.98</v>
      </c>
      <c r="AK142" s="173" t="n">
        <v>1</v>
      </c>
      <c r="AL142" s="173" t="n">
        <v>0.985</v>
      </c>
      <c r="AM142" s="174" t="n">
        <v>0</v>
      </c>
      <c r="BB142" s="181" t="n">
        <v>1</v>
      </c>
      <c r="BC142" s="173" t="n">
        <v>1</v>
      </c>
      <c r="BD142" s="173" t="n">
        <v>1</v>
      </c>
      <c r="BE142" s="173" t="n">
        <v>1</v>
      </c>
      <c r="BF142" s="173" t="n">
        <v>0.9999</v>
      </c>
      <c r="BG142" s="173" t="n">
        <v>1</v>
      </c>
      <c r="BH142" s="173" t="n">
        <v>1</v>
      </c>
      <c r="BI142" s="173" t="n">
        <v>0.99</v>
      </c>
      <c r="BJ142" s="173" t="n">
        <v>0.999</v>
      </c>
      <c r="BK142" s="173" t="n">
        <v>0.999</v>
      </c>
      <c r="BL142" s="173" t="n">
        <v>0.9985</v>
      </c>
      <c r="BM142" s="173" t="n">
        <v>0.9985</v>
      </c>
      <c r="BN142" s="173" t="n">
        <v>0.972</v>
      </c>
      <c r="BO142" s="173" t="n">
        <v>0.9999</v>
      </c>
      <c r="BP142" s="173" t="n">
        <v>0.9999</v>
      </c>
      <c r="BQ142" s="173" t="n">
        <v>1</v>
      </c>
      <c r="BR142" s="173" t="n">
        <v>1.1029076</v>
      </c>
      <c r="BS142" s="173" t="n">
        <v>1.1164</v>
      </c>
      <c r="BT142" s="173" t="n">
        <v>1.0827</v>
      </c>
      <c r="BU142" s="173" t="n">
        <v>1.0185</v>
      </c>
      <c r="BV142" s="173" t="n">
        <v>1</v>
      </c>
      <c r="BW142" s="173" t="n">
        <v>2.337</v>
      </c>
      <c r="BX142" s="173" t="n">
        <v>2.296016333</v>
      </c>
      <c r="BY142" s="173" t="n">
        <v>1.11445</v>
      </c>
      <c r="BZ142" s="173" t="n">
        <v>1.2885</v>
      </c>
      <c r="CA142" s="173" t="n">
        <v>2.001</v>
      </c>
      <c r="CB142" s="173" t="n">
        <v>1.533005</v>
      </c>
      <c r="CC142" s="173" t="n">
        <v>1.533005</v>
      </c>
      <c r="CD142" s="173" t="n">
        <v>1.273305</v>
      </c>
      <c r="CE142" s="173" t="n">
        <v>1.085255</v>
      </c>
      <c r="CF142" s="173" t="n">
        <v>1.440605</v>
      </c>
      <c r="CG142" s="182"/>
      <c r="CH142" s="173" t="n">
        <v>1.10003</v>
      </c>
      <c r="CI142" s="182"/>
      <c r="CJ142" s="182"/>
      <c r="CK142" s="182"/>
      <c r="CL142" s="182"/>
      <c r="CM142" s="182"/>
      <c r="CN142" s="182"/>
      <c r="CO142" s="182"/>
      <c r="CP142" s="173" t="n">
        <v>0.965</v>
      </c>
      <c r="CQ142" s="173" t="n">
        <v>0.91</v>
      </c>
      <c r="CT142" s="173" t="n">
        <v>0.99895</v>
      </c>
      <c r="CU142" s="173" t="n">
        <v>0.34</v>
      </c>
      <c r="CV142" s="173" t="n">
        <v>0.47</v>
      </c>
      <c r="CW142" s="173" t="n">
        <v>0.935</v>
      </c>
      <c r="CX142" s="173" t="n">
        <v>0.675</v>
      </c>
      <c r="CY142" s="173" t="n">
        <v>0.725</v>
      </c>
      <c r="CZ142" s="173" t="n">
        <v>0.8825</v>
      </c>
      <c r="DA142" s="173" t="n">
        <v>0.915</v>
      </c>
      <c r="DB142" s="173" t="n">
        <v>0.88</v>
      </c>
      <c r="DC142" s="173" t="n">
        <v>0.9025</v>
      </c>
      <c r="DD142" s="173" t="n">
        <v>0.915</v>
      </c>
      <c r="DE142" s="173" t="n">
        <v>0.89</v>
      </c>
      <c r="DN142" s="182" t="n">
        <v>0.000285</v>
      </c>
      <c r="DO142" s="182" t="n">
        <v>0.0002</v>
      </c>
      <c r="DP142" s="182" t="n">
        <v>0</v>
      </c>
      <c r="DQ142" s="182" t="n">
        <v>0.0001</v>
      </c>
      <c r="DR142" s="182" t="n">
        <v>0</v>
      </c>
      <c r="DS142" s="182" t="n">
        <v>0.0036</v>
      </c>
      <c r="DT142" s="182" t="n">
        <v>0.00047</v>
      </c>
      <c r="DU142" s="182" t="n">
        <v>0.0007</v>
      </c>
      <c r="DV142" s="182" t="n">
        <v>0</v>
      </c>
      <c r="DW142" s="182" t="n">
        <v>0</v>
      </c>
      <c r="DX142" s="182" t="n">
        <v>0.0005</v>
      </c>
      <c r="DY142" s="182" t="n">
        <v>0.0005</v>
      </c>
      <c r="DZ142" s="182" t="n">
        <v>0.0003</v>
      </c>
      <c r="EA142" s="182" t="n">
        <v>0.000275</v>
      </c>
      <c r="EB142" s="182" t="n">
        <v>0.0004</v>
      </c>
      <c r="ED142" s="182" t="n">
        <v>6.5E-005</v>
      </c>
      <c r="EF142" s="173" t="n">
        <v>1</v>
      </c>
    </row>
    <row r="143" customFormat="false" ht="12.75" hidden="false" customHeight="false" outlineLevel="0" collapsed="false">
      <c r="A143" s="3" t="n">
        <v>40725</v>
      </c>
      <c r="B143" s="173" t="n">
        <v>0.98</v>
      </c>
      <c r="C143" s="173" t="n">
        <v>0.988</v>
      </c>
      <c r="D143" s="173" t="n">
        <v>0.96</v>
      </c>
      <c r="E143" s="173" t="n">
        <v>0</v>
      </c>
      <c r="F143" s="173" t="n">
        <v>0.977</v>
      </c>
      <c r="G143" s="173" t="n">
        <v>0.959646</v>
      </c>
      <c r="H143" s="173" t="n">
        <v>0.9875</v>
      </c>
      <c r="I143" s="173" t="n">
        <v>0.9875</v>
      </c>
      <c r="J143" s="173" t="n">
        <v>0.9805</v>
      </c>
      <c r="K143" s="173" t="n">
        <v>0.985</v>
      </c>
      <c r="L143" s="173" t="n">
        <v>0.9875</v>
      </c>
      <c r="M143" s="173" t="n">
        <v>0.9875</v>
      </c>
      <c r="N143" s="173" t="n">
        <v>0.98</v>
      </c>
      <c r="O143" s="173" t="n">
        <v>0.985118475</v>
      </c>
      <c r="P143" s="173" t="n">
        <v>0.98</v>
      </c>
      <c r="Q143" s="173" t="n">
        <v>0.9875</v>
      </c>
      <c r="R143" s="173" t="n">
        <v>0.9875</v>
      </c>
      <c r="S143" s="173" t="n">
        <v>0.9875</v>
      </c>
      <c r="T143" s="173" t="n">
        <v>0.98</v>
      </c>
      <c r="U143" s="173" t="n">
        <v>0.98</v>
      </c>
      <c r="V143" s="173" t="n">
        <v>0.98</v>
      </c>
      <c r="W143" s="173" t="n">
        <v>0.98</v>
      </c>
      <c r="X143" s="173" t="n">
        <v>0.985118475</v>
      </c>
      <c r="Y143" s="173" t="n">
        <v>0.985118475</v>
      </c>
      <c r="Z143" s="173" t="n">
        <v>0.985118475</v>
      </c>
      <c r="AA143" s="173" t="n">
        <v>0.985118475</v>
      </c>
      <c r="AB143" s="173" t="n">
        <v>0.98</v>
      </c>
      <c r="AC143" s="173" t="n">
        <v>0.98</v>
      </c>
      <c r="AD143" s="173" t="n">
        <v>0.985118475</v>
      </c>
      <c r="AE143" s="173" t="n">
        <v>0.985118475</v>
      </c>
      <c r="AF143" s="173" t="n">
        <v>0.98</v>
      </c>
      <c r="AG143" s="173" t="n">
        <v>0.99</v>
      </c>
      <c r="AH143" s="173" t="n">
        <v>0.97908455</v>
      </c>
      <c r="AI143" s="173" t="n">
        <v>0.97908455</v>
      </c>
      <c r="AJ143" s="173" t="n">
        <v>0.98</v>
      </c>
      <c r="AK143" s="173" t="n">
        <v>1</v>
      </c>
      <c r="AL143" s="173" t="n">
        <v>0.985</v>
      </c>
      <c r="AM143" s="174" t="n">
        <v>0</v>
      </c>
      <c r="BB143" s="181" t="n">
        <v>1</v>
      </c>
      <c r="BC143" s="173" t="n">
        <v>1</v>
      </c>
      <c r="BD143" s="173" t="n">
        <v>1</v>
      </c>
      <c r="BE143" s="173" t="n">
        <v>1</v>
      </c>
      <c r="BF143" s="173" t="n">
        <v>0.9999</v>
      </c>
      <c r="BG143" s="173" t="n">
        <v>1</v>
      </c>
      <c r="BH143" s="173" t="n">
        <v>1</v>
      </c>
      <c r="BI143" s="173" t="n">
        <v>0.99</v>
      </c>
      <c r="BJ143" s="173" t="n">
        <v>0.999</v>
      </c>
      <c r="BK143" s="173" t="n">
        <v>0.999</v>
      </c>
      <c r="BL143" s="173" t="n">
        <v>0.9985</v>
      </c>
      <c r="BM143" s="173" t="n">
        <v>0.9985</v>
      </c>
      <c r="BN143" s="173" t="n">
        <v>0.972</v>
      </c>
      <c r="BO143" s="173" t="n">
        <v>0.9999</v>
      </c>
      <c r="BP143" s="173" t="n">
        <v>0.9999</v>
      </c>
      <c r="BQ143" s="173" t="n">
        <v>1</v>
      </c>
      <c r="BR143" s="173" t="n">
        <v>1.1031926</v>
      </c>
      <c r="BS143" s="173" t="n">
        <v>1.1166</v>
      </c>
      <c r="BT143" s="173" t="n">
        <v>1.0827</v>
      </c>
      <c r="BU143" s="173" t="n">
        <v>1.0186</v>
      </c>
      <c r="BV143" s="173" t="n">
        <v>1</v>
      </c>
      <c r="BW143" s="173" t="n">
        <v>2.3406</v>
      </c>
      <c r="BX143" s="173" t="n">
        <v>2.296486333</v>
      </c>
      <c r="BY143" s="173" t="n">
        <v>1.11515</v>
      </c>
      <c r="BZ143" s="173" t="n">
        <v>1.2885</v>
      </c>
      <c r="CA143" s="173" t="n">
        <v>2.001</v>
      </c>
      <c r="CB143" s="173" t="n">
        <v>1.533505</v>
      </c>
      <c r="CC143" s="173" t="n">
        <v>1.533505</v>
      </c>
      <c r="CD143" s="173" t="n">
        <v>1.273605</v>
      </c>
      <c r="CE143" s="173" t="n">
        <v>1.08553</v>
      </c>
      <c r="CF143" s="173" t="n">
        <v>1.441005</v>
      </c>
      <c r="CG143" s="182"/>
      <c r="CH143" s="173" t="n">
        <v>1.100095</v>
      </c>
      <c r="CI143" s="182"/>
      <c r="CJ143" s="182"/>
      <c r="CK143" s="182"/>
      <c r="CL143" s="182"/>
      <c r="CM143" s="182"/>
      <c r="CN143" s="182"/>
      <c r="CO143" s="182"/>
      <c r="CP143" s="173" t="n">
        <v>0.975</v>
      </c>
      <c r="CQ143" s="173" t="n">
        <v>0.91</v>
      </c>
      <c r="CT143" s="173" t="n">
        <v>0.99895</v>
      </c>
      <c r="CU143" s="173" t="n">
        <v>0.41</v>
      </c>
      <c r="CV143" s="173" t="n">
        <v>0.47</v>
      </c>
      <c r="CW143" s="173" t="n">
        <v>0.935</v>
      </c>
      <c r="CX143" s="173" t="n">
        <v>0.695</v>
      </c>
      <c r="CY143" s="173" t="n">
        <v>0.725</v>
      </c>
      <c r="CZ143" s="173" t="n">
        <v>0.8775</v>
      </c>
      <c r="DA143" s="173" t="n">
        <v>0.91</v>
      </c>
      <c r="DB143" s="173" t="n">
        <v>0.89</v>
      </c>
      <c r="DC143" s="173" t="n">
        <v>0.9075</v>
      </c>
      <c r="DD143" s="173" t="n">
        <v>0.915</v>
      </c>
      <c r="DE143" s="173" t="n">
        <v>0.89</v>
      </c>
      <c r="DN143" s="182" t="n">
        <v>0.000285</v>
      </c>
      <c r="DO143" s="182" t="n">
        <v>0.0002</v>
      </c>
      <c r="DP143" s="182" t="n">
        <v>0</v>
      </c>
      <c r="DQ143" s="182" t="n">
        <v>0.0001</v>
      </c>
      <c r="DR143" s="182" t="n">
        <v>0</v>
      </c>
      <c r="DS143" s="182" t="n">
        <v>0.0036</v>
      </c>
      <c r="DT143" s="182" t="n">
        <v>0.00047</v>
      </c>
      <c r="DU143" s="182" t="n">
        <v>0.0007</v>
      </c>
      <c r="DV143" s="182" t="n">
        <v>0</v>
      </c>
      <c r="DW143" s="182" t="n">
        <v>0</v>
      </c>
      <c r="DX143" s="182" t="n">
        <v>0.0005</v>
      </c>
      <c r="DY143" s="182" t="n">
        <v>0.0005</v>
      </c>
      <c r="DZ143" s="182" t="n">
        <v>0.0003</v>
      </c>
      <c r="EA143" s="182" t="n">
        <v>0.000275</v>
      </c>
      <c r="EB143" s="182" t="n">
        <v>0.0004</v>
      </c>
      <c r="ED143" s="182" t="n">
        <v>6.5E-005</v>
      </c>
      <c r="EF143" s="173" t="n">
        <v>1</v>
      </c>
    </row>
    <row r="144" customFormat="false" ht="12.75" hidden="false" customHeight="false" outlineLevel="0" collapsed="false">
      <c r="A144" s="3" t="n">
        <v>40756</v>
      </c>
      <c r="B144" s="173" t="n">
        <v>0.98</v>
      </c>
      <c r="C144" s="173" t="n">
        <v>0.988</v>
      </c>
      <c r="D144" s="173" t="n">
        <v>0.96</v>
      </c>
      <c r="E144" s="173" t="n">
        <v>0</v>
      </c>
      <c r="F144" s="173" t="n">
        <v>0.977</v>
      </c>
      <c r="G144" s="173" t="n">
        <v>0.9875</v>
      </c>
      <c r="H144" s="173" t="n">
        <v>0.9875</v>
      </c>
      <c r="I144" s="173" t="n">
        <v>0.9875</v>
      </c>
      <c r="J144" s="173" t="n">
        <v>0.9805</v>
      </c>
      <c r="K144" s="173" t="n">
        <v>0.985</v>
      </c>
      <c r="L144" s="173" t="n">
        <v>0.9875</v>
      </c>
      <c r="M144" s="173" t="n">
        <v>0.9875</v>
      </c>
      <c r="N144" s="173" t="n">
        <v>0.98</v>
      </c>
      <c r="O144" s="173" t="n">
        <v>0.9875</v>
      </c>
      <c r="P144" s="173" t="n">
        <v>0.98</v>
      </c>
      <c r="Q144" s="173" t="n">
        <v>0.9875</v>
      </c>
      <c r="R144" s="173" t="n">
        <v>0.9875</v>
      </c>
      <c r="S144" s="173" t="n">
        <v>0.9875</v>
      </c>
      <c r="T144" s="173" t="n">
        <v>0.98</v>
      </c>
      <c r="U144" s="173" t="n">
        <v>0.98</v>
      </c>
      <c r="V144" s="173" t="n">
        <v>0.98</v>
      </c>
      <c r="W144" s="173" t="n">
        <v>0.98</v>
      </c>
      <c r="X144" s="173" t="n">
        <v>0.9875</v>
      </c>
      <c r="Y144" s="173" t="n">
        <v>0.9875</v>
      </c>
      <c r="Z144" s="173" t="n">
        <v>0.9875</v>
      </c>
      <c r="AA144" s="173" t="n">
        <v>0.9875</v>
      </c>
      <c r="AB144" s="173" t="n">
        <v>0.98</v>
      </c>
      <c r="AC144" s="173" t="n">
        <v>0.98</v>
      </c>
      <c r="AD144" s="173" t="n">
        <v>0.9875</v>
      </c>
      <c r="AE144" s="173" t="n">
        <v>0.9875</v>
      </c>
      <c r="AF144" s="173" t="n">
        <v>0.98</v>
      </c>
      <c r="AG144" s="173" t="n">
        <v>0.99</v>
      </c>
      <c r="AH144" s="173" t="n">
        <v>0.9791424</v>
      </c>
      <c r="AI144" s="173" t="n">
        <v>0.9791424</v>
      </c>
      <c r="AJ144" s="173" t="n">
        <v>0.98</v>
      </c>
      <c r="AK144" s="173" t="n">
        <v>1</v>
      </c>
      <c r="AL144" s="173" t="n">
        <v>0.985</v>
      </c>
      <c r="AM144" s="174" t="n">
        <v>0</v>
      </c>
      <c r="BB144" s="181" t="n">
        <v>1</v>
      </c>
      <c r="BC144" s="173" t="n">
        <v>1</v>
      </c>
      <c r="BD144" s="173" t="n">
        <v>1</v>
      </c>
      <c r="BE144" s="173" t="n">
        <v>1</v>
      </c>
      <c r="BF144" s="173" t="n">
        <v>0.9999</v>
      </c>
      <c r="BG144" s="173" t="n">
        <v>1</v>
      </c>
      <c r="BH144" s="173" t="n">
        <v>1</v>
      </c>
      <c r="BI144" s="173" t="n">
        <v>0.99</v>
      </c>
      <c r="BJ144" s="173" t="n">
        <v>0.999</v>
      </c>
      <c r="BK144" s="173" t="n">
        <v>0.999</v>
      </c>
      <c r="BL144" s="173" t="n">
        <v>0.9985</v>
      </c>
      <c r="BM144" s="173" t="n">
        <v>0.9985</v>
      </c>
      <c r="BN144" s="173" t="n">
        <v>0.972</v>
      </c>
      <c r="BO144" s="173" t="n">
        <v>0.9999</v>
      </c>
      <c r="BP144" s="173" t="n">
        <v>0.9999</v>
      </c>
      <c r="BQ144" s="173" t="n">
        <v>1</v>
      </c>
      <c r="BR144" s="173" t="n">
        <v>1.1034776</v>
      </c>
      <c r="BS144" s="173" t="n">
        <v>1.1168</v>
      </c>
      <c r="BT144" s="173" t="n">
        <v>1.0827</v>
      </c>
      <c r="BU144" s="173" t="n">
        <v>1.0187</v>
      </c>
      <c r="BV144" s="173" t="n">
        <v>1</v>
      </c>
      <c r="BW144" s="173" t="n">
        <v>2.3442</v>
      </c>
      <c r="BX144" s="173" t="n">
        <v>2.296956333</v>
      </c>
      <c r="BY144" s="173" t="n">
        <v>1.11585</v>
      </c>
      <c r="BZ144" s="173" t="n">
        <v>1.2885</v>
      </c>
      <c r="CA144" s="173" t="n">
        <v>2.001</v>
      </c>
      <c r="CB144" s="173" t="n">
        <v>1.534005</v>
      </c>
      <c r="CC144" s="173" t="n">
        <v>1.534005</v>
      </c>
      <c r="CD144" s="173" t="n">
        <v>1.273905</v>
      </c>
      <c r="CE144" s="173" t="n">
        <v>1.085805</v>
      </c>
      <c r="CF144" s="173" t="n">
        <v>1.441405</v>
      </c>
      <c r="CG144" s="182"/>
      <c r="CH144" s="173" t="n">
        <v>1.10016</v>
      </c>
      <c r="CI144" s="182"/>
      <c r="CJ144" s="182"/>
      <c r="CK144" s="182"/>
      <c r="CL144" s="182"/>
      <c r="CM144" s="182"/>
      <c r="CN144" s="182"/>
      <c r="CO144" s="182"/>
      <c r="CP144" s="173" t="n">
        <v>0.975</v>
      </c>
      <c r="CQ144" s="173" t="n">
        <v>0.91</v>
      </c>
      <c r="CT144" s="173" t="n">
        <v>0.99895</v>
      </c>
      <c r="CU144" s="173" t="n">
        <v>0.43</v>
      </c>
      <c r="CV144" s="173" t="n">
        <v>0.52</v>
      </c>
      <c r="CW144" s="173" t="n">
        <v>0.925</v>
      </c>
      <c r="CX144" s="173" t="n">
        <v>0.785</v>
      </c>
      <c r="CY144" s="173" t="n">
        <v>0.725</v>
      </c>
      <c r="CZ144" s="173" t="n">
        <v>0.89</v>
      </c>
      <c r="DA144" s="173" t="n">
        <v>0.9225</v>
      </c>
      <c r="DB144" s="173" t="n">
        <v>0.915</v>
      </c>
      <c r="DC144" s="173" t="n">
        <v>0.9275</v>
      </c>
      <c r="DD144" s="173" t="n">
        <v>0.915</v>
      </c>
      <c r="DE144" s="173" t="n">
        <v>0.89</v>
      </c>
      <c r="DN144" s="182" t="n">
        <v>0.000285</v>
      </c>
      <c r="DO144" s="182" t="n">
        <v>0.0002</v>
      </c>
      <c r="DP144" s="182" t="n">
        <v>0</v>
      </c>
      <c r="DQ144" s="182" t="n">
        <v>0.0001</v>
      </c>
      <c r="DR144" s="182" t="n">
        <v>0</v>
      </c>
      <c r="DS144" s="182" t="n">
        <v>0.0036</v>
      </c>
      <c r="DT144" s="182" t="n">
        <v>0.00047</v>
      </c>
      <c r="DU144" s="182" t="n">
        <v>0.0007</v>
      </c>
      <c r="DV144" s="182" t="n">
        <v>0</v>
      </c>
      <c r="DW144" s="182" t="n">
        <v>0</v>
      </c>
      <c r="DX144" s="182" t="n">
        <v>0.0005</v>
      </c>
      <c r="DY144" s="182" t="n">
        <v>0.0005</v>
      </c>
      <c r="DZ144" s="182" t="n">
        <v>0.0003</v>
      </c>
      <c r="EA144" s="182" t="n">
        <v>0.000275</v>
      </c>
      <c r="EB144" s="182" t="n">
        <v>0.0004</v>
      </c>
      <c r="ED144" s="182" t="n">
        <v>6.5E-005</v>
      </c>
      <c r="EF144" s="173" t="n">
        <v>1</v>
      </c>
    </row>
    <row r="145" customFormat="false" ht="12.75" hidden="false" customHeight="false" outlineLevel="0" collapsed="false">
      <c r="A145" s="3" t="n">
        <v>40787</v>
      </c>
      <c r="B145" s="173" t="n">
        <v>0.98</v>
      </c>
      <c r="C145" s="173" t="n">
        <v>0.988</v>
      </c>
      <c r="D145" s="173" t="n">
        <v>0.96</v>
      </c>
      <c r="E145" s="173" t="n">
        <v>0</v>
      </c>
      <c r="F145" s="173" t="n">
        <v>0.977</v>
      </c>
      <c r="G145" s="173" t="n">
        <v>0.9875</v>
      </c>
      <c r="H145" s="173" t="n">
        <v>0.9875</v>
      </c>
      <c r="I145" s="173" t="n">
        <v>0.9875</v>
      </c>
      <c r="J145" s="173" t="n">
        <v>0.9805</v>
      </c>
      <c r="K145" s="173" t="n">
        <v>0.985</v>
      </c>
      <c r="L145" s="173" t="n">
        <v>0.9875</v>
      </c>
      <c r="M145" s="173" t="n">
        <v>0.9875</v>
      </c>
      <c r="N145" s="173" t="n">
        <v>0.98</v>
      </c>
      <c r="O145" s="173" t="n">
        <v>0.9875</v>
      </c>
      <c r="P145" s="173" t="n">
        <v>0.98</v>
      </c>
      <c r="Q145" s="173" t="n">
        <v>0.9875</v>
      </c>
      <c r="R145" s="173" t="n">
        <v>0.9875</v>
      </c>
      <c r="S145" s="173" t="n">
        <v>0.9875</v>
      </c>
      <c r="T145" s="173" t="n">
        <v>0.98</v>
      </c>
      <c r="U145" s="173" t="n">
        <v>0.98</v>
      </c>
      <c r="V145" s="173" t="n">
        <v>0.98</v>
      </c>
      <c r="W145" s="173" t="n">
        <v>0.98</v>
      </c>
      <c r="X145" s="173" t="n">
        <v>0.9875</v>
      </c>
      <c r="Y145" s="173" t="n">
        <v>0.9875</v>
      </c>
      <c r="Z145" s="173" t="n">
        <v>0.9875</v>
      </c>
      <c r="AA145" s="173" t="n">
        <v>0.9875</v>
      </c>
      <c r="AB145" s="173" t="n">
        <v>0.98</v>
      </c>
      <c r="AC145" s="173" t="n">
        <v>0.98</v>
      </c>
      <c r="AD145" s="173" t="n">
        <v>0.9875</v>
      </c>
      <c r="AE145" s="173" t="n">
        <v>0.9875</v>
      </c>
      <c r="AF145" s="173" t="n">
        <v>0.98</v>
      </c>
      <c r="AG145" s="173" t="n">
        <v>0.99</v>
      </c>
      <c r="AH145" s="173" t="n">
        <v>0.97920025</v>
      </c>
      <c r="AI145" s="173" t="n">
        <v>0.97920025</v>
      </c>
      <c r="AJ145" s="173" t="n">
        <v>0.98</v>
      </c>
      <c r="AK145" s="173" t="n">
        <v>1</v>
      </c>
      <c r="AL145" s="173" t="n">
        <v>0.985</v>
      </c>
      <c r="AM145" s="174" t="n">
        <v>0</v>
      </c>
      <c r="BB145" s="181" t="n">
        <v>1</v>
      </c>
      <c r="BC145" s="173" t="n">
        <v>1</v>
      </c>
      <c r="BD145" s="173" t="n">
        <v>1</v>
      </c>
      <c r="BE145" s="173" t="n">
        <v>1</v>
      </c>
      <c r="BF145" s="173" t="n">
        <v>0.9999</v>
      </c>
      <c r="BG145" s="173" t="n">
        <v>1</v>
      </c>
      <c r="BH145" s="173" t="n">
        <v>1</v>
      </c>
      <c r="BI145" s="173" t="n">
        <v>0.99</v>
      </c>
      <c r="BJ145" s="173" t="n">
        <v>0.999</v>
      </c>
      <c r="BK145" s="173" t="n">
        <v>0.999</v>
      </c>
      <c r="BL145" s="173" t="n">
        <v>0.9985</v>
      </c>
      <c r="BM145" s="173" t="n">
        <v>0.9985</v>
      </c>
      <c r="BN145" s="173" t="n">
        <v>0.972</v>
      </c>
      <c r="BO145" s="173" t="n">
        <v>0.9999</v>
      </c>
      <c r="BP145" s="173" t="n">
        <v>0.9999</v>
      </c>
      <c r="BQ145" s="173" t="n">
        <v>1</v>
      </c>
      <c r="BR145" s="173" t="n">
        <v>1.1037626</v>
      </c>
      <c r="BS145" s="173" t="n">
        <v>1.117</v>
      </c>
      <c r="BT145" s="173" t="n">
        <v>1.0827</v>
      </c>
      <c r="BU145" s="173" t="n">
        <v>1.0188</v>
      </c>
      <c r="BV145" s="173" t="n">
        <v>1</v>
      </c>
      <c r="BW145" s="173" t="n">
        <v>2.3478</v>
      </c>
      <c r="BX145" s="173" t="n">
        <v>2.297426333</v>
      </c>
      <c r="BY145" s="173" t="n">
        <v>1.11655</v>
      </c>
      <c r="BZ145" s="173" t="n">
        <v>1.2885</v>
      </c>
      <c r="CA145" s="173" t="n">
        <v>2.001</v>
      </c>
      <c r="CB145" s="173" t="n">
        <v>1.534505</v>
      </c>
      <c r="CC145" s="173" t="n">
        <v>1.534505</v>
      </c>
      <c r="CD145" s="173" t="n">
        <v>1.274205</v>
      </c>
      <c r="CE145" s="173" t="n">
        <v>1.08608</v>
      </c>
      <c r="CF145" s="173" t="n">
        <v>1.441805</v>
      </c>
      <c r="CG145" s="182"/>
      <c r="CH145" s="173" t="n">
        <v>1.100225</v>
      </c>
      <c r="CI145" s="182"/>
      <c r="CJ145" s="182"/>
      <c r="CK145" s="182"/>
      <c r="CL145" s="182"/>
      <c r="CM145" s="182"/>
      <c r="CN145" s="182"/>
      <c r="CO145" s="182"/>
      <c r="CP145" s="173" t="n">
        <v>0.975</v>
      </c>
      <c r="CQ145" s="173" t="n">
        <v>0.91</v>
      </c>
      <c r="CT145" s="173" t="n">
        <v>0.99895</v>
      </c>
      <c r="CU145" s="173" t="n">
        <v>0.46</v>
      </c>
      <c r="CV145" s="173" t="n">
        <v>0.55</v>
      </c>
      <c r="CW145" s="173" t="n">
        <v>0.925</v>
      </c>
      <c r="CX145" s="173" t="n">
        <v>0.645</v>
      </c>
      <c r="CY145" s="173" t="n">
        <v>0.575</v>
      </c>
      <c r="CZ145" s="173" t="n">
        <v>0.945</v>
      </c>
      <c r="DA145" s="173" t="n">
        <v>0.9775</v>
      </c>
      <c r="DB145" s="173" t="n">
        <v>0.945</v>
      </c>
      <c r="DC145" s="173" t="n">
        <v>0.92</v>
      </c>
      <c r="DD145" s="173" t="n">
        <v>0.915</v>
      </c>
      <c r="DE145" s="173" t="n">
        <v>0.89</v>
      </c>
      <c r="DN145" s="182" t="n">
        <v>0.000285</v>
      </c>
      <c r="DO145" s="182" t="n">
        <v>0.0002</v>
      </c>
      <c r="DP145" s="182" t="n">
        <v>0</v>
      </c>
      <c r="DQ145" s="182" t="n">
        <v>0.0001</v>
      </c>
      <c r="DR145" s="182" t="n">
        <v>0</v>
      </c>
      <c r="DS145" s="182" t="n">
        <v>0.0036</v>
      </c>
      <c r="DT145" s="182" t="n">
        <v>0.00047</v>
      </c>
      <c r="DU145" s="182" t="n">
        <v>0.0007</v>
      </c>
      <c r="DV145" s="182" t="n">
        <v>0</v>
      </c>
      <c r="DW145" s="182" t="n">
        <v>0</v>
      </c>
      <c r="DX145" s="182" t="n">
        <v>0.0005</v>
      </c>
      <c r="DY145" s="182" t="n">
        <v>0.0005</v>
      </c>
      <c r="DZ145" s="182" t="n">
        <v>0.0003</v>
      </c>
      <c r="EA145" s="182" t="n">
        <v>0.000275</v>
      </c>
      <c r="EB145" s="182" t="n">
        <v>0.0004</v>
      </c>
      <c r="ED145" s="182" t="n">
        <v>6.5E-005</v>
      </c>
      <c r="EF145" s="173" t="n">
        <v>1</v>
      </c>
    </row>
    <row r="146" customFormat="false" ht="12.75" hidden="false" customHeight="false" outlineLevel="0" collapsed="false">
      <c r="A146" s="3" t="n">
        <v>40817</v>
      </c>
      <c r="B146" s="173" t="n">
        <v>0.98</v>
      </c>
      <c r="C146" s="173" t="n">
        <v>0.988</v>
      </c>
      <c r="D146" s="173" t="n">
        <v>0.96</v>
      </c>
      <c r="E146" s="173" t="n">
        <v>0</v>
      </c>
      <c r="F146" s="173" t="n">
        <v>0.977</v>
      </c>
      <c r="G146" s="173" t="n">
        <v>0.9875</v>
      </c>
      <c r="H146" s="173" t="n">
        <v>0.9875</v>
      </c>
      <c r="I146" s="173" t="n">
        <v>0.9875</v>
      </c>
      <c r="J146" s="173" t="n">
        <v>0.9805</v>
      </c>
      <c r="K146" s="173" t="n">
        <v>0.985</v>
      </c>
      <c r="L146" s="173" t="n">
        <v>0.9875</v>
      </c>
      <c r="M146" s="173" t="n">
        <v>0.9875</v>
      </c>
      <c r="N146" s="173" t="n">
        <v>0.98</v>
      </c>
      <c r="O146" s="173" t="n">
        <v>0.980435388</v>
      </c>
      <c r="P146" s="173" t="n">
        <v>0.98</v>
      </c>
      <c r="Q146" s="173" t="n">
        <v>0.9875</v>
      </c>
      <c r="R146" s="173" t="n">
        <v>0.9875</v>
      </c>
      <c r="S146" s="173" t="n">
        <v>0.9875</v>
      </c>
      <c r="T146" s="173" t="n">
        <v>0.98</v>
      </c>
      <c r="U146" s="173" t="n">
        <v>0.98</v>
      </c>
      <c r="V146" s="173" t="n">
        <v>0.98</v>
      </c>
      <c r="W146" s="173" t="n">
        <v>0.98</v>
      </c>
      <c r="X146" s="173" t="n">
        <v>0.980435388</v>
      </c>
      <c r="Y146" s="173" t="n">
        <v>0.980435388</v>
      </c>
      <c r="Z146" s="173" t="n">
        <v>0.980435388</v>
      </c>
      <c r="AA146" s="173" t="n">
        <v>0.980435388</v>
      </c>
      <c r="AB146" s="173" t="n">
        <v>0.98</v>
      </c>
      <c r="AC146" s="173" t="n">
        <v>0.98</v>
      </c>
      <c r="AD146" s="173" t="n">
        <v>0.980435388</v>
      </c>
      <c r="AE146" s="173" t="n">
        <v>0.980435388</v>
      </c>
      <c r="AF146" s="173" t="n">
        <v>0.98</v>
      </c>
      <c r="AG146" s="173" t="n">
        <v>0.99</v>
      </c>
      <c r="AH146" s="173" t="n">
        <v>0.9792581</v>
      </c>
      <c r="AI146" s="173" t="n">
        <v>0.9792581</v>
      </c>
      <c r="AJ146" s="173" t="n">
        <v>0.98</v>
      </c>
      <c r="AK146" s="173" t="n">
        <v>1</v>
      </c>
      <c r="AL146" s="173" t="n">
        <v>0.985</v>
      </c>
      <c r="AM146" s="174" t="n">
        <v>0</v>
      </c>
      <c r="BB146" s="181" t="n">
        <v>1</v>
      </c>
      <c r="BC146" s="173" t="n">
        <v>1</v>
      </c>
      <c r="BD146" s="173" t="n">
        <v>1</v>
      </c>
      <c r="BE146" s="173" t="n">
        <v>1</v>
      </c>
      <c r="BF146" s="173" t="n">
        <v>0.9999</v>
      </c>
      <c r="BG146" s="173" t="n">
        <v>1</v>
      </c>
      <c r="BH146" s="173" t="n">
        <v>1</v>
      </c>
      <c r="BI146" s="173" t="n">
        <v>0.99</v>
      </c>
      <c r="BJ146" s="173" t="n">
        <v>0.999</v>
      </c>
      <c r="BK146" s="173" t="n">
        <v>0.999</v>
      </c>
      <c r="BL146" s="173" t="n">
        <v>0.9985</v>
      </c>
      <c r="BM146" s="173" t="n">
        <v>0.9985</v>
      </c>
      <c r="BN146" s="173" t="n">
        <v>0.972</v>
      </c>
      <c r="BO146" s="173" t="n">
        <v>0.9999</v>
      </c>
      <c r="BP146" s="173" t="n">
        <v>0.9999</v>
      </c>
      <c r="BQ146" s="173" t="n">
        <v>1</v>
      </c>
      <c r="BR146" s="173" t="n">
        <v>1.1040476</v>
      </c>
      <c r="BS146" s="173" t="n">
        <v>1.1172</v>
      </c>
      <c r="BT146" s="173" t="n">
        <v>1.0827</v>
      </c>
      <c r="BU146" s="173" t="n">
        <v>1.0189</v>
      </c>
      <c r="BV146" s="173" t="n">
        <v>1</v>
      </c>
      <c r="BW146" s="173" t="n">
        <v>2.3514</v>
      </c>
      <c r="BX146" s="173" t="n">
        <v>2.297896333</v>
      </c>
      <c r="BY146" s="173" t="n">
        <v>1.11725</v>
      </c>
      <c r="BZ146" s="173" t="n">
        <v>1.2885</v>
      </c>
      <c r="CA146" s="173" t="n">
        <v>2.001</v>
      </c>
      <c r="CB146" s="173" t="n">
        <v>1.535005</v>
      </c>
      <c r="CC146" s="173" t="n">
        <v>1.535005</v>
      </c>
      <c r="CD146" s="173" t="n">
        <v>1.274505</v>
      </c>
      <c r="CE146" s="173" t="n">
        <v>1.086355</v>
      </c>
      <c r="CF146" s="173" t="n">
        <v>1.442205</v>
      </c>
      <c r="CG146" s="182"/>
      <c r="CH146" s="173" t="n">
        <v>1.10029</v>
      </c>
      <c r="CI146" s="182"/>
      <c r="CJ146" s="182"/>
      <c r="CK146" s="182"/>
      <c r="CL146" s="182"/>
      <c r="CM146" s="182"/>
      <c r="CN146" s="182"/>
      <c r="CO146" s="182"/>
      <c r="CP146" s="173" t="n">
        <v>0.955</v>
      </c>
      <c r="CQ146" s="173" t="n">
        <v>0.9</v>
      </c>
      <c r="CT146" s="173" t="n">
        <v>0.99895</v>
      </c>
      <c r="CU146" s="173" t="n">
        <v>0.46</v>
      </c>
      <c r="CV146" s="173" t="n">
        <v>0.45</v>
      </c>
      <c r="CW146" s="173" t="n">
        <v>0.925</v>
      </c>
      <c r="CX146" s="173" t="n">
        <v>0.635</v>
      </c>
      <c r="CY146" s="173" t="n">
        <v>0.505</v>
      </c>
      <c r="CZ146" s="173" t="n">
        <v>0.805</v>
      </c>
      <c r="DA146" s="173" t="n">
        <v>0.8375</v>
      </c>
      <c r="DB146" s="173" t="n">
        <v>0.875</v>
      </c>
      <c r="DC146" s="173" t="n">
        <v>0.9025</v>
      </c>
      <c r="DD146" s="173" t="n">
        <v>0.82</v>
      </c>
      <c r="DE146" s="173" t="n">
        <v>0.89</v>
      </c>
      <c r="DN146" s="182" t="n">
        <v>0.000285</v>
      </c>
      <c r="DO146" s="182" t="n">
        <v>0.0002</v>
      </c>
      <c r="DP146" s="182" t="n">
        <v>0</v>
      </c>
      <c r="DQ146" s="182" t="n">
        <v>0.0001</v>
      </c>
      <c r="DR146" s="182" t="n">
        <v>0</v>
      </c>
      <c r="DS146" s="182" t="n">
        <v>0.0036</v>
      </c>
      <c r="DT146" s="182" t="n">
        <v>0.00047</v>
      </c>
      <c r="DU146" s="182" t="n">
        <v>0.0007</v>
      </c>
      <c r="DV146" s="182" t="n">
        <v>0</v>
      </c>
      <c r="DW146" s="182" t="n">
        <v>0</v>
      </c>
      <c r="DX146" s="182" t="n">
        <v>0.0005</v>
      </c>
      <c r="DY146" s="182" t="n">
        <v>0.0005</v>
      </c>
      <c r="DZ146" s="182" t="n">
        <v>0.0003</v>
      </c>
      <c r="EA146" s="182" t="n">
        <v>0.000275</v>
      </c>
      <c r="EB146" s="182" t="n">
        <v>0.0004</v>
      </c>
      <c r="ED146" s="182" t="n">
        <v>6.5E-005</v>
      </c>
      <c r="EF146" s="173" t="n">
        <v>1</v>
      </c>
    </row>
    <row r="147" customFormat="false" ht="12.75" hidden="false" customHeight="false" outlineLevel="0" collapsed="false">
      <c r="A147" s="3" t="n">
        <v>40848</v>
      </c>
      <c r="B147" s="173" t="n">
        <v>0.98</v>
      </c>
      <c r="C147" s="173" t="n">
        <v>0.988</v>
      </c>
      <c r="D147" s="173" t="n">
        <v>0.96</v>
      </c>
      <c r="E147" s="173" t="n">
        <v>0</v>
      </c>
      <c r="F147" s="173" t="n">
        <v>0.977</v>
      </c>
      <c r="G147" s="173" t="n">
        <v>0.9875</v>
      </c>
      <c r="H147" s="173" t="n">
        <v>0.9875</v>
      </c>
      <c r="I147" s="173" t="n">
        <v>0.9875</v>
      </c>
      <c r="J147" s="173" t="n">
        <v>0.9805</v>
      </c>
      <c r="K147" s="173" t="n">
        <v>0.970485</v>
      </c>
      <c r="L147" s="173" t="n">
        <v>0.9875</v>
      </c>
      <c r="M147" s="173" t="n">
        <v>0.9875</v>
      </c>
      <c r="N147" s="173" t="n">
        <v>0.98</v>
      </c>
      <c r="O147" s="173" t="n">
        <v>0.980683575</v>
      </c>
      <c r="P147" s="173" t="n">
        <v>0.98</v>
      </c>
      <c r="Q147" s="173" t="n">
        <v>0.9875</v>
      </c>
      <c r="R147" s="173" t="n">
        <v>0.9875</v>
      </c>
      <c r="S147" s="173" t="n">
        <v>0.9875</v>
      </c>
      <c r="T147" s="173" t="n">
        <v>0.98</v>
      </c>
      <c r="U147" s="173" t="n">
        <v>0.98</v>
      </c>
      <c r="V147" s="173" t="n">
        <v>0.98</v>
      </c>
      <c r="W147" s="173" t="n">
        <v>0.98</v>
      </c>
      <c r="X147" s="173" t="n">
        <v>0.980683575</v>
      </c>
      <c r="Y147" s="173" t="n">
        <v>0.980683575</v>
      </c>
      <c r="Z147" s="173" t="n">
        <v>0.980683575</v>
      </c>
      <c r="AA147" s="173" t="n">
        <v>0.980683575</v>
      </c>
      <c r="AB147" s="173" t="n">
        <v>0.98</v>
      </c>
      <c r="AC147" s="173" t="n">
        <v>0.98</v>
      </c>
      <c r="AD147" s="173" t="n">
        <v>0.980683575</v>
      </c>
      <c r="AE147" s="173" t="n">
        <v>0.980683575</v>
      </c>
      <c r="AF147" s="173" t="n">
        <v>0.98</v>
      </c>
      <c r="AG147" s="173" t="n">
        <v>0.99</v>
      </c>
      <c r="AH147" s="173" t="n">
        <v>0.97931595</v>
      </c>
      <c r="AI147" s="173" t="n">
        <v>0.97931595</v>
      </c>
      <c r="AJ147" s="173" t="n">
        <v>0.98</v>
      </c>
      <c r="AK147" s="173" t="n">
        <v>1</v>
      </c>
      <c r="AL147" s="173" t="n">
        <v>0.970485</v>
      </c>
      <c r="AM147" s="174" t="n">
        <v>0</v>
      </c>
      <c r="BB147" s="181" t="n">
        <v>1</v>
      </c>
      <c r="BC147" s="173" t="n">
        <v>1</v>
      </c>
      <c r="BD147" s="173" t="n">
        <v>1</v>
      </c>
      <c r="BE147" s="173" t="n">
        <v>1</v>
      </c>
      <c r="BF147" s="173" t="n">
        <v>0.9999</v>
      </c>
      <c r="BG147" s="173" t="n">
        <v>1</v>
      </c>
      <c r="BH147" s="173" t="n">
        <v>1</v>
      </c>
      <c r="BI147" s="173" t="n">
        <v>0.99</v>
      </c>
      <c r="BJ147" s="173" t="n">
        <v>0.999</v>
      </c>
      <c r="BK147" s="173" t="n">
        <v>0.999</v>
      </c>
      <c r="BL147" s="173" t="n">
        <v>0.9985</v>
      </c>
      <c r="BM147" s="173" t="n">
        <v>0.9985</v>
      </c>
      <c r="BN147" s="173" t="n">
        <v>0.972</v>
      </c>
      <c r="BO147" s="173" t="n">
        <v>0.9999</v>
      </c>
      <c r="BP147" s="173" t="n">
        <v>0.9999</v>
      </c>
      <c r="BQ147" s="173" t="n">
        <v>1</v>
      </c>
      <c r="BR147" s="173" t="n">
        <v>1.1043326</v>
      </c>
      <c r="BS147" s="173" t="n">
        <v>1.1174</v>
      </c>
      <c r="BT147" s="173" t="n">
        <v>1.0827</v>
      </c>
      <c r="BU147" s="173" t="n">
        <v>1.019</v>
      </c>
      <c r="BV147" s="173" t="n">
        <v>1</v>
      </c>
      <c r="BW147" s="173" t="n">
        <v>2.355</v>
      </c>
      <c r="BX147" s="173" t="n">
        <v>2.298366333</v>
      </c>
      <c r="BY147" s="173" t="n">
        <v>1.11795</v>
      </c>
      <c r="BZ147" s="173" t="n">
        <v>1.2885</v>
      </c>
      <c r="CA147" s="173" t="n">
        <v>2.001</v>
      </c>
      <c r="CB147" s="173" t="n">
        <v>1.535505</v>
      </c>
      <c r="CC147" s="173" t="n">
        <v>1.535505</v>
      </c>
      <c r="CD147" s="173" t="n">
        <v>1.274805</v>
      </c>
      <c r="CE147" s="173" t="n">
        <v>1.08663</v>
      </c>
      <c r="CF147" s="173" t="n">
        <v>1.442605</v>
      </c>
      <c r="CG147" s="182"/>
      <c r="CH147" s="173" t="n">
        <v>1.100355</v>
      </c>
      <c r="CI147" s="182"/>
      <c r="CJ147" s="182"/>
      <c r="CK147" s="182"/>
      <c r="CL147" s="182"/>
      <c r="CM147" s="182"/>
      <c r="CN147" s="182"/>
      <c r="CO147" s="182"/>
      <c r="CP147" s="173" t="n">
        <v>0.955</v>
      </c>
      <c r="CQ147" s="173" t="n">
        <v>0.9</v>
      </c>
      <c r="CT147" s="173" t="n">
        <v>0.999</v>
      </c>
      <c r="CU147" s="173" t="n">
        <v>0.48</v>
      </c>
      <c r="CV147" s="173" t="n">
        <v>0.46</v>
      </c>
      <c r="CW147" s="173" t="n">
        <v>0.905</v>
      </c>
      <c r="CX147" s="173" t="n">
        <v>0.595</v>
      </c>
      <c r="CY147" s="173" t="n">
        <v>0.485</v>
      </c>
      <c r="CZ147" s="173" t="n">
        <v>0.795</v>
      </c>
      <c r="DA147" s="173" t="n">
        <v>0.8275</v>
      </c>
      <c r="DB147" s="173" t="n">
        <v>0.85</v>
      </c>
      <c r="DC147" s="173" t="n">
        <v>0.9025</v>
      </c>
      <c r="DD147" s="173" t="n">
        <v>0.82</v>
      </c>
      <c r="DE147" s="173" t="n">
        <v>0.89</v>
      </c>
      <c r="DN147" s="182" t="n">
        <v>0.000285</v>
      </c>
      <c r="DO147" s="182" t="n">
        <v>0.0002</v>
      </c>
      <c r="DP147" s="182" t="n">
        <v>0</v>
      </c>
      <c r="DQ147" s="182" t="n">
        <v>0.0001</v>
      </c>
      <c r="DR147" s="182" t="n">
        <v>0</v>
      </c>
      <c r="DS147" s="182" t="n">
        <v>0.0036</v>
      </c>
      <c r="DT147" s="182" t="n">
        <v>0.00047</v>
      </c>
      <c r="DU147" s="182" t="n">
        <v>0.0007</v>
      </c>
      <c r="DV147" s="182" t="n">
        <v>0</v>
      </c>
      <c r="DW147" s="182" t="n">
        <v>0</v>
      </c>
      <c r="DX147" s="182" t="n">
        <v>0.0005</v>
      </c>
      <c r="DY147" s="182" t="n">
        <v>0.0005</v>
      </c>
      <c r="DZ147" s="182" t="n">
        <v>0.0003</v>
      </c>
      <c r="EA147" s="182" t="n">
        <v>0.000275</v>
      </c>
      <c r="EB147" s="182" t="n">
        <v>0.0004</v>
      </c>
      <c r="ED147" s="182" t="n">
        <v>6.5E-005</v>
      </c>
      <c r="EF147" s="173" t="n">
        <v>1</v>
      </c>
    </row>
    <row r="148" customFormat="false" ht="12.75" hidden="false" customHeight="false" outlineLevel="0" collapsed="false">
      <c r="A148" s="3" t="n">
        <v>40878</v>
      </c>
      <c r="B148" s="173" t="n">
        <v>0.98</v>
      </c>
      <c r="C148" s="173" t="n">
        <v>0.988</v>
      </c>
      <c r="D148" s="173" t="n">
        <v>0.96</v>
      </c>
      <c r="E148" s="173" t="n">
        <v>0</v>
      </c>
      <c r="F148" s="173" t="n">
        <v>0.977</v>
      </c>
      <c r="G148" s="173" t="n">
        <v>0.9875</v>
      </c>
      <c r="H148" s="173" t="n">
        <v>0.9875</v>
      </c>
      <c r="I148" s="173" t="n">
        <v>0.97881875</v>
      </c>
      <c r="J148" s="173" t="n">
        <v>0.9805</v>
      </c>
      <c r="K148" s="173" t="n">
        <v>0.970485</v>
      </c>
      <c r="L148" s="173" t="n">
        <v>0.90624295</v>
      </c>
      <c r="M148" s="173" t="n">
        <v>0.956163112</v>
      </c>
      <c r="N148" s="173" t="n">
        <v>0.87982245</v>
      </c>
      <c r="O148" s="173" t="n">
        <v>0.970062713</v>
      </c>
      <c r="P148" s="173" t="n">
        <v>0.87982245</v>
      </c>
      <c r="Q148" s="173" t="n">
        <v>0.90624295</v>
      </c>
      <c r="R148" s="173" t="n">
        <v>0.90624295</v>
      </c>
      <c r="S148" s="173" t="n">
        <v>0.90624295</v>
      </c>
      <c r="T148" s="173" t="n">
        <v>0.87982245</v>
      </c>
      <c r="U148" s="173" t="n">
        <v>0.87982245</v>
      </c>
      <c r="V148" s="173" t="n">
        <v>0.87982245</v>
      </c>
      <c r="W148" s="173" t="n">
        <v>0.87982245</v>
      </c>
      <c r="X148" s="173" t="n">
        <v>0.970062713</v>
      </c>
      <c r="Y148" s="173" t="n">
        <v>0.970062713</v>
      </c>
      <c r="Z148" s="173" t="n">
        <v>0.970062713</v>
      </c>
      <c r="AA148" s="173" t="n">
        <v>0.970062713</v>
      </c>
      <c r="AB148" s="173" t="n">
        <v>0.87982245</v>
      </c>
      <c r="AC148" s="173" t="n">
        <v>0.87982245</v>
      </c>
      <c r="AD148" s="173" t="n">
        <v>0.970062713</v>
      </c>
      <c r="AE148" s="173" t="n">
        <v>0.970062713</v>
      </c>
      <c r="AF148" s="173" t="n">
        <v>0.87982245</v>
      </c>
      <c r="AG148" s="173" t="n">
        <v>0.98</v>
      </c>
      <c r="AH148" s="173" t="n">
        <v>0.9793738</v>
      </c>
      <c r="AI148" s="173" t="n">
        <v>0.9793738</v>
      </c>
      <c r="AJ148" s="173" t="n">
        <v>0.87982245</v>
      </c>
      <c r="AK148" s="173" t="n">
        <v>1</v>
      </c>
      <c r="AL148" s="173" t="n">
        <v>0.970485</v>
      </c>
      <c r="AM148" s="174" t="n">
        <v>0</v>
      </c>
      <c r="BB148" s="181" t="n">
        <v>1</v>
      </c>
      <c r="BC148" s="173" t="n">
        <v>1</v>
      </c>
      <c r="BD148" s="173" t="n">
        <v>1</v>
      </c>
      <c r="BE148" s="173" t="n">
        <v>1</v>
      </c>
      <c r="BF148" s="173" t="n">
        <v>0.9999</v>
      </c>
      <c r="BG148" s="173" t="n">
        <v>1</v>
      </c>
      <c r="BH148" s="173" t="n">
        <v>1</v>
      </c>
      <c r="BI148" s="173" t="n">
        <v>0.99</v>
      </c>
      <c r="BJ148" s="173" t="n">
        <v>0.999</v>
      </c>
      <c r="BK148" s="173" t="n">
        <v>0.999</v>
      </c>
      <c r="BL148" s="173" t="n">
        <v>0.9985</v>
      </c>
      <c r="BM148" s="173" t="n">
        <v>0.9985</v>
      </c>
      <c r="BN148" s="173" t="n">
        <v>0.972</v>
      </c>
      <c r="BO148" s="173" t="n">
        <v>0.9999</v>
      </c>
      <c r="BP148" s="173" t="n">
        <v>0.9999</v>
      </c>
      <c r="BQ148" s="173" t="n">
        <v>1</v>
      </c>
      <c r="BR148" s="173" t="n">
        <v>1.1046176</v>
      </c>
      <c r="BS148" s="173" t="n">
        <v>1.1176</v>
      </c>
      <c r="BT148" s="173" t="n">
        <v>1.0827</v>
      </c>
      <c r="BU148" s="173" t="n">
        <v>1.0191</v>
      </c>
      <c r="BV148" s="173" t="n">
        <v>1</v>
      </c>
      <c r="BW148" s="173" t="n">
        <v>2.3586</v>
      </c>
      <c r="BX148" s="173" t="n">
        <v>2.298836333</v>
      </c>
      <c r="BY148" s="173" t="n">
        <v>1.11865</v>
      </c>
      <c r="BZ148" s="173" t="n">
        <v>1.2885</v>
      </c>
      <c r="CA148" s="173" t="n">
        <v>2.001</v>
      </c>
      <c r="CB148" s="173" t="n">
        <v>1.536005</v>
      </c>
      <c r="CC148" s="173" t="n">
        <v>1.536005</v>
      </c>
      <c r="CD148" s="173" t="n">
        <v>1.275105</v>
      </c>
      <c r="CE148" s="173" t="n">
        <v>1.086905</v>
      </c>
      <c r="CF148" s="173" t="n">
        <v>1.443005</v>
      </c>
      <c r="CG148" s="182"/>
      <c r="CH148" s="173" t="n">
        <v>1.10042</v>
      </c>
      <c r="CI148" s="182"/>
      <c r="CJ148" s="182"/>
      <c r="CK148" s="182"/>
      <c r="CL148" s="182"/>
      <c r="CM148" s="182"/>
      <c r="CN148" s="182"/>
      <c r="CO148" s="182"/>
      <c r="CP148" s="173" t="n">
        <v>0.935</v>
      </c>
      <c r="CQ148" s="173" t="n">
        <v>0.89</v>
      </c>
      <c r="CT148" s="173" t="n">
        <v>0.999</v>
      </c>
      <c r="CU148" s="173" t="n">
        <v>0.51</v>
      </c>
      <c r="CV148" s="173" t="n">
        <v>0.48</v>
      </c>
      <c r="CW148" s="173" t="n">
        <v>0.875</v>
      </c>
      <c r="CX148" s="173" t="n">
        <v>0.6</v>
      </c>
      <c r="CY148" s="173" t="n">
        <v>0.485</v>
      </c>
      <c r="CZ148" s="173" t="n">
        <v>0.59</v>
      </c>
      <c r="DA148" s="173" t="n">
        <v>0.6225</v>
      </c>
      <c r="DB148" s="173" t="n">
        <v>0.69</v>
      </c>
      <c r="DC148" s="173" t="n">
        <v>0.8925</v>
      </c>
      <c r="DD148" s="173" t="n">
        <v>0.715</v>
      </c>
      <c r="DE148" s="173" t="n">
        <v>0.89</v>
      </c>
      <c r="DN148" s="182" t="n">
        <v>0.000285</v>
      </c>
      <c r="DO148" s="182" t="n">
        <v>0.0002</v>
      </c>
      <c r="DP148" s="182" t="n">
        <v>0</v>
      </c>
      <c r="DQ148" s="182" t="n">
        <v>0.0001</v>
      </c>
      <c r="DR148" s="182" t="n">
        <v>0</v>
      </c>
      <c r="DS148" s="182" t="n">
        <v>0.0036</v>
      </c>
      <c r="DT148" s="182" t="n">
        <v>0.00047</v>
      </c>
      <c r="DU148" s="182" t="n">
        <v>0.0007</v>
      </c>
      <c r="DV148" s="182" t="n">
        <v>0</v>
      </c>
      <c r="DW148" s="182" t="n">
        <v>0</v>
      </c>
      <c r="DX148" s="182" t="n">
        <v>0.0005</v>
      </c>
      <c r="DY148" s="182" t="n">
        <v>0.0005</v>
      </c>
      <c r="DZ148" s="182" t="n">
        <v>0.0003</v>
      </c>
      <c r="EA148" s="182" t="n">
        <v>0.000275</v>
      </c>
      <c r="EB148" s="182" t="n">
        <v>0.0004</v>
      </c>
      <c r="ED148" s="182" t="n">
        <v>6.5E-005</v>
      </c>
      <c r="EF148" s="173" t="n">
        <v>1</v>
      </c>
    </row>
    <row r="149" customFormat="false" ht="12.75" hidden="false" customHeight="false" outlineLevel="0" collapsed="false">
      <c r="A149" s="3" t="n">
        <v>40909</v>
      </c>
      <c r="B149" s="173" t="n">
        <v>0.98</v>
      </c>
      <c r="C149" s="173" t="n">
        <v>0</v>
      </c>
      <c r="E149" s="173" t="n">
        <v>0</v>
      </c>
      <c r="F149" s="173" t="n">
        <v>0.977</v>
      </c>
      <c r="G149" s="173" t="n">
        <v>0.9875</v>
      </c>
      <c r="H149" s="173" t="n">
        <v>0.9875</v>
      </c>
      <c r="I149" s="173" t="n">
        <v>0.90107675</v>
      </c>
      <c r="J149" s="173" t="n">
        <v>0.9805</v>
      </c>
      <c r="K149" s="173" t="n">
        <v>0.985</v>
      </c>
      <c r="L149" s="173" t="n">
        <v>0.929585525</v>
      </c>
      <c r="M149" s="173" t="n">
        <v>0.979521937</v>
      </c>
      <c r="N149" s="173" t="n">
        <v>0.88002945</v>
      </c>
      <c r="O149" s="173" t="n">
        <v>0.9567184</v>
      </c>
      <c r="P149" s="173" t="n">
        <v>0.88002945</v>
      </c>
      <c r="Q149" s="173" t="n">
        <v>0.929585525</v>
      </c>
      <c r="R149" s="173" t="n">
        <v>0.929585525</v>
      </c>
      <c r="S149" s="173" t="n">
        <v>0.929585525</v>
      </c>
      <c r="T149" s="173" t="n">
        <v>0.88002945</v>
      </c>
      <c r="U149" s="173" t="n">
        <v>0.88002945</v>
      </c>
      <c r="V149" s="173" t="n">
        <v>0.88002945</v>
      </c>
      <c r="W149" s="173" t="n">
        <v>0.88002945</v>
      </c>
      <c r="X149" s="173" t="n">
        <v>0.9567184</v>
      </c>
      <c r="Y149" s="173" t="n">
        <v>0.9567184</v>
      </c>
      <c r="Z149" s="173" t="n">
        <v>0.9567184</v>
      </c>
      <c r="AA149" s="173" t="n">
        <v>0.9567184</v>
      </c>
      <c r="AB149" s="173" t="n">
        <v>0.88002945</v>
      </c>
      <c r="AC149" s="173" t="n">
        <v>0.88002945</v>
      </c>
      <c r="AD149" s="173" t="n">
        <v>0.9567184</v>
      </c>
      <c r="AE149" s="173" t="n">
        <v>0.9567184</v>
      </c>
      <c r="AF149" s="173" t="n">
        <v>0.88002945</v>
      </c>
      <c r="AG149" s="173" t="n">
        <v>0.98</v>
      </c>
      <c r="AH149" s="173" t="n">
        <v>0.97943165</v>
      </c>
      <c r="AI149" s="173" t="n">
        <v>0.97943165</v>
      </c>
      <c r="AJ149" s="173" t="n">
        <v>0.88002945</v>
      </c>
      <c r="AK149" s="173" t="n">
        <v>1</v>
      </c>
      <c r="AL149" s="173" t="n">
        <v>0.985</v>
      </c>
      <c r="AM149" s="174" t="n">
        <v>0</v>
      </c>
      <c r="BB149" s="181" t="n">
        <v>1</v>
      </c>
      <c r="BC149" s="173" t="n">
        <v>1</v>
      </c>
      <c r="BD149" s="173" t="n">
        <v>1</v>
      </c>
      <c r="BE149" s="173" t="n">
        <v>1</v>
      </c>
      <c r="BF149" s="173" t="n">
        <v>0.9999</v>
      </c>
      <c r="BG149" s="173" t="n">
        <v>1</v>
      </c>
      <c r="BH149" s="173" t="n">
        <v>1</v>
      </c>
      <c r="BI149" s="173" t="n">
        <v>0.99</v>
      </c>
      <c r="BJ149" s="173" t="n">
        <v>0.999</v>
      </c>
      <c r="BK149" s="173" t="n">
        <v>0.999</v>
      </c>
      <c r="BL149" s="173" t="n">
        <v>0.9985</v>
      </c>
      <c r="BM149" s="173" t="n">
        <v>0.9985</v>
      </c>
      <c r="BN149" s="173" t="n">
        <v>0.972</v>
      </c>
      <c r="BO149" s="173" t="n">
        <v>0.9999</v>
      </c>
      <c r="BP149" s="173" t="n">
        <v>0.9999</v>
      </c>
      <c r="BQ149" s="173" t="n">
        <v>1</v>
      </c>
      <c r="BR149" s="173" t="n">
        <v>1.1049026</v>
      </c>
      <c r="BS149" s="173" t="n">
        <v>1.1178</v>
      </c>
      <c r="BT149" s="173" t="n">
        <v>1.0827</v>
      </c>
      <c r="BU149" s="173" t="n">
        <v>1.0192</v>
      </c>
      <c r="BV149" s="173" t="n">
        <v>1</v>
      </c>
      <c r="BW149" s="173" t="n">
        <v>2.3622</v>
      </c>
      <c r="BX149" s="173" t="n">
        <v>2.299306333</v>
      </c>
      <c r="BY149" s="173" t="n">
        <v>1.11935</v>
      </c>
      <c r="BZ149" s="173" t="n">
        <v>1.2885</v>
      </c>
      <c r="CA149" s="173" t="n">
        <v>2.001</v>
      </c>
      <c r="CB149" s="173" t="n">
        <v>1.536505</v>
      </c>
      <c r="CC149" s="173" t="n">
        <v>1.536505</v>
      </c>
      <c r="CD149" s="173" t="n">
        <v>1.275405</v>
      </c>
      <c r="CE149" s="173" t="n">
        <v>1.08718</v>
      </c>
      <c r="CF149" s="173" t="n">
        <v>1.443405</v>
      </c>
      <c r="CG149" s="182"/>
      <c r="CH149" s="173" t="n">
        <v>1.100485</v>
      </c>
      <c r="CI149" s="182"/>
      <c r="CJ149" s="182"/>
      <c r="CK149" s="182"/>
      <c r="CL149" s="182"/>
      <c r="CM149" s="182"/>
      <c r="CN149" s="182"/>
      <c r="CO149" s="182"/>
      <c r="CP149" s="173" t="n">
        <v>0.895</v>
      </c>
      <c r="CT149" s="173" t="n">
        <v>0.999</v>
      </c>
      <c r="CU149" s="173" t="n">
        <v>0.58</v>
      </c>
      <c r="CV149" s="173" t="n">
        <v>0.45</v>
      </c>
      <c r="CW149" s="173" t="n">
        <v>0.805</v>
      </c>
      <c r="CX149" s="173" t="n">
        <v>0.61</v>
      </c>
      <c r="CY149" s="173" t="n">
        <v>0.505</v>
      </c>
      <c r="CZ149" s="173" t="n">
        <v>0.605</v>
      </c>
      <c r="DA149" s="173" t="n">
        <v>0.6375</v>
      </c>
      <c r="DB149" s="173" t="n">
        <v>0.69</v>
      </c>
      <c r="DC149" s="173" t="n">
        <v>0.88</v>
      </c>
      <c r="DD149" s="173" t="n">
        <v>0.64</v>
      </c>
      <c r="DE149" s="173" t="n">
        <v>0.89</v>
      </c>
      <c r="DN149" s="182" t="n">
        <v>0.000285</v>
      </c>
      <c r="DO149" s="182" t="n">
        <v>0.0002</v>
      </c>
      <c r="DP149" s="182" t="n">
        <v>0</v>
      </c>
      <c r="DQ149" s="182" t="n">
        <v>0.0001</v>
      </c>
      <c r="DR149" s="182" t="n">
        <v>0</v>
      </c>
      <c r="DS149" s="182" t="n">
        <v>0.0036</v>
      </c>
      <c r="DT149" s="182" t="n">
        <v>0.00047</v>
      </c>
      <c r="DU149" s="182" t="n">
        <v>0.0007</v>
      </c>
      <c r="DV149" s="182" t="n">
        <v>0</v>
      </c>
      <c r="DW149" s="182" t="n">
        <v>0</v>
      </c>
      <c r="DX149" s="182" t="n">
        <v>0.0005</v>
      </c>
      <c r="DY149" s="182" t="n">
        <v>0.0005</v>
      </c>
      <c r="DZ149" s="182" t="n">
        <v>0.0003</v>
      </c>
      <c r="EA149" s="182" t="n">
        <v>0.000275</v>
      </c>
      <c r="EB149" s="182" t="n">
        <v>0.0004</v>
      </c>
      <c r="ED149" s="182" t="n">
        <v>6.5E-005</v>
      </c>
      <c r="EF149" s="173" t="n">
        <v>1</v>
      </c>
    </row>
    <row r="150" customFormat="false" ht="12.75" hidden="false" customHeight="false" outlineLevel="0" collapsed="false">
      <c r="A150" s="3" t="n">
        <v>40940</v>
      </c>
      <c r="B150" s="173" t="n">
        <v>0.98</v>
      </c>
      <c r="C150" s="173" t="n">
        <v>0</v>
      </c>
      <c r="E150" s="173" t="n">
        <v>0</v>
      </c>
      <c r="F150" s="173" t="n">
        <v>0.977</v>
      </c>
      <c r="G150" s="173" t="n">
        <v>0.9875</v>
      </c>
      <c r="H150" s="173" t="n">
        <v>0.9875</v>
      </c>
      <c r="I150" s="173" t="n">
        <v>0.94644225</v>
      </c>
      <c r="J150" s="173" t="n">
        <v>0.9805</v>
      </c>
      <c r="K150" s="173" t="n">
        <v>0.985</v>
      </c>
      <c r="L150" s="173" t="n">
        <v>0.975998175</v>
      </c>
      <c r="M150" s="173" t="n">
        <v>0.9875</v>
      </c>
      <c r="N150" s="173" t="n">
        <v>0.90575055</v>
      </c>
      <c r="O150" s="173" t="n">
        <v>0.954241763</v>
      </c>
      <c r="P150" s="173" t="n">
        <v>0.90575055</v>
      </c>
      <c r="Q150" s="173" t="n">
        <v>0.975998175</v>
      </c>
      <c r="R150" s="173" t="n">
        <v>0.975998175</v>
      </c>
      <c r="S150" s="173" t="n">
        <v>0.975998175</v>
      </c>
      <c r="T150" s="173" t="n">
        <v>0.90575055</v>
      </c>
      <c r="U150" s="173" t="n">
        <v>0.90575055</v>
      </c>
      <c r="V150" s="173" t="n">
        <v>0.90575055</v>
      </c>
      <c r="W150" s="173" t="n">
        <v>0.90575055</v>
      </c>
      <c r="X150" s="173" t="n">
        <v>0.954241763</v>
      </c>
      <c r="Y150" s="173" t="n">
        <v>0.954241763</v>
      </c>
      <c r="Z150" s="173" t="n">
        <v>0.954241763</v>
      </c>
      <c r="AA150" s="173" t="n">
        <v>0.954241763</v>
      </c>
      <c r="AB150" s="173" t="n">
        <v>0.90575055</v>
      </c>
      <c r="AC150" s="173" t="n">
        <v>0.90575055</v>
      </c>
      <c r="AD150" s="173" t="n">
        <v>0.954241763</v>
      </c>
      <c r="AE150" s="173" t="n">
        <v>0.954241763</v>
      </c>
      <c r="AF150" s="173" t="n">
        <v>0.90575055</v>
      </c>
      <c r="AG150" s="173" t="n">
        <v>0.98</v>
      </c>
      <c r="AH150" s="173" t="n">
        <v>0.9794895</v>
      </c>
      <c r="AI150" s="173" t="n">
        <v>0.9794895</v>
      </c>
      <c r="AJ150" s="173" t="n">
        <v>0.90575055</v>
      </c>
      <c r="AK150" s="173" t="n">
        <v>1</v>
      </c>
      <c r="AL150" s="173" t="n">
        <v>0.985</v>
      </c>
      <c r="AM150" s="174" t="n">
        <v>0</v>
      </c>
      <c r="BB150" s="181" t="n">
        <v>1</v>
      </c>
      <c r="BC150" s="173" t="n">
        <v>1</v>
      </c>
      <c r="BD150" s="173" t="n">
        <v>1</v>
      </c>
      <c r="BE150" s="173" t="n">
        <v>1</v>
      </c>
      <c r="BF150" s="173" t="n">
        <v>0.9999</v>
      </c>
      <c r="BG150" s="173" t="n">
        <v>1</v>
      </c>
      <c r="BH150" s="173" t="n">
        <v>1</v>
      </c>
      <c r="BI150" s="173" t="n">
        <v>0.99</v>
      </c>
      <c r="BJ150" s="173" t="n">
        <v>0.999</v>
      </c>
      <c r="BK150" s="173" t="n">
        <v>0.999</v>
      </c>
      <c r="BL150" s="173" t="n">
        <v>0.9985</v>
      </c>
      <c r="BM150" s="173" t="n">
        <v>0.9985</v>
      </c>
      <c r="BN150" s="173" t="n">
        <v>0.972</v>
      </c>
      <c r="BO150" s="173" t="n">
        <v>0.9999</v>
      </c>
      <c r="BP150" s="173" t="n">
        <v>0.9999</v>
      </c>
      <c r="BQ150" s="173" t="n">
        <v>1</v>
      </c>
      <c r="BR150" s="173" t="n">
        <v>1.1051876</v>
      </c>
      <c r="BS150" s="173" t="n">
        <v>1.118</v>
      </c>
      <c r="BT150" s="173" t="n">
        <v>1.0827</v>
      </c>
      <c r="BU150" s="173" t="n">
        <v>1.0193</v>
      </c>
      <c r="BV150" s="173" t="n">
        <v>1</v>
      </c>
      <c r="BW150" s="173" t="n">
        <v>2.3658</v>
      </c>
      <c r="BX150" s="173" t="n">
        <v>2.299776333</v>
      </c>
      <c r="BY150" s="173" t="n">
        <v>1.12005</v>
      </c>
      <c r="BZ150" s="173" t="n">
        <v>1.2885</v>
      </c>
      <c r="CA150" s="173" t="n">
        <v>2.001</v>
      </c>
      <c r="CB150" s="173" t="n">
        <v>1.537005</v>
      </c>
      <c r="CC150" s="173" t="n">
        <v>1.537005</v>
      </c>
      <c r="CD150" s="173" t="n">
        <v>1.275705</v>
      </c>
      <c r="CE150" s="173" t="n">
        <v>1.087455</v>
      </c>
      <c r="CF150" s="173" t="n">
        <v>1.443805</v>
      </c>
      <c r="CG150" s="182"/>
      <c r="CH150" s="173" t="n">
        <v>1.10055</v>
      </c>
      <c r="CI150" s="182"/>
      <c r="CJ150" s="182"/>
      <c r="CK150" s="182"/>
      <c r="CL150" s="182"/>
      <c r="CM150" s="182"/>
      <c r="CN150" s="182"/>
      <c r="CO150" s="182"/>
      <c r="CP150" s="173" t="n">
        <v>0.865</v>
      </c>
      <c r="CT150" s="173" t="n">
        <v>0.99895</v>
      </c>
      <c r="CU150" s="173" t="n">
        <v>0.58</v>
      </c>
      <c r="CV150" s="173" t="n">
        <v>0.45</v>
      </c>
      <c r="CW150" s="173" t="n">
        <v>0.845</v>
      </c>
      <c r="CX150" s="173" t="n">
        <v>0.715</v>
      </c>
      <c r="CY150" s="173" t="n">
        <v>0.505</v>
      </c>
      <c r="CZ150" s="173" t="n">
        <v>0.635</v>
      </c>
      <c r="DA150" s="173" t="n">
        <v>0.6675</v>
      </c>
      <c r="DB150" s="173" t="n">
        <v>0.71</v>
      </c>
      <c r="DC150" s="173" t="n">
        <v>0.8775</v>
      </c>
      <c r="DD150" s="173" t="n">
        <v>0.67</v>
      </c>
      <c r="DE150" s="173" t="n">
        <v>0.89</v>
      </c>
      <c r="DN150" s="182" t="n">
        <v>0.000285</v>
      </c>
      <c r="DO150" s="182" t="n">
        <v>0.0002</v>
      </c>
      <c r="DP150" s="182" t="n">
        <v>0</v>
      </c>
      <c r="DQ150" s="182" t="n">
        <v>0.0001</v>
      </c>
      <c r="DR150" s="182" t="n">
        <v>0</v>
      </c>
      <c r="DS150" s="182" t="n">
        <v>0.0036</v>
      </c>
      <c r="DT150" s="182" t="n">
        <v>0.00047</v>
      </c>
      <c r="DU150" s="182" t="n">
        <v>0.0007</v>
      </c>
      <c r="DV150" s="182" t="n">
        <v>0</v>
      </c>
      <c r="DW150" s="182" t="n">
        <v>0</v>
      </c>
      <c r="DX150" s="182" t="n">
        <v>0.0005</v>
      </c>
      <c r="DY150" s="182" t="n">
        <v>0.0005</v>
      </c>
      <c r="DZ150" s="182" t="n">
        <v>0.0003</v>
      </c>
      <c r="EA150" s="182" t="n">
        <v>0.000275</v>
      </c>
      <c r="EB150" s="182" t="n">
        <v>0.0004</v>
      </c>
      <c r="ED150" s="182" t="n">
        <v>6.5E-005</v>
      </c>
      <c r="EF150" s="173" t="n">
        <v>1</v>
      </c>
    </row>
    <row r="151" customFormat="false" ht="12.75" hidden="false" customHeight="false" outlineLevel="0" collapsed="false">
      <c r="A151" s="3" t="n">
        <v>40969</v>
      </c>
      <c r="B151" s="173" t="n">
        <v>0.98</v>
      </c>
      <c r="C151" s="173" t="n">
        <v>0</v>
      </c>
      <c r="E151" s="173" t="n">
        <v>0</v>
      </c>
      <c r="F151" s="173" t="n">
        <v>0.977</v>
      </c>
      <c r="G151" s="173" t="n">
        <v>0.9875</v>
      </c>
      <c r="H151" s="173" t="n">
        <v>0.9875</v>
      </c>
      <c r="I151" s="173" t="n">
        <v>0.98065625</v>
      </c>
      <c r="J151" s="173" t="n">
        <v>0.9805</v>
      </c>
      <c r="K151" s="173" t="n">
        <v>0.985</v>
      </c>
      <c r="L151" s="173" t="n">
        <v>0.9875</v>
      </c>
      <c r="M151" s="173" t="n">
        <v>0.9875</v>
      </c>
      <c r="N151" s="173" t="n">
        <v>0.98</v>
      </c>
      <c r="O151" s="173" t="n">
        <v>0.978957</v>
      </c>
      <c r="P151" s="173" t="n">
        <v>0.98</v>
      </c>
      <c r="Q151" s="173" t="n">
        <v>0.9875</v>
      </c>
      <c r="R151" s="173" t="n">
        <v>0.9875</v>
      </c>
      <c r="S151" s="173" t="n">
        <v>0.9875</v>
      </c>
      <c r="T151" s="173" t="n">
        <v>0.98</v>
      </c>
      <c r="U151" s="173" t="n">
        <v>0.98</v>
      </c>
      <c r="V151" s="173" t="n">
        <v>0.98</v>
      </c>
      <c r="W151" s="173" t="n">
        <v>0.98</v>
      </c>
      <c r="X151" s="173" t="n">
        <v>0.978957</v>
      </c>
      <c r="Y151" s="173" t="n">
        <v>0.978957</v>
      </c>
      <c r="Z151" s="173" t="n">
        <v>0.978957</v>
      </c>
      <c r="AA151" s="173" t="n">
        <v>0.978957</v>
      </c>
      <c r="AB151" s="173" t="n">
        <v>0.98</v>
      </c>
      <c r="AC151" s="173" t="n">
        <v>0.98</v>
      </c>
      <c r="AD151" s="173" t="n">
        <v>0.978957</v>
      </c>
      <c r="AE151" s="173" t="n">
        <v>0.978957</v>
      </c>
      <c r="AF151" s="173" t="n">
        <v>0.98</v>
      </c>
      <c r="AG151" s="173" t="n">
        <v>0.99</v>
      </c>
      <c r="AH151" s="173" t="n">
        <v>0.97954735</v>
      </c>
      <c r="AI151" s="173" t="n">
        <v>0.97954735</v>
      </c>
      <c r="AJ151" s="173" t="n">
        <v>0.98</v>
      </c>
      <c r="AK151" s="173" t="n">
        <v>1</v>
      </c>
      <c r="AL151" s="173" t="n">
        <v>0.985</v>
      </c>
      <c r="AM151" s="174" t="n">
        <v>0</v>
      </c>
      <c r="BB151" s="181" t="n">
        <v>1</v>
      </c>
      <c r="BC151" s="173" t="n">
        <v>1</v>
      </c>
      <c r="BD151" s="173" t="n">
        <v>1</v>
      </c>
      <c r="BE151" s="173" t="n">
        <v>1</v>
      </c>
      <c r="BF151" s="173" t="n">
        <v>0.9999</v>
      </c>
      <c r="BG151" s="173" t="n">
        <v>1</v>
      </c>
      <c r="BH151" s="173" t="n">
        <v>1</v>
      </c>
      <c r="BI151" s="173" t="n">
        <v>0.99</v>
      </c>
      <c r="BJ151" s="173" t="n">
        <v>0.999</v>
      </c>
      <c r="BK151" s="173" t="n">
        <v>0.999</v>
      </c>
      <c r="BL151" s="173" t="n">
        <v>0.9985</v>
      </c>
      <c r="BM151" s="173" t="n">
        <v>0.9985</v>
      </c>
      <c r="BN151" s="173" t="n">
        <v>0.972</v>
      </c>
      <c r="BO151" s="173" t="n">
        <v>0.9999</v>
      </c>
      <c r="BP151" s="173" t="n">
        <v>0.9999</v>
      </c>
      <c r="BQ151" s="173" t="n">
        <v>1</v>
      </c>
      <c r="BR151" s="173" t="n">
        <v>1.1054726</v>
      </c>
      <c r="BS151" s="173" t="n">
        <v>1.1182</v>
      </c>
      <c r="BT151" s="173" t="n">
        <v>1.0827</v>
      </c>
      <c r="BU151" s="173" t="n">
        <v>1.0194</v>
      </c>
      <c r="BV151" s="173" t="n">
        <v>1</v>
      </c>
      <c r="BW151" s="173" t="n">
        <v>2.3694</v>
      </c>
      <c r="BX151" s="173" t="n">
        <v>2.300246333</v>
      </c>
      <c r="BY151" s="173" t="n">
        <v>1.12075</v>
      </c>
      <c r="BZ151" s="173" t="n">
        <v>1.2885</v>
      </c>
      <c r="CA151" s="173" t="n">
        <v>2.001</v>
      </c>
      <c r="CB151" s="173" t="n">
        <v>1.537505</v>
      </c>
      <c r="CC151" s="173" t="n">
        <v>1.537505</v>
      </c>
      <c r="CD151" s="173" t="n">
        <v>1.276005</v>
      </c>
      <c r="CE151" s="173" t="n">
        <v>1.08773</v>
      </c>
      <c r="CF151" s="173" t="n">
        <v>1.444205</v>
      </c>
      <c r="CG151" s="182"/>
      <c r="CH151" s="173" t="n">
        <v>1.100615</v>
      </c>
      <c r="CI151" s="182"/>
      <c r="CJ151" s="182"/>
      <c r="CK151" s="182"/>
      <c r="CL151" s="182"/>
      <c r="CM151" s="182"/>
      <c r="CN151" s="182"/>
      <c r="CO151" s="182"/>
      <c r="CP151" s="173" t="n">
        <v>0.865</v>
      </c>
      <c r="CT151" s="173" t="n">
        <v>0.99895</v>
      </c>
      <c r="CU151" s="173" t="n">
        <v>0.54</v>
      </c>
      <c r="CV151" s="173" t="n">
        <v>0.45</v>
      </c>
      <c r="CW151" s="173" t="n">
        <v>0.875</v>
      </c>
      <c r="CX151" s="173" t="n">
        <v>0.885</v>
      </c>
      <c r="CY151" s="173" t="n">
        <v>0.515</v>
      </c>
      <c r="CZ151" s="173" t="n">
        <v>0.785</v>
      </c>
      <c r="DA151" s="173" t="n">
        <v>0.8175</v>
      </c>
      <c r="DB151" s="173" t="n">
        <v>0.8</v>
      </c>
      <c r="DC151" s="173" t="n">
        <v>0.9</v>
      </c>
      <c r="DD151" s="173" t="n">
        <v>0.83</v>
      </c>
      <c r="DE151" s="173" t="n">
        <v>0.89</v>
      </c>
      <c r="DN151" s="182" t="n">
        <v>0.000285</v>
      </c>
      <c r="DO151" s="182" t="n">
        <v>0.0002</v>
      </c>
      <c r="DP151" s="182" t="n">
        <v>0</v>
      </c>
      <c r="DQ151" s="182" t="n">
        <v>0.0001</v>
      </c>
      <c r="DR151" s="182" t="n">
        <v>0</v>
      </c>
      <c r="DS151" s="182" t="n">
        <v>0.0036</v>
      </c>
      <c r="DT151" s="182" t="n">
        <v>0.00047</v>
      </c>
      <c r="DU151" s="182" t="n">
        <v>0.0007</v>
      </c>
      <c r="DV151" s="182" t="n">
        <v>0</v>
      </c>
      <c r="DW151" s="182" t="n">
        <v>0</v>
      </c>
      <c r="DX151" s="182" t="n">
        <v>0.0005</v>
      </c>
      <c r="DY151" s="182" t="n">
        <v>0.0005</v>
      </c>
      <c r="DZ151" s="182" t="n">
        <v>0.0003</v>
      </c>
      <c r="EA151" s="182" t="n">
        <v>0.000275</v>
      </c>
      <c r="EB151" s="182" t="n">
        <v>0.0004</v>
      </c>
      <c r="ED151" s="182" t="n">
        <v>6.5E-005</v>
      </c>
      <c r="EF151" s="173" t="n">
        <v>1</v>
      </c>
    </row>
    <row r="152" customFormat="false" ht="12.75" hidden="false" customHeight="false" outlineLevel="0" collapsed="false">
      <c r="A152" s="3" t="n">
        <v>41000</v>
      </c>
      <c r="B152" s="173" t="n">
        <v>0.98</v>
      </c>
      <c r="C152" s="173" t="n">
        <v>0</v>
      </c>
      <c r="E152" s="173" t="n">
        <v>0</v>
      </c>
      <c r="F152" s="173" t="n">
        <v>0.977</v>
      </c>
      <c r="G152" s="173" t="n">
        <v>0.9875</v>
      </c>
      <c r="H152" s="173" t="n">
        <v>0.96630086</v>
      </c>
      <c r="I152" s="173" t="n">
        <v>0.9875</v>
      </c>
      <c r="J152" s="173" t="n">
        <v>0.9805</v>
      </c>
      <c r="K152" s="173" t="n">
        <v>0.985</v>
      </c>
      <c r="L152" s="173" t="n">
        <v>0.9875</v>
      </c>
      <c r="M152" s="173" t="n">
        <v>0.9875</v>
      </c>
      <c r="N152" s="173" t="n">
        <v>0.98</v>
      </c>
      <c r="O152" s="173" t="n">
        <v>0.982468515</v>
      </c>
      <c r="P152" s="173" t="n">
        <v>0.98</v>
      </c>
      <c r="Q152" s="173" t="n">
        <v>0.9875</v>
      </c>
      <c r="R152" s="173" t="n">
        <v>0.9875</v>
      </c>
      <c r="S152" s="173" t="n">
        <v>0.9875</v>
      </c>
      <c r="T152" s="173" t="n">
        <v>0.98</v>
      </c>
      <c r="U152" s="173" t="n">
        <v>0.98</v>
      </c>
      <c r="V152" s="173" t="n">
        <v>0.98</v>
      </c>
      <c r="W152" s="173" t="n">
        <v>0.98</v>
      </c>
      <c r="X152" s="173" t="n">
        <v>0.982468515</v>
      </c>
      <c r="Y152" s="173" t="n">
        <v>0.982468515</v>
      </c>
      <c r="Z152" s="173" t="n">
        <v>0.982468515</v>
      </c>
      <c r="AA152" s="173" t="n">
        <v>0.982468515</v>
      </c>
      <c r="AB152" s="173" t="n">
        <v>0.98</v>
      </c>
      <c r="AC152" s="173" t="n">
        <v>0.98</v>
      </c>
      <c r="AD152" s="173" t="n">
        <v>0.982468515</v>
      </c>
      <c r="AE152" s="173" t="n">
        <v>0.982468515</v>
      </c>
      <c r="AF152" s="173" t="n">
        <v>0.98</v>
      </c>
      <c r="AG152" s="173" t="n">
        <v>0.99</v>
      </c>
      <c r="AH152" s="173" t="n">
        <v>0.9796052</v>
      </c>
      <c r="AI152" s="173" t="n">
        <v>0.9796052</v>
      </c>
      <c r="AJ152" s="173" t="n">
        <v>0.98</v>
      </c>
      <c r="AK152" s="173" t="n">
        <v>1</v>
      </c>
      <c r="AL152" s="173" t="n">
        <v>0.985</v>
      </c>
      <c r="AM152" s="174" t="n">
        <v>0</v>
      </c>
      <c r="BB152" s="181" t="n">
        <v>1</v>
      </c>
      <c r="BC152" s="173" t="n">
        <v>1</v>
      </c>
      <c r="BD152" s="173" t="n">
        <v>1</v>
      </c>
      <c r="BE152" s="173" t="n">
        <v>1</v>
      </c>
      <c r="BF152" s="173" t="n">
        <v>0.9999</v>
      </c>
      <c r="BG152" s="173" t="n">
        <v>1</v>
      </c>
      <c r="BH152" s="173" t="n">
        <v>1</v>
      </c>
      <c r="BI152" s="173" t="n">
        <v>0.99</v>
      </c>
      <c r="BJ152" s="173" t="n">
        <v>0.999</v>
      </c>
      <c r="BK152" s="173" t="n">
        <v>0.999</v>
      </c>
      <c r="BL152" s="173" t="n">
        <v>0.9985</v>
      </c>
      <c r="BM152" s="173" t="n">
        <v>0.9985</v>
      </c>
      <c r="BN152" s="173" t="n">
        <v>0.972</v>
      </c>
      <c r="BO152" s="173" t="n">
        <v>0.9999</v>
      </c>
      <c r="BP152" s="173" t="n">
        <v>0.9999</v>
      </c>
      <c r="BQ152" s="173" t="n">
        <v>1</v>
      </c>
      <c r="BR152" s="173" t="n">
        <v>1.1057576</v>
      </c>
      <c r="BS152" s="173" t="n">
        <v>1.1184</v>
      </c>
      <c r="BT152" s="173" t="n">
        <v>1.0827</v>
      </c>
      <c r="BU152" s="173" t="n">
        <v>1.0195</v>
      </c>
      <c r="BV152" s="173" t="n">
        <v>1</v>
      </c>
      <c r="BW152" s="173" t="n">
        <v>2.373</v>
      </c>
      <c r="BX152" s="173" t="n">
        <v>2.300716333</v>
      </c>
      <c r="BY152" s="173" t="n">
        <v>1.12145</v>
      </c>
      <c r="BZ152" s="173" t="n">
        <v>1.2885</v>
      </c>
      <c r="CA152" s="173" t="n">
        <v>2.001</v>
      </c>
      <c r="CB152" s="173" t="n">
        <v>1.538005</v>
      </c>
      <c r="CC152" s="173" t="n">
        <v>1.538005</v>
      </c>
      <c r="CD152" s="173" t="n">
        <v>1.276305</v>
      </c>
      <c r="CE152" s="173" t="n">
        <v>1.088005</v>
      </c>
      <c r="CF152" s="173" t="n">
        <v>1.444605</v>
      </c>
      <c r="CG152" s="182"/>
      <c r="CH152" s="173" t="n">
        <v>1.10068</v>
      </c>
      <c r="CI152" s="182"/>
      <c r="CJ152" s="182"/>
      <c r="CK152" s="182"/>
      <c r="CL152" s="182"/>
      <c r="CM152" s="182"/>
      <c r="CN152" s="182"/>
      <c r="CO152" s="182"/>
      <c r="CP152" s="173" t="n">
        <v>0.895</v>
      </c>
      <c r="CT152" s="173" t="n">
        <v>0.99895</v>
      </c>
      <c r="CU152" s="173" t="n">
        <v>0.48</v>
      </c>
      <c r="CV152" s="173" t="n">
        <v>0.42</v>
      </c>
      <c r="CW152" s="173" t="n">
        <v>0.935</v>
      </c>
      <c r="CX152" s="173" t="n">
        <v>0.875</v>
      </c>
      <c r="CY152" s="173" t="n">
        <v>0.575</v>
      </c>
      <c r="CZ152" s="173" t="n">
        <v>0.895</v>
      </c>
      <c r="DA152" s="173" t="n">
        <v>0.9275</v>
      </c>
      <c r="DB152" s="173" t="n">
        <v>0.85</v>
      </c>
      <c r="DC152" s="173" t="n">
        <v>0.903</v>
      </c>
      <c r="DD152" s="173" t="n">
        <v>0.92</v>
      </c>
      <c r="DE152" s="173" t="n">
        <v>0.89</v>
      </c>
      <c r="DN152" s="182" t="n">
        <v>0.000285</v>
      </c>
      <c r="DO152" s="182" t="n">
        <v>0.0002</v>
      </c>
      <c r="DP152" s="182" t="n">
        <v>0</v>
      </c>
      <c r="DQ152" s="182" t="n">
        <v>0.0001</v>
      </c>
      <c r="DR152" s="182" t="n">
        <v>0</v>
      </c>
      <c r="DS152" s="182" t="n">
        <v>0.0036</v>
      </c>
      <c r="DT152" s="182" t="n">
        <v>0.00047</v>
      </c>
      <c r="DU152" s="182" t="n">
        <v>0.0007</v>
      </c>
      <c r="DV152" s="182" t="n">
        <v>0</v>
      </c>
      <c r="DW152" s="182" t="n">
        <v>0</v>
      </c>
      <c r="DX152" s="182" t="n">
        <v>0.0005</v>
      </c>
      <c r="DY152" s="182" t="n">
        <v>0.0005</v>
      </c>
      <c r="DZ152" s="182" t="n">
        <v>0.0003</v>
      </c>
      <c r="EA152" s="182" t="n">
        <v>0.000275</v>
      </c>
      <c r="EB152" s="182" t="n">
        <v>0.0004</v>
      </c>
      <c r="ED152" s="182" t="n">
        <v>6.5E-005</v>
      </c>
      <c r="EF152" s="173" t="n">
        <v>1</v>
      </c>
    </row>
    <row r="153" customFormat="false" ht="12.75" hidden="false" customHeight="false" outlineLevel="0" collapsed="false">
      <c r="A153" s="3" t="n">
        <v>41030</v>
      </c>
      <c r="B153" s="173" t="n">
        <v>0.98</v>
      </c>
      <c r="C153" s="173" t="n">
        <v>0</v>
      </c>
      <c r="E153" s="173" t="n">
        <v>0</v>
      </c>
      <c r="F153" s="173" t="n">
        <v>0.977</v>
      </c>
      <c r="G153" s="173" t="n">
        <v>0.808044</v>
      </c>
      <c r="H153" s="173" t="n">
        <v>0.96649826</v>
      </c>
      <c r="I153" s="173" t="n">
        <v>0.9875</v>
      </c>
      <c r="J153" s="173" t="n">
        <v>0.9805</v>
      </c>
      <c r="K153" s="173" t="n">
        <v>0.985</v>
      </c>
      <c r="L153" s="173" t="n">
        <v>0.9875</v>
      </c>
      <c r="M153" s="173" t="n">
        <v>0.9875</v>
      </c>
      <c r="N153" s="173" t="n">
        <v>0.98</v>
      </c>
      <c r="O153" s="173" t="n">
        <v>0.979452</v>
      </c>
      <c r="P153" s="173" t="n">
        <v>0.98</v>
      </c>
      <c r="Q153" s="173" t="n">
        <v>0.9875</v>
      </c>
      <c r="R153" s="173" t="n">
        <v>0.9875</v>
      </c>
      <c r="S153" s="173" t="n">
        <v>0.9875</v>
      </c>
      <c r="T153" s="173" t="n">
        <v>0.98</v>
      </c>
      <c r="U153" s="173" t="n">
        <v>0.98</v>
      </c>
      <c r="V153" s="173" t="n">
        <v>0.98</v>
      </c>
      <c r="W153" s="173" t="n">
        <v>0.98</v>
      </c>
      <c r="X153" s="173" t="n">
        <v>0.979452</v>
      </c>
      <c r="Y153" s="173" t="n">
        <v>0.979452</v>
      </c>
      <c r="Z153" s="173" t="n">
        <v>0.979452</v>
      </c>
      <c r="AA153" s="173" t="n">
        <v>0.979452</v>
      </c>
      <c r="AB153" s="173" t="n">
        <v>0.98</v>
      </c>
      <c r="AC153" s="173" t="n">
        <v>0.98</v>
      </c>
      <c r="AD153" s="173" t="n">
        <v>0.979452</v>
      </c>
      <c r="AE153" s="173" t="n">
        <v>0.979452</v>
      </c>
      <c r="AF153" s="173" t="n">
        <v>0.98</v>
      </c>
      <c r="AG153" s="173" t="n">
        <v>0.99</v>
      </c>
      <c r="AH153" s="173" t="n">
        <v>0.97966305</v>
      </c>
      <c r="AI153" s="173" t="n">
        <v>0.97966305</v>
      </c>
      <c r="AJ153" s="173" t="n">
        <v>0.98</v>
      </c>
      <c r="AK153" s="173" t="n">
        <v>1</v>
      </c>
      <c r="AL153" s="173" t="n">
        <v>0.985</v>
      </c>
      <c r="AM153" s="174" t="n">
        <v>0</v>
      </c>
      <c r="BB153" s="181" t="n">
        <v>1</v>
      </c>
      <c r="BC153" s="173" t="n">
        <v>1</v>
      </c>
      <c r="BD153" s="173" t="n">
        <v>1</v>
      </c>
      <c r="BE153" s="173" t="n">
        <v>1</v>
      </c>
      <c r="BF153" s="173" t="n">
        <v>0.9999</v>
      </c>
      <c r="BG153" s="173" t="n">
        <v>1</v>
      </c>
      <c r="BH153" s="173" t="n">
        <v>1</v>
      </c>
      <c r="BI153" s="173" t="n">
        <v>0.99</v>
      </c>
      <c r="BJ153" s="173" t="n">
        <v>0.999</v>
      </c>
      <c r="BK153" s="173" t="n">
        <v>0.999</v>
      </c>
      <c r="BL153" s="173" t="n">
        <v>0.9985</v>
      </c>
      <c r="BM153" s="173" t="n">
        <v>0.9985</v>
      </c>
      <c r="BN153" s="173" t="n">
        <v>0.972</v>
      </c>
      <c r="BO153" s="173" t="n">
        <v>0.9999</v>
      </c>
      <c r="BP153" s="173" t="n">
        <v>0.9999</v>
      </c>
      <c r="BQ153" s="173" t="n">
        <v>1</v>
      </c>
      <c r="BR153" s="173" t="n">
        <v>1.1060426</v>
      </c>
      <c r="BS153" s="173" t="n">
        <v>1.1186</v>
      </c>
      <c r="BT153" s="173" t="n">
        <v>1.0827</v>
      </c>
      <c r="BU153" s="173" t="n">
        <v>1.0196</v>
      </c>
      <c r="BV153" s="173" t="n">
        <v>1</v>
      </c>
      <c r="BW153" s="173" t="n">
        <v>2.3766</v>
      </c>
      <c r="BX153" s="173" t="n">
        <v>2.301186333</v>
      </c>
      <c r="BY153" s="173" t="n">
        <v>1.12215</v>
      </c>
      <c r="BZ153" s="173" t="n">
        <v>1.2885</v>
      </c>
      <c r="CA153" s="173" t="n">
        <v>2.001</v>
      </c>
      <c r="CB153" s="173" t="n">
        <v>1.538505</v>
      </c>
      <c r="CC153" s="173" t="n">
        <v>1.538505</v>
      </c>
      <c r="CD153" s="173" t="n">
        <v>1.276605</v>
      </c>
      <c r="CE153" s="173" t="n">
        <v>1.08828</v>
      </c>
      <c r="CF153" s="173" t="n">
        <v>1.445005</v>
      </c>
      <c r="CG153" s="182"/>
      <c r="CH153" s="173" t="n">
        <v>1.100745</v>
      </c>
      <c r="CI153" s="182"/>
      <c r="CJ153" s="182"/>
      <c r="CK153" s="182"/>
      <c r="CL153" s="182"/>
      <c r="CM153" s="182"/>
      <c r="CN153" s="182"/>
      <c r="CO153" s="182"/>
      <c r="CP153" s="173" t="n">
        <v>0.965</v>
      </c>
      <c r="CT153" s="173" t="n">
        <v>0.99895</v>
      </c>
      <c r="CU153" s="173" t="n">
        <v>0.34</v>
      </c>
      <c r="CV153" s="173" t="n">
        <v>0.42</v>
      </c>
      <c r="CW153" s="173" t="n">
        <v>0.935</v>
      </c>
      <c r="CX153" s="173" t="n">
        <v>0.775</v>
      </c>
      <c r="CY153" s="173" t="n">
        <v>0.625</v>
      </c>
      <c r="CZ153" s="173" t="n">
        <v>0.9175</v>
      </c>
      <c r="DA153" s="173" t="n">
        <v>0.95</v>
      </c>
      <c r="DB153" s="173" t="n">
        <v>0.88</v>
      </c>
      <c r="DC153" s="173" t="n">
        <v>0.9</v>
      </c>
      <c r="DD153" s="173" t="n">
        <v>0.935</v>
      </c>
      <c r="DE153" s="173" t="n">
        <v>0.89</v>
      </c>
      <c r="DN153" s="182" t="n">
        <v>0.000285</v>
      </c>
      <c r="DO153" s="182" t="n">
        <v>0.0002</v>
      </c>
      <c r="DP153" s="182" t="n">
        <v>0</v>
      </c>
      <c r="DQ153" s="182" t="n">
        <v>0.0001</v>
      </c>
      <c r="DR153" s="182" t="n">
        <v>0</v>
      </c>
      <c r="DS153" s="182" t="n">
        <v>0.0036</v>
      </c>
      <c r="DT153" s="182" t="n">
        <v>0.00047</v>
      </c>
      <c r="DU153" s="182" t="n">
        <v>0.0007</v>
      </c>
      <c r="DV153" s="182" t="n">
        <v>0</v>
      </c>
      <c r="DW153" s="182" t="n">
        <v>0</v>
      </c>
      <c r="DX153" s="182" t="n">
        <v>0.0005</v>
      </c>
      <c r="DY153" s="182" t="n">
        <v>0.0005</v>
      </c>
      <c r="DZ153" s="182" t="n">
        <v>0.0003</v>
      </c>
      <c r="EA153" s="182" t="n">
        <v>0.000275</v>
      </c>
      <c r="EB153" s="182" t="n">
        <v>0.0004</v>
      </c>
      <c r="ED153" s="182" t="n">
        <v>6.5E-005</v>
      </c>
      <c r="EF153" s="173" t="n">
        <v>1</v>
      </c>
    </row>
    <row r="154" customFormat="false" ht="12.75" hidden="false" customHeight="false" outlineLevel="0" collapsed="false">
      <c r="A154" s="3" t="n">
        <v>41061</v>
      </c>
      <c r="B154" s="173" t="n">
        <v>0.98</v>
      </c>
      <c r="C154" s="173" t="n">
        <v>0</v>
      </c>
      <c r="E154" s="173" t="n">
        <v>0</v>
      </c>
      <c r="F154" s="173" t="n">
        <v>0.977</v>
      </c>
      <c r="G154" s="173" t="n">
        <v>0.809268</v>
      </c>
      <c r="H154" s="173" t="n">
        <v>0.9875</v>
      </c>
      <c r="I154" s="173" t="n">
        <v>0.9875</v>
      </c>
      <c r="J154" s="173" t="n">
        <v>0.9805</v>
      </c>
      <c r="K154" s="173" t="n">
        <v>0.985</v>
      </c>
      <c r="L154" s="173" t="n">
        <v>0.9875</v>
      </c>
      <c r="M154" s="173" t="n">
        <v>0.9875</v>
      </c>
      <c r="N154" s="173" t="n">
        <v>0.98</v>
      </c>
      <c r="O154" s="173" t="n">
        <v>0.982420888</v>
      </c>
      <c r="P154" s="173" t="n">
        <v>0.98</v>
      </c>
      <c r="Q154" s="173" t="n">
        <v>0.9875</v>
      </c>
      <c r="R154" s="173" t="n">
        <v>0.9875</v>
      </c>
      <c r="S154" s="173" t="n">
        <v>0.9875</v>
      </c>
      <c r="T154" s="173" t="n">
        <v>0.98</v>
      </c>
      <c r="U154" s="173" t="n">
        <v>0.98</v>
      </c>
      <c r="V154" s="173" t="n">
        <v>0.98</v>
      </c>
      <c r="W154" s="173" t="n">
        <v>0.98</v>
      </c>
      <c r="X154" s="173" t="n">
        <v>0.982420888</v>
      </c>
      <c r="Y154" s="173" t="n">
        <v>0.982420888</v>
      </c>
      <c r="Z154" s="173" t="n">
        <v>0.982420888</v>
      </c>
      <c r="AA154" s="173" t="n">
        <v>0.982420888</v>
      </c>
      <c r="AB154" s="173" t="n">
        <v>0.98</v>
      </c>
      <c r="AC154" s="173" t="n">
        <v>0.98</v>
      </c>
      <c r="AD154" s="173" t="n">
        <v>0.982420888</v>
      </c>
      <c r="AE154" s="173" t="n">
        <v>0.982420888</v>
      </c>
      <c r="AF154" s="173" t="n">
        <v>0.98</v>
      </c>
      <c r="AG154" s="173" t="n">
        <v>0.99</v>
      </c>
      <c r="AH154" s="173" t="n">
        <v>0.9797209</v>
      </c>
      <c r="AI154" s="173" t="n">
        <v>0.9797209</v>
      </c>
      <c r="AJ154" s="173" t="n">
        <v>0.98</v>
      </c>
      <c r="AK154" s="173" t="n">
        <v>1</v>
      </c>
      <c r="AL154" s="173" t="n">
        <v>0.985</v>
      </c>
      <c r="AM154" s="174" t="n">
        <v>0</v>
      </c>
      <c r="BB154" s="181" t="n">
        <v>1</v>
      </c>
      <c r="BC154" s="173" t="n">
        <v>1</v>
      </c>
      <c r="BD154" s="173" t="n">
        <v>1</v>
      </c>
      <c r="BE154" s="173" t="n">
        <v>1</v>
      </c>
      <c r="BF154" s="173" t="n">
        <v>0.9999</v>
      </c>
      <c r="BG154" s="173" t="n">
        <v>1</v>
      </c>
      <c r="BH154" s="173" t="n">
        <v>1</v>
      </c>
      <c r="BI154" s="173" t="n">
        <v>0.99</v>
      </c>
      <c r="BJ154" s="173" t="n">
        <v>0.999</v>
      </c>
      <c r="BK154" s="173" t="n">
        <v>0.999</v>
      </c>
      <c r="BL154" s="173" t="n">
        <v>0.9985</v>
      </c>
      <c r="BM154" s="173" t="n">
        <v>0.9985</v>
      </c>
      <c r="BN154" s="173" t="n">
        <v>0.972</v>
      </c>
      <c r="BO154" s="173" t="n">
        <v>0.9999</v>
      </c>
      <c r="BP154" s="173" t="n">
        <v>0.9999</v>
      </c>
      <c r="BQ154" s="173" t="n">
        <v>1</v>
      </c>
      <c r="BR154" s="173" t="n">
        <v>1.1063276</v>
      </c>
      <c r="BS154" s="173" t="n">
        <v>1.1188</v>
      </c>
      <c r="BT154" s="173" t="n">
        <v>1.0827</v>
      </c>
      <c r="BU154" s="173" t="n">
        <v>1.0197</v>
      </c>
      <c r="BV154" s="173" t="n">
        <v>1</v>
      </c>
      <c r="BW154" s="173" t="n">
        <v>2.3802</v>
      </c>
      <c r="BX154" s="173" t="n">
        <v>2.301656333</v>
      </c>
      <c r="BY154" s="173" t="n">
        <v>1.12285</v>
      </c>
      <c r="BZ154" s="173" t="n">
        <v>1.2885</v>
      </c>
      <c r="CA154" s="173" t="n">
        <v>2.001</v>
      </c>
      <c r="CB154" s="173" t="n">
        <v>1.539005</v>
      </c>
      <c r="CC154" s="173" t="n">
        <v>1.539005</v>
      </c>
      <c r="CD154" s="173" t="n">
        <v>1.276905</v>
      </c>
      <c r="CE154" s="173" t="n">
        <v>1.088555</v>
      </c>
      <c r="CF154" s="173" t="n">
        <v>1.445405</v>
      </c>
      <c r="CG154" s="182"/>
      <c r="CH154" s="173" t="n">
        <v>1.10081</v>
      </c>
      <c r="CI154" s="182"/>
      <c r="CJ154" s="182"/>
      <c r="CK154" s="182"/>
      <c r="CL154" s="182"/>
      <c r="CM154" s="182"/>
      <c r="CN154" s="182"/>
      <c r="CO154" s="182"/>
      <c r="CP154" s="173" t="n">
        <v>0.965</v>
      </c>
      <c r="CT154" s="173" t="n">
        <v>0.99895</v>
      </c>
      <c r="CU154" s="173" t="n">
        <v>0.34</v>
      </c>
      <c r="CV154" s="173" t="n">
        <v>0.47</v>
      </c>
      <c r="CW154" s="173" t="n">
        <v>0.935</v>
      </c>
      <c r="CX154" s="173" t="n">
        <v>0.685</v>
      </c>
      <c r="CY154" s="173" t="n">
        <v>0.725</v>
      </c>
      <c r="CZ154" s="173" t="n">
        <v>0.8825</v>
      </c>
      <c r="DA154" s="173" t="n">
        <v>0.915</v>
      </c>
      <c r="DB154" s="173" t="n">
        <v>0.88</v>
      </c>
      <c r="DC154" s="173" t="n">
        <v>0.9025</v>
      </c>
      <c r="DD154" s="173" t="n">
        <v>0.915</v>
      </c>
      <c r="DE154" s="173" t="n">
        <v>0.89</v>
      </c>
      <c r="DN154" s="182" t="n">
        <v>0.000285</v>
      </c>
      <c r="DO154" s="182" t="n">
        <v>0.0002</v>
      </c>
      <c r="DP154" s="182" t="n">
        <v>0</v>
      </c>
      <c r="DQ154" s="182" t="n">
        <v>0.0001</v>
      </c>
      <c r="DR154" s="182" t="n">
        <v>0</v>
      </c>
      <c r="DS154" s="182" t="n">
        <v>0.0036</v>
      </c>
      <c r="DT154" s="182" t="n">
        <v>0.00047</v>
      </c>
      <c r="DU154" s="182" t="n">
        <v>0.0007</v>
      </c>
      <c r="DV154" s="182" t="n">
        <v>0</v>
      </c>
      <c r="DW154" s="182" t="n">
        <v>0</v>
      </c>
      <c r="DX154" s="182" t="n">
        <v>0.0005</v>
      </c>
      <c r="DY154" s="182" t="n">
        <v>0.0005</v>
      </c>
      <c r="DZ154" s="182" t="n">
        <v>0.0003</v>
      </c>
      <c r="EA154" s="182" t="n">
        <v>0.000275</v>
      </c>
      <c r="EB154" s="182" t="n">
        <v>0.0004</v>
      </c>
      <c r="ED154" s="182" t="n">
        <v>6.5E-005</v>
      </c>
      <c r="EF154" s="173" t="n">
        <v>1</v>
      </c>
    </row>
    <row r="155" customFormat="false" ht="12.75" hidden="false" customHeight="false" outlineLevel="0" collapsed="false">
      <c r="A155" s="3" t="n">
        <v>41091</v>
      </c>
      <c r="B155" s="173" t="n">
        <v>0.98</v>
      </c>
      <c r="C155" s="173" t="n">
        <v>0</v>
      </c>
      <c r="E155" s="173" t="n">
        <v>0</v>
      </c>
      <c r="F155" s="173" t="n">
        <v>0.977</v>
      </c>
      <c r="G155" s="173" t="n">
        <v>0.977358</v>
      </c>
      <c r="H155" s="173" t="n">
        <v>0.9875</v>
      </c>
      <c r="I155" s="173" t="n">
        <v>0.9875</v>
      </c>
      <c r="J155" s="173" t="n">
        <v>0.9805</v>
      </c>
      <c r="K155" s="173" t="n">
        <v>0.985</v>
      </c>
      <c r="L155" s="173" t="n">
        <v>0.9875</v>
      </c>
      <c r="M155" s="173" t="n">
        <v>0.9875</v>
      </c>
      <c r="N155" s="173" t="n">
        <v>0.98</v>
      </c>
      <c r="O155" s="173" t="n">
        <v>0.9875</v>
      </c>
      <c r="P155" s="173" t="n">
        <v>0.98</v>
      </c>
      <c r="Q155" s="173" t="n">
        <v>0.9875</v>
      </c>
      <c r="R155" s="173" t="n">
        <v>0.9875</v>
      </c>
      <c r="S155" s="173" t="n">
        <v>0.9875</v>
      </c>
      <c r="T155" s="173" t="n">
        <v>0.98</v>
      </c>
      <c r="U155" s="173" t="n">
        <v>0.98</v>
      </c>
      <c r="V155" s="173" t="n">
        <v>0.98</v>
      </c>
      <c r="W155" s="173" t="n">
        <v>0.98</v>
      </c>
      <c r="X155" s="173" t="n">
        <v>0.9875</v>
      </c>
      <c r="Y155" s="173" t="n">
        <v>0.9875</v>
      </c>
      <c r="Z155" s="173" t="n">
        <v>0.9875</v>
      </c>
      <c r="AA155" s="173" t="n">
        <v>0.9875</v>
      </c>
      <c r="AB155" s="173" t="n">
        <v>0.98</v>
      </c>
      <c r="AC155" s="173" t="n">
        <v>0.98</v>
      </c>
      <c r="AD155" s="173" t="n">
        <v>0.9875</v>
      </c>
      <c r="AE155" s="173" t="n">
        <v>0.9875</v>
      </c>
      <c r="AF155" s="173" t="n">
        <v>0.98</v>
      </c>
      <c r="AG155" s="173" t="n">
        <v>0.99</v>
      </c>
      <c r="AH155" s="173" t="n">
        <v>0.97977875</v>
      </c>
      <c r="AI155" s="173" t="n">
        <v>0.97977875</v>
      </c>
      <c r="AJ155" s="173" t="n">
        <v>0.98</v>
      </c>
      <c r="AK155" s="173" t="n">
        <v>1</v>
      </c>
      <c r="AL155" s="173" t="n">
        <v>0.985</v>
      </c>
      <c r="AM155" s="174" t="n">
        <v>0</v>
      </c>
      <c r="BB155" s="181" t="n">
        <v>1</v>
      </c>
      <c r="BC155" s="173" t="n">
        <v>1</v>
      </c>
      <c r="BD155" s="173" t="n">
        <v>1</v>
      </c>
      <c r="BE155" s="173" t="n">
        <v>1</v>
      </c>
      <c r="BF155" s="173" t="n">
        <v>0.9999</v>
      </c>
      <c r="BG155" s="173" t="n">
        <v>1</v>
      </c>
      <c r="BH155" s="173" t="n">
        <v>1</v>
      </c>
      <c r="BI155" s="173" t="n">
        <v>0.99</v>
      </c>
      <c r="BJ155" s="173" t="n">
        <v>0.999</v>
      </c>
      <c r="BK155" s="173" t="n">
        <v>0.999</v>
      </c>
      <c r="BL155" s="173" t="n">
        <v>0.9985</v>
      </c>
      <c r="BM155" s="173" t="n">
        <v>0.9985</v>
      </c>
      <c r="BN155" s="173" t="n">
        <v>0.972</v>
      </c>
      <c r="BO155" s="173" t="n">
        <v>0.9999</v>
      </c>
      <c r="BP155" s="173" t="n">
        <v>0.9999</v>
      </c>
      <c r="BQ155" s="173" t="n">
        <v>1</v>
      </c>
      <c r="BR155" s="173" t="n">
        <v>1.1066126</v>
      </c>
      <c r="BS155" s="173" t="n">
        <v>1.119</v>
      </c>
      <c r="BT155" s="173" t="n">
        <v>1.0827</v>
      </c>
      <c r="BU155" s="173" t="n">
        <v>1.0198</v>
      </c>
      <c r="BV155" s="173" t="n">
        <v>1</v>
      </c>
      <c r="BW155" s="173" t="n">
        <v>2.3838</v>
      </c>
      <c r="BX155" s="173" t="n">
        <v>2.302126333</v>
      </c>
      <c r="BY155" s="173" t="n">
        <v>1.12355</v>
      </c>
      <c r="BZ155" s="173" t="n">
        <v>1.2885</v>
      </c>
      <c r="CA155" s="173" t="n">
        <v>2.001</v>
      </c>
      <c r="CB155" s="173" t="n">
        <v>1.539505</v>
      </c>
      <c r="CC155" s="173" t="n">
        <v>1.539505</v>
      </c>
      <c r="CD155" s="173" t="n">
        <v>1.277205</v>
      </c>
      <c r="CE155" s="173" t="n">
        <v>1.08883</v>
      </c>
      <c r="CF155" s="173" t="n">
        <v>1.445805</v>
      </c>
      <c r="CG155" s="182"/>
      <c r="CH155" s="173" t="n">
        <v>1.100875</v>
      </c>
      <c r="CI155" s="182"/>
      <c r="CJ155" s="182"/>
      <c r="CK155" s="182"/>
      <c r="CL155" s="182"/>
      <c r="CM155" s="182"/>
      <c r="CN155" s="182"/>
      <c r="CO155" s="182"/>
      <c r="CP155" s="173" t="n">
        <v>0.975</v>
      </c>
      <c r="CT155" s="173" t="n">
        <v>0.99895</v>
      </c>
      <c r="CU155" s="173" t="n">
        <v>0.41</v>
      </c>
      <c r="CV155" s="173" t="n">
        <v>0.47</v>
      </c>
      <c r="CW155" s="173" t="n">
        <v>0.935</v>
      </c>
      <c r="CX155" s="173" t="n">
        <v>0.705</v>
      </c>
      <c r="CY155" s="173" t="n">
        <v>0.725</v>
      </c>
      <c r="CZ155" s="173" t="n">
        <v>0.8775</v>
      </c>
      <c r="DA155" s="173" t="n">
        <v>0.91</v>
      </c>
      <c r="DB155" s="173" t="n">
        <v>0.89</v>
      </c>
      <c r="DC155" s="173" t="n">
        <v>0.9075</v>
      </c>
      <c r="DD155" s="173" t="n">
        <v>0.915</v>
      </c>
      <c r="DE155" s="173" t="n">
        <v>0.89</v>
      </c>
      <c r="DN155" s="182" t="n">
        <v>0.000285</v>
      </c>
      <c r="DO155" s="182" t="n">
        <v>0.0002</v>
      </c>
      <c r="DP155" s="182" t="n">
        <v>0</v>
      </c>
      <c r="DQ155" s="182" t="n">
        <v>0.0001</v>
      </c>
      <c r="DR155" s="182" t="n">
        <v>0</v>
      </c>
      <c r="DS155" s="182" t="n">
        <v>0.0036</v>
      </c>
      <c r="DT155" s="182" t="n">
        <v>0.00047</v>
      </c>
      <c r="DU155" s="182" t="n">
        <v>0.0007</v>
      </c>
      <c r="DV155" s="182" t="n">
        <v>0</v>
      </c>
      <c r="DW155" s="182" t="n">
        <v>0</v>
      </c>
      <c r="DX155" s="182" t="n">
        <v>0.0005</v>
      </c>
      <c r="DY155" s="182" t="n">
        <v>0.0005</v>
      </c>
      <c r="DZ155" s="182" t="n">
        <v>0.0003</v>
      </c>
      <c r="EA155" s="182" t="n">
        <v>0.000275</v>
      </c>
      <c r="EB155" s="182" t="n">
        <v>0.0004</v>
      </c>
      <c r="ED155" s="182" t="n">
        <v>6.5E-005</v>
      </c>
      <c r="EF155" s="173" t="n">
        <v>1</v>
      </c>
    </row>
    <row r="156" customFormat="false" ht="12.75" hidden="false" customHeight="false" outlineLevel="0" collapsed="false">
      <c r="A156" s="3" t="n">
        <v>41122</v>
      </c>
      <c r="B156" s="173" t="n">
        <v>0.98</v>
      </c>
      <c r="C156" s="173" t="n">
        <v>0</v>
      </c>
      <c r="E156" s="173" t="n">
        <v>0</v>
      </c>
      <c r="F156" s="173" t="n">
        <v>0.977</v>
      </c>
      <c r="G156" s="173" t="n">
        <v>0.9875</v>
      </c>
      <c r="H156" s="173" t="n">
        <v>0.9875</v>
      </c>
      <c r="I156" s="173" t="n">
        <v>0.9875</v>
      </c>
      <c r="J156" s="173" t="n">
        <v>0.9805</v>
      </c>
      <c r="K156" s="173" t="n">
        <v>0.985</v>
      </c>
      <c r="L156" s="173" t="n">
        <v>0.9875</v>
      </c>
      <c r="M156" s="173" t="n">
        <v>0.9875</v>
      </c>
      <c r="N156" s="173" t="n">
        <v>0.98</v>
      </c>
      <c r="O156" s="173" t="n">
        <v>0.9875</v>
      </c>
      <c r="P156" s="173" t="n">
        <v>0.98</v>
      </c>
      <c r="Q156" s="173" t="n">
        <v>0.9875</v>
      </c>
      <c r="R156" s="173" t="n">
        <v>0.9875</v>
      </c>
      <c r="S156" s="173" t="n">
        <v>0.9875</v>
      </c>
      <c r="T156" s="173" t="n">
        <v>0.98</v>
      </c>
      <c r="U156" s="173" t="n">
        <v>0.98</v>
      </c>
      <c r="V156" s="173" t="n">
        <v>0.98</v>
      </c>
      <c r="W156" s="173" t="n">
        <v>0.98</v>
      </c>
      <c r="X156" s="173" t="n">
        <v>0.9875</v>
      </c>
      <c r="Y156" s="173" t="n">
        <v>0.9875</v>
      </c>
      <c r="Z156" s="173" t="n">
        <v>0.9875</v>
      </c>
      <c r="AA156" s="173" t="n">
        <v>0.9875</v>
      </c>
      <c r="AB156" s="173" t="n">
        <v>0.98</v>
      </c>
      <c r="AC156" s="173" t="n">
        <v>0.98</v>
      </c>
      <c r="AD156" s="173" t="n">
        <v>0.9875</v>
      </c>
      <c r="AE156" s="173" t="n">
        <v>0.9875</v>
      </c>
      <c r="AF156" s="173" t="n">
        <v>0.98</v>
      </c>
      <c r="AG156" s="173" t="n">
        <v>0.99</v>
      </c>
      <c r="AH156" s="173" t="n">
        <v>0.9798366</v>
      </c>
      <c r="AI156" s="173" t="n">
        <v>0.9798366</v>
      </c>
      <c r="AJ156" s="173" t="n">
        <v>0.98</v>
      </c>
      <c r="AK156" s="173" t="n">
        <v>1</v>
      </c>
      <c r="AL156" s="173" t="n">
        <v>0.985</v>
      </c>
      <c r="AM156" s="174" t="n">
        <v>0</v>
      </c>
      <c r="BB156" s="181" t="n">
        <v>1</v>
      </c>
      <c r="BC156" s="173" t="n">
        <v>1</v>
      </c>
      <c r="BD156" s="173" t="n">
        <v>1</v>
      </c>
      <c r="BE156" s="173" t="n">
        <v>1</v>
      </c>
      <c r="BF156" s="173" t="n">
        <v>0.9999</v>
      </c>
      <c r="BG156" s="173" t="n">
        <v>1</v>
      </c>
      <c r="BH156" s="173" t="n">
        <v>1</v>
      </c>
      <c r="BI156" s="173" t="n">
        <v>0.99</v>
      </c>
      <c r="BJ156" s="173" t="n">
        <v>0.999</v>
      </c>
      <c r="BK156" s="173" t="n">
        <v>0.999</v>
      </c>
      <c r="BL156" s="173" t="n">
        <v>0.9985</v>
      </c>
      <c r="BM156" s="173" t="n">
        <v>0.9985</v>
      </c>
      <c r="BN156" s="173" t="n">
        <v>0.972</v>
      </c>
      <c r="BO156" s="173" t="n">
        <v>0.9999</v>
      </c>
      <c r="BP156" s="173" t="n">
        <v>0.9999</v>
      </c>
      <c r="BQ156" s="173" t="n">
        <v>1</v>
      </c>
      <c r="BR156" s="173" t="n">
        <v>1.1068976</v>
      </c>
      <c r="BS156" s="173" t="n">
        <v>1.1192</v>
      </c>
      <c r="BT156" s="173" t="n">
        <v>1.0827</v>
      </c>
      <c r="BU156" s="173" t="n">
        <v>1.0199</v>
      </c>
      <c r="BV156" s="173" t="n">
        <v>1</v>
      </c>
      <c r="BW156" s="173" t="n">
        <v>2.3874</v>
      </c>
      <c r="BX156" s="173" t="n">
        <v>2.302596333</v>
      </c>
      <c r="BY156" s="173" t="n">
        <v>1.12425</v>
      </c>
      <c r="BZ156" s="173" t="n">
        <v>1.2885</v>
      </c>
      <c r="CA156" s="173" t="n">
        <v>2.001</v>
      </c>
      <c r="CB156" s="173" t="n">
        <v>1.540005</v>
      </c>
      <c r="CC156" s="173" t="n">
        <v>1.540005</v>
      </c>
      <c r="CD156" s="173" t="n">
        <v>1.277505</v>
      </c>
      <c r="CE156" s="173" t="n">
        <v>1.089105</v>
      </c>
      <c r="CF156" s="173" t="n">
        <v>1.446205</v>
      </c>
      <c r="CG156" s="182"/>
      <c r="CH156" s="173" t="n">
        <v>1.10094</v>
      </c>
      <c r="CI156" s="182"/>
      <c r="CJ156" s="182"/>
      <c r="CK156" s="182"/>
      <c r="CL156" s="182"/>
      <c r="CM156" s="182"/>
      <c r="CN156" s="182"/>
      <c r="CO156" s="182"/>
      <c r="CP156" s="173" t="n">
        <v>0.975</v>
      </c>
      <c r="CT156" s="173" t="n">
        <v>0.99895</v>
      </c>
      <c r="CU156" s="173" t="n">
        <v>0.43</v>
      </c>
      <c r="CV156" s="173" t="n">
        <v>0.52</v>
      </c>
      <c r="CW156" s="173" t="n">
        <v>0.925</v>
      </c>
      <c r="CX156" s="173" t="n">
        <v>0.795</v>
      </c>
      <c r="CY156" s="173" t="n">
        <v>0.725</v>
      </c>
      <c r="CZ156" s="173" t="n">
        <v>0.89</v>
      </c>
      <c r="DA156" s="173" t="n">
        <v>0.9225</v>
      </c>
      <c r="DB156" s="173" t="n">
        <v>0.915</v>
      </c>
      <c r="DC156" s="173" t="n">
        <v>0.9275</v>
      </c>
      <c r="DD156" s="173" t="n">
        <v>0.915</v>
      </c>
      <c r="DE156" s="173" t="n">
        <v>0.89</v>
      </c>
      <c r="DN156" s="182" t="n">
        <v>0.000285</v>
      </c>
      <c r="DO156" s="182" t="n">
        <v>0.0002</v>
      </c>
      <c r="DP156" s="182" t="n">
        <v>0</v>
      </c>
      <c r="DQ156" s="182" t="n">
        <v>0.0001</v>
      </c>
      <c r="DR156" s="182" t="n">
        <v>0</v>
      </c>
      <c r="DS156" s="182" t="n">
        <v>0.0036</v>
      </c>
      <c r="DT156" s="182" t="n">
        <v>0.00047</v>
      </c>
      <c r="DU156" s="182" t="n">
        <v>0.0007</v>
      </c>
      <c r="DV156" s="182" t="n">
        <v>0</v>
      </c>
      <c r="DW156" s="182" t="n">
        <v>0</v>
      </c>
      <c r="DX156" s="182" t="n">
        <v>0.0005</v>
      </c>
      <c r="DY156" s="182" t="n">
        <v>0.0005</v>
      </c>
      <c r="DZ156" s="182" t="n">
        <v>0.0003</v>
      </c>
      <c r="EA156" s="182" t="n">
        <v>0.000275</v>
      </c>
      <c r="EB156" s="182" t="n">
        <v>0.0004</v>
      </c>
      <c r="ED156" s="182" t="n">
        <v>6.5E-005</v>
      </c>
      <c r="EF156" s="173" t="n">
        <v>1</v>
      </c>
    </row>
    <row r="157" customFormat="false" ht="12.75" hidden="false" customHeight="false" outlineLevel="0" collapsed="false">
      <c r="A157" s="3" t="n">
        <v>41153</v>
      </c>
      <c r="B157" s="173" t="n">
        <v>0.98</v>
      </c>
      <c r="C157" s="173" t="n">
        <v>0</v>
      </c>
      <c r="E157" s="173" t="n">
        <v>0</v>
      </c>
      <c r="F157" s="173" t="n">
        <v>0.977</v>
      </c>
      <c r="G157" s="173" t="n">
        <v>0.9875</v>
      </c>
      <c r="H157" s="173" t="n">
        <v>0.9875</v>
      </c>
      <c r="I157" s="173" t="n">
        <v>0.9875</v>
      </c>
      <c r="J157" s="173" t="n">
        <v>0.9805</v>
      </c>
      <c r="K157" s="173" t="n">
        <v>0.985</v>
      </c>
      <c r="L157" s="173" t="n">
        <v>0.9875</v>
      </c>
      <c r="M157" s="173" t="n">
        <v>0.9875</v>
      </c>
      <c r="N157" s="173" t="n">
        <v>0.98</v>
      </c>
      <c r="O157" s="173" t="n">
        <v>0.9875</v>
      </c>
      <c r="P157" s="173" t="n">
        <v>0.98</v>
      </c>
      <c r="Q157" s="173" t="n">
        <v>0.9875</v>
      </c>
      <c r="R157" s="173" t="n">
        <v>0.9875</v>
      </c>
      <c r="S157" s="173" t="n">
        <v>0.9875</v>
      </c>
      <c r="T157" s="173" t="n">
        <v>0.98</v>
      </c>
      <c r="U157" s="173" t="n">
        <v>0.98</v>
      </c>
      <c r="V157" s="173" t="n">
        <v>0.98</v>
      </c>
      <c r="W157" s="173" t="n">
        <v>0.98</v>
      </c>
      <c r="X157" s="173" t="n">
        <v>0.9875</v>
      </c>
      <c r="Y157" s="173" t="n">
        <v>0.9875</v>
      </c>
      <c r="Z157" s="173" t="n">
        <v>0.9875</v>
      </c>
      <c r="AA157" s="173" t="n">
        <v>0.9875</v>
      </c>
      <c r="AB157" s="173" t="n">
        <v>0.98</v>
      </c>
      <c r="AC157" s="173" t="n">
        <v>0.98</v>
      </c>
      <c r="AD157" s="173" t="n">
        <v>0.9875</v>
      </c>
      <c r="AE157" s="173" t="n">
        <v>0.9875</v>
      </c>
      <c r="AF157" s="173" t="n">
        <v>0.98</v>
      </c>
      <c r="AG157" s="173" t="n">
        <v>0.99</v>
      </c>
      <c r="AH157" s="173" t="n">
        <v>0.97989445</v>
      </c>
      <c r="AI157" s="173" t="n">
        <v>0.97989445</v>
      </c>
      <c r="AJ157" s="173" t="n">
        <v>0.98</v>
      </c>
      <c r="AK157" s="173" t="n">
        <v>1</v>
      </c>
      <c r="AL157" s="173" t="n">
        <v>0.985</v>
      </c>
      <c r="AM157" s="174" t="n">
        <v>0</v>
      </c>
      <c r="BB157" s="181" t="n">
        <v>1</v>
      </c>
      <c r="BC157" s="173" t="n">
        <v>1</v>
      </c>
      <c r="BD157" s="173" t="n">
        <v>1</v>
      </c>
      <c r="BE157" s="173" t="n">
        <v>1</v>
      </c>
      <c r="BF157" s="173" t="n">
        <v>0.9999</v>
      </c>
      <c r="BG157" s="173" t="n">
        <v>1</v>
      </c>
      <c r="BH157" s="173" t="n">
        <v>1</v>
      </c>
      <c r="BI157" s="173" t="n">
        <v>0.99</v>
      </c>
      <c r="BJ157" s="173" t="n">
        <v>0.999</v>
      </c>
      <c r="BK157" s="173" t="n">
        <v>0.999</v>
      </c>
      <c r="BL157" s="173" t="n">
        <v>0.9985</v>
      </c>
      <c r="BM157" s="173" t="n">
        <v>0.9985</v>
      </c>
      <c r="BN157" s="173" t="n">
        <v>0.972</v>
      </c>
      <c r="BO157" s="173" t="n">
        <v>0.9999</v>
      </c>
      <c r="BP157" s="173" t="n">
        <v>0.9999</v>
      </c>
      <c r="BQ157" s="173" t="n">
        <v>1</v>
      </c>
      <c r="BR157" s="173" t="n">
        <v>1.1071826</v>
      </c>
      <c r="BS157" s="173" t="n">
        <v>1.1194</v>
      </c>
      <c r="BT157" s="173" t="n">
        <v>1.0827</v>
      </c>
      <c r="BU157" s="173" t="n">
        <v>1.02</v>
      </c>
      <c r="BV157" s="173" t="n">
        <v>1</v>
      </c>
      <c r="BW157" s="173" t="n">
        <v>2.391</v>
      </c>
      <c r="BX157" s="173" t="n">
        <v>2.303066333</v>
      </c>
      <c r="BY157" s="173" t="n">
        <v>1.12495</v>
      </c>
      <c r="BZ157" s="173" t="n">
        <v>1.2885</v>
      </c>
      <c r="CA157" s="173" t="n">
        <v>2.001</v>
      </c>
      <c r="CB157" s="173" t="n">
        <v>1.540505</v>
      </c>
      <c r="CC157" s="173" t="n">
        <v>1.540505</v>
      </c>
      <c r="CD157" s="173" t="n">
        <v>1.277805</v>
      </c>
      <c r="CE157" s="173" t="n">
        <v>1.08938</v>
      </c>
      <c r="CF157" s="173" t="n">
        <v>1.446605</v>
      </c>
      <c r="CG157" s="182"/>
      <c r="CH157" s="173" t="n">
        <v>1.101005</v>
      </c>
      <c r="CI157" s="182"/>
      <c r="CJ157" s="182"/>
      <c r="CK157" s="182"/>
      <c r="CL157" s="182"/>
      <c r="CM157" s="182"/>
      <c r="CN157" s="182"/>
      <c r="CO157" s="182"/>
      <c r="CP157" s="173" t="n">
        <v>0.975</v>
      </c>
      <c r="CT157" s="173" t="n">
        <v>0.99895</v>
      </c>
      <c r="CU157" s="173" t="n">
        <v>0.46</v>
      </c>
      <c r="CV157" s="173" t="n">
        <v>0.55</v>
      </c>
      <c r="CW157" s="173" t="n">
        <v>0.925</v>
      </c>
      <c r="CX157" s="173" t="n">
        <v>0.655</v>
      </c>
      <c r="CY157" s="173" t="n">
        <v>0.575</v>
      </c>
      <c r="CZ157" s="173" t="n">
        <v>0.945</v>
      </c>
      <c r="DA157" s="173" t="n">
        <v>0.9775</v>
      </c>
      <c r="DB157" s="173" t="n">
        <v>0.945</v>
      </c>
      <c r="DC157" s="173" t="n">
        <v>0.92</v>
      </c>
      <c r="DD157" s="173" t="n">
        <v>0.915</v>
      </c>
      <c r="DE157" s="173" t="n">
        <v>0.89</v>
      </c>
      <c r="DN157" s="182" t="n">
        <v>0.000285</v>
      </c>
      <c r="DO157" s="182" t="n">
        <v>0.0002</v>
      </c>
      <c r="DP157" s="182" t="n">
        <v>0</v>
      </c>
      <c r="DQ157" s="182" t="n">
        <v>0.0001</v>
      </c>
      <c r="DR157" s="182" t="n">
        <v>0</v>
      </c>
      <c r="DS157" s="182" t="n">
        <v>0.0036</v>
      </c>
      <c r="DT157" s="182" t="n">
        <v>0.00047</v>
      </c>
      <c r="DU157" s="182" t="n">
        <v>0.0007</v>
      </c>
      <c r="DV157" s="182" t="n">
        <v>0</v>
      </c>
      <c r="DW157" s="182" t="n">
        <v>0</v>
      </c>
      <c r="DX157" s="182" t="n">
        <v>0.0005</v>
      </c>
      <c r="DY157" s="182" t="n">
        <v>0.0005</v>
      </c>
      <c r="DZ157" s="182" t="n">
        <v>0.0003</v>
      </c>
      <c r="EA157" s="182" t="n">
        <v>0.000275</v>
      </c>
      <c r="EB157" s="182" t="n">
        <v>0.0004</v>
      </c>
      <c r="ED157" s="182" t="n">
        <v>6.5E-005</v>
      </c>
      <c r="EF157" s="173" t="n">
        <v>1</v>
      </c>
    </row>
    <row r="158" customFormat="false" ht="12.75" hidden="false" customHeight="false" outlineLevel="0" collapsed="false">
      <c r="A158" s="3" t="n">
        <v>41183</v>
      </c>
      <c r="B158" s="173" t="n">
        <v>0.98</v>
      </c>
      <c r="C158" s="173" t="n">
        <v>0</v>
      </c>
      <c r="E158" s="173" t="n">
        <v>0</v>
      </c>
      <c r="F158" s="173" t="n">
        <v>0.977</v>
      </c>
      <c r="G158" s="173" t="n">
        <v>0.9875</v>
      </c>
      <c r="H158" s="173" t="n">
        <v>0.9875</v>
      </c>
      <c r="I158" s="173" t="n">
        <v>0.9875</v>
      </c>
      <c r="J158" s="173" t="n">
        <v>0.9805</v>
      </c>
      <c r="K158" s="173" t="n">
        <v>0.985</v>
      </c>
      <c r="L158" s="173" t="n">
        <v>0.9875</v>
      </c>
      <c r="M158" s="173" t="n">
        <v>0.9875</v>
      </c>
      <c r="N158" s="173" t="n">
        <v>0.98</v>
      </c>
      <c r="O158" s="173" t="n">
        <v>0.983413638</v>
      </c>
      <c r="P158" s="173" t="n">
        <v>0.98</v>
      </c>
      <c r="Q158" s="173" t="n">
        <v>0.9875</v>
      </c>
      <c r="R158" s="173" t="n">
        <v>0.9875</v>
      </c>
      <c r="S158" s="173" t="n">
        <v>0.9875</v>
      </c>
      <c r="T158" s="173" t="n">
        <v>0.98</v>
      </c>
      <c r="U158" s="173" t="n">
        <v>0.98</v>
      </c>
      <c r="V158" s="173" t="n">
        <v>0.98</v>
      </c>
      <c r="W158" s="173" t="n">
        <v>0.98</v>
      </c>
      <c r="X158" s="173" t="n">
        <v>0.983413638</v>
      </c>
      <c r="Y158" s="173" t="n">
        <v>0.983413638</v>
      </c>
      <c r="Z158" s="173" t="n">
        <v>0.983413638</v>
      </c>
      <c r="AA158" s="173" t="n">
        <v>0.983413638</v>
      </c>
      <c r="AB158" s="173" t="n">
        <v>0.98</v>
      </c>
      <c r="AC158" s="173" t="n">
        <v>0.98</v>
      </c>
      <c r="AD158" s="173" t="n">
        <v>0.983413638</v>
      </c>
      <c r="AE158" s="173" t="n">
        <v>0.983413638</v>
      </c>
      <c r="AF158" s="173" t="n">
        <v>0.98</v>
      </c>
      <c r="AG158" s="173" t="n">
        <v>0.99</v>
      </c>
      <c r="AH158" s="173" t="n">
        <v>0.9799523</v>
      </c>
      <c r="AI158" s="173" t="n">
        <v>0.9799523</v>
      </c>
      <c r="AJ158" s="173" t="n">
        <v>0.98</v>
      </c>
      <c r="AK158" s="173" t="n">
        <v>1</v>
      </c>
      <c r="AL158" s="173" t="n">
        <v>0.985</v>
      </c>
      <c r="AM158" s="174" t="n">
        <v>0</v>
      </c>
      <c r="BB158" s="181" t="n">
        <v>1</v>
      </c>
      <c r="BC158" s="173" t="n">
        <v>1</v>
      </c>
      <c r="BD158" s="173" t="n">
        <v>1</v>
      </c>
      <c r="BE158" s="173" t="n">
        <v>1</v>
      </c>
      <c r="BF158" s="173" t="n">
        <v>0.9999</v>
      </c>
      <c r="BG158" s="173" t="n">
        <v>1</v>
      </c>
      <c r="BH158" s="173" t="n">
        <v>1</v>
      </c>
      <c r="BI158" s="173" t="n">
        <v>0.99</v>
      </c>
      <c r="BJ158" s="173" t="n">
        <v>0.999</v>
      </c>
      <c r="BK158" s="173" t="n">
        <v>0.999</v>
      </c>
      <c r="BL158" s="173" t="n">
        <v>0.9985</v>
      </c>
      <c r="BM158" s="173" t="n">
        <v>0.9985</v>
      </c>
      <c r="BN158" s="173" t="n">
        <v>0.972</v>
      </c>
      <c r="BO158" s="173" t="n">
        <v>0.9999</v>
      </c>
      <c r="BP158" s="173" t="n">
        <v>0.9999</v>
      </c>
      <c r="BQ158" s="173" t="n">
        <v>1</v>
      </c>
      <c r="BR158" s="173" t="n">
        <v>1.1074676</v>
      </c>
      <c r="BS158" s="173" t="n">
        <v>1.1196</v>
      </c>
      <c r="BT158" s="173" t="n">
        <v>1.0827</v>
      </c>
      <c r="BU158" s="173" t="n">
        <v>1.0201</v>
      </c>
      <c r="BV158" s="173" t="n">
        <v>1</v>
      </c>
      <c r="BW158" s="173" t="n">
        <v>2.3946</v>
      </c>
      <c r="BX158" s="173" t="n">
        <v>2.303536333</v>
      </c>
      <c r="BY158" s="173" t="n">
        <v>1.12565</v>
      </c>
      <c r="BZ158" s="173" t="n">
        <v>1.2885</v>
      </c>
      <c r="CA158" s="173" t="n">
        <v>2.001</v>
      </c>
      <c r="CB158" s="173" t="n">
        <v>1.541005</v>
      </c>
      <c r="CC158" s="173" t="n">
        <v>1.541005</v>
      </c>
      <c r="CD158" s="173" t="n">
        <v>1.278105</v>
      </c>
      <c r="CE158" s="173" t="n">
        <v>1.089655</v>
      </c>
      <c r="CF158" s="173" t="n">
        <v>1.447005</v>
      </c>
      <c r="CG158" s="182"/>
      <c r="CH158" s="173" t="n">
        <v>1.10107</v>
      </c>
      <c r="CI158" s="182"/>
      <c r="CJ158" s="182"/>
      <c r="CK158" s="182"/>
      <c r="CL158" s="182"/>
      <c r="CM158" s="182"/>
      <c r="CN158" s="182"/>
      <c r="CO158" s="182"/>
      <c r="CP158" s="173" t="n">
        <v>0.955</v>
      </c>
      <c r="CT158" s="173" t="n">
        <v>0.99895</v>
      </c>
      <c r="CU158" s="173" t="n">
        <v>0.46</v>
      </c>
      <c r="CV158" s="173" t="n">
        <v>0.45</v>
      </c>
      <c r="CW158" s="173" t="n">
        <v>0.925</v>
      </c>
      <c r="CX158" s="173" t="n">
        <v>0.645</v>
      </c>
      <c r="CY158" s="173" t="n">
        <v>0.505</v>
      </c>
      <c r="CZ158" s="173" t="n">
        <v>0.805</v>
      </c>
      <c r="DA158" s="173" t="n">
        <v>0.8375</v>
      </c>
      <c r="DB158" s="173" t="n">
        <v>0.875</v>
      </c>
      <c r="DC158" s="173" t="n">
        <v>0.9025</v>
      </c>
      <c r="DD158" s="173" t="n">
        <v>0.82</v>
      </c>
      <c r="DE158" s="173" t="n">
        <v>0.89</v>
      </c>
      <c r="DN158" s="182" t="n">
        <v>0.000285</v>
      </c>
      <c r="DO158" s="182" t="n">
        <v>0.0002</v>
      </c>
      <c r="DP158" s="182" t="n">
        <v>0</v>
      </c>
      <c r="DQ158" s="182" t="n">
        <v>0.0001</v>
      </c>
      <c r="DR158" s="182" t="n">
        <v>0</v>
      </c>
      <c r="DS158" s="182" t="n">
        <v>0.0036</v>
      </c>
      <c r="DT158" s="182" t="n">
        <v>0.00047</v>
      </c>
      <c r="DU158" s="182" t="n">
        <v>0.0007</v>
      </c>
      <c r="DV158" s="182" t="n">
        <v>0</v>
      </c>
      <c r="DW158" s="182" t="n">
        <v>0</v>
      </c>
      <c r="DX158" s="182" t="n">
        <v>0.0005</v>
      </c>
      <c r="DY158" s="182" t="n">
        <v>0.0005</v>
      </c>
      <c r="DZ158" s="182" t="n">
        <v>0.0003</v>
      </c>
      <c r="EA158" s="182" t="n">
        <v>0.000275</v>
      </c>
      <c r="EB158" s="182" t="n">
        <v>0.0004</v>
      </c>
      <c r="ED158" s="182" t="n">
        <v>6.5E-005</v>
      </c>
      <c r="EF158" s="173" t="n">
        <v>1</v>
      </c>
    </row>
    <row r="159" customFormat="false" ht="12.75" hidden="false" customHeight="false" outlineLevel="0" collapsed="false">
      <c r="A159" s="3" t="n">
        <v>41214</v>
      </c>
      <c r="B159" s="173" t="n">
        <v>0.98</v>
      </c>
      <c r="C159" s="173" t="n">
        <v>0</v>
      </c>
      <c r="E159" s="173" t="n">
        <v>0</v>
      </c>
      <c r="F159" s="173" t="n">
        <v>0.977</v>
      </c>
      <c r="G159" s="173" t="n">
        <v>0.9875</v>
      </c>
      <c r="H159" s="173" t="n">
        <v>0.9875</v>
      </c>
      <c r="I159" s="173" t="n">
        <v>0.9875</v>
      </c>
      <c r="J159" s="173" t="n">
        <v>0.9805</v>
      </c>
      <c r="K159" s="173" t="n">
        <v>0.970485</v>
      </c>
      <c r="L159" s="173" t="n">
        <v>0.9875</v>
      </c>
      <c r="M159" s="173" t="n">
        <v>0.9875</v>
      </c>
      <c r="N159" s="173" t="n">
        <v>0.98</v>
      </c>
      <c r="O159" s="173" t="n">
        <v>0.983661825</v>
      </c>
      <c r="P159" s="173" t="n">
        <v>0.98</v>
      </c>
      <c r="Q159" s="173" t="n">
        <v>0.9875</v>
      </c>
      <c r="R159" s="173" t="n">
        <v>0.9875</v>
      </c>
      <c r="S159" s="173" t="n">
        <v>0.9875</v>
      </c>
      <c r="T159" s="173" t="n">
        <v>0.98</v>
      </c>
      <c r="U159" s="173" t="n">
        <v>0.98</v>
      </c>
      <c r="V159" s="173" t="n">
        <v>0.98</v>
      </c>
      <c r="W159" s="173" t="n">
        <v>0.98</v>
      </c>
      <c r="X159" s="173" t="n">
        <v>0.983661825</v>
      </c>
      <c r="Y159" s="173" t="n">
        <v>0.983661825</v>
      </c>
      <c r="Z159" s="173" t="n">
        <v>0.983661825</v>
      </c>
      <c r="AA159" s="173" t="n">
        <v>0.983661825</v>
      </c>
      <c r="AB159" s="173" t="n">
        <v>0.98</v>
      </c>
      <c r="AC159" s="173" t="n">
        <v>0.98</v>
      </c>
      <c r="AD159" s="173" t="n">
        <v>0.983661825</v>
      </c>
      <c r="AE159" s="173" t="n">
        <v>0.983661825</v>
      </c>
      <c r="AF159" s="173" t="n">
        <v>0.98</v>
      </c>
      <c r="AG159" s="173" t="n">
        <v>0.99</v>
      </c>
      <c r="AH159" s="173" t="n">
        <v>0.98001015</v>
      </c>
      <c r="AI159" s="173" t="n">
        <v>0.98001015</v>
      </c>
      <c r="AJ159" s="173" t="n">
        <v>0.98</v>
      </c>
      <c r="AK159" s="173" t="n">
        <v>1</v>
      </c>
      <c r="AL159" s="173" t="n">
        <v>0.970485</v>
      </c>
      <c r="AM159" s="174" t="n">
        <v>0</v>
      </c>
      <c r="BB159" s="181" t="n">
        <v>1</v>
      </c>
      <c r="BC159" s="173" t="n">
        <v>1</v>
      </c>
      <c r="BD159" s="173" t="n">
        <v>1</v>
      </c>
      <c r="BE159" s="173" t="n">
        <v>1</v>
      </c>
      <c r="BF159" s="173" t="n">
        <v>0.9999</v>
      </c>
      <c r="BG159" s="173" t="n">
        <v>1</v>
      </c>
      <c r="BH159" s="173" t="n">
        <v>1</v>
      </c>
      <c r="BI159" s="173" t="n">
        <v>0.99</v>
      </c>
      <c r="BJ159" s="173" t="n">
        <v>0.999</v>
      </c>
      <c r="BK159" s="173" t="n">
        <v>0.999</v>
      </c>
      <c r="BL159" s="173" t="n">
        <v>0.9985</v>
      </c>
      <c r="BM159" s="173" t="n">
        <v>0.9985</v>
      </c>
      <c r="BN159" s="173" t="n">
        <v>0.972</v>
      </c>
      <c r="BO159" s="173" t="n">
        <v>0.9999</v>
      </c>
      <c r="BP159" s="173" t="n">
        <v>0.9999</v>
      </c>
      <c r="BQ159" s="173" t="n">
        <v>1</v>
      </c>
      <c r="BR159" s="173" t="n">
        <v>1.1077526</v>
      </c>
      <c r="BS159" s="173" t="n">
        <v>1.1198</v>
      </c>
      <c r="BT159" s="173" t="n">
        <v>1.0827</v>
      </c>
      <c r="BU159" s="173" t="n">
        <v>1.0202</v>
      </c>
      <c r="BV159" s="173" t="n">
        <v>1</v>
      </c>
      <c r="BW159" s="173" t="n">
        <v>2.3982</v>
      </c>
      <c r="BX159" s="173" t="n">
        <v>2.304006333</v>
      </c>
      <c r="BY159" s="173" t="n">
        <v>1.12635</v>
      </c>
      <c r="BZ159" s="173" t="n">
        <v>1.2885</v>
      </c>
      <c r="CA159" s="173" t="n">
        <v>2.001</v>
      </c>
      <c r="CB159" s="173" t="n">
        <v>1.541505</v>
      </c>
      <c r="CC159" s="173" t="n">
        <v>1.541505</v>
      </c>
      <c r="CD159" s="173" t="n">
        <v>1.278405</v>
      </c>
      <c r="CE159" s="173" t="n">
        <v>1.08993</v>
      </c>
      <c r="CF159" s="173" t="n">
        <v>1.447405</v>
      </c>
      <c r="CG159" s="182"/>
      <c r="CH159" s="173" t="n">
        <v>1.101135</v>
      </c>
      <c r="CI159" s="182"/>
      <c r="CJ159" s="182"/>
      <c r="CK159" s="182"/>
      <c r="CL159" s="182"/>
      <c r="CM159" s="182"/>
      <c r="CN159" s="182"/>
      <c r="CO159" s="182"/>
      <c r="CP159" s="173" t="n">
        <v>0.955</v>
      </c>
      <c r="CT159" s="173" t="n">
        <v>0.999</v>
      </c>
      <c r="CU159" s="173" t="n">
        <v>0.48</v>
      </c>
      <c r="CV159" s="173" t="n">
        <v>0.46</v>
      </c>
      <c r="CW159" s="173" t="n">
        <v>0.905</v>
      </c>
      <c r="CX159" s="173" t="n">
        <v>0.605</v>
      </c>
      <c r="CY159" s="173" t="n">
        <v>0.485</v>
      </c>
      <c r="CZ159" s="173" t="n">
        <v>0.795</v>
      </c>
      <c r="DA159" s="173" t="n">
        <v>0.8275</v>
      </c>
      <c r="DB159" s="173" t="n">
        <v>0.85</v>
      </c>
      <c r="DC159" s="173" t="n">
        <v>0.9025</v>
      </c>
      <c r="DD159" s="173" t="n">
        <v>0.82</v>
      </c>
      <c r="DE159" s="173" t="n">
        <v>0.89</v>
      </c>
      <c r="DN159" s="182" t="n">
        <v>0.000285</v>
      </c>
      <c r="DO159" s="182" t="n">
        <v>0.0002</v>
      </c>
      <c r="DP159" s="182" t="n">
        <v>0</v>
      </c>
      <c r="DQ159" s="182" t="n">
        <v>0.0001</v>
      </c>
      <c r="DR159" s="182" t="n">
        <v>0</v>
      </c>
      <c r="DS159" s="182" t="n">
        <v>0.0036</v>
      </c>
      <c r="DT159" s="182" t="n">
        <v>0.00047</v>
      </c>
      <c r="DU159" s="182" t="n">
        <v>0.0007</v>
      </c>
      <c r="DV159" s="182" t="n">
        <v>0</v>
      </c>
      <c r="DW159" s="182" t="n">
        <v>0</v>
      </c>
      <c r="DX159" s="182" t="n">
        <v>0.0005</v>
      </c>
      <c r="DY159" s="182" t="n">
        <v>0.0005</v>
      </c>
      <c r="DZ159" s="182" t="n">
        <v>0.0003</v>
      </c>
      <c r="EA159" s="182" t="n">
        <v>0.000275</v>
      </c>
      <c r="EB159" s="182" t="n">
        <v>0.0004</v>
      </c>
      <c r="ED159" s="182" t="n">
        <v>6.5E-005</v>
      </c>
      <c r="EF159" s="173" t="n">
        <v>1</v>
      </c>
    </row>
    <row r="160" customFormat="false" ht="12.75" hidden="false" customHeight="false" outlineLevel="0" collapsed="false">
      <c r="A160" s="3" t="n">
        <v>41244</v>
      </c>
      <c r="B160" s="173" t="n">
        <v>0.98</v>
      </c>
      <c r="C160" s="173" t="n">
        <v>0</v>
      </c>
      <c r="E160" s="173" t="n">
        <v>0</v>
      </c>
      <c r="F160" s="173" t="n">
        <v>0.977</v>
      </c>
      <c r="G160" s="173" t="n">
        <v>0.9875</v>
      </c>
      <c r="H160" s="173" t="n">
        <v>0.9875</v>
      </c>
      <c r="I160" s="173" t="n">
        <v>0.98616875</v>
      </c>
      <c r="J160" s="173" t="n">
        <v>0.9805</v>
      </c>
      <c r="K160" s="173" t="n">
        <v>0.970485</v>
      </c>
      <c r="L160" s="173" t="n">
        <v>0.90978295</v>
      </c>
      <c r="M160" s="173" t="n">
        <v>0.959898112</v>
      </c>
      <c r="N160" s="173" t="n">
        <v>0.88230645</v>
      </c>
      <c r="O160" s="173" t="n">
        <v>0.973007963</v>
      </c>
      <c r="P160" s="173" t="n">
        <v>0.88230645</v>
      </c>
      <c r="Q160" s="173" t="n">
        <v>0.90978295</v>
      </c>
      <c r="R160" s="173" t="n">
        <v>0.90978295</v>
      </c>
      <c r="S160" s="173" t="n">
        <v>0.90978295</v>
      </c>
      <c r="T160" s="173" t="n">
        <v>0.88230645</v>
      </c>
      <c r="U160" s="173" t="n">
        <v>0.88230645</v>
      </c>
      <c r="V160" s="173" t="n">
        <v>0.88230645</v>
      </c>
      <c r="W160" s="173" t="n">
        <v>0.88230645</v>
      </c>
      <c r="X160" s="173" t="n">
        <v>0.973007963</v>
      </c>
      <c r="Y160" s="173" t="n">
        <v>0.973007963</v>
      </c>
      <c r="Z160" s="173" t="n">
        <v>0.973007963</v>
      </c>
      <c r="AA160" s="173" t="n">
        <v>0.973007963</v>
      </c>
      <c r="AB160" s="173" t="n">
        <v>0.88230645</v>
      </c>
      <c r="AC160" s="173" t="n">
        <v>0.88230645</v>
      </c>
      <c r="AD160" s="173" t="n">
        <v>0.973007963</v>
      </c>
      <c r="AE160" s="173" t="n">
        <v>0.973007963</v>
      </c>
      <c r="AF160" s="173" t="n">
        <v>0.88230645</v>
      </c>
      <c r="AG160" s="173" t="n">
        <v>0.98</v>
      </c>
      <c r="AH160" s="173" t="n">
        <v>0.980068</v>
      </c>
      <c r="AI160" s="173" t="n">
        <v>0.980068</v>
      </c>
      <c r="AJ160" s="173" t="n">
        <v>0.88230645</v>
      </c>
      <c r="AK160" s="173" t="n">
        <v>1</v>
      </c>
      <c r="AL160" s="173" t="n">
        <v>0.970485</v>
      </c>
      <c r="AM160" s="174" t="n">
        <v>0</v>
      </c>
      <c r="BB160" s="181" t="n">
        <v>1</v>
      </c>
      <c r="BC160" s="173" t="n">
        <v>1</v>
      </c>
      <c r="BD160" s="173" t="n">
        <v>1</v>
      </c>
      <c r="BE160" s="173" t="n">
        <v>1</v>
      </c>
      <c r="BF160" s="173" t="n">
        <v>0.9999</v>
      </c>
      <c r="BG160" s="173" t="n">
        <v>1</v>
      </c>
      <c r="BH160" s="173" t="n">
        <v>1</v>
      </c>
      <c r="BI160" s="173" t="n">
        <v>0.99</v>
      </c>
      <c r="BJ160" s="173" t="n">
        <v>0.999</v>
      </c>
      <c r="BK160" s="173" t="n">
        <v>0.999</v>
      </c>
      <c r="BL160" s="173" t="n">
        <v>0.9985</v>
      </c>
      <c r="BM160" s="173" t="n">
        <v>0.9985</v>
      </c>
      <c r="BN160" s="173" t="n">
        <v>0.972</v>
      </c>
      <c r="BO160" s="173" t="n">
        <v>0.9999</v>
      </c>
      <c r="BP160" s="173" t="n">
        <v>0.9999</v>
      </c>
      <c r="BQ160" s="173" t="n">
        <v>1</v>
      </c>
      <c r="BR160" s="173" t="n">
        <v>1.1080376</v>
      </c>
      <c r="BS160" s="173" t="n">
        <v>1.12</v>
      </c>
      <c r="BT160" s="173" t="n">
        <v>1.0827</v>
      </c>
      <c r="BU160" s="173" t="n">
        <v>1.0203</v>
      </c>
      <c r="BV160" s="173" t="n">
        <v>1</v>
      </c>
      <c r="BW160" s="173" t="n">
        <v>2.4018</v>
      </c>
      <c r="BX160" s="173" t="n">
        <v>2.304476333</v>
      </c>
      <c r="BY160" s="173" t="n">
        <v>1.12705</v>
      </c>
      <c r="BZ160" s="173" t="n">
        <v>1.2885</v>
      </c>
      <c r="CA160" s="173" t="n">
        <v>2.001</v>
      </c>
      <c r="CB160" s="173" t="n">
        <v>1.542005</v>
      </c>
      <c r="CC160" s="173" t="n">
        <v>1.542005</v>
      </c>
      <c r="CD160" s="173" t="n">
        <v>1.278705</v>
      </c>
      <c r="CE160" s="173" t="n">
        <v>1.090205</v>
      </c>
      <c r="CF160" s="173" t="n">
        <v>1.447805</v>
      </c>
      <c r="CG160" s="182"/>
      <c r="CH160" s="173" t="n">
        <v>1.1012</v>
      </c>
      <c r="CI160" s="182"/>
      <c r="CJ160" s="182"/>
      <c r="CK160" s="182"/>
      <c r="CL160" s="182"/>
      <c r="CM160" s="182"/>
      <c r="CN160" s="182"/>
      <c r="CO160" s="182"/>
      <c r="CP160" s="173" t="n">
        <v>0.935</v>
      </c>
      <c r="CT160" s="173" t="n">
        <v>0.999</v>
      </c>
      <c r="CU160" s="173" t="n">
        <v>0.51</v>
      </c>
      <c r="CV160" s="173" t="n">
        <v>0.48</v>
      </c>
      <c r="CW160" s="173" t="n">
        <v>0.875</v>
      </c>
      <c r="CX160" s="173" t="n">
        <v>0.61</v>
      </c>
      <c r="CY160" s="173" t="n">
        <v>0.485</v>
      </c>
      <c r="CZ160" s="173" t="n">
        <v>0.59</v>
      </c>
      <c r="DA160" s="173" t="n">
        <v>0.6225</v>
      </c>
      <c r="DB160" s="173" t="n">
        <v>0.69</v>
      </c>
      <c r="DC160" s="173" t="n">
        <v>0.8925</v>
      </c>
      <c r="DD160" s="173" t="n">
        <v>0.715</v>
      </c>
      <c r="DE160" s="173" t="n">
        <v>0.89</v>
      </c>
      <c r="DN160" s="182" t="n">
        <v>0.000285</v>
      </c>
      <c r="DO160" s="182" t="n">
        <v>0.0002</v>
      </c>
      <c r="DP160" s="182" t="n">
        <v>0</v>
      </c>
      <c r="DQ160" s="182" t="n">
        <v>0.0001</v>
      </c>
      <c r="DR160" s="182" t="n">
        <v>0</v>
      </c>
      <c r="DS160" s="182" t="n">
        <v>0.0036</v>
      </c>
      <c r="DT160" s="182" t="n">
        <v>0.00047</v>
      </c>
      <c r="DU160" s="182" t="n">
        <v>0.0007</v>
      </c>
      <c r="DV160" s="182" t="n">
        <v>0</v>
      </c>
      <c r="DW160" s="182" t="n">
        <v>0</v>
      </c>
      <c r="DX160" s="182" t="n">
        <v>0.0005</v>
      </c>
      <c r="DY160" s="182" t="n">
        <v>0.0005</v>
      </c>
      <c r="DZ160" s="182" t="n">
        <v>0.0003</v>
      </c>
      <c r="EA160" s="182" t="n">
        <v>0.000275</v>
      </c>
      <c r="EB160" s="182" t="n">
        <v>0.0004</v>
      </c>
      <c r="ED160" s="182" t="n">
        <v>6.5E-005</v>
      </c>
      <c r="EF160" s="173" t="n">
        <v>1</v>
      </c>
    </row>
    <row r="161" customFormat="false" ht="12.75" hidden="false" customHeight="false" outlineLevel="0" collapsed="false">
      <c r="A161" s="3" t="n">
        <v>41275</v>
      </c>
      <c r="B161" s="173" t="n">
        <v>0.98</v>
      </c>
      <c r="C161" s="173" t="n">
        <v>0</v>
      </c>
      <c r="E161" s="173" t="n">
        <v>0</v>
      </c>
      <c r="F161" s="173" t="n">
        <v>0</v>
      </c>
      <c r="G161" s="173" t="n">
        <v>0.9875</v>
      </c>
      <c r="H161" s="173" t="n">
        <v>0.9875</v>
      </c>
      <c r="I161" s="173" t="n">
        <v>0.90783875</v>
      </c>
      <c r="J161" s="173" t="n">
        <v>0.9805</v>
      </c>
      <c r="K161" s="173" t="n">
        <v>0.985</v>
      </c>
      <c r="L161" s="173" t="n">
        <v>0.933215525</v>
      </c>
      <c r="M161" s="173" t="n">
        <v>0.983346937</v>
      </c>
      <c r="N161" s="173" t="n">
        <v>0.88251345</v>
      </c>
      <c r="O161" s="173" t="n">
        <v>0.9596224</v>
      </c>
      <c r="P161" s="173" t="n">
        <v>0.88251345</v>
      </c>
      <c r="Q161" s="173" t="n">
        <v>0.933215525</v>
      </c>
      <c r="R161" s="173" t="n">
        <v>0.933215525</v>
      </c>
      <c r="S161" s="173" t="n">
        <v>0.933215525</v>
      </c>
      <c r="T161" s="173" t="n">
        <v>0.88251345</v>
      </c>
      <c r="U161" s="173" t="n">
        <v>0.88251345</v>
      </c>
      <c r="V161" s="173" t="n">
        <v>0.88251345</v>
      </c>
      <c r="W161" s="173" t="n">
        <v>0.88251345</v>
      </c>
      <c r="X161" s="173" t="n">
        <v>0.9596224</v>
      </c>
      <c r="Y161" s="173" t="n">
        <v>0.9596224</v>
      </c>
      <c r="Z161" s="173" t="n">
        <v>0.9596224</v>
      </c>
      <c r="AA161" s="173" t="n">
        <v>0.9596224</v>
      </c>
      <c r="AB161" s="173" t="n">
        <v>0.88251345</v>
      </c>
      <c r="AC161" s="173" t="n">
        <v>0.88251345</v>
      </c>
      <c r="AD161" s="173" t="n">
        <v>0.9596224</v>
      </c>
      <c r="AE161" s="173" t="n">
        <v>0.9596224</v>
      </c>
      <c r="AF161" s="173" t="n">
        <v>0.88251345</v>
      </c>
      <c r="AG161" s="173" t="n">
        <v>0.98</v>
      </c>
      <c r="AH161" s="173" t="n">
        <v>0.98012585</v>
      </c>
      <c r="AI161" s="173" t="n">
        <v>0.98012585</v>
      </c>
      <c r="AJ161" s="173" t="n">
        <v>0.88251345</v>
      </c>
      <c r="AK161" s="173" t="n">
        <v>1</v>
      </c>
      <c r="AL161" s="173" t="n">
        <v>0.985</v>
      </c>
      <c r="AM161" s="174" t="n">
        <v>0</v>
      </c>
      <c r="BB161" s="181" t="n">
        <v>1</v>
      </c>
      <c r="BC161" s="173" t="n">
        <v>1</v>
      </c>
      <c r="BD161" s="173" t="n">
        <v>1</v>
      </c>
      <c r="BE161" s="173" t="n">
        <v>1</v>
      </c>
      <c r="BF161" s="173" t="n">
        <v>0.9999</v>
      </c>
      <c r="BG161" s="173" t="n">
        <v>1</v>
      </c>
      <c r="BH161" s="173" t="n">
        <v>1</v>
      </c>
      <c r="BI161" s="173" t="n">
        <v>0.99</v>
      </c>
      <c r="BJ161" s="173" t="n">
        <v>0.999</v>
      </c>
      <c r="BK161" s="173" t="n">
        <v>0.999</v>
      </c>
      <c r="BL161" s="173" t="n">
        <v>0.9985</v>
      </c>
      <c r="BM161" s="173" t="n">
        <v>0.9985</v>
      </c>
      <c r="BN161" s="173" t="n">
        <v>0.972</v>
      </c>
      <c r="BO161" s="173" t="n">
        <v>0.9999</v>
      </c>
      <c r="BP161" s="173" t="n">
        <v>0.9999</v>
      </c>
      <c r="BQ161" s="173" t="n">
        <v>1</v>
      </c>
      <c r="BR161" s="173" t="n">
        <v>1.1083226</v>
      </c>
      <c r="BS161" s="173" t="n">
        <v>1.1202</v>
      </c>
      <c r="BT161" s="173" t="n">
        <v>1.0827</v>
      </c>
      <c r="BU161" s="173" t="n">
        <v>1.0204</v>
      </c>
      <c r="BV161" s="173" t="n">
        <v>1</v>
      </c>
      <c r="BW161" s="173" t="n">
        <v>2.4054</v>
      </c>
      <c r="BX161" s="173" t="n">
        <v>2.304946333</v>
      </c>
      <c r="BY161" s="173" t="n">
        <v>1.12775</v>
      </c>
      <c r="BZ161" s="173" t="n">
        <v>1.2885</v>
      </c>
      <c r="CA161" s="173" t="n">
        <v>2.001</v>
      </c>
      <c r="CB161" s="173" t="n">
        <v>1.542505</v>
      </c>
      <c r="CC161" s="173" t="n">
        <v>1.542505</v>
      </c>
      <c r="CD161" s="173" t="n">
        <v>1.279005</v>
      </c>
      <c r="CE161" s="173" t="n">
        <v>1.09048</v>
      </c>
      <c r="CF161" s="173" t="n">
        <v>1.448205</v>
      </c>
      <c r="CG161" s="182"/>
      <c r="CH161" s="173" t="n">
        <v>1.101265</v>
      </c>
      <c r="CI161" s="182"/>
      <c r="CJ161" s="182"/>
      <c r="CK161" s="182"/>
      <c r="CL161" s="182"/>
      <c r="CM161" s="182"/>
      <c r="CN161" s="182"/>
      <c r="CO161" s="182"/>
      <c r="CP161" s="173" t="n">
        <v>0.895</v>
      </c>
      <c r="CU161" s="173" t="n">
        <v>0.58</v>
      </c>
      <c r="CV161" s="173" t="n">
        <v>0.45</v>
      </c>
      <c r="CW161" s="173" t="n">
        <v>0.805</v>
      </c>
      <c r="CX161" s="173" t="n">
        <v>0.62</v>
      </c>
      <c r="CY161" s="173" t="n">
        <v>0.505</v>
      </c>
      <c r="CZ161" s="173" t="n">
        <v>0.605</v>
      </c>
      <c r="DA161" s="173" t="n">
        <v>0.6375</v>
      </c>
      <c r="DB161" s="173" t="n">
        <v>0.69</v>
      </c>
      <c r="DC161" s="173" t="n">
        <v>0.88</v>
      </c>
      <c r="DD161" s="173" t="n">
        <v>0.64</v>
      </c>
      <c r="DE161" s="173" t="n">
        <v>0.89</v>
      </c>
      <c r="DN161" s="182" t="n">
        <v>0.000285</v>
      </c>
      <c r="DO161" s="182" t="n">
        <v>0.0002</v>
      </c>
      <c r="DP161" s="182" t="n">
        <v>0</v>
      </c>
      <c r="DQ161" s="182" t="n">
        <v>0.0001</v>
      </c>
      <c r="DR161" s="182" t="n">
        <v>0</v>
      </c>
      <c r="DS161" s="182" t="n">
        <v>0.0036</v>
      </c>
      <c r="DT161" s="182" t="n">
        <v>0.00047</v>
      </c>
      <c r="DU161" s="182" t="n">
        <v>0.0007</v>
      </c>
      <c r="DV161" s="182" t="n">
        <v>0</v>
      </c>
      <c r="DW161" s="182" t="n">
        <v>0</v>
      </c>
      <c r="DX161" s="182" t="n">
        <v>0.0005</v>
      </c>
      <c r="DY161" s="182" t="n">
        <v>0.0005</v>
      </c>
      <c r="DZ161" s="182" t="n">
        <v>0.0003</v>
      </c>
      <c r="EA161" s="182" t="n">
        <v>0.000275</v>
      </c>
      <c r="EB161" s="182" t="n">
        <v>0.0004</v>
      </c>
      <c r="ED161" s="182" t="n">
        <v>6.5E-005</v>
      </c>
      <c r="EF161" s="173" t="n">
        <v>1</v>
      </c>
    </row>
    <row r="162" customFormat="false" ht="12.75" hidden="false" customHeight="false" outlineLevel="0" collapsed="false">
      <c r="A162" s="3" t="n">
        <v>41306</v>
      </c>
      <c r="B162" s="173" t="n">
        <v>0.98</v>
      </c>
      <c r="C162" s="173" t="n">
        <v>0</v>
      </c>
      <c r="E162" s="173" t="n">
        <v>0</v>
      </c>
      <c r="F162" s="173" t="n">
        <v>0</v>
      </c>
      <c r="G162" s="173" t="n">
        <v>0.9875</v>
      </c>
      <c r="H162" s="173" t="n">
        <v>0.9875</v>
      </c>
      <c r="I162" s="173" t="n">
        <v>0.95354025</v>
      </c>
      <c r="J162" s="173" t="n">
        <v>0.9805</v>
      </c>
      <c r="K162" s="173" t="n">
        <v>0.985</v>
      </c>
      <c r="L162" s="173" t="n">
        <v>0.979808175</v>
      </c>
      <c r="M162" s="173" t="n">
        <v>0.9875</v>
      </c>
      <c r="N162" s="173" t="n">
        <v>0.90830655</v>
      </c>
      <c r="O162" s="173" t="n">
        <v>0.957137513</v>
      </c>
      <c r="P162" s="173" t="n">
        <v>0.90830655</v>
      </c>
      <c r="Q162" s="173" t="n">
        <v>0.979808175</v>
      </c>
      <c r="R162" s="173" t="n">
        <v>0.979808175</v>
      </c>
      <c r="S162" s="173" t="n">
        <v>0.979808175</v>
      </c>
      <c r="T162" s="173" t="n">
        <v>0.90830655</v>
      </c>
      <c r="U162" s="173" t="n">
        <v>0.90830655</v>
      </c>
      <c r="V162" s="173" t="n">
        <v>0.90830655</v>
      </c>
      <c r="W162" s="173" t="n">
        <v>0.90830655</v>
      </c>
      <c r="X162" s="173" t="n">
        <v>0.957137513</v>
      </c>
      <c r="Y162" s="173" t="n">
        <v>0.957137513</v>
      </c>
      <c r="Z162" s="173" t="n">
        <v>0.957137513</v>
      </c>
      <c r="AA162" s="173" t="n">
        <v>0.957137513</v>
      </c>
      <c r="AB162" s="173" t="n">
        <v>0.90830655</v>
      </c>
      <c r="AC162" s="173" t="n">
        <v>0.90830655</v>
      </c>
      <c r="AD162" s="173" t="n">
        <v>0.957137513</v>
      </c>
      <c r="AE162" s="173" t="n">
        <v>0.957137513</v>
      </c>
      <c r="AF162" s="173" t="n">
        <v>0.90830655</v>
      </c>
      <c r="AG162" s="173" t="n">
        <v>0.98</v>
      </c>
      <c r="AH162" s="173" t="n">
        <v>0.9801837</v>
      </c>
      <c r="AI162" s="173" t="n">
        <v>0.9801837</v>
      </c>
      <c r="AJ162" s="173" t="n">
        <v>0.90830655</v>
      </c>
      <c r="AK162" s="173" t="n">
        <v>1</v>
      </c>
      <c r="AL162" s="173" t="n">
        <v>0.985</v>
      </c>
      <c r="AM162" s="174" t="n">
        <v>0</v>
      </c>
      <c r="BB162" s="181" t="n">
        <v>1</v>
      </c>
      <c r="BC162" s="173" t="n">
        <v>1</v>
      </c>
      <c r="BD162" s="173" t="n">
        <v>1</v>
      </c>
      <c r="BE162" s="173" t="n">
        <v>1</v>
      </c>
      <c r="BF162" s="173" t="n">
        <v>0.9999</v>
      </c>
      <c r="BG162" s="173" t="n">
        <v>1</v>
      </c>
      <c r="BH162" s="173" t="n">
        <v>1</v>
      </c>
      <c r="BI162" s="173" t="n">
        <v>0.99</v>
      </c>
      <c r="BJ162" s="173" t="n">
        <v>0.999</v>
      </c>
      <c r="BK162" s="173" t="n">
        <v>0.999</v>
      </c>
      <c r="BL162" s="173" t="n">
        <v>0.9985</v>
      </c>
      <c r="BM162" s="173" t="n">
        <v>0.9985</v>
      </c>
      <c r="BN162" s="173" t="n">
        <v>0.972</v>
      </c>
      <c r="BO162" s="173" t="n">
        <v>0.9999</v>
      </c>
      <c r="BP162" s="173" t="n">
        <v>0.9999</v>
      </c>
      <c r="BQ162" s="173" t="n">
        <v>1</v>
      </c>
      <c r="BR162" s="173" t="n">
        <v>1.1086076</v>
      </c>
      <c r="BS162" s="173" t="n">
        <v>1.1204</v>
      </c>
      <c r="BT162" s="173" t="n">
        <v>1.0827</v>
      </c>
      <c r="BU162" s="173" t="n">
        <v>1.0205</v>
      </c>
      <c r="BV162" s="173" t="n">
        <v>1</v>
      </c>
      <c r="BW162" s="173" t="n">
        <v>2.409</v>
      </c>
      <c r="BX162" s="173" t="n">
        <v>2.305416333</v>
      </c>
      <c r="BY162" s="173" t="n">
        <v>1.12845</v>
      </c>
      <c r="BZ162" s="173" t="n">
        <v>1.2885</v>
      </c>
      <c r="CA162" s="173" t="n">
        <v>2.001</v>
      </c>
      <c r="CB162" s="173" t="n">
        <v>1.543005</v>
      </c>
      <c r="CC162" s="173" t="n">
        <v>1.543005</v>
      </c>
      <c r="CD162" s="173" t="n">
        <v>1.279305</v>
      </c>
      <c r="CE162" s="173" t="n">
        <v>1.090755</v>
      </c>
      <c r="CF162" s="173" t="n">
        <v>1.448605</v>
      </c>
      <c r="CG162" s="182"/>
      <c r="CH162" s="173" t="n">
        <v>1.10133</v>
      </c>
      <c r="CI162" s="182"/>
      <c r="CJ162" s="182"/>
      <c r="CK162" s="182"/>
      <c r="CL162" s="182"/>
      <c r="CM162" s="182"/>
      <c r="CN162" s="182"/>
      <c r="CO162" s="182"/>
      <c r="CP162" s="173" t="n">
        <v>0.865</v>
      </c>
      <c r="CU162" s="173" t="n">
        <v>0.58</v>
      </c>
      <c r="CV162" s="173" t="n">
        <v>0.45</v>
      </c>
      <c r="CW162" s="173" t="n">
        <v>0.845</v>
      </c>
      <c r="CX162" s="173" t="n">
        <v>0.725</v>
      </c>
      <c r="CY162" s="173" t="n">
        <v>0.505</v>
      </c>
      <c r="CZ162" s="173" t="n">
        <v>0.635</v>
      </c>
      <c r="DA162" s="173" t="n">
        <v>0.6675</v>
      </c>
      <c r="DB162" s="173" t="n">
        <v>0.71</v>
      </c>
      <c r="DC162" s="173" t="n">
        <v>0.8775</v>
      </c>
      <c r="DD162" s="173" t="n">
        <v>0.67</v>
      </c>
      <c r="DE162" s="173" t="n">
        <v>0.89</v>
      </c>
      <c r="DN162" s="182" t="n">
        <v>0.000285</v>
      </c>
      <c r="DO162" s="182" t="n">
        <v>0.0002</v>
      </c>
      <c r="DP162" s="182" t="n">
        <v>0</v>
      </c>
      <c r="DQ162" s="182" t="n">
        <v>0.0001</v>
      </c>
      <c r="DR162" s="182" t="n">
        <v>0</v>
      </c>
      <c r="DS162" s="182" t="n">
        <v>0.0036</v>
      </c>
      <c r="DT162" s="182" t="n">
        <v>0.00047</v>
      </c>
      <c r="DU162" s="182" t="n">
        <v>0.0007</v>
      </c>
      <c r="DV162" s="182" t="n">
        <v>0</v>
      </c>
      <c r="DW162" s="182" t="n">
        <v>0</v>
      </c>
      <c r="DX162" s="182" t="n">
        <v>0.0005</v>
      </c>
      <c r="DY162" s="182" t="n">
        <v>0.0005</v>
      </c>
      <c r="DZ162" s="182" t="n">
        <v>0.0003</v>
      </c>
      <c r="EA162" s="182" t="n">
        <v>0.000275</v>
      </c>
      <c r="EB162" s="182" t="n">
        <v>0.0004</v>
      </c>
      <c r="ED162" s="182" t="n">
        <v>6.5E-005</v>
      </c>
      <c r="EF162" s="173" t="n">
        <v>1</v>
      </c>
    </row>
    <row r="163" customFormat="false" ht="12.75" hidden="false" customHeight="false" outlineLevel="0" collapsed="false">
      <c r="A163" s="3" t="n">
        <v>41334</v>
      </c>
      <c r="B163" s="173" t="n">
        <v>0.98</v>
      </c>
      <c r="C163" s="173" t="n">
        <v>0</v>
      </c>
      <c r="E163" s="173" t="n">
        <v>0</v>
      </c>
      <c r="F163" s="173" t="n">
        <v>0</v>
      </c>
      <c r="G163" s="173" t="n">
        <v>0.9875</v>
      </c>
      <c r="H163" s="173" t="n">
        <v>0.9875</v>
      </c>
      <c r="I163" s="173" t="n">
        <v>0.9875</v>
      </c>
      <c r="J163" s="173" t="n">
        <v>0.9805</v>
      </c>
      <c r="K163" s="173" t="n">
        <v>0.985</v>
      </c>
      <c r="L163" s="173" t="n">
        <v>0.9875</v>
      </c>
      <c r="M163" s="173" t="n">
        <v>0.9875</v>
      </c>
      <c r="N163" s="173" t="n">
        <v>0.98</v>
      </c>
      <c r="O163" s="173" t="n">
        <v>0.981927</v>
      </c>
      <c r="P163" s="173" t="n">
        <v>0.98</v>
      </c>
      <c r="Q163" s="173" t="n">
        <v>0.9875</v>
      </c>
      <c r="R163" s="173" t="n">
        <v>0.9875</v>
      </c>
      <c r="S163" s="173" t="n">
        <v>0.9875</v>
      </c>
      <c r="T163" s="173" t="n">
        <v>0.98</v>
      </c>
      <c r="U163" s="173" t="n">
        <v>0.98</v>
      </c>
      <c r="V163" s="173" t="n">
        <v>0.98</v>
      </c>
      <c r="W163" s="173" t="n">
        <v>0.98</v>
      </c>
      <c r="X163" s="173" t="n">
        <v>0.981927</v>
      </c>
      <c r="Y163" s="173" t="n">
        <v>0.981927</v>
      </c>
      <c r="Z163" s="173" t="n">
        <v>0.981927</v>
      </c>
      <c r="AA163" s="173" t="n">
        <v>0.981927</v>
      </c>
      <c r="AB163" s="173" t="n">
        <v>0.98</v>
      </c>
      <c r="AC163" s="173" t="n">
        <v>0.98</v>
      </c>
      <c r="AD163" s="173" t="n">
        <v>0.981927</v>
      </c>
      <c r="AE163" s="173" t="n">
        <v>0.981927</v>
      </c>
      <c r="AF163" s="173" t="n">
        <v>0.98</v>
      </c>
      <c r="AG163" s="173" t="n">
        <v>0.99</v>
      </c>
      <c r="AH163" s="173" t="n">
        <v>0.98024155</v>
      </c>
      <c r="AI163" s="173" t="n">
        <v>0.98024155</v>
      </c>
      <c r="AJ163" s="173" t="n">
        <v>0.98</v>
      </c>
      <c r="AK163" s="173" t="n">
        <v>1</v>
      </c>
      <c r="AL163" s="173" t="n">
        <v>0.985</v>
      </c>
      <c r="AM163" s="174" t="n">
        <v>0</v>
      </c>
      <c r="BB163" s="181" t="n">
        <v>1</v>
      </c>
      <c r="BC163" s="173" t="n">
        <v>1</v>
      </c>
      <c r="BD163" s="173" t="n">
        <v>1</v>
      </c>
      <c r="BE163" s="173" t="n">
        <v>1</v>
      </c>
      <c r="BF163" s="173" t="n">
        <v>0.9999</v>
      </c>
      <c r="BG163" s="173" t="n">
        <v>1</v>
      </c>
      <c r="BH163" s="173" t="n">
        <v>1</v>
      </c>
      <c r="BI163" s="173" t="n">
        <v>0.99</v>
      </c>
      <c r="BJ163" s="173" t="n">
        <v>0.999</v>
      </c>
      <c r="BK163" s="173" t="n">
        <v>0.999</v>
      </c>
      <c r="BL163" s="173" t="n">
        <v>0.9985</v>
      </c>
      <c r="BM163" s="173" t="n">
        <v>0.9985</v>
      </c>
      <c r="BN163" s="173" t="n">
        <v>0.972</v>
      </c>
      <c r="BO163" s="173" t="n">
        <v>0.9999</v>
      </c>
      <c r="BP163" s="173" t="n">
        <v>0.9999</v>
      </c>
      <c r="BQ163" s="173" t="n">
        <v>1</v>
      </c>
      <c r="BR163" s="173" t="n">
        <v>1.1088926</v>
      </c>
      <c r="BS163" s="173" t="n">
        <v>1.1206</v>
      </c>
      <c r="BT163" s="173" t="n">
        <v>1.0827</v>
      </c>
      <c r="BU163" s="173" t="n">
        <v>1.0206</v>
      </c>
      <c r="BV163" s="173" t="n">
        <v>1</v>
      </c>
      <c r="BW163" s="173" t="n">
        <v>2.4126</v>
      </c>
      <c r="BX163" s="173" t="n">
        <v>2.305886333</v>
      </c>
      <c r="BY163" s="173" t="n">
        <v>1.12915</v>
      </c>
      <c r="BZ163" s="173" t="n">
        <v>1.2885</v>
      </c>
      <c r="CA163" s="173" t="n">
        <v>2.001</v>
      </c>
      <c r="CB163" s="173" t="n">
        <v>1.543505</v>
      </c>
      <c r="CC163" s="173" t="n">
        <v>1.543505</v>
      </c>
      <c r="CD163" s="173" t="n">
        <v>1.279605</v>
      </c>
      <c r="CE163" s="173" t="n">
        <v>1.09103</v>
      </c>
      <c r="CF163" s="173" t="n">
        <v>1.449005</v>
      </c>
      <c r="CG163" s="182"/>
      <c r="CH163" s="173" t="n">
        <v>1.101395</v>
      </c>
      <c r="CI163" s="182"/>
      <c r="CJ163" s="182"/>
      <c r="CK163" s="182"/>
      <c r="CL163" s="182"/>
      <c r="CM163" s="182"/>
      <c r="CN163" s="182"/>
      <c r="CO163" s="182"/>
      <c r="CP163" s="173" t="n">
        <v>0.865</v>
      </c>
      <c r="CU163" s="173" t="n">
        <v>0.54</v>
      </c>
      <c r="CV163" s="173" t="n">
        <v>0.45</v>
      </c>
      <c r="CW163" s="173" t="n">
        <v>0.875</v>
      </c>
      <c r="CX163" s="173" t="n">
        <v>0.895</v>
      </c>
      <c r="CY163" s="173" t="n">
        <v>0.515</v>
      </c>
      <c r="CZ163" s="173" t="n">
        <v>0.785</v>
      </c>
      <c r="DA163" s="173" t="n">
        <v>0.8175</v>
      </c>
      <c r="DB163" s="173" t="n">
        <v>0.8</v>
      </c>
      <c r="DC163" s="173" t="n">
        <v>0.9</v>
      </c>
      <c r="DD163" s="173" t="n">
        <v>0.83</v>
      </c>
      <c r="DE163" s="173" t="n">
        <v>0.89</v>
      </c>
      <c r="DN163" s="182" t="n">
        <v>0.000285</v>
      </c>
      <c r="DO163" s="182" t="n">
        <v>0.0002</v>
      </c>
      <c r="DP163" s="182" t="n">
        <v>0</v>
      </c>
      <c r="DQ163" s="182" t="n">
        <v>0.0001</v>
      </c>
      <c r="DR163" s="182" t="n">
        <v>0</v>
      </c>
      <c r="DS163" s="182" t="n">
        <v>0.0036</v>
      </c>
      <c r="DT163" s="182" t="n">
        <v>0.00047</v>
      </c>
      <c r="DU163" s="182" t="n">
        <v>0.0007</v>
      </c>
      <c r="DV163" s="182" t="n">
        <v>0</v>
      </c>
      <c r="DW163" s="182" t="n">
        <v>0</v>
      </c>
      <c r="DX163" s="182" t="n">
        <v>0.0005</v>
      </c>
      <c r="DY163" s="182" t="n">
        <v>0.0005</v>
      </c>
      <c r="DZ163" s="182" t="n">
        <v>0.0003</v>
      </c>
      <c r="EA163" s="182" t="n">
        <v>0.000275</v>
      </c>
      <c r="EB163" s="182" t="n">
        <v>0.0004</v>
      </c>
      <c r="ED163" s="182" t="n">
        <v>6.5E-005</v>
      </c>
      <c r="EF163" s="173" t="n">
        <v>1</v>
      </c>
    </row>
    <row r="164" customFormat="false" ht="12.75" hidden="false" customHeight="false" outlineLevel="0" collapsed="false">
      <c r="A164" s="3" t="n">
        <v>41365</v>
      </c>
      <c r="B164" s="173" t="n">
        <v>0.98</v>
      </c>
      <c r="C164" s="173" t="n">
        <v>0</v>
      </c>
      <c r="E164" s="173" t="n">
        <v>0</v>
      </c>
      <c r="F164" s="173" t="n">
        <v>0</v>
      </c>
      <c r="G164" s="173" t="n">
        <v>0.9875</v>
      </c>
      <c r="H164" s="173" t="n">
        <v>0.96866966</v>
      </c>
      <c r="I164" s="173" t="n">
        <v>0.9875</v>
      </c>
      <c r="J164" s="173" t="n">
        <v>0.9805</v>
      </c>
      <c r="K164" s="173" t="n">
        <v>0.985</v>
      </c>
      <c r="L164" s="173" t="n">
        <v>0.9875</v>
      </c>
      <c r="M164" s="173" t="n">
        <v>0.9875</v>
      </c>
      <c r="N164" s="173" t="n">
        <v>0.98</v>
      </c>
      <c r="O164" s="173" t="n">
        <v>0.985448415</v>
      </c>
      <c r="P164" s="173" t="n">
        <v>0.98</v>
      </c>
      <c r="Q164" s="173" t="n">
        <v>0.9875</v>
      </c>
      <c r="R164" s="173" t="n">
        <v>0.9875</v>
      </c>
      <c r="S164" s="173" t="n">
        <v>0.9875</v>
      </c>
      <c r="T164" s="173" t="n">
        <v>0.98</v>
      </c>
      <c r="U164" s="173" t="n">
        <v>0.98</v>
      </c>
      <c r="V164" s="173" t="n">
        <v>0.98</v>
      </c>
      <c r="W164" s="173" t="n">
        <v>0.98</v>
      </c>
      <c r="X164" s="173" t="n">
        <v>0.985448415</v>
      </c>
      <c r="Y164" s="173" t="n">
        <v>0.985448415</v>
      </c>
      <c r="Z164" s="173" t="n">
        <v>0.985448415</v>
      </c>
      <c r="AA164" s="173" t="n">
        <v>0.985448415</v>
      </c>
      <c r="AB164" s="173" t="n">
        <v>0.98</v>
      </c>
      <c r="AC164" s="173" t="n">
        <v>0.98</v>
      </c>
      <c r="AD164" s="173" t="n">
        <v>0.985448415</v>
      </c>
      <c r="AE164" s="173" t="n">
        <v>0.985448415</v>
      </c>
      <c r="AF164" s="173" t="n">
        <v>0.98</v>
      </c>
      <c r="AG164" s="173" t="n">
        <v>0.99</v>
      </c>
      <c r="AH164" s="173" t="n">
        <v>0.9802994</v>
      </c>
      <c r="AI164" s="173" t="n">
        <v>0.9802994</v>
      </c>
      <c r="AJ164" s="173" t="n">
        <v>0.98</v>
      </c>
      <c r="AK164" s="173" t="n">
        <v>1</v>
      </c>
      <c r="AL164" s="173" t="n">
        <v>0.985</v>
      </c>
      <c r="AM164" s="174" t="n">
        <v>0</v>
      </c>
      <c r="BB164" s="181" t="n">
        <v>1</v>
      </c>
      <c r="BC164" s="173" t="n">
        <v>1</v>
      </c>
      <c r="BD164" s="173" t="n">
        <v>1</v>
      </c>
      <c r="BE164" s="173" t="n">
        <v>1</v>
      </c>
      <c r="BF164" s="173" t="n">
        <v>0.9999</v>
      </c>
      <c r="BG164" s="173" t="n">
        <v>1</v>
      </c>
      <c r="BH164" s="173" t="n">
        <v>1</v>
      </c>
      <c r="BI164" s="173" t="n">
        <v>0.99</v>
      </c>
      <c r="BJ164" s="173" t="n">
        <v>0.999</v>
      </c>
      <c r="BK164" s="173" t="n">
        <v>0.999</v>
      </c>
      <c r="BL164" s="173" t="n">
        <v>0.9985</v>
      </c>
      <c r="BM164" s="173" t="n">
        <v>0.9985</v>
      </c>
      <c r="BN164" s="173" t="n">
        <v>0.972</v>
      </c>
      <c r="BO164" s="173" t="n">
        <v>0.9999</v>
      </c>
      <c r="BP164" s="173" t="n">
        <v>0.9999</v>
      </c>
      <c r="BQ164" s="173" t="n">
        <v>1</v>
      </c>
      <c r="BR164" s="173" t="n">
        <v>1.1091776</v>
      </c>
      <c r="BS164" s="173" t="n">
        <v>1.1208</v>
      </c>
      <c r="BT164" s="173" t="n">
        <v>1.0827</v>
      </c>
      <c r="BU164" s="173" t="n">
        <v>1.0207</v>
      </c>
      <c r="BV164" s="173" t="n">
        <v>1</v>
      </c>
      <c r="BW164" s="173" t="n">
        <v>2.4162</v>
      </c>
      <c r="BX164" s="173" t="n">
        <v>2.306356333</v>
      </c>
      <c r="BY164" s="173" t="n">
        <v>1.12985</v>
      </c>
      <c r="BZ164" s="173" t="n">
        <v>1.2885</v>
      </c>
      <c r="CA164" s="173" t="n">
        <v>2.001</v>
      </c>
      <c r="CB164" s="173" t="n">
        <v>1.544005</v>
      </c>
      <c r="CC164" s="173" t="n">
        <v>1.544005</v>
      </c>
      <c r="CD164" s="173" t="n">
        <v>1.279905</v>
      </c>
      <c r="CE164" s="173" t="n">
        <v>1.091305</v>
      </c>
      <c r="CF164" s="173" t="n">
        <v>1.449405</v>
      </c>
      <c r="CG164" s="182"/>
      <c r="CH164" s="173" t="n">
        <v>1.10146</v>
      </c>
      <c r="CI164" s="182"/>
      <c r="CJ164" s="182"/>
      <c r="CK164" s="182"/>
      <c r="CL164" s="182"/>
      <c r="CM164" s="182"/>
      <c r="CN164" s="182"/>
      <c r="CO164" s="182"/>
      <c r="CP164" s="173" t="n">
        <v>0.895</v>
      </c>
      <c r="CU164" s="173" t="n">
        <v>0.48</v>
      </c>
      <c r="CV164" s="173" t="n">
        <v>0.42</v>
      </c>
      <c r="CW164" s="173" t="n">
        <v>0.935</v>
      </c>
      <c r="CX164" s="173" t="n">
        <v>0.885</v>
      </c>
      <c r="CY164" s="173" t="n">
        <v>0.575</v>
      </c>
      <c r="CZ164" s="173" t="n">
        <v>0.895</v>
      </c>
      <c r="DA164" s="173" t="n">
        <v>0.9275</v>
      </c>
      <c r="DB164" s="173" t="n">
        <v>0.85</v>
      </c>
      <c r="DC164" s="173" t="n">
        <v>0.903</v>
      </c>
      <c r="DD164" s="173" t="n">
        <v>0.92</v>
      </c>
      <c r="DE164" s="173" t="n">
        <v>0.89</v>
      </c>
      <c r="DN164" s="182" t="n">
        <v>0.000285</v>
      </c>
      <c r="DO164" s="182" t="n">
        <v>0.0002</v>
      </c>
      <c r="DP164" s="182" t="n">
        <v>0</v>
      </c>
      <c r="DQ164" s="182" t="n">
        <v>0.0001</v>
      </c>
      <c r="DR164" s="182" t="n">
        <v>0</v>
      </c>
      <c r="DS164" s="182" t="n">
        <v>0.0036</v>
      </c>
      <c r="DT164" s="182" t="n">
        <v>0.00047</v>
      </c>
      <c r="DU164" s="182" t="n">
        <v>0.0007</v>
      </c>
      <c r="DV164" s="182" t="n">
        <v>0</v>
      </c>
      <c r="DW164" s="182" t="n">
        <v>0</v>
      </c>
      <c r="DX164" s="182" t="n">
        <v>0.0005</v>
      </c>
      <c r="DY164" s="182" t="n">
        <v>0.0005</v>
      </c>
      <c r="DZ164" s="182" t="n">
        <v>0.0003</v>
      </c>
      <c r="EA164" s="182" t="n">
        <v>0.000275</v>
      </c>
      <c r="EB164" s="182" t="n">
        <v>0.0004</v>
      </c>
      <c r="ED164" s="182" t="n">
        <v>6.5E-005</v>
      </c>
      <c r="EF164" s="173" t="n">
        <v>1</v>
      </c>
    </row>
    <row r="165" customFormat="false" ht="12.75" hidden="false" customHeight="false" outlineLevel="0" collapsed="false">
      <c r="A165" s="3" t="n">
        <v>41395</v>
      </c>
      <c r="B165" s="173" t="n">
        <v>0.98</v>
      </c>
      <c r="C165" s="173" t="n">
        <v>0</v>
      </c>
      <c r="E165" s="173" t="n">
        <v>0</v>
      </c>
      <c r="F165" s="173" t="n">
        <v>0</v>
      </c>
      <c r="G165" s="173" t="n">
        <v>0.822732</v>
      </c>
      <c r="H165" s="173" t="n">
        <v>0.96886706</v>
      </c>
      <c r="I165" s="173" t="n">
        <v>0.9875</v>
      </c>
      <c r="J165" s="173" t="n">
        <v>0.9805</v>
      </c>
      <c r="K165" s="173" t="n">
        <v>0.985</v>
      </c>
      <c r="L165" s="173" t="n">
        <v>0.9875</v>
      </c>
      <c r="M165" s="173" t="n">
        <v>0.9875</v>
      </c>
      <c r="N165" s="173" t="n">
        <v>0.98</v>
      </c>
      <c r="O165" s="173" t="n">
        <v>0.982422</v>
      </c>
      <c r="P165" s="173" t="n">
        <v>0.98</v>
      </c>
      <c r="Q165" s="173" t="n">
        <v>0.9875</v>
      </c>
      <c r="R165" s="173" t="n">
        <v>0.9875</v>
      </c>
      <c r="S165" s="173" t="n">
        <v>0.9875</v>
      </c>
      <c r="T165" s="173" t="n">
        <v>0.98</v>
      </c>
      <c r="U165" s="173" t="n">
        <v>0.98</v>
      </c>
      <c r="V165" s="173" t="n">
        <v>0.98</v>
      </c>
      <c r="W165" s="173" t="n">
        <v>0.98</v>
      </c>
      <c r="X165" s="173" t="n">
        <v>0.982422</v>
      </c>
      <c r="Y165" s="173" t="n">
        <v>0.982422</v>
      </c>
      <c r="Z165" s="173" t="n">
        <v>0.982422</v>
      </c>
      <c r="AA165" s="173" t="n">
        <v>0.982422</v>
      </c>
      <c r="AB165" s="173" t="n">
        <v>0.98</v>
      </c>
      <c r="AC165" s="173" t="n">
        <v>0.98</v>
      </c>
      <c r="AD165" s="173" t="n">
        <v>0.982422</v>
      </c>
      <c r="AE165" s="173" t="n">
        <v>0.982422</v>
      </c>
      <c r="AF165" s="173" t="n">
        <v>0.98</v>
      </c>
      <c r="AG165" s="173" t="n">
        <v>0.99</v>
      </c>
      <c r="AH165" s="173" t="n">
        <v>0.98035725</v>
      </c>
      <c r="AI165" s="173" t="n">
        <v>0.98035725</v>
      </c>
      <c r="AJ165" s="173" t="n">
        <v>0.98</v>
      </c>
      <c r="AK165" s="173" t="n">
        <v>1</v>
      </c>
      <c r="AL165" s="173" t="n">
        <v>0.985</v>
      </c>
      <c r="AM165" s="174" t="n">
        <v>0</v>
      </c>
      <c r="BB165" s="181" t="n">
        <v>1</v>
      </c>
      <c r="BC165" s="173" t="n">
        <v>1</v>
      </c>
      <c r="BD165" s="173" t="n">
        <v>1</v>
      </c>
      <c r="BE165" s="173" t="n">
        <v>1</v>
      </c>
      <c r="BF165" s="173" t="n">
        <v>0.9999</v>
      </c>
      <c r="BG165" s="173" t="n">
        <v>1</v>
      </c>
      <c r="BH165" s="173" t="n">
        <v>1</v>
      </c>
      <c r="BI165" s="173" t="n">
        <v>0.99</v>
      </c>
      <c r="BJ165" s="173" t="n">
        <v>0.999</v>
      </c>
      <c r="BK165" s="173" t="n">
        <v>0.999</v>
      </c>
      <c r="BL165" s="173" t="n">
        <v>0.9985</v>
      </c>
      <c r="BM165" s="173" t="n">
        <v>0.9985</v>
      </c>
      <c r="BN165" s="173" t="n">
        <v>0.972</v>
      </c>
      <c r="BO165" s="173" t="n">
        <v>0.9999</v>
      </c>
      <c r="BP165" s="173" t="n">
        <v>0.9999</v>
      </c>
      <c r="BQ165" s="173" t="n">
        <v>1</v>
      </c>
      <c r="BR165" s="173" t="n">
        <v>1.1094626</v>
      </c>
      <c r="BS165" s="173" t="n">
        <v>1.121</v>
      </c>
      <c r="BT165" s="173" t="n">
        <v>1.0827</v>
      </c>
      <c r="BU165" s="173" t="n">
        <v>1.0208</v>
      </c>
      <c r="BV165" s="173" t="n">
        <v>1</v>
      </c>
      <c r="BW165" s="173" t="n">
        <v>2.4198</v>
      </c>
      <c r="BX165" s="173" t="n">
        <v>2.306826333</v>
      </c>
      <c r="BY165" s="173" t="n">
        <v>1.13055</v>
      </c>
      <c r="BZ165" s="173" t="n">
        <v>1.2885</v>
      </c>
      <c r="CA165" s="173" t="n">
        <v>2.001</v>
      </c>
      <c r="CB165" s="173" t="n">
        <v>1.544505</v>
      </c>
      <c r="CC165" s="173" t="n">
        <v>1.544505</v>
      </c>
      <c r="CD165" s="173" t="n">
        <v>1.280205</v>
      </c>
      <c r="CE165" s="173" t="n">
        <v>1.09158</v>
      </c>
      <c r="CF165" s="173" t="n">
        <v>1.449805</v>
      </c>
      <c r="CG165" s="182"/>
      <c r="CH165" s="173" t="n">
        <v>1.101525</v>
      </c>
      <c r="CI165" s="182"/>
      <c r="CJ165" s="182"/>
      <c r="CK165" s="182"/>
      <c r="CL165" s="182"/>
      <c r="CM165" s="182"/>
      <c r="CN165" s="182"/>
      <c r="CO165" s="182"/>
      <c r="CP165" s="173" t="n">
        <v>0.965</v>
      </c>
      <c r="CU165" s="173" t="n">
        <v>0.34</v>
      </c>
      <c r="CV165" s="173" t="n">
        <v>0.42</v>
      </c>
      <c r="CW165" s="173" t="n">
        <v>0.935</v>
      </c>
      <c r="CX165" s="173" t="n">
        <v>0.785</v>
      </c>
      <c r="CY165" s="173" t="n">
        <v>0.625</v>
      </c>
      <c r="CZ165" s="173" t="n">
        <v>0.9175</v>
      </c>
      <c r="DA165" s="173" t="n">
        <v>0.95</v>
      </c>
      <c r="DB165" s="173" t="n">
        <v>0.88</v>
      </c>
      <c r="DC165" s="173" t="n">
        <v>0.9</v>
      </c>
      <c r="DD165" s="173" t="n">
        <v>0.935</v>
      </c>
      <c r="DE165" s="173" t="n">
        <v>0.89</v>
      </c>
      <c r="DN165" s="182" t="n">
        <v>0.000285</v>
      </c>
      <c r="DO165" s="182" t="n">
        <v>0.0002</v>
      </c>
      <c r="DP165" s="182" t="n">
        <v>0</v>
      </c>
      <c r="DQ165" s="182" t="n">
        <v>0.0001</v>
      </c>
      <c r="DR165" s="182" t="n">
        <v>0</v>
      </c>
      <c r="DS165" s="182" t="n">
        <v>0.0036</v>
      </c>
      <c r="DT165" s="182" t="n">
        <v>0.00047</v>
      </c>
      <c r="DU165" s="182" t="n">
        <v>0.0007</v>
      </c>
      <c r="DV165" s="182" t="n">
        <v>0</v>
      </c>
      <c r="DW165" s="182" t="n">
        <v>0</v>
      </c>
      <c r="DX165" s="182" t="n">
        <v>0.0005</v>
      </c>
      <c r="DY165" s="182" t="n">
        <v>0.0005</v>
      </c>
      <c r="DZ165" s="182" t="n">
        <v>0.0003</v>
      </c>
      <c r="EA165" s="182" t="n">
        <v>0.000275</v>
      </c>
      <c r="EB165" s="182" t="n">
        <v>0.0004</v>
      </c>
      <c r="ED165" s="182" t="n">
        <v>6.5E-005</v>
      </c>
      <c r="EF165" s="173" t="n">
        <v>1</v>
      </c>
    </row>
    <row r="166" customFormat="false" ht="12.75" hidden="false" customHeight="false" outlineLevel="0" collapsed="false">
      <c r="A166" s="3" t="n">
        <v>41426</v>
      </c>
      <c r="B166" s="173" t="n">
        <v>0.98</v>
      </c>
      <c r="C166" s="173" t="n">
        <v>0</v>
      </c>
      <c r="E166" s="173" t="n">
        <v>0</v>
      </c>
      <c r="F166" s="173" t="n">
        <v>0</v>
      </c>
      <c r="G166" s="173" t="n">
        <v>0.823956</v>
      </c>
      <c r="H166" s="173" t="n">
        <v>0.9875</v>
      </c>
      <c r="I166" s="173" t="n">
        <v>0.9875</v>
      </c>
      <c r="J166" s="173" t="n">
        <v>0.9805</v>
      </c>
      <c r="K166" s="173" t="n">
        <v>0.985</v>
      </c>
      <c r="L166" s="173" t="n">
        <v>0.9875</v>
      </c>
      <c r="M166" s="173" t="n">
        <v>0.9875</v>
      </c>
      <c r="N166" s="173" t="n">
        <v>0.98</v>
      </c>
      <c r="O166" s="173" t="n">
        <v>0.985399138</v>
      </c>
      <c r="P166" s="173" t="n">
        <v>0.98</v>
      </c>
      <c r="Q166" s="173" t="n">
        <v>0.9875</v>
      </c>
      <c r="R166" s="173" t="n">
        <v>0.9875</v>
      </c>
      <c r="S166" s="173" t="n">
        <v>0.9875</v>
      </c>
      <c r="T166" s="173" t="n">
        <v>0.98</v>
      </c>
      <c r="U166" s="173" t="n">
        <v>0.98</v>
      </c>
      <c r="V166" s="173" t="n">
        <v>0.98</v>
      </c>
      <c r="W166" s="173" t="n">
        <v>0.98</v>
      </c>
      <c r="X166" s="173" t="n">
        <v>0.985399138</v>
      </c>
      <c r="Y166" s="173" t="n">
        <v>0.985399138</v>
      </c>
      <c r="Z166" s="173" t="n">
        <v>0.985399138</v>
      </c>
      <c r="AA166" s="173" t="n">
        <v>0.985399138</v>
      </c>
      <c r="AB166" s="173" t="n">
        <v>0.98</v>
      </c>
      <c r="AC166" s="173" t="n">
        <v>0.98</v>
      </c>
      <c r="AD166" s="173" t="n">
        <v>0.985399138</v>
      </c>
      <c r="AE166" s="173" t="n">
        <v>0.985399138</v>
      </c>
      <c r="AF166" s="173" t="n">
        <v>0.98</v>
      </c>
      <c r="AG166" s="173" t="n">
        <v>0.99</v>
      </c>
      <c r="AH166" s="173" t="n">
        <v>0.9804151</v>
      </c>
      <c r="AI166" s="173" t="n">
        <v>0.9804151</v>
      </c>
      <c r="AJ166" s="173" t="n">
        <v>0.98</v>
      </c>
      <c r="AK166" s="173" t="n">
        <v>1</v>
      </c>
      <c r="AL166" s="173" t="n">
        <v>0.985</v>
      </c>
      <c r="AM166" s="174" t="n">
        <v>0</v>
      </c>
      <c r="BB166" s="181" t="n">
        <v>1</v>
      </c>
      <c r="BC166" s="173" t="n">
        <v>1</v>
      </c>
      <c r="BD166" s="173" t="n">
        <v>1</v>
      </c>
      <c r="BE166" s="173" t="n">
        <v>1</v>
      </c>
      <c r="BF166" s="173" t="n">
        <v>0.9999</v>
      </c>
      <c r="BG166" s="173" t="n">
        <v>1</v>
      </c>
      <c r="BH166" s="173" t="n">
        <v>1</v>
      </c>
      <c r="BI166" s="173" t="n">
        <v>0.99</v>
      </c>
      <c r="BJ166" s="173" t="n">
        <v>0.999</v>
      </c>
      <c r="BK166" s="173" t="n">
        <v>0.999</v>
      </c>
      <c r="BL166" s="173" t="n">
        <v>0.9985</v>
      </c>
      <c r="BM166" s="173" t="n">
        <v>0.9985</v>
      </c>
      <c r="BN166" s="173" t="n">
        <v>0.972</v>
      </c>
      <c r="BO166" s="173" t="n">
        <v>0.9999</v>
      </c>
      <c r="BP166" s="173" t="n">
        <v>0.9999</v>
      </c>
      <c r="BQ166" s="173" t="n">
        <v>1</v>
      </c>
      <c r="BR166" s="173" t="n">
        <v>1.1097476</v>
      </c>
      <c r="BS166" s="173" t="n">
        <v>1.1212</v>
      </c>
      <c r="BT166" s="173" t="n">
        <v>1.0827</v>
      </c>
      <c r="BU166" s="173" t="n">
        <v>1.0209</v>
      </c>
      <c r="BV166" s="173" t="n">
        <v>1</v>
      </c>
      <c r="BW166" s="173" t="n">
        <v>2.4234</v>
      </c>
      <c r="BX166" s="173" t="n">
        <v>2.307296333</v>
      </c>
      <c r="BY166" s="173" t="n">
        <v>1.13125</v>
      </c>
      <c r="BZ166" s="173" t="n">
        <v>1.2885</v>
      </c>
      <c r="CA166" s="173" t="n">
        <v>2.001</v>
      </c>
      <c r="CB166" s="173" t="n">
        <v>1.545005</v>
      </c>
      <c r="CC166" s="173" t="n">
        <v>1.545005</v>
      </c>
      <c r="CD166" s="173" t="n">
        <v>1.280505</v>
      </c>
      <c r="CE166" s="173" t="n">
        <v>1.091855</v>
      </c>
      <c r="CF166" s="173" t="n">
        <v>1.450205</v>
      </c>
      <c r="CG166" s="182"/>
      <c r="CH166" s="173" t="n">
        <v>1.10159</v>
      </c>
      <c r="CI166" s="182"/>
      <c r="CJ166" s="182"/>
      <c r="CK166" s="182"/>
      <c r="CL166" s="182"/>
      <c r="CM166" s="182"/>
      <c r="CN166" s="182"/>
      <c r="CO166" s="182"/>
      <c r="CP166" s="173" t="n">
        <v>0.965</v>
      </c>
      <c r="CU166" s="173" t="n">
        <v>0.34</v>
      </c>
      <c r="CV166" s="173" t="n">
        <v>0.47</v>
      </c>
      <c r="CW166" s="173" t="n">
        <v>0.935</v>
      </c>
      <c r="CX166" s="173" t="n">
        <v>0.695</v>
      </c>
      <c r="CY166" s="173" t="n">
        <v>0.725</v>
      </c>
      <c r="CZ166" s="173" t="n">
        <v>0.8825</v>
      </c>
      <c r="DA166" s="173" t="n">
        <v>0.915</v>
      </c>
      <c r="DB166" s="173" t="n">
        <v>0.88</v>
      </c>
      <c r="DC166" s="173" t="n">
        <v>0.9025</v>
      </c>
      <c r="DD166" s="173" t="n">
        <v>0.915</v>
      </c>
      <c r="DE166" s="173" t="n">
        <v>0.89</v>
      </c>
      <c r="DN166" s="182" t="n">
        <v>0.000285</v>
      </c>
      <c r="DO166" s="182" t="n">
        <v>0.0002</v>
      </c>
      <c r="DP166" s="182" t="n">
        <v>0</v>
      </c>
      <c r="DQ166" s="182" t="n">
        <v>0.0001</v>
      </c>
      <c r="DR166" s="182" t="n">
        <v>0</v>
      </c>
      <c r="DS166" s="182" t="n">
        <v>0.0036</v>
      </c>
      <c r="DT166" s="182" t="n">
        <v>0.00047</v>
      </c>
      <c r="DU166" s="182" t="n">
        <v>0.0007</v>
      </c>
      <c r="DV166" s="182" t="n">
        <v>0</v>
      </c>
      <c r="DW166" s="182" t="n">
        <v>0</v>
      </c>
      <c r="DX166" s="182" t="n">
        <v>0.0005</v>
      </c>
      <c r="DY166" s="182" t="n">
        <v>0.0005</v>
      </c>
      <c r="DZ166" s="182" t="n">
        <v>0.0003</v>
      </c>
      <c r="EA166" s="182" t="n">
        <v>0.000275</v>
      </c>
      <c r="EB166" s="182" t="n">
        <v>0.0004</v>
      </c>
      <c r="ED166" s="182" t="n">
        <v>6.5E-005</v>
      </c>
      <c r="EF166" s="173" t="n">
        <v>1</v>
      </c>
    </row>
    <row r="167" customFormat="false" ht="12.75" hidden="false" customHeight="false" outlineLevel="0" collapsed="false">
      <c r="A167" s="3" t="n">
        <v>41456</v>
      </c>
      <c r="B167" s="173" t="n">
        <v>0.98</v>
      </c>
      <c r="C167" s="173" t="n">
        <v>0</v>
      </c>
      <c r="E167" s="173" t="n">
        <v>0</v>
      </c>
      <c r="F167" s="173" t="n">
        <v>0</v>
      </c>
      <c r="G167" s="173" t="n">
        <v>0.9875</v>
      </c>
      <c r="H167" s="173" t="n">
        <v>0.9875</v>
      </c>
      <c r="I167" s="173" t="n">
        <v>0.9875</v>
      </c>
      <c r="J167" s="173" t="n">
        <v>0.9805</v>
      </c>
      <c r="K167" s="173" t="n">
        <v>0.985</v>
      </c>
      <c r="L167" s="173" t="n">
        <v>0.9875</v>
      </c>
      <c r="M167" s="173" t="n">
        <v>0.9875</v>
      </c>
      <c r="N167" s="173" t="n">
        <v>0.98</v>
      </c>
      <c r="O167" s="173" t="n">
        <v>0.9875</v>
      </c>
      <c r="P167" s="173" t="n">
        <v>0.98</v>
      </c>
      <c r="Q167" s="173" t="n">
        <v>0.9875</v>
      </c>
      <c r="R167" s="173" t="n">
        <v>0.9875</v>
      </c>
      <c r="S167" s="173" t="n">
        <v>0.9875</v>
      </c>
      <c r="T167" s="173" t="n">
        <v>0.98</v>
      </c>
      <c r="U167" s="173" t="n">
        <v>0.98</v>
      </c>
      <c r="V167" s="173" t="n">
        <v>0.98</v>
      </c>
      <c r="W167" s="173" t="n">
        <v>0.98</v>
      </c>
      <c r="X167" s="173" t="n">
        <v>0.9875</v>
      </c>
      <c r="Y167" s="173" t="n">
        <v>0.9875</v>
      </c>
      <c r="Z167" s="173" t="n">
        <v>0.9875</v>
      </c>
      <c r="AA167" s="173" t="n">
        <v>0.9875</v>
      </c>
      <c r="AB167" s="173" t="n">
        <v>0.98</v>
      </c>
      <c r="AC167" s="173" t="n">
        <v>0.98</v>
      </c>
      <c r="AD167" s="173" t="n">
        <v>0.9875</v>
      </c>
      <c r="AE167" s="173" t="n">
        <v>0.9875</v>
      </c>
      <c r="AF167" s="173" t="n">
        <v>0.98</v>
      </c>
      <c r="AG167" s="173" t="n">
        <v>0.99</v>
      </c>
      <c r="AH167" s="173" t="n">
        <v>0.98047295</v>
      </c>
      <c r="AI167" s="173" t="n">
        <v>0.98047295</v>
      </c>
      <c r="AJ167" s="173" t="n">
        <v>0.98</v>
      </c>
      <c r="AK167" s="173" t="n">
        <v>1</v>
      </c>
      <c r="AL167" s="173" t="n">
        <v>0.985</v>
      </c>
      <c r="AM167" s="174" t="n">
        <v>0</v>
      </c>
      <c r="BB167" s="181" t="n">
        <v>1</v>
      </c>
      <c r="BC167" s="173" t="n">
        <v>1</v>
      </c>
      <c r="BD167" s="173" t="n">
        <v>1</v>
      </c>
      <c r="BE167" s="173" t="n">
        <v>1</v>
      </c>
      <c r="BF167" s="173" t="n">
        <v>0.9999</v>
      </c>
      <c r="BG167" s="173" t="n">
        <v>1</v>
      </c>
      <c r="BH167" s="173" t="n">
        <v>1</v>
      </c>
      <c r="BI167" s="173" t="n">
        <v>0.99</v>
      </c>
      <c r="BJ167" s="173" t="n">
        <v>0.999</v>
      </c>
      <c r="BK167" s="173" t="n">
        <v>0.999</v>
      </c>
      <c r="BL167" s="173" t="n">
        <v>0.9985</v>
      </c>
      <c r="BM167" s="173" t="n">
        <v>0.9985</v>
      </c>
      <c r="BN167" s="173" t="n">
        <v>0.972</v>
      </c>
      <c r="BO167" s="173" t="n">
        <v>0.9999</v>
      </c>
      <c r="BP167" s="173" t="n">
        <v>0.9999</v>
      </c>
      <c r="BQ167" s="173" t="n">
        <v>1</v>
      </c>
      <c r="BR167" s="173" t="n">
        <v>1.1100326</v>
      </c>
      <c r="BS167" s="173" t="n">
        <v>1.1214</v>
      </c>
      <c r="BT167" s="173" t="n">
        <v>1.0827</v>
      </c>
      <c r="BU167" s="173" t="n">
        <v>1.021</v>
      </c>
      <c r="BV167" s="173" t="n">
        <v>1</v>
      </c>
      <c r="BW167" s="173" t="n">
        <v>2.427</v>
      </c>
      <c r="BX167" s="173" t="n">
        <v>2.307766333</v>
      </c>
      <c r="BY167" s="173" t="n">
        <v>1.13195</v>
      </c>
      <c r="BZ167" s="173" t="n">
        <v>1.2885</v>
      </c>
      <c r="CA167" s="173" t="n">
        <v>2.001</v>
      </c>
      <c r="CB167" s="173" t="n">
        <v>1.545505</v>
      </c>
      <c r="CC167" s="173" t="n">
        <v>1.545505</v>
      </c>
      <c r="CD167" s="173" t="n">
        <v>1.280805</v>
      </c>
      <c r="CE167" s="173" t="n">
        <v>1.09213</v>
      </c>
      <c r="CF167" s="173" t="n">
        <v>1.450605</v>
      </c>
      <c r="CG167" s="182"/>
      <c r="CH167" s="173" t="n">
        <v>1.101655</v>
      </c>
      <c r="CI167" s="182"/>
      <c r="CJ167" s="182"/>
      <c r="CK167" s="182"/>
      <c r="CL167" s="182"/>
      <c r="CM167" s="182"/>
      <c r="CN167" s="182"/>
      <c r="CO167" s="182"/>
      <c r="CP167" s="173" t="n">
        <v>0.975</v>
      </c>
      <c r="CU167" s="173" t="n">
        <v>0.41</v>
      </c>
      <c r="CV167" s="173" t="n">
        <v>0.47</v>
      </c>
      <c r="CW167" s="173" t="n">
        <v>0.935</v>
      </c>
      <c r="CX167" s="173" t="n">
        <v>0.715</v>
      </c>
      <c r="CY167" s="173" t="n">
        <v>0.725</v>
      </c>
      <c r="CZ167" s="173" t="n">
        <v>0.8775</v>
      </c>
      <c r="DA167" s="173" t="n">
        <v>0.91</v>
      </c>
      <c r="DB167" s="173" t="n">
        <v>0.89</v>
      </c>
      <c r="DC167" s="173" t="n">
        <v>0.9075</v>
      </c>
      <c r="DD167" s="173" t="n">
        <v>0.915</v>
      </c>
      <c r="DE167" s="173" t="n">
        <v>0.89</v>
      </c>
      <c r="DN167" s="182" t="n">
        <v>0.000285</v>
      </c>
      <c r="DO167" s="182" t="n">
        <v>0.0002</v>
      </c>
      <c r="DP167" s="182" t="n">
        <v>0</v>
      </c>
      <c r="DQ167" s="182" t="n">
        <v>0.0001</v>
      </c>
      <c r="DR167" s="182" t="n">
        <v>0</v>
      </c>
      <c r="DS167" s="182" t="n">
        <v>0.0036</v>
      </c>
      <c r="DT167" s="182" t="n">
        <v>0.00047</v>
      </c>
      <c r="DU167" s="182" t="n">
        <v>0.0007</v>
      </c>
      <c r="DV167" s="182" t="n">
        <v>0</v>
      </c>
      <c r="DW167" s="182" t="n">
        <v>0</v>
      </c>
      <c r="DX167" s="182" t="n">
        <v>0.0005</v>
      </c>
      <c r="DY167" s="182" t="n">
        <v>0.0005</v>
      </c>
      <c r="DZ167" s="182" t="n">
        <v>0.0003</v>
      </c>
      <c r="EA167" s="182" t="n">
        <v>0.000275</v>
      </c>
      <c r="EB167" s="182" t="n">
        <v>0.0004</v>
      </c>
      <c r="ED167" s="182" t="n">
        <v>6.5E-005</v>
      </c>
      <c r="EF167" s="173" t="n">
        <v>1</v>
      </c>
    </row>
    <row r="168" customFormat="false" ht="12.75" hidden="false" customHeight="false" outlineLevel="0" collapsed="false">
      <c r="A168" s="3" t="n">
        <v>41487</v>
      </c>
      <c r="B168" s="173" t="n">
        <v>0.98</v>
      </c>
      <c r="C168" s="173" t="n">
        <v>0</v>
      </c>
      <c r="E168" s="173" t="n">
        <v>0</v>
      </c>
      <c r="F168" s="173" t="n">
        <v>0</v>
      </c>
      <c r="G168" s="173" t="n">
        <v>0.9875</v>
      </c>
      <c r="H168" s="173" t="n">
        <v>0.9875</v>
      </c>
      <c r="I168" s="173" t="n">
        <v>0.9875</v>
      </c>
      <c r="J168" s="173" t="n">
        <v>0.9805</v>
      </c>
      <c r="K168" s="173" t="n">
        <v>0.985</v>
      </c>
      <c r="L168" s="173" t="n">
        <v>0.9875</v>
      </c>
      <c r="M168" s="173" t="n">
        <v>0.9875</v>
      </c>
      <c r="N168" s="173" t="n">
        <v>0.98</v>
      </c>
      <c r="O168" s="173" t="n">
        <v>0.9875</v>
      </c>
      <c r="P168" s="173" t="n">
        <v>0.98</v>
      </c>
      <c r="Q168" s="173" t="n">
        <v>0.9875</v>
      </c>
      <c r="R168" s="173" t="n">
        <v>0.9875</v>
      </c>
      <c r="S168" s="173" t="n">
        <v>0.9875</v>
      </c>
      <c r="T168" s="173" t="n">
        <v>0.98</v>
      </c>
      <c r="U168" s="173" t="n">
        <v>0.98</v>
      </c>
      <c r="V168" s="173" t="n">
        <v>0.98</v>
      </c>
      <c r="W168" s="173" t="n">
        <v>0.98</v>
      </c>
      <c r="X168" s="173" t="n">
        <v>0.9875</v>
      </c>
      <c r="Y168" s="173" t="n">
        <v>0.9875</v>
      </c>
      <c r="Z168" s="173" t="n">
        <v>0.9875</v>
      </c>
      <c r="AA168" s="173" t="n">
        <v>0.9875</v>
      </c>
      <c r="AB168" s="173" t="n">
        <v>0.98</v>
      </c>
      <c r="AC168" s="173" t="n">
        <v>0.98</v>
      </c>
      <c r="AD168" s="173" t="n">
        <v>0.9875</v>
      </c>
      <c r="AE168" s="173" t="n">
        <v>0.9875</v>
      </c>
      <c r="AF168" s="173" t="n">
        <v>0.98</v>
      </c>
      <c r="AG168" s="173" t="n">
        <v>0.99</v>
      </c>
      <c r="AH168" s="173" t="n">
        <v>0.9805308</v>
      </c>
      <c r="AI168" s="173" t="n">
        <v>0.9805308</v>
      </c>
      <c r="AJ168" s="173" t="n">
        <v>0.98</v>
      </c>
      <c r="AK168" s="173" t="n">
        <v>1</v>
      </c>
      <c r="AL168" s="173" t="n">
        <v>0.985</v>
      </c>
      <c r="AM168" s="174" t="n">
        <v>0</v>
      </c>
      <c r="BB168" s="181" t="n">
        <v>1</v>
      </c>
      <c r="BC168" s="173" t="n">
        <v>1</v>
      </c>
      <c r="BD168" s="173" t="n">
        <v>1</v>
      </c>
      <c r="BE168" s="173" t="n">
        <v>1</v>
      </c>
      <c r="BF168" s="173" t="n">
        <v>0.9999</v>
      </c>
      <c r="BG168" s="173" t="n">
        <v>1</v>
      </c>
      <c r="BH168" s="173" t="n">
        <v>1</v>
      </c>
      <c r="BI168" s="173" t="n">
        <v>0.99</v>
      </c>
      <c r="BJ168" s="173" t="n">
        <v>0.999</v>
      </c>
      <c r="BK168" s="173" t="n">
        <v>0.999</v>
      </c>
      <c r="BL168" s="173" t="n">
        <v>0.9985</v>
      </c>
      <c r="BM168" s="173" t="n">
        <v>0.9985</v>
      </c>
      <c r="BN168" s="173" t="n">
        <v>0.972</v>
      </c>
      <c r="BO168" s="173" t="n">
        <v>0.9999</v>
      </c>
      <c r="BP168" s="173" t="n">
        <v>0.9999</v>
      </c>
      <c r="BQ168" s="173" t="n">
        <v>1</v>
      </c>
      <c r="BR168" s="173" t="n">
        <v>1.1103176</v>
      </c>
      <c r="BS168" s="173" t="n">
        <v>1.1216</v>
      </c>
      <c r="BT168" s="173" t="n">
        <v>1.0827</v>
      </c>
      <c r="BU168" s="173" t="n">
        <v>1.0211</v>
      </c>
      <c r="BV168" s="173" t="n">
        <v>1</v>
      </c>
      <c r="BW168" s="173" t="n">
        <v>2.4306</v>
      </c>
      <c r="BX168" s="173" t="n">
        <v>2.308236333</v>
      </c>
      <c r="BY168" s="173" t="n">
        <v>1.13265</v>
      </c>
      <c r="BZ168" s="173" t="n">
        <v>1.2885</v>
      </c>
      <c r="CA168" s="173" t="n">
        <v>2.001</v>
      </c>
      <c r="CB168" s="173" t="n">
        <v>1.546005</v>
      </c>
      <c r="CC168" s="173" t="n">
        <v>1.546005</v>
      </c>
      <c r="CD168" s="173" t="n">
        <v>1.281105</v>
      </c>
      <c r="CE168" s="173" t="n">
        <v>1.092405</v>
      </c>
      <c r="CF168" s="173" t="n">
        <v>1.451005</v>
      </c>
      <c r="CG168" s="182"/>
      <c r="CH168" s="173" t="n">
        <v>1.10172</v>
      </c>
      <c r="CI168" s="182"/>
      <c r="CJ168" s="182"/>
      <c r="CK168" s="182"/>
      <c r="CL168" s="182"/>
      <c r="CM168" s="182"/>
      <c r="CN168" s="182"/>
      <c r="CO168" s="182"/>
      <c r="CP168" s="173" t="n">
        <v>0.975</v>
      </c>
      <c r="CU168" s="173" t="n">
        <v>0.43</v>
      </c>
      <c r="CV168" s="173" t="n">
        <v>0.52</v>
      </c>
      <c r="CW168" s="173" t="n">
        <v>0.925</v>
      </c>
      <c r="CX168" s="173" t="n">
        <v>0.805</v>
      </c>
      <c r="CY168" s="173" t="n">
        <v>0.725</v>
      </c>
      <c r="CZ168" s="173" t="n">
        <v>0.89</v>
      </c>
      <c r="DA168" s="173" t="n">
        <v>0.9225</v>
      </c>
      <c r="DB168" s="173" t="n">
        <v>0.915</v>
      </c>
      <c r="DC168" s="173" t="n">
        <v>0.9275</v>
      </c>
      <c r="DD168" s="173" t="n">
        <v>0.915</v>
      </c>
      <c r="DE168" s="173" t="n">
        <v>0.89</v>
      </c>
      <c r="DN168" s="182" t="n">
        <v>0.000285</v>
      </c>
      <c r="DO168" s="182" t="n">
        <v>0.0002</v>
      </c>
      <c r="DP168" s="182" t="n">
        <v>0</v>
      </c>
      <c r="DQ168" s="182" t="n">
        <v>0.0001</v>
      </c>
      <c r="DR168" s="182" t="n">
        <v>0</v>
      </c>
      <c r="DS168" s="182" t="n">
        <v>0.0036</v>
      </c>
      <c r="DT168" s="182" t="n">
        <v>0.00047</v>
      </c>
      <c r="DU168" s="182" t="n">
        <v>0.0007</v>
      </c>
      <c r="DV168" s="182" t="n">
        <v>0</v>
      </c>
      <c r="DW168" s="182" t="n">
        <v>0</v>
      </c>
      <c r="DX168" s="182" t="n">
        <v>0.0005</v>
      </c>
      <c r="DY168" s="182" t="n">
        <v>0.0005</v>
      </c>
      <c r="DZ168" s="182" t="n">
        <v>0.0003</v>
      </c>
      <c r="EA168" s="182" t="n">
        <v>0.000275</v>
      </c>
      <c r="EB168" s="182" t="n">
        <v>0.0004</v>
      </c>
      <c r="ED168" s="182" t="n">
        <v>6.5E-005</v>
      </c>
      <c r="EF168" s="173" t="n">
        <v>1</v>
      </c>
    </row>
    <row r="169" customFormat="false" ht="12.75" hidden="false" customHeight="false" outlineLevel="0" collapsed="false">
      <c r="A169" s="3" t="n">
        <v>41518</v>
      </c>
      <c r="B169" s="173" t="n">
        <v>0.98</v>
      </c>
      <c r="C169" s="173" t="n">
        <v>0</v>
      </c>
      <c r="E169" s="173" t="n">
        <v>0</v>
      </c>
      <c r="F169" s="173" t="n">
        <v>0</v>
      </c>
      <c r="G169" s="173" t="n">
        <v>0.9875</v>
      </c>
      <c r="H169" s="173" t="n">
        <v>0.9875</v>
      </c>
      <c r="I169" s="173" t="n">
        <v>0.9875</v>
      </c>
      <c r="J169" s="173" t="n">
        <v>0.9805</v>
      </c>
      <c r="K169" s="173" t="n">
        <v>0.985</v>
      </c>
      <c r="L169" s="173" t="n">
        <v>0.9875</v>
      </c>
      <c r="M169" s="173" t="n">
        <v>0.9875</v>
      </c>
      <c r="N169" s="173" t="n">
        <v>0.98</v>
      </c>
      <c r="O169" s="173" t="n">
        <v>0.9875</v>
      </c>
      <c r="P169" s="173" t="n">
        <v>0.98</v>
      </c>
      <c r="Q169" s="173" t="n">
        <v>0.9875</v>
      </c>
      <c r="R169" s="173" t="n">
        <v>0.9875</v>
      </c>
      <c r="S169" s="173" t="n">
        <v>0.9875</v>
      </c>
      <c r="T169" s="173" t="n">
        <v>0.98</v>
      </c>
      <c r="U169" s="173" t="n">
        <v>0.98</v>
      </c>
      <c r="V169" s="173" t="n">
        <v>0.98</v>
      </c>
      <c r="W169" s="173" t="n">
        <v>0.98</v>
      </c>
      <c r="X169" s="173" t="n">
        <v>0.9875</v>
      </c>
      <c r="Y169" s="173" t="n">
        <v>0.9875</v>
      </c>
      <c r="Z169" s="173" t="n">
        <v>0.9875</v>
      </c>
      <c r="AA169" s="173" t="n">
        <v>0.9875</v>
      </c>
      <c r="AB169" s="173" t="n">
        <v>0.98</v>
      </c>
      <c r="AC169" s="173" t="n">
        <v>0.98</v>
      </c>
      <c r="AD169" s="173" t="n">
        <v>0.9875</v>
      </c>
      <c r="AE169" s="173" t="n">
        <v>0.9875</v>
      </c>
      <c r="AF169" s="173" t="n">
        <v>0.98</v>
      </c>
      <c r="AG169" s="173" t="n">
        <v>0.99</v>
      </c>
      <c r="AH169" s="173" t="n">
        <v>0.98058865</v>
      </c>
      <c r="AI169" s="173" t="n">
        <v>0.98058865</v>
      </c>
      <c r="AJ169" s="173" t="n">
        <v>0.98</v>
      </c>
      <c r="AK169" s="173" t="n">
        <v>1</v>
      </c>
      <c r="AL169" s="173" t="n">
        <v>0.985</v>
      </c>
      <c r="AM169" s="174" t="n">
        <v>0</v>
      </c>
      <c r="BB169" s="181" t="n">
        <v>1</v>
      </c>
      <c r="BC169" s="173" t="n">
        <v>1</v>
      </c>
      <c r="BD169" s="173" t="n">
        <v>1</v>
      </c>
      <c r="BE169" s="173" t="n">
        <v>1</v>
      </c>
      <c r="BF169" s="173" t="n">
        <v>0.9999</v>
      </c>
      <c r="BG169" s="173" t="n">
        <v>1</v>
      </c>
      <c r="BH169" s="173" t="n">
        <v>1</v>
      </c>
      <c r="BI169" s="173" t="n">
        <v>0.99</v>
      </c>
      <c r="BJ169" s="173" t="n">
        <v>0.999</v>
      </c>
      <c r="BK169" s="173" t="n">
        <v>0.999</v>
      </c>
      <c r="BL169" s="173" t="n">
        <v>0.9985</v>
      </c>
      <c r="BM169" s="173" t="n">
        <v>0.9985</v>
      </c>
      <c r="BN169" s="173" t="n">
        <v>0.972</v>
      </c>
      <c r="BO169" s="173" t="n">
        <v>0.9999</v>
      </c>
      <c r="BP169" s="173" t="n">
        <v>0.9999</v>
      </c>
      <c r="BQ169" s="173" t="n">
        <v>1</v>
      </c>
      <c r="BR169" s="173" t="n">
        <v>1.1106026</v>
      </c>
      <c r="BS169" s="173" t="n">
        <v>1.1218</v>
      </c>
      <c r="BT169" s="173" t="n">
        <v>1.0827</v>
      </c>
      <c r="BU169" s="173" t="n">
        <v>1.0212</v>
      </c>
      <c r="BV169" s="173" t="n">
        <v>1</v>
      </c>
      <c r="BW169" s="173" t="n">
        <v>2.4342</v>
      </c>
      <c r="BX169" s="173" t="n">
        <v>2.308706333</v>
      </c>
      <c r="BY169" s="173" t="n">
        <v>1.13335</v>
      </c>
      <c r="BZ169" s="173" t="n">
        <v>1.2885</v>
      </c>
      <c r="CA169" s="173" t="n">
        <v>2.001</v>
      </c>
      <c r="CB169" s="173" t="n">
        <v>1.546505</v>
      </c>
      <c r="CC169" s="173" t="n">
        <v>1.546505</v>
      </c>
      <c r="CD169" s="173" t="n">
        <v>1.281405</v>
      </c>
      <c r="CE169" s="173" t="n">
        <v>1.09268</v>
      </c>
      <c r="CF169" s="173" t="n">
        <v>1.451405</v>
      </c>
      <c r="CG169" s="182"/>
      <c r="CH169" s="173" t="n">
        <v>1.101785</v>
      </c>
      <c r="CI169" s="182"/>
      <c r="CJ169" s="182"/>
      <c r="CK169" s="182"/>
      <c r="CL169" s="182"/>
      <c r="CM169" s="182"/>
      <c r="CN169" s="182"/>
      <c r="CO169" s="182"/>
      <c r="CP169" s="173" t="n">
        <v>0.975</v>
      </c>
      <c r="CU169" s="173" t="n">
        <v>0.46</v>
      </c>
      <c r="CV169" s="173" t="n">
        <v>0.55</v>
      </c>
      <c r="CW169" s="173" t="n">
        <v>0.925</v>
      </c>
      <c r="CX169" s="173" t="n">
        <v>0.665</v>
      </c>
      <c r="CY169" s="173" t="n">
        <v>0.575</v>
      </c>
      <c r="CZ169" s="173" t="n">
        <v>0.945</v>
      </c>
      <c r="DA169" s="173" t="n">
        <v>0.9775</v>
      </c>
      <c r="DB169" s="173" t="n">
        <v>0.945</v>
      </c>
      <c r="DC169" s="173" t="n">
        <v>0.92</v>
      </c>
      <c r="DD169" s="173" t="n">
        <v>0.915</v>
      </c>
      <c r="DE169" s="173" t="n">
        <v>0.89</v>
      </c>
      <c r="DN169" s="182" t="n">
        <v>0.000285</v>
      </c>
      <c r="DO169" s="182" t="n">
        <v>0.0002</v>
      </c>
      <c r="DP169" s="182" t="n">
        <v>0</v>
      </c>
      <c r="DQ169" s="182" t="n">
        <v>0.0001</v>
      </c>
      <c r="DR169" s="182" t="n">
        <v>0</v>
      </c>
      <c r="DS169" s="182" t="n">
        <v>0.0036</v>
      </c>
      <c r="DT169" s="182" t="n">
        <v>0.00047</v>
      </c>
      <c r="DU169" s="182" t="n">
        <v>0.0007</v>
      </c>
      <c r="DV169" s="182" t="n">
        <v>0</v>
      </c>
      <c r="DW169" s="182" t="n">
        <v>0</v>
      </c>
      <c r="DX169" s="182" t="n">
        <v>0.0005</v>
      </c>
      <c r="DY169" s="182" t="n">
        <v>0.0005</v>
      </c>
      <c r="DZ169" s="182" t="n">
        <v>0.0003</v>
      </c>
      <c r="EA169" s="182" t="n">
        <v>0.000275</v>
      </c>
      <c r="EB169" s="182" t="n">
        <v>0.0004</v>
      </c>
      <c r="ED169" s="182" t="n">
        <v>6.5E-005</v>
      </c>
      <c r="EF169" s="173" t="n">
        <v>1</v>
      </c>
    </row>
    <row r="170" customFormat="false" ht="12.75" hidden="false" customHeight="false" outlineLevel="0" collapsed="false">
      <c r="A170" s="3" t="n">
        <v>41548</v>
      </c>
      <c r="B170" s="173" t="n">
        <v>0.98</v>
      </c>
      <c r="C170" s="173" t="n">
        <v>0</v>
      </c>
      <c r="E170" s="173" t="n">
        <v>0</v>
      </c>
      <c r="F170" s="173" t="n">
        <v>0</v>
      </c>
      <c r="G170" s="173" t="n">
        <v>0.9875</v>
      </c>
      <c r="H170" s="173" t="n">
        <v>0.9875</v>
      </c>
      <c r="I170" s="173" t="n">
        <v>0.9875</v>
      </c>
      <c r="J170" s="173" t="n">
        <v>0.9805</v>
      </c>
      <c r="K170" s="173" t="n">
        <v>0.985</v>
      </c>
      <c r="L170" s="173" t="n">
        <v>0.9875</v>
      </c>
      <c r="M170" s="173" t="n">
        <v>0.9875</v>
      </c>
      <c r="N170" s="173" t="n">
        <v>0.98</v>
      </c>
      <c r="O170" s="173" t="n">
        <v>0.986391888</v>
      </c>
      <c r="P170" s="173" t="n">
        <v>0.98</v>
      </c>
      <c r="Q170" s="173" t="n">
        <v>0.9875</v>
      </c>
      <c r="R170" s="173" t="n">
        <v>0.9875</v>
      </c>
      <c r="S170" s="173" t="n">
        <v>0.9875</v>
      </c>
      <c r="T170" s="173" t="n">
        <v>0.98</v>
      </c>
      <c r="U170" s="173" t="n">
        <v>0.98</v>
      </c>
      <c r="V170" s="173" t="n">
        <v>0.98</v>
      </c>
      <c r="W170" s="173" t="n">
        <v>0.98</v>
      </c>
      <c r="X170" s="173" t="n">
        <v>0.986391888</v>
      </c>
      <c r="Y170" s="173" t="n">
        <v>0.986391888</v>
      </c>
      <c r="Z170" s="173" t="n">
        <v>0.986391888</v>
      </c>
      <c r="AA170" s="173" t="n">
        <v>0.986391888</v>
      </c>
      <c r="AB170" s="173" t="n">
        <v>0.98</v>
      </c>
      <c r="AC170" s="173" t="n">
        <v>0.98</v>
      </c>
      <c r="AD170" s="173" t="n">
        <v>0.986391888</v>
      </c>
      <c r="AE170" s="173" t="n">
        <v>0.986391888</v>
      </c>
      <c r="AF170" s="173" t="n">
        <v>0.98</v>
      </c>
      <c r="AG170" s="173" t="n">
        <v>0.99</v>
      </c>
      <c r="AH170" s="173" t="n">
        <v>0.9806465</v>
      </c>
      <c r="AI170" s="173" t="n">
        <v>0.9806465</v>
      </c>
      <c r="AJ170" s="173" t="n">
        <v>0.98</v>
      </c>
      <c r="AK170" s="173" t="n">
        <v>1</v>
      </c>
      <c r="AL170" s="173" t="n">
        <v>0.985</v>
      </c>
      <c r="AM170" s="174" t="n">
        <v>0</v>
      </c>
      <c r="BB170" s="181" t="n">
        <v>1</v>
      </c>
      <c r="BC170" s="173" t="n">
        <v>1</v>
      </c>
      <c r="BD170" s="173" t="n">
        <v>1</v>
      </c>
      <c r="BE170" s="173" t="n">
        <v>1</v>
      </c>
      <c r="BF170" s="173" t="n">
        <v>0.9999</v>
      </c>
      <c r="BG170" s="173" t="n">
        <v>1</v>
      </c>
      <c r="BH170" s="173" t="n">
        <v>1</v>
      </c>
      <c r="BI170" s="173" t="n">
        <v>0.99</v>
      </c>
      <c r="BJ170" s="173" t="n">
        <v>0.999</v>
      </c>
      <c r="BK170" s="173" t="n">
        <v>0.999</v>
      </c>
      <c r="BL170" s="173" t="n">
        <v>0.9985</v>
      </c>
      <c r="BM170" s="173" t="n">
        <v>0.9985</v>
      </c>
      <c r="BN170" s="173" t="n">
        <v>0.972</v>
      </c>
      <c r="BO170" s="173" t="n">
        <v>0.9999</v>
      </c>
      <c r="BP170" s="173" t="n">
        <v>0.9999</v>
      </c>
      <c r="BQ170" s="173" t="n">
        <v>1</v>
      </c>
      <c r="BR170" s="173" t="n">
        <v>1.1108876</v>
      </c>
      <c r="BS170" s="173" t="n">
        <v>1.122</v>
      </c>
      <c r="BT170" s="173" t="n">
        <v>1.0827</v>
      </c>
      <c r="BU170" s="173" t="n">
        <v>1.0213</v>
      </c>
      <c r="BV170" s="173" t="n">
        <v>1</v>
      </c>
      <c r="BW170" s="173" t="n">
        <v>2.4378</v>
      </c>
      <c r="BX170" s="173" t="n">
        <v>2.309176333</v>
      </c>
      <c r="BY170" s="173" t="n">
        <v>1.13405</v>
      </c>
      <c r="BZ170" s="173" t="n">
        <v>1.2885</v>
      </c>
      <c r="CA170" s="173" t="n">
        <v>2.001</v>
      </c>
      <c r="CB170" s="173" t="n">
        <v>1.547005</v>
      </c>
      <c r="CC170" s="173" t="n">
        <v>1.547005</v>
      </c>
      <c r="CD170" s="173" t="n">
        <v>1.281705</v>
      </c>
      <c r="CE170" s="173" t="n">
        <v>1.092955</v>
      </c>
      <c r="CF170" s="173" t="n">
        <v>1.451805</v>
      </c>
      <c r="CG170" s="182"/>
      <c r="CH170" s="173" t="n">
        <v>1.10185</v>
      </c>
      <c r="CI170" s="182"/>
      <c r="CJ170" s="182"/>
      <c r="CK170" s="182"/>
      <c r="CL170" s="182"/>
      <c r="CM170" s="182"/>
      <c r="CN170" s="182"/>
      <c r="CO170" s="182"/>
      <c r="CP170" s="173" t="n">
        <v>0.955</v>
      </c>
      <c r="CU170" s="173" t="n">
        <v>0.46</v>
      </c>
      <c r="CV170" s="173" t="n">
        <v>0.45</v>
      </c>
      <c r="CW170" s="173" t="n">
        <v>0.925</v>
      </c>
      <c r="CX170" s="173" t="n">
        <v>0.655</v>
      </c>
      <c r="CY170" s="173" t="n">
        <v>0.505</v>
      </c>
      <c r="CZ170" s="173" t="n">
        <v>0.805</v>
      </c>
      <c r="DA170" s="173" t="n">
        <v>0.8375</v>
      </c>
      <c r="DB170" s="173" t="n">
        <v>0.875</v>
      </c>
      <c r="DC170" s="173" t="n">
        <v>0.9025</v>
      </c>
      <c r="DD170" s="173" t="n">
        <v>0.82</v>
      </c>
      <c r="DE170" s="173" t="n">
        <v>0.89</v>
      </c>
      <c r="DN170" s="182" t="n">
        <v>0.000285</v>
      </c>
      <c r="DO170" s="182" t="n">
        <v>0.0002</v>
      </c>
      <c r="DP170" s="182" t="n">
        <v>0</v>
      </c>
      <c r="DQ170" s="182" t="n">
        <v>0.0001</v>
      </c>
      <c r="DR170" s="182" t="n">
        <v>0</v>
      </c>
      <c r="DS170" s="182" t="n">
        <v>0.0036</v>
      </c>
      <c r="DT170" s="182" t="n">
        <v>0.00047</v>
      </c>
      <c r="DU170" s="182" t="n">
        <v>0.0007</v>
      </c>
      <c r="DV170" s="182" t="n">
        <v>0</v>
      </c>
      <c r="DW170" s="182" t="n">
        <v>0</v>
      </c>
      <c r="DX170" s="182" t="n">
        <v>0.0005</v>
      </c>
      <c r="DY170" s="182" t="n">
        <v>0.0005</v>
      </c>
      <c r="DZ170" s="182" t="n">
        <v>0.0003</v>
      </c>
      <c r="EA170" s="182" t="n">
        <v>0.000275</v>
      </c>
      <c r="EB170" s="182" t="n">
        <v>0.0004</v>
      </c>
      <c r="ED170" s="182" t="n">
        <v>6.5E-005</v>
      </c>
      <c r="EF170" s="173" t="n">
        <v>1</v>
      </c>
    </row>
    <row r="171" customFormat="false" ht="12.75" hidden="false" customHeight="false" outlineLevel="0" collapsed="false">
      <c r="A171" s="3" t="n">
        <v>41579</v>
      </c>
      <c r="B171" s="173" t="n">
        <v>0.98</v>
      </c>
      <c r="C171" s="173" t="n">
        <v>0</v>
      </c>
      <c r="E171" s="173" t="n">
        <v>0</v>
      </c>
      <c r="F171" s="173" t="n">
        <v>0</v>
      </c>
      <c r="G171" s="173" t="n">
        <v>0.9875</v>
      </c>
      <c r="H171" s="173" t="n">
        <v>0.9875</v>
      </c>
      <c r="I171" s="173" t="n">
        <v>0.9875</v>
      </c>
      <c r="J171" s="173" t="n">
        <v>0.9805</v>
      </c>
      <c r="K171" s="173" t="n">
        <v>0.970485</v>
      </c>
      <c r="L171" s="173" t="n">
        <v>0.9875</v>
      </c>
      <c r="M171" s="173" t="n">
        <v>0.9875</v>
      </c>
      <c r="N171" s="173" t="n">
        <v>0.98</v>
      </c>
      <c r="O171" s="173" t="n">
        <v>0.986640075</v>
      </c>
      <c r="P171" s="173" t="n">
        <v>0.98</v>
      </c>
      <c r="Q171" s="173" t="n">
        <v>0.9875</v>
      </c>
      <c r="R171" s="173" t="n">
        <v>0.9875</v>
      </c>
      <c r="S171" s="173" t="n">
        <v>0.9875</v>
      </c>
      <c r="T171" s="173" t="n">
        <v>0.98</v>
      </c>
      <c r="U171" s="173" t="n">
        <v>0.98</v>
      </c>
      <c r="V171" s="173" t="n">
        <v>0.98</v>
      </c>
      <c r="W171" s="173" t="n">
        <v>0.98</v>
      </c>
      <c r="X171" s="173" t="n">
        <v>0.986640075</v>
      </c>
      <c r="Y171" s="173" t="n">
        <v>0.986640075</v>
      </c>
      <c r="Z171" s="173" t="n">
        <v>0.986640075</v>
      </c>
      <c r="AA171" s="173" t="n">
        <v>0.986640075</v>
      </c>
      <c r="AB171" s="173" t="n">
        <v>0.98</v>
      </c>
      <c r="AC171" s="173" t="n">
        <v>0.98</v>
      </c>
      <c r="AD171" s="173" t="n">
        <v>0.986640075</v>
      </c>
      <c r="AE171" s="173" t="n">
        <v>0.986640075</v>
      </c>
      <c r="AF171" s="173" t="n">
        <v>0.98</v>
      </c>
      <c r="AG171" s="173" t="n">
        <v>0.99</v>
      </c>
      <c r="AH171" s="173" t="n">
        <v>0.98070435</v>
      </c>
      <c r="AI171" s="173" t="n">
        <v>0.98070435</v>
      </c>
      <c r="AJ171" s="173" t="n">
        <v>0.98</v>
      </c>
      <c r="AK171" s="173" t="n">
        <v>1</v>
      </c>
      <c r="AL171" s="173" t="n">
        <v>0.970485</v>
      </c>
      <c r="AM171" s="174" t="n">
        <v>0</v>
      </c>
      <c r="BB171" s="181" t="n">
        <v>1</v>
      </c>
      <c r="BC171" s="173" t="n">
        <v>1</v>
      </c>
      <c r="BD171" s="173" t="n">
        <v>1</v>
      </c>
      <c r="BE171" s="173" t="n">
        <v>1</v>
      </c>
      <c r="BF171" s="173" t="n">
        <v>0.9999</v>
      </c>
      <c r="BG171" s="173" t="n">
        <v>1</v>
      </c>
      <c r="BH171" s="173" t="n">
        <v>1</v>
      </c>
      <c r="BI171" s="173" t="n">
        <v>0.99</v>
      </c>
      <c r="BJ171" s="173" t="n">
        <v>0.999</v>
      </c>
      <c r="BK171" s="173" t="n">
        <v>0.999</v>
      </c>
      <c r="BL171" s="173" t="n">
        <v>0.9985</v>
      </c>
      <c r="BM171" s="173" t="n">
        <v>0.9985</v>
      </c>
      <c r="BN171" s="173" t="n">
        <v>0.972</v>
      </c>
      <c r="BO171" s="173" t="n">
        <v>0.9999</v>
      </c>
      <c r="BP171" s="173" t="n">
        <v>0.9999</v>
      </c>
      <c r="BQ171" s="173" t="n">
        <v>1</v>
      </c>
      <c r="BR171" s="173" t="n">
        <v>1.1111726</v>
      </c>
      <c r="BS171" s="173" t="n">
        <v>1.1222</v>
      </c>
      <c r="BT171" s="173" t="n">
        <v>1.0827</v>
      </c>
      <c r="BU171" s="173" t="n">
        <v>1.0214</v>
      </c>
      <c r="BV171" s="173" t="n">
        <v>1</v>
      </c>
      <c r="BW171" s="173" t="n">
        <v>2.4414</v>
      </c>
      <c r="BX171" s="173" t="n">
        <v>2.309646333</v>
      </c>
      <c r="BY171" s="173" t="n">
        <v>1.13475</v>
      </c>
      <c r="BZ171" s="173" t="n">
        <v>1.2885</v>
      </c>
      <c r="CA171" s="173" t="n">
        <v>2.001</v>
      </c>
      <c r="CB171" s="173" t="n">
        <v>1.547505</v>
      </c>
      <c r="CC171" s="173" t="n">
        <v>1.547505</v>
      </c>
      <c r="CD171" s="173" t="n">
        <v>1.282005</v>
      </c>
      <c r="CE171" s="173" t="n">
        <v>1.09323</v>
      </c>
      <c r="CF171" s="173" t="n">
        <v>1.452205</v>
      </c>
      <c r="CG171" s="182"/>
      <c r="CH171" s="173" t="n">
        <v>1.101915</v>
      </c>
      <c r="CI171" s="182"/>
      <c r="CJ171" s="182"/>
      <c r="CK171" s="182"/>
      <c r="CL171" s="182"/>
      <c r="CM171" s="182"/>
      <c r="CN171" s="182"/>
      <c r="CO171" s="182"/>
      <c r="CP171" s="173" t="n">
        <v>0.955</v>
      </c>
      <c r="CU171" s="173" t="n">
        <v>0.48</v>
      </c>
      <c r="CV171" s="173" t="n">
        <v>0.46</v>
      </c>
      <c r="CW171" s="173" t="n">
        <v>0.905</v>
      </c>
      <c r="CX171" s="173" t="n">
        <v>0.615</v>
      </c>
      <c r="CY171" s="173" t="n">
        <v>0.485</v>
      </c>
      <c r="CZ171" s="173" t="n">
        <v>0.795</v>
      </c>
      <c r="DA171" s="173" t="n">
        <v>0.8275</v>
      </c>
      <c r="DB171" s="173" t="n">
        <v>0.85</v>
      </c>
      <c r="DC171" s="173" t="n">
        <v>0.9025</v>
      </c>
      <c r="DD171" s="173" t="n">
        <v>0.82</v>
      </c>
      <c r="DE171" s="173" t="n">
        <v>0.89</v>
      </c>
      <c r="DN171" s="182" t="n">
        <v>0.000285</v>
      </c>
      <c r="DO171" s="182" t="n">
        <v>0.0002</v>
      </c>
      <c r="DP171" s="182" t="n">
        <v>0</v>
      </c>
      <c r="DQ171" s="182" t="n">
        <v>0.0001</v>
      </c>
      <c r="DR171" s="182" t="n">
        <v>0</v>
      </c>
      <c r="DS171" s="182" t="n">
        <v>0.0036</v>
      </c>
      <c r="DT171" s="182" t="n">
        <v>0.00047</v>
      </c>
      <c r="DU171" s="182" t="n">
        <v>0.0007</v>
      </c>
      <c r="DV171" s="182" t="n">
        <v>0</v>
      </c>
      <c r="DW171" s="182" t="n">
        <v>0</v>
      </c>
      <c r="DX171" s="182" t="n">
        <v>0.0005</v>
      </c>
      <c r="DY171" s="182" t="n">
        <v>0.0005</v>
      </c>
      <c r="DZ171" s="182" t="n">
        <v>0.0003</v>
      </c>
      <c r="EA171" s="182" t="n">
        <v>0.000275</v>
      </c>
      <c r="EB171" s="182" t="n">
        <v>0.0004</v>
      </c>
      <c r="ED171" s="182" t="n">
        <v>6.5E-005</v>
      </c>
      <c r="EF171" s="173" t="n">
        <v>1</v>
      </c>
    </row>
    <row r="172" customFormat="false" ht="12.75" hidden="false" customHeight="false" outlineLevel="0" collapsed="false">
      <c r="A172" s="3" t="n">
        <v>41609</v>
      </c>
      <c r="B172" s="173" t="n">
        <v>0.98</v>
      </c>
      <c r="C172" s="173" t="n">
        <v>0</v>
      </c>
      <c r="E172" s="173" t="n">
        <v>0</v>
      </c>
      <c r="F172" s="173" t="n">
        <v>0</v>
      </c>
      <c r="G172" s="173" t="n">
        <v>0.9875</v>
      </c>
      <c r="H172" s="173" t="n">
        <v>0.9875</v>
      </c>
      <c r="I172" s="173" t="n">
        <v>0.9875</v>
      </c>
      <c r="J172" s="173" t="n">
        <v>0.9805</v>
      </c>
      <c r="K172" s="173" t="n">
        <v>0.970485</v>
      </c>
      <c r="L172" s="173" t="n">
        <v>0.91332295</v>
      </c>
      <c r="M172" s="173" t="n">
        <v>0.963633112</v>
      </c>
      <c r="N172" s="173" t="n">
        <v>0.88479045</v>
      </c>
      <c r="O172" s="173" t="n">
        <v>0.975953213</v>
      </c>
      <c r="P172" s="173" t="n">
        <v>0.88479045</v>
      </c>
      <c r="Q172" s="173" t="n">
        <v>0.91332295</v>
      </c>
      <c r="R172" s="173" t="n">
        <v>0.91332295</v>
      </c>
      <c r="S172" s="173" t="n">
        <v>0.91332295</v>
      </c>
      <c r="T172" s="173" t="n">
        <v>0.88479045</v>
      </c>
      <c r="U172" s="173" t="n">
        <v>0.88479045</v>
      </c>
      <c r="V172" s="173" t="n">
        <v>0.88479045</v>
      </c>
      <c r="W172" s="173" t="n">
        <v>0.88479045</v>
      </c>
      <c r="X172" s="173" t="n">
        <v>0.975953213</v>
      </c>
      <c r="Y172" s="173" t="n">
        <v>0.975953213</v>
      </c>
      <c r="Z172" s="173" t="n">
        <v>0.975953213</v>
      </c>
      <c r="AA172" s="173" t="n">
        <v>0.975953213</v>
      </c>
      <c r="AB172" s="173" t="n">
        <v>0.88479045</v>
      </c>
      <c r="AC172" s="173" t="n">
        <v>0.88479045</v>
      </c>
      <c r="AD172" s="173" t="n">
        <v>0.975953213</v>
      </c>
      <c r="AE172" s="173" t="n">
        <v>0.975953213</v>
      </c>
      <c r="AF172" s="173" t="n">
        <v>0.88479045</v>
      </c>
      <c r="AG172" s="173" t="n">
        <v>0.98</v>
      </c>
      <c r="AH172" s="173" t="n">
        <v>0.9807622</v>
      </c>
      <c r="AI172" s="173" t="n">
        <v>0.9807622</v>
      </c>
      <c r="AJ172" s="173" t="n">
        <v>0.88479045</v>
      </c>
      <c r="AK172" s="173" t="n">
        <v>1</v>
      </c>
      <c r="AL172" s="173" t="n">
        <v>0.970485</v>
      </c>
      <c r="AM172" s="174" t="n">
        <v>0</v>
      </c>
      <c r="BB172" s="181" t="n">
        <v>1</v>
      </c>
      <c r="BC172" s="173" t="n">
        <v>1</v>
      </c>
      <c r="BD172" s="173" t="n">
        <v>1</v>
      </c>
      <c r="BE172" s="173" t="n">
        <v>1</v>
      </c>
      <c r="BF172" s="173" t="n">
        <v>0.9999</v>
      </c>
      <c r="BG172" s="173" t="n">
        <v>1</v>
      </c>
      <c r="BH172" s="173" t="n">
        <v>1</v>
      </c>
      <c r="BI172" s="173" t="n">
        <v>0.99</v>
      </c>
      <c r="BJ172" s="173" t="n">
        <v>0.999</v>
      </c>
      <c r="BK172" s="173" t="n">
        <v>0.999</v>
      </c>
      <c r="BL172" s="173" t="n">
        <v>0.9985</v>
      </c>
      <c r="BM172" s="173" t="n">
        <v>0.9985</v>
      </c>
      <c r="BN172" s="173" t="n">
        <v>0.972</v>
      </c>
      <c r="BO172" s="173" t="n">
        <v>0.9999</v>
      </c>
      <c r="BP172" s="173" t="n">
        <v>0.9999</v>
      </c>
      <c r="BQ172" s="173" t="n">
        <v>1</v>
      </c>
      <c r="BR172" s="173" t="n">
        <v>1.1114576</v>
      </c>
      <c r="BS172" s="173" t="n">
        <v>1.1224</v>
      </c>
      <c r="BT172" s="173" t="n">
        <v>1.0827</v>
      </c>
      <c r="BU172" s="173" t="n">
        <v>1.0215</v>
      </c>
      <c r="BV172" s="173" t="n">
        <v>1</v>
      </c>
      <c r="BW172" s="173" t="n">
        <v>2.445</v>
      </c>
      <c r="BX172" s="173" t="n">
        <v>2.310116333</v>
      </c>
      <c r="BY172" s="173" t="n">
        <v>1.13545</v>
      </c>
      <c r="BZ172" s="173" t="n">
        <v>1.2885</v>
      </c>
      <c r="CA172" s="173" t="n">
        <v>2.001</v>
      </c>
      <c r="CB172" s="173" t="n">
        <v>1.548005</v>
      </c>
      <c r="CC172" s="173" t="n">
        <v>1.548005</v>
      </c>
      <c r="CD172" s="173" t="n">
        <v>1.282305</v>
      </c>
      <c r="CE172" s="173" t="n">
        <v>1.093505</v>
      </c>
      <c r="CF172" s="173" t="n">
        <v>1.452605</v>
      </c>
      <c r="CG172" s="182"/>
      <c r="CH172" s="173" t="n">
        <v>1.10198</v>
      </c>
      <c r="CI172" s="182"/>
      <c r="CJ172" s="182"/>
      <c r="CK172" s="182"/>
      <c r="CL172" s="182"/>
      <c r="CM172" s="182"/>
      <c r="CN172" s="182"/>
      <c r="CO172" s="182"/>
      <c r="CP172" s="173" t="n">
        <v>0.935</v>
      </c>
      <c r="CU172" s="173" t="n">
        <v>0.51</v>
      </c>
      <c r="CV172" s="173" t="n">
        <v>0.48</v>
      </c>
      <c r="CW172" s="173" t="n">
        <v>0.875</v>
      </c>
      <c r="CX172" s="173" t="n">
        <v>0.62</v>
      </c>
      <c r="CY172" s="173" t="n">
        <v>0.485</v>
      </c>
      <c r="CZ172" s="173" t="n">
        <v>0.59</v>
      </c>
      <c r="DA172" s="173" t="n">
        <v>0.6225</v>
      </c>
      <c r="DB172" s="173" t="n">
        <v>0.69</v>
      </c>
      <c r="DC172" s="173" t="n">
        <v>0.8925</v>
      </c>
      <c r="DD172" s="173" t="n">
        <v>0.715</v>
      </c>
      <c r="DE172" s="173" t="n">
        <v>0.89</v>
      </c>
      <c r="DN172" s="182" t="n">
        <v>0.000285</v>
      </c>
      <c r="DO172" s="182" t="n">
        <v>0.0002</v>
      </c>
      <c r="DP172" s="182" t="n">
        <v>0</v>
      </c>
      <c r="DQ172" s="182" t="n">
        <v>0.0001</v>
      </c>
      <c r="DR172" s="182" t="n">
        <v>0</v>
      </c>
      <c r="DS172" s="182" t="n">
        <v>0.0036</v>
      </c>
      <c r="DT172" s="182" t="n">
        <v>0.00047</v>
      </c>
      <c r="DU172" s="182" t="n">
        <v>0.0007</v>
      </c>
      <c r="DV172" s="182" t="n">
        <v>0</v>
      </c>
      <c r="DW172" s="182" t="n">
        <v>0</v>
      </c>
      <c r="DX172" s="182" t="n">
        <v>0.0005</v>
      </c>
      <c r="DY172" s="182" t="n">
        <v>0.0005</v>
      </c>
      <c r="DZ172" s="182" t="n">
        <v>0.0003</v>
      </c>
      <c r="EA172" s="182" t="n">
        <v>0.000275</v>
      </c>
      <c r="EB172" s="182" t="n">
        <v>0.0004</v>
      </c>
      <c r="ED172" s="182" t="n">
        <v>6.5E-005</v>
      </c>
      <c r="EF172" s="173" t="n">
        <v>1</v>
      </c>
    </row>
    <row r="173" customFormat="false" ht="12.75" hidden="false" customHeight="false" outlineLevel="0" collapsed="false">
      <c r="A173" s="3" t="n">
        <v>41640</v>
      </c>
      <c r="B173" s="173" t="n">
        <v>0.98</v>
      </c>
      <c r="C173" s="173" t="n">
        <v>0</v>
      </c>
      <c r="E173" s="173" t="n">
        <v>0</v>
      </c>
      <c r="F173" s="173" t="n">
        <v>0</v>
      </c>
      <c r="G173" s="173" t="n">
        <v>0.9875</v>
      </c>
      <c r="H173" s="173" t="n">
        <v>0.9875</v>
      </c>
      <c r="I173" s="173" t="n">
        <v>0.91460075</v>
      </c>
      <c r="J173" s="173" t="n">
        <v>0.9805</v>
      </c>
      <c r="K173" s="173" t="n">
        <v>0.985</v>
      </c>
      <c r="L173" s="173" t="n">
        <v>0.936845525</v>
      </c>
      <c r="M173" s="173" t="n">
        <v>0.987171937</v>
      </c>
      <c r="N173" s="173" t="n">
        <v>0.88499745</v>
      </c>
      <c r="O173" s="173" t="n">
        <v>0.9625264</v>
      </c>
      <c r="P173" s="173" t="n">
        <v>0.88499745</v>
      </c>
      <c r="Q173" s="173" t="n">
        <v>0.936845525</v>
      </c>
      <c r="R173" s="173" t="n">
        <v>0.936845525</v>
      </c>
      <c r="S173" s="173" t="n">
        <v>0.936845525</v>
      </c>
      <c r="T173" s="173" t="n">
        <v>0.88499745</v>
      </c>
      <c r="U173" s="173" t="n">
        <v>0.88499745</v>
      </c>
      <c r="V173" s="173" t="n">
        <v>0.88499745</v>
      </c>
      <c r="W173" s="173" t="n">
        <v>0.88499745</v>
      </c>
      <c r="X173" s="173" t="n">
        <v>0.9625264</v>
      </c>
      <c r="Y173" s="173" t="n">
        <v>0.9625264</v>
      </c>
      <c r="Z173" s="173" t="n">
        <v>0.9625264</v>
      </c>
      <c r="AA173" s="173" t="n">
        <v>0.9625264</v>
      </c>
      <c r="AB173" s="173" t="n">
        <v>0.88499745</v>
      </c>
      <c r="AC173" s="173" t="n">
        <v>0.88499745</v>
      </c>
      <c r="AD173" s="173" t="n">
        <v>0.9625264</v>
      </c>
      <c r="AE173" s="173" t="n">
        <v>0.9625264</v>
      </c>
      <c r="AF173" s="173" t="n">
        <v>0.88499745</v>
      </c>
      <c r="AG173" s="173" t="n">
        <v>0.98</v>
      </c>
      <c r="AH173" s="173" t="n">
        <v>0.98082005</v>
      </c>
      <c r="AI173" s="173" t="n">
        <v>0.98082005</v>
      </c>
      <c r="AJ173" s="173" t="n">
        <v>0.88499745</v>
      </c>
      <c r="AK173" s="173" t="n">
        <v>1</v>
      </c>
      <c r="AL173" s="173" t="n">
        <v>0.985</v>
      </c>
      <c r="AM173" s="174" t="n">
        <v>0</v>
      </c>
      <c r="BB173" s="181" t="n">
        <v>1</v>
      </c>
      <c r="BC173" s="173" t="n">
        <v>1</v>
      </c>
      <c r="BD173" s="173" t="n">
        <v>1</v>
      </c>
      <c r="BE173" s="173" t="n">
        <v>1</v>
      </c>
      <c r="BF173" s="173" t="n">
        <v>0.9999</v>
      </c>
      <c r="BG173" s="173" t="n">
        <v>1</v>
      </c>
      <c r="BH173" s="173" t="n">
        <v>1</v>
      </c>
      <c r="BI173" s="173" t="n">
        <v>0.99</v>
      </c>
      <c r="BJ173" s="173" t="n">
        <v>0.999</v>
      </c>
      <c r="BK173" s="173" t="n">
        <v>0.999</v>
      </c>
      <c r="BL173" s="173" t="n">
        <v>0.9985</v>
      </c>
      <c r="BM173" s="173" t="n">
        <v>0.9985</v>
      </c>
      <c r="BN173" s="173" t="n">
        <v>0.972</v>
      </c>
      <c r="BO173" s="173" t="n">
        <v>0.9999</v>
      </c>
      <c r="BP173" s="173" t="n">
        <v>0.9999</v>
      </c>
      <c r="BQ173" s="173" t="n">
        <v>1</v>
      </c>
      <c r="BR173" s="173" t="n">
        <v>1.1117426</v>
      </c>
      <c r="BS173" s="173" t="n">
        <v>1.1226</v>
      </c>
      <c r="BT173" s="173" t="n">
        <v>1.0827</v>
      </c>
      <c r="BU173" s="173" t="n">
        <v>1.0216</v>
      </c>
      <c r="BV173" s="173" t="n">
        <v>1</v>
      </c>
      <c r="BW173" s="173" t="n">
        <v>2.4486</v>
      </c>
      <c r="BX173" s="173" t="n">
        <v>2.310586333</v>
      </c>
      <c r="BY173" s="173" t="n">
        <v>1.13615</v>
      </c>
      <c r="BZ173" s="173" t="n">
        <v>1.2885</v>
      </c>
      <c r="CA173" s="173" t="n">
        <v>2.001</v>
      </c>
      <c r="CB173" s="173" t="n">
        <v>1.548505</v>
      </c>
      <c r="CC173" s="173" t="n">
        <v>1.548505</v>
      </c>
      <c r="CD173" s="173" t="n">
        <v>1.282605</v>
      </c>
      <c r="CE173" s="173" t="n">
        <v>1.09378</v>
      </c>
      <c r="CF173" s="173" t="n">
        <v>1.453005</v>
      </c>
      <c r="CG173" s="182"/>
      <c r="CH173" s="173" t="n">
        <v>1.102045</v>
      </c>
      <c r="CI173" s="182"/>
      <c r="CJ173" s="182"/>
      <c r="CK173" s="182"/>
      <c r="CL173" s="182"/>
      <c r="CM173" s="182"/>
      <c r="CN173" s="182"/>
      <c r="CO173" s="182"/>
      <c r="CP173" s="173" t="n">
        <v>0.895</v>
      </c>
      <c r="CU173" s="173" t="n">
        <v>0.58</v>
      </c>
      <c r="CV173" s="173" t="n">
        <v>0.45</v>
      </c>
      <c r="CW173" s="173" t="n">
        <v>0.805</v>
      </c>
      <c r="CX173" s="173" t="n">
        <v>0.63</v>
      </c>
      <c r="CY173" s="173" t="n">
        <v>0.505</v>
      </c>
      <c r="CZ173" s="173" t="n">
        <v>0.605</v>
      </c>
      <c r="DA173" s="173" t="n">
        <v>0.6375</v>
      </c>
      <c r="DB173" s="173" t="n">
        <v>0.69</v>
      </c>
      <c r="DC173" s="173" t="n">
        <v>0.88</v>
      </c>
      <c r="DD173" s="173" t="n">
        <v>0.64</v>
      </c>
      <c r="DE173" s="173" t="n">
        <v>0.89</v>
      </c>
      <c r="DN173" s="182" t="n">
        <v>0.000285</v>
      </c>
      <c r="DO173" s="182" t="n">
        <v>0.0002</v>
      </c>
      <c r="DP173" s="182" t="n">
        <v>0</v>
      </c>
      <c r="DQ173" s="182" t="n">
        <v>0.0001</v>
      </c>
      <c r="DR173" s="182" t="n">
        <v>0</v>
      </c>
      <c r="DS173" s="182" t="n">
        <v>0.0036</v>
      </c>
      <c r="DT173" s="182" t="n">
        <v>0.00047</v>
      </c>
      <c r="DU173" s="182" t="n">
        <v>0.0007</v>
      </c>
      <c r="DV173" s="182" t="n">
        <v>0</v>
      </c>
      <c r="DW173" s="182" t="n">
        <v>0</v>
      </c>
      <c r="DX173" s="182" t="n">
        <v>0.0005</v>
      </c>
      <c r="DY173" s="182" t="n">
        <v>0.0005</v>
      </c>
      <c r="DZ173" s="182" t="n">
        <v>0.0003</v>
      </c>
      <c r="EA173" s="182" t="n">
        <v>0.000275</v>
      </c>
      <c r="EB173" s="182" t="n">
        <v>0.0004</v>
      </c>
      <c r="ED173" s="182" t="n">
        <v>6.5E-005</v>
      </c>
      <c r="EF173" s="173" t="n">
        <v>1</v>
      </c>
    </row>
    <row r="174" customFormat="false" ht="12.75" hidden="false" customHeight="false" outlineLevel="0" collapsed="false">
      <c r="A174" s="3" t="n">
        <v>41671</v>
      </c>
      <c r="B174" s="173" t="n">
        <v>0.98</v>
      </c>
      <c r="C174" s="173" t="n">
        <v>0</v>
      </c>
      <c r="E174" s="173" t="n">
        <v>0</v>
      </c>
      <c r="F174" s="173" t="n">
        <v>0</v>
      </c>
      <c r="G174" s="173" t="n">
        <v>0.9875</v>
      </c>
      <c r="H174" s="173" t="n">
        <v>0.9875</v>
      </c>
      <c r="I174" s="173" t="n">
        <v>0.96063825</v>
      </c>
      <c r="J174" s="173" t="n">
        <v>0.9805</v>
      </c>
      <c r="K174" s="173" t="n">
        <v>0.985</v>
      </c>
      <c r="L174" s="173" t="n">
        <v>0.983618175</v>
      </c>
      <c r="M174" s="173" t="n">
        <v>0.9875</v>
      </c>
      <c r="N174" s="173" t="n">
        <v>0.91086255</v>
      </c>
      <c r="O174" s="173" t="n">
        <v>0.960033263</v>
      </c>
      <c r="P174" s="173" t="n">
        <v>0.91086255</v>
      </c>
      <c r="Q174" s="173" t="n">
        <v>0.983618175</v>
      </c>
      <c r="R174" s="173" t="n">
        <v>0.983618175</v>
      </c>
      <c r="S174" s="173" t="n">
        <v>0.983618175</v>
      </c>
      <c r="T174" s="173" t="n">
        <v>0.91086255</v>
      </c>
      <c r="U174" s="173" t="n">
        <v>0.91086255</v>
      </c>
      <c r="V174" s="173" t="n">
        <v>0.91086255</v>
      </c>
      <c r="W174" s="173" t="n">
        <v>0.91086255</v>
      </c>
      <c r="X174" s="173" t="n">
        <v>0.960033263</v>
      </c>
      <c r="Y174" s="173" t="n">
        <v>0.960033263</v>
      </c>
      <c r="Z174" s="173" t="n">
        <v>0.960033263</v>
      </c>
      <c r="AA174" s="173" t="n">
        <v>0.960033263</v>
      </c>
      <c r="AB174" s="173" t="n">
        <v>0.91086255</v>
      </c>
      <c r="AC174" s="173" t="n">
        <v>0.91086255</v>
      </c>
      <c r="AD174" s="173" t="n">
        <v>0.960033263</v>
      </c>
      <c r="AE174" s="173" t="n">
        <v>0.960033263</v>
      </c>
      <c r="AF174" s="173" t="n">
        <v>0.91086255</v>
      </c>
      <c r="AG174" s="173" t="n">
        <v>0.98</v>
      </c>
      <c r="AH174" s="173" t="n">
        <v>0.9808779</v>
      </c>
      <c r="AI174" s="173" t="n">
        <v>0.9808779</v>
      </c>
      <c r="AJ174" s="173" t="n">
        <v>0.91086255</v>
      </c>
      <c r="AK174" s="173" t="n">
        <v>1</v>
      </c>
      <c r="AL174" s="173" t="n">
        <v>0.985</v>
      </c>
      <c r="AM174" s="174" t="n">
        <v>0</v>
      </c>
      <c r="BB174" s="181" t="n">
        <v>1</v>
      </c>
      <c r="BC174" s="173" t="n">
        <v>1</v>
      </c>
      <c r="BD174" s="173" t="n">
        <v>1</v>
      </c>
      <c r="BE174" s="173" t="n">
        <v>1</v>
      </c>
      <c r="BF174" s="173" t="n">
        <v>0.9999</v>
      </c>
      <c r="BG174" s="173" t="n">
        <v>1</v>
      </c>
      <c r="BH174" s="173" t="n">
        <v>1</v>
      </c>
      <c r="BI174" s="173" t="n">
        <v>0.99</v>
      </c>
      <c r="BJ174" s="173" t="n">
        <v>0.999</v>
      </c>
      <c r="BK174" s="173" t="n">
        <v>0.999</v>
      </c>
      <c r="BL174" s="173" t="n">
        <v>0.9985</v>
      </c>
      <c r="BM174" s="173" t="n">
        <v>0.9985</v>
      </c>
      <c r="BN174" s="173" t="n">
        <v>0.972</v>
      </c>
      <c r="BO174" s="173" t="n">
        <v>0.9999</v>
      </c>
      <c r="BP174" s="173" t="n">
        <v>0.9999</v>
      </c>
      <c r="BQ174" s="173" t="n">
        <v>1</v>
      </c>
      <c r="BR174" s="173" t="n">
        <v>1.1120276</v>
      </c>
      <c r="BS174" s="173" t="n">
        <v>1.1228</v>
      </c>
      <c r="BT174" s="173" t="n">
        <v>1.0827</v>
      </c>
      <c r="BU174" s="173" t="n">
        <v>1.0217</v>
      </c>
      <c r="BV174" s="173" t="n">
        <v>1</v>
      </c>
      <c r="BW174" s="173" t="n">
        <v>2.4522</v>
      </c>
      <c r="BX174" s="173" t="n">
        <v>2.311056333</v>
      </c>
      <c r="BY174" s="173" t="n">
        <v>1.13685</v>
      </c>
      <c r="BZ174" s="173" t="n">
        <v>1.2885</v>
      </c>
      <c r="CA174" s="173" t="n">
        <v>2.001</v>
      </c>
      <c r="CB174" s="173" t="n">
        <v>1.549005</v>
      </c>
      <c r="CC174" s="173" t="n">
        <v>1.549005</v>
      </c>
      <c r="CD174" s="173" t="n">
        <v>1.282905</v>
      </c>
      <c r="CE174" s="173" t="n">
        <v>1.094055</v>
      </c>
      <c r="CF174" s="173" t="n">
        <v>1.453405</v>
      </c>
      <c r="CG174" s="182"/>
      <c r="CH174" s="173" t="n">
        <v>1.10211</v>
      </c>
      <c r="CI174" s="182"/>
      <c r="CJ174" s="182"/>
      <c r="CK174" s="182"/>
      <c r="CL174" s="182"/>
      <c r="CM174" s="182"/>
      <c r="CN174" s="182"/>
      <c r="CO174" s="182"/>
      <c r="CP174" s="173" t="n">
        <v>0.865</v>
      </c>
      <c r="CU174" s="173" t="n">
        <v>0.58</v>
      </c>
      <c r="CV174" s="173" t="n">
        <v>0.45</v>
      </c>
      <c r="CW174" s="173" t="n">
        <v>0.845</v>
      </c>
      <c r="CX174" s="173" t="n">
        <v>0.735</v>
      </c>
      <c r="CY174" s="173" t="n">
        <v>0.505</v>
      </c>
      <c r="CZ174" s="173" t="n">
        <v>0.635</v>
      </c>
      <c r="DA174" s="173" t="n">
        <v>0.6675</v>
      </c>
      <c r="DB174" s="173" t="n">
        <v>0.71</v>
      </c>
      <c r="DC174" s="173" t="n">
        <v>0.8775</v>
      </c>
      <c r="DD174" s="173" t="n">
        <v>0.67</v>
      </c>
      <c r="DE174" s="173" t="n">
        <v>0.89</v>
      </c>
      <c r="DN174" s="182" t="n">
        <v>0.000285</v>
      </c>
      <c r="DO174" s="182" t="n">
        <v>0.0002</v>
      </c>
      <c r="DP174" s="182" t="n">
        <v>0</v>
      </c>
      <c r="DQ174" s="182" t="n">
        <v>0.0001</v>
      </c>
      <c r="DR174" s="182" t="n">
        <v>0</v>
      </c>
      <c r="DS174" s="182" t="n">
        <v>0.0036</v>
      </c>
      <c r="DT174" s="182" t="n">
        <v>0.00047</v>
      </c>
      <c r="DU174" s="182" t="n">
        <v>0.0007</v>
      </c>
      <c r="DV174" s="182" t="n">
        <v>0</v>
      </c>
      <c r="DW174" s="182" t="n">
        <v>0</v>
      </c>
      <c r="DX174" s="182" t="n">
        <v>0.0005</v>
      </c>
      <c r="DY174" s="182" t="n">
        <v>0.0005</v>
      </c>
      <c r="DZ174" s="182" t="n">
        <v>0.0003</v>
      </c>
      <c r="EA174" s="182" t="n">
        <v>0.000275</v>
      </c>
      <c r="EB174" s="182" t="n">
        <v>0.0004</v>
      </c>
      <c r="ED174" s="182" t="n">
        <v>6.5E-005</v>
      </c>
      <c r="EF174" s="173" t="n">
        <v>1</v>
      </c>
    </row>
    <row r="175" customFormat="false" ht="12.75" hidden="false" customHeight="false" outlineLevel="0" collapsed="false">
      <c r="A175" s="3" t="n">
        <v>41699</v>
      </c>
      <c r="B175" s="173" t="n">
        <v>0.98</v>
      </c>
      <c r="C175" s="173" t="n">
        <v>0</v>
      </c>
      <c r="E175" s="173" t="n">
        <v>0</v>
      </c>
      <c r="F175" s="173" t="n">
        <v>0</v>
      </c>
      <c r="G175" s="173" t="n">
        <v>0.9875</v>
      </c>
      <c r="H175" s="173" t="n">
        <v>0.9875</v>
      </c>
      <c r="I175" s="173" t="n">
        <v>0.9875</v>
      </c>
      <c r="J175" s="173" t="n">
        <v>0.9805</v>
      </c>
      <c r="K175" s="173" t="n">
        <v>0.985</v>
      </c>
      <c r="L175" s="173" t="n">
        <v>0.9875</v>
      </c>
      <c r="M175" s="173" t="n">
        <v>0.9875</v>
      </c>
      <c r="N175" s="173" t="n">
        <v>0.98</v>
      </c>
      <c r="O175" s="173" t="n">
        <v>0.984897</v>
      </c>
      <c r="P175" s="173" t="n">
        <v>0.98</v>
      </c>
      <c r="Q175" s="173" t="n">
        <v>0.9875</v>
      </c>
      <c r="R175" s="173" t="n">
        <v>0.9875</v>
      </c>
      <c r="S175" s="173" t="n">
        <v>0.9875</v>
      </c>
      <c r="T175" s="173" t="n">
        <v>0.98</v>
      </c>
      <c r="U175" s="173" t="n">
        <v>0.98</v>
      </c>
      <c r="V175" s="173" t="n">
        <v>0.98</v>
      </c>
      <c r="W175" s="173" t="n">
        <v>0.98</v>
      </c>
      <c r="X175" s="173" t="n">
        <v>0.984897</v>
      </c>
      <c r="Y175" s="173" t="n">
        <v>0.984897</v>
      </c>
      <c r="Z175" s="173" t="n">
        <v>0.984897</v>
      </c>
      <c r="AA175" s="173" t="n">
        <v>0.984897</v>
      </c>
      <c r="AB175" s="173" t="n">
        <v>0.98</v>
      </c>
      <c r="AC175" s="173" t="n">
        <v>0.98</v>
      </c>
      <c r="AD175" s="173" t="n">
        <v>0.984897</v>
      </c>
      <c r="AE175" s="173" t="n">
        <v>0.984897</v>
      </c>
      <c r="AF175" s="173" t="n">
        <v>0.98</v>
      </c>
      <c r="AG175" s="173" t="n">
        <v>0.99</v>
      </c>
      <c r="AH175" s="173" t="n">
        <v>0.98093575</v>
      </c>
      <c r="AI175" s="173" t="n">
        <v>0.98093575</v>
      </c>
      <c r="AJ175" s="173" t="n">
        <v>0.98</v>
      </c>
      <c r="AK175" s="173" t="n">
        <v>1</v>
      </c>
      <c r="AL175" s="173" t="n">
        <v>0.985</v>
      </c>
      <c r="AM175" s="174" t="n">
        <v>0</v>
      </c>
      <c r="BB175" s="181" t="n">
        <v>1</v>
      </c>
      <c r="BC175" s="173" t="n">
        <v>1</v>
      </c>
      <c r="BD175" s="173" t="n">
        <v>1</v>
      </c>
      <c r="BE175" s="173" t="n">
        <v>1</v>
      </c>
      <c r="BF175" s="173" t="n">
        <v>0.9999</v>
      </c>
      <c r="BG175" s="173" t="n">
        <v>1</v>
      </c>
      <c r="BH175" s="173" t="n">
        <v>1</v>
      </c>
      <c r="BI175" s="173" t="n">
        <v>0.99</v>
      </c>
      <c r="BJ175" s="173" t="n">
        <v>0.999</v>
      </c>
      <c r="BK175" s="173" t="n">
        <v>0.999</v>
      </c>
      <c r="BL175" s="173" t="n">
        <v>0.9985</v>
      </c>
      <c r="BM175" s="173" t="n">
        <v>0.9985</v>
      </c>
      <c r="BN175" s="173" t="n">
        <v>0.972</v>
      </c>
      <c r="BO175" s="173" t="n">
        <v>0.9999</v>
      </c>
      <c r="BP175" s="173" t="n">
        <v>0.9999</v>
      </c>
      <c r="BQ175" s="173" t="n">
        <v>1</v>
      </c>
      <c r="BR175" s="173" t="n">
        <v>1.1123126</v>
      </c>
      <c r="BS175" s="173" t="n">
        <v>1.123</v>
      </c>
      <c r="BT175" s="173" t="n">
        <v>1.0827</v>
      </c>
      <c r="BU175" s="173" t="n">
        <v>1.0218</v>
      </c>
      <c r="BV175" s="173" t="n">
        <v>1</v>
      </c>
      <c r="BW175" s="173" t="n">
        <v>2.4558</v>
      </c>
      <c r="BX175" s="173" t="n">
        <v>2.311526333</v>
      </c>
      <c r="BY175" s="173" t="n">
        <v>1.13755</v>
      </c>
      <c r="BZ175" s="173" t="n">
        <v>1.2885</v>
      </c>
      <c r="CA175" s="173" t="n">
        <v>2.001</v>
      </c>
      <c r="CB175" s="173" t="n">
        <v>1.549505</v>
      </c>
      <c r="CC175" s="173" t="n">
        <v>1.549505</v>
      </c>
      <c r="CD175" s="173" t="n">
        <v>1.283205</v>
      </c>
      <c r="CE175" s="173" t="n">
        <v>1.09433</v>
      </c>
      <c r="CF175" s="173" t="n">
        <v>1.453805</v>
      </c>
      <c r="CG175" s="182"/>
      <c r="CH175" s="173" t="n">
        <v>1.102175</v>
      </c>
      <c r="CI175" s="182"/>
      <c r="CJ175" s="182"/>
      <c r="CK175" s="182"/>
      <c r="CL175" s="182"/>
      <c r="CM175" s="182"/>
      <c r="CN175" s="182"/>
      <c r="CO175" s="182"/>
      <c r="CP175" s="173" t="n">
        <v>0.865</v>
      </c>
      <c r="CU175" s="173" t="n">
        <v>0.54</v>
      </c>
      <c r="CV175" s="173" t="n">
        <v>0.45</v>
      </c>
      <c r="CW175" s="173" t="n">
        <v>0.875</v>
      </c>
      <c r="CX175" s="173" t="n">
        <v>0.905</v>
      </c>
      <c r="CY175" s="173" t="n">
        <v>0.515</v>
      </c>
      <c r="CZ175" s="173" t="n">
        <v>0.785</v>
      </c>
      <c r="DA175" s="173" t="n">
        <v>0.8175</v>
      </c>
      <c r="DB175" s="173" t="n">
        <v>0.8</v>
      </c>
      <c r="DC175" s="173" t="n">
        <v>0.9</v>
      </c>
      <c r="DD175" s="173" t="n">
        <v>0.83</v>
      </c>
      <c r="DE175" s="173" t="n">
        <v>0.89</v>
      </c>
      <c r="DN175" s="182" t="n">
        <v>0.000285</v>
      </c>
      <c r="DO175" s="182" t="n">
        <v>0.0002</v>
      </c>
      <c r="DP175" s="182" t="n">
        <v>0</v>
      </c>
      <c r="DQ175" s="182" t="n">
        <v>0.0001</v>
      </c>
      <c r="DR175" s="182" t="n">
        <v>0</v>
      </c>
      <c r="DS175" s="182" t="n">
        <v>0.0036</v>
      </c>
      <c r="DT175" s="182" t="n">
        <v>0.00047</v>
      </c>
      <c r="DU175" s="182" t="n">
        <v>0.0007</v>
      </c>
      <c r="DV175" s="182" t="n">
        <v>0</v>
      </c>
      <c r="DW175" s="182" t="n">
        <v>0</v>
      </c>
      <c r="DX175" s="182" t="n">
        <v>0.0005</v>
      </c>
      <c r="DY175" s="182" t="n">
        <v>0.0005</v>
      </c>
      <c r="DZ175" s="182" t="n">
        <v>0.0003</v>
      </c>
      <c r="EA175" s="182" t="n">
        <v>0.000275</v>
      </c>
      <c r="EB175" s="182" t="n">
        <v>0.0004</v>
      </c>
      <c r="ED175" s="182" t="n">
        <v>6.5E-005</v>
      </c>
      <c r="EF175" s="173" t="n">
        <v>1</v>
      </c>
    </row>
    <row r="176" customFormat="false" ht="12.75" hidden="false" customHeight="false" outlineLevel="0" collapsed="false">
      <c r="A176" s="3" t="n">
        <v>41730</v>
      </c>
      <c r="B176" s="173" t="n">
        <v>0.98</v>
      </c>
      <c r="C176" s="173" t="n">
        <v>0</v>
      </c>
      <c r="E176" s="173" t="n">
        <v>0</v>
      </c>
      <c r="F176" s="173" t="n">
        <v>0</v>
      </c>
      <c r="G176" s="173" t="n">
        <v>0.9875</v>
      </c>
      <c r="H176" s="173" t="n">
        <v>0.97103846</v>
      </c>
      <c r="I176" s="173" t="n">
        <v>0.9875</v>
      </c>
      <c r="J176" s="173" t="n">
        <v>0.9805</v>
      </c>
      <c r="K176" s="173" t="n">
        <v>0.985</v>
      </c>
      <c r="L176" s="173" t="n">
        <v>0.9875</v>
      </c>
      <c r="M176" s="173" t="n">
        <v>0.9875</v>
      </c>
      <c r="N176" s="173" t="n">
        <v>0.98</v>
      </c>
      <c r="O176" s="173" t="n">
        <v>0.9875</v>
      </c>
      <c r="P176" s="173" t="n">
        <v>0.98</v>
      </c>
      <c r="Q176" s="173" t="n">
        <v>0.9875</v>
      </c>
      <c r="R176" s="173" t="n">
        <v>0.9875</v>
      </c>
      <c r="S176" s="173" t="n">
        <v>0.9875</v>
      </c>
      <c r="T176" s="173" t="n">
        <v>0.98</v>
      </c>
      <c r="U176" s="173" t="n">
        <v>0.98</v>
      </c>
      <c r="V176" s="173" t="n">
        <v>0.98</v>
      </c>
      <c r="W176" s="173" t="n">
        <v>0.98</v>
      </c>
      <c r="X176" s="173" t="n">
        <v>0.9875</v>
      </c>
      <c r="Y176" s="173" t="n">
        <v>0.9875</v>
      </c>
      <c r="Z176" s="173" t="n">
        <v>0.9875</v>
      </c>
      <c r="AA176" s="173" t="n">
        <v>0.9875</v>
      </c>
      <c r="AB176" s="173" t="n">
        <v>0.98</v>
      </c>
      <c r="AC176" s="173" t="n">
        <v>0.98</v>
      </c>
      <c r="AD176" s="173" t="n">
        <v>0.9875</v>
      </c>
      <c r="AE176" s="173" t="n">
        <v>0.9875</v>
      </c>
      <c r="AF176" s="173" t="n">
        <v>0.98</v>
      </c>
      <c r="AG176" s="173" t="n">
        <v>0.99</v>
      </c>
      <c r="AH176" s="173" t="n">
        <v>0.9809936</v>
      </c>
      <c r="AI176" s="173" t="n">
        <v>0.9809936</v>
      </c>
      <c r="AJ176" s="173" t="n">
        <v>0.98</v>
      </c>
      <c r="AK176" s="173" t="n">
        <v>1</v>
      </c>
      <c r="AL176" s="173" t="n">
        <v>0.985</v>
      </c>
      <c r="AM176" s="174" t="n">
        <v>0</v>
      </c>
      <c r="BB176" s="181" t="n">
        <v>1</v>
      </c>
      <c r="BC176" s="173" t="n">
        <v>1</v>
      </c>
      <c r="BD176" s="173" t="n">
        <v>1</v>
      </c>
      <c r="BE176" s="173" t="n">
        <v>1</v>
      </c>
      <c r="BF176" s="173" t="n">
        <v>0.9999</v>
      </c>
      <c r="BG176" s="173" t="n">
        <v>1</v>
      </c>
      <c r="BH176" s="173" t="n">
        <v>1</v>
      </c>
      <c r="BI176" s="173" t="n">
        <v>0.99</v>
      </c>
      <c r="BJ176" s="173" t="n">
        <v>0.999</v>
      </c>
      <c r="BK176" s="173" t="n">
        <v>0.999</v>
      </c>
      <c r="BL176" s="173" t="n">
        <v>0.9985</v>
      </c>
      <c r="BM176" s="173" t="n">
        <v>0.9985</v>
      </c>
      <c r="BN176" s="173" t="n">
        <v>0.972</v>
      </c>
      <c r="BO176" s="173" t="n">
        <v>0.9999</v>
      </c>
      <c r="BP176" s="173" t="n">
        <v>0.9999</v>
      </c>
      <c r="BQ176" s="173" t="n">
        <v>1</v>
      </c>
      <c r="BR176" s="173" t="n">
        <v>1.1125976</v>
      </c>
      <c r="BS176" s="173" t="n">
        <v>1.1232</v>
      </c>
      <c r="BT176" s="173" t="n">
        <v>1.0827</v>
      </c>
      <c r="BU176" s="173" t="n">
        <v>1.0219</v>
      </c>
      <c r="BV176" s="173" t="n">
        <v>1</v>
      </c>
      <c r="BW176" s="173" t="n">
        <v>2.4594</v>
      </c>
      <c r="BX176" s="173" t="n">
        <v>2.311996333</v>
      </c>
      <c r="BY176" s="173" t="n">
        <v>1.13825</v>
      </c>
      <c r="BZ176" s="173" t="n">
        <v>1.2885</v>
      </c>
      <c r="CA176" s="173" t="n">
        <v>2.001</v>
      </c>
      <c r="CB176" s="173" t="n">
        <v>1.550005</v>
      </c>
      <c r="CC176" s="173" t="n">
        <v>1.550005</v>
      </c>
      <c r="CD176" s="173" t="n">
        <v>1.283505</v>
      </c>
      <c r="CE176" s="173" t="n">
        <v>1.094605</v>
      </c>
      <c r="CF176" s="173" t="n">
        <v>1.454205</v>
      </c>
      <c r="CG176" s="182"/>
      <c r="CH176" s="173" t="n">
        <v>1.10224</v>
      </c>
      <c r="CI176" s="182"/>
      <c r="CJ176" s="182"/>
      <c r="CK176" s="182"/>
      <c r="CL176" s="182"/>
      <c r="CM176" s="182"/>
      <c r="CN176" s="182"/>
      <c r="CO176" s="182"/>
      <c r="CP176" s="173" t="n">
        <v>0.895</v>
      </c>
      <c r="CU176" s="173" t="n">
        <v>0.48</v>
      </c>
      <c r="CV176" s="173" t="n">
        <v>0.42</v>
      </c>
      <c r="CW176" s="173" t="n">
        <v>0.935</v>
      </c>
      <c r="CX176" s="173" t="n">
        <v>0.895</v>
      </c>
      <c r="CY176" s="173" t="n">
        <v>0.575</v>
      </c>
      <c r="CZ176" s="173" t="n">
        <v>0.895</v>
      </c>
      <c r="DA176" s="173" t="n">
        <v>0.9275</v>
      </c>
      <c r="DB176" s="173" t="n">
        <v>0.85</v>
      </c>
      <c r="DC176" s="173" t="n">
        <v>0.903</v>
      </c>
      <c r="DD176" s="173" t="n">
        <v>0.92</v>
      </c>
      <c r="DE176" s="173" t="n">
        <v>0.89</v>
      </c>
      <c r="DN176" s="182" t="n">
        <v>0.000285</v>
      </c>
      <c r="DO176" s="182" t="n">
        <v>0.0002</v>
      </c>
      <c r="DP176" s="182" t="n">
        <v>0</v>
      </c>
      <c r="DQ176" s="182" t="n">
        <v>0.0001</v>
      </c>
      <c r="DR176" s="182" t="n">
        <v>0</v>
      </c>
      <c r="DS176" s="182" t="n">
        <v>0.0036</v>
      </c>
      <c r="DT176" s="182" t="n">
        <v>0.00047</v>
      </c>
      <c r="DU176" s="182" t="n">
        <v>0.0007</v>
      </c>
      <c r="DV176" s="182" t="n">
        <v>0</v>
      </c>
      <c r="DW176" s="182" t="n">
        <v>0</v>
      </c>
      <c r="DX176" s="182" t="n">
        <v>0.0005</v>
      </c>
      <c r="DY176" s="182" t="n">
        <v>0.0005</v>
      </c>
      <c r="DZ176" s="182" t="n">
        <v>0.0003</v>
      </c>
      <c r="EA176" s="182" t="n">
        <v>0.000275</v>
      </c>
      <c r="EB176" s="182" t="n">
        <v>0.0004</v>
      </c>
      <c r="ED176" s="182" t="n">
        <v>6.5E-005</v>
      </c>
      <c r="EF176" s="173" t="n">
        <v>1</v>
      </c>
    </row>
    <row r="177" customFormat="false" ht="12.75" hidden="false" customHeight="false" outlineLevel="0" collapsed="false">
      <c r="A177" s="3" t="n">
        <v>41760</v>
      </c>
      <c r="B177" s="173" t="n">
        <v>0.98</v>
      </c>
      <c r="C177" s="173" t="n">
        <v>0</v>
      </c>
      <c r="E177" s="173" t="n">
        <v>0</v>
      </c>
      <c r="F177" s="173" t="n">
        <v>0</v>
      </c>
      <c r="G177" s="173" t="n">
        <v>0.83742</v>
      </c>
      <c r="H177" s="173" t="n">
        <v>0.97123586</v>
      </c>
      <c r="I177" s="173" t="n">
        <v>0.9875</v>
      </c>
      <c r="J177" s="173" t="n">
        <v>0.9805</v>
      </c>
      <c r="K177" s="173" t="n">
        <v>0.985</v>
      </c>
      <c r="L177" s="173" t="n">
        <v>0.9875</v>
      </c>
      <c r="M177" s="173" t="n">
        <v>0.9875</v>
      </c>
      <c r="N177" s="173" t="n">
        <v>0.98</v>
      </c>
      <c r="O177" s="173" t="n">
        <v>0.985392</v>
      </c>
      <c r="P177" s="173" t="n">
        <v>0.98</v>
      </c>
      <c r="Q177" s="173" t="n">
        <v>0.9875</v>
      </c>
      <c r="R177" s="173" t="n">
        <v>0.9875</v>
      </c>
      <c r="S177" s="173" t="n">
        <v>0.9875</v>
      </c>
      <c r="T177" s="173" t="n">
        <v>0.98</v>
      </c>
      <c r="U177" s="173" t="n">
        <v>0.98</v>
      </c>
      <c r="V177" s="173" t="n">
        <v>0.98</v>
      </c>
      <c r="W177" s="173" t="n">
        <v>0.98</v>
      </c>
      <c r="X177" s="173" t="n">
        <v>0.985392</v>
      </c>
      <c r="Y177" s="173" t="n">
        <v>0.985392</v>
      </c>
      <c r="Z177" s="173" t="n">
        <v>0.985392</v>
      </c>
      <c r="AA177" s="173" t="n">
        <v>0.985392</v>
      </c>
      <c r="AB177" s="173" t="n">
        <v>0.98</v>
      </c>
      <c r="AC177" s="173" t="n">
        <v>0.98</v>
      </c>
      <c r="AD177" s="173" t="n">
        <v>0.985392</v>
      </c>
      <c r="AE177" s="173" t="n">
        <v>0.985392</v>
      </c>
      <c r="AF177" s="173" t="n">
        <v>0.98</v>
      </c>
      <c r="AG177" s="173" t="n">
        <v>0.99</v>
      </c>
      <c r="AH177" s="173" t="n">
        <v>0.98105145</v>
      </c>
      <c r="AI177" s="173" t="n">
        <v>0.98105145</v>
      </c>
      <c r="AJ177" s="173" t="n">
        <v>0.98</v>
      </c>
      <c r="AK177" s="173" t="n">
        <v>1</v>
      </c>
      <c r="AL177" s="173" t="n">
        <v>0.985</v>
      </c>
      <c r="AM177" s="174" t="n">
        <v>0</v>
      </c>
      <c r="BB177" s="181" t="n">
        <v>1</v>
      </c>
      <c r="BC177" s="173" t="n">
        <v>1</v>
      </c>
      <c r="BD177" s="173" t="n">
        <v>1</v>
      </c>
      <c r="BE177" s="173" t="n">
        <v>1</v>
      </c>
      <c r="BF177" s="173" t="n">
        <v>0.9999</v>
      </c>
      <c r="BG177" s="173" t="n">
        <v>1</v>
      </c>
      <c r="BH177" s="173" t="n">
        <v>1</v>
      </c>
      <c r="BI177" s="173" t="n">
        <v>0.99</v>
      </c>
      <c r="BJ177" s="173" t="n">
        <v>0.999</v>
      </c>
      <c r="BK177" s="173" t="n">
        <v>0.999</v>
      </c>
      <c r="BL177" s="173" t="n">
        <v>0.9985</v>
      </c>
      <c r="BM177" s="173" t="n">
        <v>0.9985</v>
      </c>
      <c r="BN177" s="173" t="n">
        <v>0.972</v>
      </c>
      <c r="BO177" s="173" t="n">
        <v>0.9999</v>
      </c>
      <c r="BP177" s="173" t="n">
        <v>0.9999</v>
      </c>
      <c r="BQ177" s="173" t="n">
        <v>1</v>
      </c>
      <c r="BR177" s="173" t="n">
        <v>1.1128826</v>
      </c>
      <c r="BS177" s="173" t="n">
        <v>1.1234</v>
      </c>
      <c r="BT177" s="173" t="n">
        <v>1.0827</v>
      </c>
      <c r="BU177" s="173" t="n">
        <v>1.022</v>
      </c>
      <c r="BV177" s="173" t="n">
        <v>1</v>
      </c>
      <c r="BW177" s="173" t="n">
        <v>2.463</v>
      </c>
      <c r="BX177" s="173" t="n">
        <v>2.312466333</v>
      </c>
      <c r="BY177" s="173" t="n">
        <v>1.13895</v>
      </c>
      <c r="BZ177" s="173" t="n">
        <v>1.2885</v>
      </c>
      <c r="CA177" s="173" t="n">
        <v>2.001</v>
      </c>
      <c r="CB177" s="173" t="n">
        <v>1.550505</v>
      </c>
      <c r="CC177" s="173" t="n">
        <v>1.550505</v>
      </c>
      <c r="CD177" s="173" t="n">
        <v>1.283805</v>
      </c>
      <c r="CE177" s="173" t="n">
        <v>1.09488</v>
      </c>
      <c r="CF177" s="173" t="n">
        <v>1.454605</v>
      </c>
      <c r="CG177" s="182"/>
      <c r="CH177" s="173" t="n">
        <v>1.102305</v>
      </c>
      <c r="CI177" s="182"/>
      <c r="CJ177" s="182"/>
      <c r="CK177" s="182"/>
      <c r="CL177" s="182"/>
      <c r="CM177" s="182"/>
      <c r="CN177" s="182"/>
      <c r="CO177" s="182"/>
      <c r="CP177" s="173" t="n">
        <v>0.965</v>
      </c>
      <c r="CU177" s="173" t="n">
        <v>0.34</v>
      </c>
      <c r="CV177" s="173" t="n">
        <v>0.42</v>
      </c>
      <c r="CW177" s="173" t="n">
        <v>0.935</v>
      </c>
      <c r="CX177" s="173" t="n">
        <v>0.795</v>
      </c>
      <c r="CY177" s="173" t="n">
        <v>0.625</v>
      </c>
      <c r="CZ177" s="173" t="n">
        <v>0.9175</v>
      </c>
      <c r="DA177" s="173" t="n">
        <v>0.95</v>
      </c>
      <c r="DB177" s="173" t="n">
        <v>0.88</v>
      </c>
      <c r="DC177" s="173" t="n">
        <v>0.9</v>
      </c>
      <c r="DD177" s="173" t="n">
        <v>0.935</v>
      </c>
      <c r="DE177" s="173" t="n">
        <v>0.89</v>
      </c>
      <c r="DN177" s="182" t="n">
        <v>0.000285</v>
      </c>
      <c r="DO177" s="182" t="n">
        <v>0.0002</v>
      </c>
      <c r="DP177" s="182" t="n">
        <v>0</v>
      </c>
      <c r="DQ177" s="182" t="n">
        <v>0.0001</v>
      </c>
      <c r="DR177" s="182" t="n">
        <v>0</v>
      </c>
      <c r="DS177" s="182" t="n">
        <v>0.0036</v>
      </c>
      <c r="DT177" s="182" t="n">
        <v>0.00047</v>
      </c>
      <c r="DU177" s="182" t="n">
        <v>0.0007</v>
      </c>
      <c r="DV177" s="182" t="n">
        <v>0</v>
      </c>
      <c r="DW177" s="182" t="n">
        <v>0</v>
      </c>
      <c r="DX177" s="182" t="n">
        <v>0.0005</v>
      </c>
      <c r="DY177" s="182" t="n">
        <v>0.0005</v>
      </c>
      <c r="DZ177" s="182" t="n">
        <v>0.0003</v>
      </c>
      <c r="EA177" s="182" t="n">
        <v>0.000275</v>
      </c>
      <c r="EB177" s="182" t="n">
        <v>0.0004</v>
      </c>
      <c r="ED177" s="182" t="n">
        <v>6.5E-005</v>
      </c>
      <c r="EF177" s="173" t="n">
        <v>1</v>
      </c>
    </row>
    <row r="178" customFormat="false" ht="12.75" hidden="false" customHeight="false" outlineLevel="0" collapsed="false">
      <c r="A178" s="3" t="n">
        <v>41791</v>
      </c>
      <c r="B178" s="173" t="n">
        <v>0.98</v>
      </c>
      <c r="C178" s="173" t="n">
        <v>0</v>
      </c>
      <c r="E178" s="173" t="n">
        <v>0</v>
      </c>
      <c r="F178" s="173" t="n">
        <v>0</v>
      </c>
      <c r="G178" s="173" t="n">
        <v>0.838644</v>
      </c>
      <c r="H178" s="173" t="n">
        <v>0.9875</v>
      </c>
      <c r="I178" s="173" t="n">
        <v>0.9875</v>
      </c>
      <c r="J178" s="173" t="n">
        <v>0.9805</v>
      </c>
      <c r="K178" s="173" t="n">
        <v>0.985</v>
      </c>
      <c r="L178" s="173" t="n">
        <v>0.9875</v>
      </c>
      <c r="M178" s="173" t="n">
        <v>0.9875</v>
      </c>
      <c r="N178" s="173" t="n">
        <v>0.98</v>
      </c>
      <c r="O178" s="173" t="n">
        <v>0.9875</v>
      </c>
      <c r="P178" s="173" t="n">
        <v>0.98</v>
      </c>
      <c r="Q178" s="173" t="n">
        <v>0.9875</v>
      </c>
      <c r="R178" s="173" t="n">
        <v>0.9875</v>
      </c>
      <c r="S178" s="173" t="n">
        <v>0.9875</v>
      </c>
      <c r="T178" s="173" t="n">
        <v>0.98</v>
      </c>
      <c r="U178" s="173" t="n">
        <v>0.98</v>
      </c>
      <c r="V178" s="173" t="n">
        <v>0.98</v>
      </c>
      <c r="W178" s="173" t="n">
        <v>0.98</v>
      </c>
      <c r="X178" s="173" t="n">
        <v>0.9875</v>
      </c>
      <c r="Y178" s="173" t="n">
        <v>0.9875</v>
      </c>
      <c r="Z178" s="173" t="n">
        <v>0.9875</v>
      </c>
      <c r="AA178" s="173" t="n">
        <v>0.9875</v>
      </c>
      <c r="AB178" s="173" t="n">
        <v>0.98</v>
      </c>
      <c r="AC178" s="173" t="n">
        <v>0.98</v>
      </c>
      <c r="AD178" s="173" t="n">
        <v>0.9875</v>
      </c>
      <c r="AE178" s="173" t="n">
        <v>0.9875</v>
      </c>
      <c r="AF178" s="173" t="n">
        <v>0.98</v>
      </c>
      <c r="AG178" s="173" t="n">
        <v>0.99</v>
      </c>
      <c r="AH178" s="173" t="n">
        <v>0.9811093</v>
      </c>
      <c r="AI178" s="173" t="n">
        <v>0.9811093</v>
      </c>
      <c r="AJ178" s="173" t="n">
        <v>0.98</v>
      </c>
      <c r="AK178" s="173" t="n">
        <v>1</v>
      </c>
      <c r="AL178" s="173" t="n">
        <v>0.985</v>
      </c>
      <c r="AM178" s="174" t="n">
        <v>0</v>
      </c>
      <c r="BB178" s="181" t="n">
        <v>1</v>
      </c>
      <c r="BC178" s="173" t="n">
        <v>1</v>
      </c>
      <c r="BD178" s="173" t="n">
        <v>1</v>
      </c>
      <c r="BE178" s="173" t="n">
        <v>1</v>
      </c>
      <c r="BF178" s="173" t="n">
        <v>0.9999</v>
      </c>
      <c r="BG178" s="173" t="n">
        <v>1</v>
      </c>
      <c r="BH178" s="173" t="n">
        <v>1</v>
      </c>
      <c r="BI178" s="173" t="n">
        <v>0.99</v>
      </c>
      <c r="BJ178" s="173" t="n">
        <v>0.999</v>
      </c>
      <c r="BK178" s="173" t="n">
        <v>0.999</v>
      </c>
      <c r="BL178" s="173" t="n">
        <v>0.9985</v>
      </c>
      <c r="BM178" s="173" t="n">
        <v>0.9985</v>
      </c>
      <c r="BN178" s="173" t="n">
        <v>0.972</v>
      </c>
      <c r="BO178" s="173" t="n">
        <v>0.9999</v>
      </c>
      <c r="BP178" s="173" t="n">
        <v>0.9999</v>
      </c>
      <c r="BQ178" s="173" t="n">
        <v>1</v>
      </c>
      <c r="BR178" s="173" t="n">
        <v>1.1131676</v>
      </c>
      <c r="BS178" s="173" t="n">
        <v>1.1236</v>
      </c>
      <c r="BT178" s="173" t="n">
        <v>1.0827</v>
      </c>
      <c r="BU178" s="173" t="n">
        <v>1.0221</v>
      </c>
      <c r="BV178" s="173" t="n">
        <v>1</v>
      </c>
      <c r="BW178" s="173" t="n">
        <v>2.4666</v>
      </c>
      <c r="BX178" s="173" t="n">
        <v>2.312936333</v>
      </c>
      <c r="BY178" s="173" t="n">
        <v>1.13965</v>
      </c>
      <c r="BZ178" s="173" t="n">
        <v>1.2885</v>
      </c>
      <c r="CA178" s="173" t="n">
        <v>2.001</v>
      </c>
      <c r="CB178" s="173" t="n">
        <v>1.551005</v>
      </c>
      <c r="CC178" s="173" t="n">
        <v>1.551005</v>
      </c>
      <c r="CD178" s="173" t="n">
        <v>1.284105</v>
      </c>
      <c r="CE178" s="173" t="n">
        <v>1.095155</v>
      </c>
      <c r="CF178" s="173" t="n">
        <v>1.455005</v>
      </c>
      <c r="CG178" s="182"/>
      <c r="CH178" s="173" t="n">
        <v>1.10237</v>
      </c>
      <c r="CI178" s="182"/>
      <c r="CJ178" s="182"/>
      <c r="CK178" s="182"/>
      <c r="CL178" s="182"/>
      <c r="CM178" s="182"/>
      <c r="CN178" s="182"/>
      <c r="CO178" s="182"/>
      <c r="CP178" s="173" t="n">
        <v>0.965</v>
      </c>
      <c r="CU178" s="173" t="n">
        <v>0.34</v>
      </c>
      <c r="CV178" s="173" t="n">
        <v>0.47</v>
      </c>
      <c r="CW178" s="173" t="n">
        <v>0.935</v>
      </c>
      <c r="CX178" s="173" t="n">
        <v>0.705</v>
      </c>
      <c r="CY178" s="173" t="n">
        <v>0.725</v>
      </c>
      <c r="CZ178" s="173" t="n">
        <v>0.8825</v>
      </c>
      <c r="DA178" s="173" t="n">
        <v>0.915</v>
      </c>
      <c r="DB178" s="173" t="n">
        <v>0.88</v>
      </c>
      <c r="DC178" s="173" t="n">
        <v>0.9025</v>
      </c>
      <c r="DD178" s="173" t="n">
        <v>0.915</v>
      </c>
      <c r="DE178" s="173" t="n">
        <v>0.89</v>
      </c>
      <c r="DN178" s="182" t="n">
        <v>0.000285</v>
      </c>
      <c r="DO178" s="182" t="n">
        <v>0.0002</v>
      </c>
      <c r="DP178" s="182" t="n">
        <v>0</v>
      </c>
      <c r="DQ178" s="182" t="n">
        <v>0.0001</v>
      </c>
      <c r="DR178" s="182" t="n">
        <v>0</v>
      </c>
      <c r="DS178" s="182" t="n">
        <v>0.0036</v>
      </c>
      <c r="DT178" s="182" t="n">
        <v>0.00047</v>
      </c>
      <c r="DU178" s="182" t="n">
        <v>0.0007</v>
      </c>
      <c r="DV178" s="182" t="n">
        <v>0</v>
      </c>
      <c r="DW178" s="182" t="n">
        <v>0</v>
      </c>
      <c r="DX178" s="182" t="n">
        <v>0.0005</v>
      </c>
      <c r="DY178" s="182" t="n">
        <v>0.0005</v>
      </c>
      <c r="DZ178" s="182" t="n">
        <v>0.0003</v>
      </c>
      <c r="EA178" s="182" t="n">
        <v>0.000275</v>
      </c>
      <c r="EB178" s="182" t="n">
        <v>0.0004</v>
      </c>
      <c r="ED178" s="182" t="n">
        <v>6.5E-005</v>
      </c>
      <c r="EF178" s="173" t="n">
        <v>1</v>
      </c>
    </row>
    <row r="179" customFormat="false" ht="12.75" hidden="false" customHeight="false" outlineLevel="0" collapsed="false">
      <c r="A179" s="3" t="n">
        <v>41821</v>
      </c>
      <c r="B179" s="173" t="n">
        <v>0.98</v>
      </c>
      <c r="C179" s="173" t="n">
        <v>0</v>
      </c>
      <c r="E179" s="173" t="n">
        <v>0</v>
      </c>
      <c r="F179" s="173" t="n">
        <v>0</v>
      </c>
      <c r="G179" s="173" t="n">
        <v>0.9875</v>
      </c>
      <c r="H179" s="173" t="n">
        <v>0.9875</v>
      </c>
      <c r="I179" s="173" t="n">
        <v>0.9875</v>
      </c>
      <c r="J179" s="173" t="n">
        <v>0.9805</v>
      </c>
      <c r="K179" s="173" t="n">
        <v>0.985</v>
      </c>
      <c r="L179" s="173" t="n">
        <v>0.9875</v>
      </c>
      <c r="M179" s="173" t="n">
        <v>0.9875</v>
      </c>
      <c r="N179" s="173" t="n">
        <v>0.98</v>
      </c>
      <c r="O179" s="173" t="n">
        <v>0.9875</v>
      </c>
      <c r="P179" s="173" t="n">
        <v>0.98</v>
      </c>
      <c r="Q179" s="173" t="n">
        <v>0.9875</v>
      </c>
      <c r="R179" s="173" t="n">
        <v>0.9875</v>
      </c>
      <c r="S179" s="173" t="n">
        <v>0.9875</v>
      </c>
      <c r="T179" s="173" t="n">
        <v>0.98</v>
      </c>
      <c r="U179" s="173" t="n">
        <v>0.98</v>
      </c>
      <c r="V179" s="173" t="n">
        <v>0.98</v>
      </c>
      <c r="W179" s="173" t="n">
        <v>0.98</v>
      </c>
      <c r="X179" s="173" t="n">
        <v>0.9875</v>
      </c>
      <c r="Y179" s="173" t="n">
        <v>0.9875</v>
      </c>
      <c r="Z179" s="173" t="n">
        <v>0.9875</v>
      </c>
      <c r="AA179" s="173" t="n">
        <v>0.9875</v>
      </c>
      <c r="AB179" s="173" t="n">
        <v>0.98</v>
      </c>
      <c r="AC179" s="173" t="n">
        <v>0.98</v>
      </c>
      <c r="AD179" s="173" t="n">
        <v>0.9875</v>
      </c>
      <c r="AE179" s="173" t="n">
        <v>0.9875</v>
      </c>
      <c r="AF179" s="173" t="n">
        <v>0.98</v>
      </c>
      <c r="AG179" s="173" t="n">
        <v>0.99</v>
      </c>
      <c r="AH179" s="173" t="n">
        <v>0.98116715</v>
      </c>
      <c r="AI179" s="173" t="n">
        <v>0.98116715</v>
      </c>
      <c r="AJ179" s="173" t="n">
        <v>0.98</v>
      </c>
      <c r="AK179" s="173" t="n">
        <v>1</v>
      </c>
      <c r="AL179" s="173" t="n">
        <v>0.985</v>
      </c>
      <c r="AM179" s="174" t="n">
        <v>0</v>
      </c>
      <c r="BB179" s="181" t="n">
        <v>1</v>
      </c>
      <c r="BC179" s="173" t="n">
        <v>1</v>
      </c>
      <c r="BD179" s="173" t="n">
        <v>1</v>
      </c>
      <c r="BE179" s="173" t="n">
        <v>1</v>
      </c>
      <c r="BF179" s="173" t="n">
        <v>0.9999</v>
      </c>
      <c r="BG179" s="173" t="n">
        <v>1</v>
      </c>
      <c r="BH179" s="173" t="n">
        <v>1</v>
      </c>
      <c r="BI179" s="173" t="n">
        <v>0.99</v>
      </c>
      <c r="BJ179" s="173" t="n">
        <v>0.999</v>
      </c>
      <c r="BK179" s="173" t="n">
        <v>0.999</v>
      </c>
      <c r="BL179" s="173" t="n">
        <v>0.9985</v>
      </c>
      <c r="BM179" s="173" t="n">
        <v>0.9985</v>
      </c>
      <c r="BN179" s="173" t="n">
        <v>0.972</v>
      </c>
      <c r="BO179" s="173" t="n">
        <v>0.9999</v>
      </c>
      <c r="BP179" s="173" t="n">
        <v>0.9999</v>
      </c>
      <c r="BQ179" s="173" t="n">
        <v>1</v>
      </c>
      <c r="BR179" s="173" t="n">
        <v>1.1134526</v>
      </c>
      <c r="BS179" s="173" t="n">
        <v>1.1238</v>
      </c>
      <c r="BT179" s="173" t="n">
        <v>1.0827</v>
      </c>
      <c r="BU179" s="173" t="n">
        <v>1.0222</v>
      </c>
      <c r="BV179" s="173" t="n">
        <v>1</v>
      </c>
      <c r="BW179" s="173" t="n">
        <v>2.4702</v>
      </c>
      <c r="BX179" s="173" t="n">
        <v>2.313406333</v>
      </c>
      <c r="BY179" s="173" t="n">
        <v>1.14035</v>
      </c>
      <c r="BZ179" s="173" t="n">
        <v>1.2885</v>
      </c>
      <c r="CA179" s="173" t="n">
        <v>2.001</v>
      </c>
      <c r="CB179" s="173" t="n">
        <v>1.551505</v>
      </c>
      <c r="CC179" s="173" t="n">
        <v>1.551505</v>
      </c>
      <c r="CD179" s="173" t="n">
        <v>1.284405</v>
      </c>
      <c r="CE179" s="173" t="n">
        <v>1.09543</v>
      </c>
      <c r="CF179" s="173" t="n">
        <v>1.455405</v>
      </c>
      <c r="CG179" s="182"/>
      <c r="CH179" s="173" t="n">
        <v>1.102435</v>
      </c>
      <c r="CI179" s="182"/>
      <c r="CJ179" s="182"/>
      <c r="CK179" s="182"/>
      <c r="CL179" s="182"/>
      <c r="CM179" s="182"/>
      <c r="CN179" s="182"/>
      <c r="CO179" s="182"/>
      <c r="CP179" s="173" t="n">
        <v>0.975</v>
      </c>
      <c r="CU179" s="173" t="n">
        <v>0.41</v>
      </c>
      <c r="CV179" s="173" t="n">
        <v>0.47</v>
      </c>
      <c r="CW179" s="173" t="n">
        <v>0.935</v>
      </c>
      <c r="CX179" s="173" t="n">
        <v>0.725</v>
      </c>
      <c r="CY179" s="173" t="n">
        <v>0.725</v>
      </c>
      <c r="CZ179" s="173" t="n">
        <v>0.8775</v>
      </c>
      <c r="DA179" s="173" t="n">
        <v>0.91</v>
      </c>
      <c r="DB179" s="173" t="n">
        <v>0.89</v>
      </c>
      <c r="DC179" s="173" t="n">
        <v>0.9075</v>
      </c>
      <c r="DD179" s="173" t="n">
        <v>0.915</v>
      </c>
      <c r="DE179" s="173" t="n">
        <v>0.89</v>
      </c>
      <c r="DN179" s="182" t="n">
        <v>0.000285</v>
      </c>
      <c r="DO179" s="182" t="n">
        <v>0.0002</v>
      </c>
      <c r="DP179" s="182" t="n">
        <v>0</v>
      </c>
      <c r="DQ179" s="182" t="n">
        <v>0.0001</v>
      </c>
      <c r="DR179" s="182" t="n">
        <v>0</v>
      </c>
      <c r="DS179" s="182" t="n">
        <v>0.0036</v>
      </c>
      <c r="DT179" s="182" t="n">
        <v>0.00047</v>
      </c>
      <c r="DU179" s="182" t="n">
        <v>0.0007</v>
      </c>
      <c r="DV179" s="182" t="n">
        <v>0</v>
      </c>
      <c r="DW179" s="182" t="n">
        <v>0</v>
      </c>
      <c r="DX179" s="182" t="n">
        <v>0.0005</v>
      </c>
      <c r="DY179" s="182" t="n">
        <v>0.0005</v>
      </c>
      <c r="DZ179" s="182" t="n">
        <v>0.0003</v>
      </c>
      <c r="EA179" s="182" t="n">
        <v>0.000275</v>
      </c>
      <c r="EB179" s="182" t="n">
        <v>0.0004</v>
      </c>
      <c r="ED179" s="182" t="n">
        <v>6.5E-005</v>
      </c>
      <c r="EF179" s="173" t="n">
        <v>1</v>
      </c>
    </row>
    <row r="180" customFormat="false" ht="12.75" hidden="false" customHeight="false" outlineLevel="0" collapsed="false">
      <c r="A180" s="3" t="n">
        <v>41852</v>
      </c>
      <c r="B180" s="173" t="n">
        <v>0.98</v>
      </c>
      <c r="C180" s="173" t="n">
        <v>0</v>
      </c>
      <c r="E180" s="173" t="n">
        <v>0</v>
      </c>
      <c r="F180" s="173" t="n">
        <v>0</v>
      </c>
      <c r="G180" s="173" t="n">
        <v>0.9875</v>
      </c>
      <c r="H180" s="173" t="n">
        <v>0.9875</v>
      </c>
      <c r="I180" s="173" t="n">
        <v>0.9875</v>
      </c>
      <c r="J180" s="173" t="n">
        <v>0.9805</v>
      </c>
      <c r="K180" s="173" t="n">
        <v>0.985</v>
      </c>
      <c r="L180" s="173" t="n">
        <v>0.9875</v>
      </c>
      <c r="M180" s="173" t="n">
        <v>0.9875</v>
      </c>
      <c r="N180" s="173" t="n">
        <v>0.98</v>
      </c>
      <c r="O180" s="173" t="n">
        <v>0.9875</v>
      </c>
      <c r="P180" s="173" t="n">
        <v>0.98</v>
      </c>
      <c r="Q180" s="173" t="n">
        <v>0.9875</v>
      </c>
      <c r="R180" s="173" t="n">
        <v>0.9875</v>
      </c>
      <c r="S180" s="173" t="n">
        <v>0.9875</v>
      </c>
      <c r="T180" s="173" t="n">
        <v>0.98</v>
      </c>
      <c r="U180" s="173" t="n">
        <v>0.98</v>
      </c>
      <c r="V180" s="173" t="n">
        <v>0.98</v>
      </c>
      <c r="W180" s="173" t="n">
        <v>0.98</v>
      </c>
      <c r="X180" s="173" t="n">
        <v>0.9875</v>
      </c>
      <c r="Y180" s="173" t="n">
        <v>0.9875</v>
      </c>
      <c r="Z180" s="173" t="n">
        <v>0.9875</v>
      </c>
      <c r="AA180" s="173" t="n">
        <v>0.9875</v>
      </c>
      <c r="AB180" s="173" t="n">
        <v>0.98</v>
      </c>
      <c r="AC180" s="173" t="n">
        <v>0.98</v>
      </c>
      <c r="AD180" s="173" t="n">
        <v>0.9875</v>
      </c>
      <c r="AE180" s="173" t="n">
        <v>0.9875</v>
      </c>
      <c r="AF180" s="173" t="n">
        <v>0.98</v>
      </c>
      <c r="AG180" s="173" t="n">
        <v>0.99</v>
      </c>
      <c r="AH180" s="173" t="n">
        <v>0.981225</v>
      </c>
      <c r="AI180" s="173" t="n">
        <v>0.981225</v>
      </c>
      <c r="AJ180" s="173" t="n">
        <v>0.98</v>
      </c>
      <c r="AK180" s="173" t="n">
        <v>1</v>
      </c>
      <c r="AL180" s="173" t="n">
        <v>0.985</v>
      </c>
      <c r="AM180" s="174" t="n">
        <v>0</v>
      </c>
      <c r="BB180" s="181" t="n">
        <v>1</v>
      </c>
      <c r="BC180" s="173" t="n">
        <v>1</v>
      </c>
      <c r="BD180" s="173" t="n">
        <v>1</v>
      </c>
      <c r="BE180" s="173" t="n">
        <v>1</v>
      </c>
      <c r="BF180" s="173" t="n">
        <v>0.9999</v>
      </c>
      <c r="BG180" s="173" t="n">
        <v>1</v>
      </c>
      <c r="BH180" s="173" t="n">
        <v>1</v>
      </c>
      <c r="BI180" s="173" t="n">
        <v>0.99</v>
      </c>
      <c r="BJ180" s="173" t="n">
        <v>0.999</v>
      </c>
      <c r="BK180" s="173" t="n">
        <v>0.999</v>
      </c>
      <c r="BL180" s="173" t="n">
        <v>0.9985</v>
      </c>
      <c r="BM180" s="173" t="n">
        <v>0.9985</v>
      </c>
      <c r="BN180" s="173" t="n">
        <v>0.972</v>
      </c>
      <c r="BO180" s="173" t="n">
        <v>0.9999</v>
      </c>
      <c r="BP180" s="173" t="n">
        <v>0.9999</v>
      </c>
      <c r="BQ180" s="173" t="n">
        <v>1</v>
      </c>
      <c r="BR180" s="173" t="n">
        <v>1.1137376</v>
      </c>
      <c r="BS180" s="173" t="n">
        <v>1.124</v>
      </c>
      <c r="BT180" s="173" t="n">
        <v>1.0827</v>
      </c>
      <c r="BU180" s="173" t="n">
        <v>1.0223</v>
      </c>
      <c r="BV180" s="173" t="n">
        <v>1</v>
      </c>
      <c r="BW180" s="173" t="n">
        <v>2.4738</v>
      </c>
      <c r="BX180" s="173" t="n">
        <v>2.313876333</v>
      </c>
      <c r="BY180" s="173" t="n">
        <v>1.14105</v>
      </c>
      <c r="BZ180" s="173" t="n">
        <v>1.2885</v>
      </c>
      <c r="CA180" s="173" t="n">
        <v>2.001</v>
      </c>
      <c r="CB180" s="173" t="n">
        <v>1.552005</v>
      </c>
      <c r="CC180" s="173" t="n">
        <v>1.552005</v>
      </c>
      <c r="CD180" s="173" t="n">
        <v>1.284705</v>
      </c>
      <c r="CE180" s="173" t="n">
        <v>1.095705</v>
      </c>
      <c r="CF180" s="173" t="n">
        <v>1.455805</v>
      </c>
      <c r="CG180" s="182"/>
      <c r="CH180" s="173" t="n">
        <v>1.1025</v>
      </c>
      <c r="CI180" s="182"/>
      <c r="CJ180" s="182"/>
      <c r="CK180" s="182"/>
      <c r="CL180" s="182"/>
      <c r="CM180" s="182"/>
      <c r="CN180" s="182"/>
      <c r="CO180" s="182"/>
      <c r="CP180" s="173" t="n">
        <v>0.975</v>
      </c>
      <c r="CU180" s="173" t="n">
        <v>0.43</v>
      </c>
      <c r="CV180" s="173" t="n">
        <v>0.52</v>
      </c>
      <c r="CW180" s="173" t="n">
        <v>0.925</v>
      </c>
      <c r="CX180" s="173" t="n">
        <v>0.815</v>
      </c>
      <c r="CY180" s="173" t="n">
        <v>0.725</v>
      </c>
      <c r="CZ180" s="173" t="n">
        <v>0.89</v>
      </c>
      <c r="DA180" s="173" t="n">
        <v>0.9225</v>
      </c>
      <c r="DB180" s="173" t="n">
        <v>0.915</v>
      </c>
      <c r="DC180" s="173" t="n">
        <v>0.9275</v>
      </c>
      <c r="DD180" s="173" t="n">
        <v>0.915</v>
      </c>
      <c r="DE180" s="173" t="n">
        <v>0.89</v>
      </c>
      <c r="DN180" s="182" t="n">
        <v>0.000285</v>
      </c>
      <c r="DO180" s="182" t="n">
        <v>0.0002</v>
      </c>
      <c r="DP180" s="182" t="n">
        <v>0</v>
      </c>
      <c r="DQ180" s="182" t="n">
        <v>0.0001</v>
      </c>
      <c r="DR180" s="182" t="n">
        <v>0</v>
      </c>
      <c r="DS180" s="182" t="n">
        <v>0.0036</v>
      </c>
      <c r="DT180" s="182" t="n">
        <v>0.00047</v>
      </c>
      <c r="DU180" s="182" t="n">
        <v>0.0007</v>
      </c>
      <c r="DV180" s="182" t="n">
        <v>0</v>
      </c>
      <c r="DW180" s="182" t="n">
        <v>0</v>
      </c>
      <c r="DX180" s="182" t="n">
        <v>0.0005</v>
      </c>
      <c r="DY180" s="182" t="n">
        <v>0.0005</v>
      </c>
      <c r="DZ180" s="182" t="n">
        <v>0.0003</v>
      </c>
      <c r="EA180" s="182" t="n">
        <v>0.000275</v>
      </c>
      <c r="EB180" s="182" t="n">
        <v>0.0004</v>
      </c>
      <c r="ED180" s="182" t="n">
        <v>6.5E-005</v>
      </c>
      <c r="EF180" s="173" t="n">
        <v>1</v>
      </c>
    </row>
    <row r="181" customFormat="false" ht="12.75" hidden="false" customHeight="false" outlineLevel="0" collapsed="false">
      <c r="A181" s="3" t="n">
        <v>41883</v>
      </c>
      <c r="B181" s="173" t="n">
        <v>0.98</v>
      </c>
      <c r="C181" s="173" t="n">
        <v>0</v>
      </c>
      <c r="E181" s="173" t="n">
        <v>0</v>
      </c>
      <c r="F181" s="173" t="n">
        <v>0</v>
      </c>
      <c r="G181" s="173" t="n">
        <v>0.9875</v>
      </c>
      <c r="H181" s="173" t="n">
        <v>0.9875</v>
      </c>
      <c r="I181" s="173" t="n">
        <v>0.9875</v>
      </c>
      <c r="J181" s="173" t="n">
        <v>0.9805</v>
      </c>
      <c r="K181" s="173" t="n">
        <v>0.985</v>
      </c>
      <c r="L181" s="173" t="n">
        <v>0.9875</v>
      </c>
      <c r="M181" s="173" t="n">
        <v>0.9875</v>
      </c>
      <c r="N181" s="173" t="n">
        <v>0.98</v>
      </c>
      <c r="O181" s="173" t="n">
        <v>0.9875</v>
      </c>
      <c r="P181" s="173" t="n">
        <v>0.98</v>
      </c>
      <c r="Q181" s="173" t="n">
        <v>0.9875</v>
      </c>
      <c r="R181" s="173" t="n">
        <v>0.9875</v>
      </c>
      <c r="S181" s="173" t="n">
        <v>0.9875</v>
      </c>
      <c r="T181" s="173" t="n">
        <v>0.98</v>
      </c>
      <c r="U181" s="173" t="n">
        <v>0.98</v>
      </c>
      <c r="V181" s="173" t="n">
        <v>0.98</v>
      </c>
      <c r="W181" s="173" t="n">
        <v>0.98</v>
      </c>
      <c r="X181" s="173" t="n">
        <v>0.9875</v>
      </c>
      <c r="Y181" s="173" t="n">
        <v>0.9875</v>
      </c>
      <c r="Z181" s="173" t="n">
        <v>0.9875</v>
      </c>
      <c r="AA181" s="173" t="n">
        <v>0.9875</v>
      </c>
      <c r="AB181" s="173" t="n">
        <v>0.98</v>
      </c>
      <c r="AC181" s="173" t="n">
        <v>0.98</v>
      </c>
      <c r="AD181" s="173" t="n">
        <v>0.9875</v>
      </c>
      <c r="AE181" s="173" t="n">
        <v>0.9875</v>
      </c>
      <c r="AF181" s="173" t="n">
        <v>0.98</v>
      </c>
      <c r="AG181" s="173" t="n">
        <v>0.99</v>
      </c>
      <c r="AH181" s="173" t="n">
        <v>0.98128285</v>
      </c>
      <c r="AI181" s="173" t="n">
        <v>0.98128285</v>
      </c>
      <c r="AJ181" s="173" t="n">
        <v>0.98</v>
      </c>
      <c r="AK181" s="173" t="n">
        <v>1</v>
      </c>
      <c r="AL181" s="173" t="n">
        <v>0.985</v>
      </c>
      <c r="AM181" s="174" t="n">
        <v>0</v>
      </c>
      <c r="BB181" s="181" t="n">
        <v>1</v>
      </c>
      <c r="BC181" s="173" t="n">
        <v>1</v>
      </c>
      <c r="BD181" s="173" t="n">
        <v>1</v>
      </c>
      <c r="BE181" s="173" t="n">
        <v>1</v>
      </c>
      <c r="BF181" s="173" t="n">
        <v>0.9999</v>
      </c>
      <c r="BG181" s="173" t="n">
        <v>1</v>
      </c>
      <c r="BH181" s="173" t="n">
        <v>1</v>
      </c>
      <c r="BI181" s="173" t="n">
        <v>0.99</v>
      </c>
      <c r="BJ181" s="173" t="n">
        <v>0.999</v>
      </c>
      <c r="BK181" s="173" t="n">
        <v>0.999</v>
      </c>
      <c r="BL181" s="173" t="n">
        <v>0.9985</v>
      </c>
      <c r="BM181" s="173" t="n">
        <v>0.9985</v>
      </c>
      <c r="BN181" s="173" t="n">
        <v>0.972</v>
      </c>
      <c r="BO181" s="173" t="n">
        <v>0.9999</v>
      </c>
      <c r="BP181" s="173" t="n">
        <v>0.9999</v>
      </c>
      <c r="BQ181" s="173" t="n">
        <v>1</v>
      </c>
      <c r="BR181" s="173" t="n">
        <v>1.1140226</v>
      </c>
      <c r="BS181" s="173" t="n">
        <v>1.1242</v>
      </c>
      <c r="BT181" s="173" t="n">
        <v>1.0827</v>
      </c>
      <c r="BU181" s="173" t="n">
        <v>1.0224</v>
      </c>
      <c r="BV181" s="173" t="n">
        <v>1</v>
      </c>
      <c r="BW181" s="173" t="n">
        <v>2.4774</v>
      </c>
      <c r="BX181" s="173" t="n">
        <v>2.314346333</v>
      </c>
      <c r="BY181" s="173" t="n">
        <v>1.14175</v>
      </c>
      <c r="BZ181" s="173" t="n">
        <v>1.2885</v>
      </c>
      <c r="CA181" s="173" t="n">
        <v>2.001</v>
      </c>
      <c r="CB181" s="173" t="n">
        <v>1.552505</v>
      </c>
      <c r="CC181" s="173" t="n">
        <v>1.552505</v>
      </c>
      <c r="CD181" s="173" t="n">
        <v>1.285005</v>
      </c>
      <c r="CE181" s="173" t="n">
        <v>1.09598</v>
      </c>
      <c r="CF181" s="173" t="n">
        <v>1.456205</v>
      </c>
      <c r="CG181" s="182"/>
      <c r="CH181" s="173" t="n">
        <v>1.102565</v>
      </c>
      <c r="CI181" s="182"/>
      <c r="CJ181" s="182"/>
      <c r="CK181" s="182"/>
      <c r="CL181" s="182"/>
      <c r="CM181" s="182"/>
      <c r="CN181" s="182"/>
      <c r="CO181" s="182"/>
      <c r="CP181" s="173" t="n">
        <v>0.975</v>
      </c>
      <c r="CU181" s="173" t="n">
        <v>0.46</v>
      </c>
      <c r="CV181" s="173" t="n">
        <v>0.55</v>
      </c>
      <c r="CW181" s="173" t="n">
        <v>0.925</v>
      </c>
      <c r="CX181" s="173" t="n">
        <v>0.675</v>
      </c>
      <c r="CY181" s="173" t="n">
        <v>0.575</v>
      </c>
      <c r="CZ181" s="173" t="n">
        <v>0.945</v>
      </c>
      <c r="DA181" s="173" t="n">
        <v>0.9775</v>
      </c>
      <c r="DB181" s="173" t="n">
        <v>0.945</v>
      </c>
      <c r="DC181" s="173" t="n">
        <v>0.92</v>
      </c>
      <c r="DD181" s="173" t="n">
        <v>0.915</v>
      </c>
      <c r="DE181" s="173" t="n">
        <v>0.89</v>
      </c>
      <c r="DN181" s="182" t="n">
        <v>0.000285</v>
      </c>
      <c r="DO181" s="182" t="n">
        <v>0.0002</v>
      </c>
      <c r="DP181" s="182" t="n">
        <v>0</v>
      </c>
      <c r="DQ181" s="182" t="n">
        <v>0.0001</v>
      </c>
      <c r="DR181" s="182" t="n">
        <v>0</v>
      </c>
      <c r="DS181" s="182" t="n">
        <v>0.0036</v>
      </c>
      <c r="DT181" s="182" t="n">
        <v>0.00047</v>
      </c>
      <c r="DU181" s="182" t="n">
        <v>0.0007</v>
      </c>
      <c r="DV181" s="182" t="n">
        <v>0</v>
      </c>
      <c r="DW181" s="182" t="n">
        <v>0</v>
      </c>
      <c r="DX181" s="182" t="n">
        <v>0.0005</v>
      </c>
      <c r="DY181" s="182" t="n">
        <v>0.0005</v>
      </c>
      <c r="DZ181" s="182" t="n">
        <v>0.0003</v>
      </c>
      <c r="EA181" s="182" t="n">
        <v>0.000275</v>
      </c>
      <c r="EB181" s="182" t="n">
        <v>0.0004</v>
      </c>
      <c r="ED181" s="182" t="n">
        <v>6.5E-005</v>
      </c>
      <c r="EF181" s="173" t="n">
        <v>1</v>
      </c>
    </row>
    <row r="182" customFormat="false" ht="12.75" hidden="false" customHeight="false" outlineLevel="0" collapsed="false">
      <c r="A182" s="3" t="n">
        <v>41913</v>
      </c>
      <c r="B182" s="173" t="n">
        <v>0.98</v>
      </c>
      <c r="C182" s="173" t="n">
        <v>0</v>
      </c>
      <c r="E182" s="173" t="n">
        <v>0</v>
      </c>
      <c r="F182" s="173" t="n">
        <v>0</v>
      </c>
      <c r="G182" s="173" t="n">
        <v>0.9875</v>
      </c>
      <c r="H182" s="173" t="n">
        <v>0.9875</v>
      </c>
      <c r="I182" s="173" t="n">
        <v>0.9875</v>
      </c>
      <c r="J182" s="173" t="n">
        <v>0.9805</v>
      </c>
      <c r="K182" s="173" t="n">
        <v>0.985</v>
      </c>
      <c r="L182" s="173" t="n">
        <v>0.9875</v>
      </c>
      <c r="M182" s="173" t="n">
        <v>0.9875</v>
      </c>
      <c r="N182" s="173" t="n">
        <v>0.98</v>
      </c>
      <c r="O182" s="173" t="n">
        <v>0.9875</v>
      </c>
      <c r="P182" s="173" t="n">
        <v>0.98</v>
      </c>
      <c r="Q182" s="173" t="n">
        <v>0.9875</v>
      </c>
      <c r="R182" s="173" t="n">
        <v>0.9875</v>
      </c>
      <c r="S182" s="173" t="n">
        <v>0.9875</v>
      </c>
      <c r="T182" s="173" t="n">
        <v>0.98</v>
      </c>
      <c r="U182" s="173" t="n">
        <v>0.98</v>
      </c>
      <c r="V182" s="173" t="n">
        <v>0.98</v>
      </c>
      <c r="W182" s="173" t="n">
        <v>0.98</v>
      </c>
      <c r="X182" s="173" t="n">
        <v>0.9875</v>
      </c>
      <c r="Y182" s="173" t="n">
        <v>0.9875</v>
      </c>
      <c r="Z182" s="173" t="n">
        <v>0.9875</v>
      </c>
      <c r="AA182" s="173" t="n">
        <v>0.9875</v>
      </c>
      <c r="AB182" s="173" t="n">
        <v>0.98</v>
      </c>
      <c r="AC182" s="173" t="n">
        <v>0.98</v>
      </c>
      <c r="AD182" s="173" t="n">
        <v>0.9875</v>
      </c>
      <c r="AE182" s="173" t="n">
        <v>0.9875</v>
      </c>
      <c r="AF182" s="173" t="n">
        <v>0.98</v>
      </c>
      <c r="AG182" s="173" t="n">
        <v>0.99</v>
      </c>
      <c r="AH182" s="173" t="n">
        <v>0.9813407</v>
      </c>
      <c r="AI182" s="173" t="n">
        <v>0.9813407</v>
      </c>
      <c r="AJ182" s="173" t="n">
        <v>0.98</v>
      </c>
      <c r="AK182" s="173" t="n">
        <v>1</v>
      </c>
      <c r="AL182" s="173" t="n">
        <v>0.985</v>
      </c>
      <c r="AM182" s="174" t="n">
        <v>0</v>
      </c>
      <c r="BB182" s="181" t="n">
        <v>1</v>
      </c>
      <c r="BC182" s="173" t="n">
        <v>1</v>
      </c>
      <c r="BD182" s="173" t="n">
        <v>1</v>
      </c>
      <c r="BE182" s="173" t="n">
        <v>1</v>
      </c>
      <c r="BF182" s="173" t="n">
        <v>0.9999</v>
      </c>
      <c r="BG182" s="173" t="n">
        <v>1</v>
      </c>
      <c r="BH182" s="173" t="n">
        <v>1</v>
      </c>
      <c r="BI182" s="173" t="n">
        <v>0.99</v>
      </c>
      <c r="BJ182" s="173" t="n">
        <v>0.999</v>
      </c>
      <c r="BK182" s="173" t="n">
        <v>0.999</v>
      </c>
      <c r="BL182" s="173" t="n">
        <v>0.9985</v>
      </c>
      <c r="BM182" s="173" t="n">
        <v>0.9985</v>
      </c>
      <c r="BN182" s="173" t="n">
        <v>0.972</v>
      </c>
      <c r="BO182" s="173" t="n">
        <v>0.9999</v>
      </c>
      <c r="BP182" s="173" t="n">
        <v>0.9999</v>
      </c>
      <c r="BQ182" s="173" t="n">
        <v>1</v>
      </c>
      <c r="BR182" s="173" t="n">
        <v>1.1143076</v>
      </c>
      <c r="BS182" s="173" t="n">
        <v>1.1244</v>
      </c>
      <c r="BT182" s="173" t="n">
        <v>1.0827</v>
      </c>
      <c r="BU182" s="173" t="n">
        <v>1.0225</v>
      </c>
      <c r="BV182" s="173" t="n">
        <v>1</v>
      </c>
      <c r="BW182" s="173" t="n">
        <v>2.481</v>
      </c>
      <c r="BX182" s="173" t="n">
        <v>2.314816333</v>
      </c>
      <c r="BY182" s="173" t="n">
        <v>1.14245</v>
      </c>
      <c r="BZ182" s="173" t="n">
        <v>1.2885</v>
      </c>
      <c r="CA182" s="173" t="n">
        <v>2.001</v>
      </c>
      <c r="CB182" s="173" t="n">
        <v>1.553005</v>
      </c>
      <c r="CC182" s="173" t="n">
        <v>1.553005</v>
      </c>
      <c r="CD182" s="173" t="n">
        <v>1.285305</v>
      </c>
      <c r="CE182" s="173" t="n">
        <v>1.096255</v>
      </c>
      <c r="CF182" s="173" t="n">
        <v>1.456605</v>
      </c>
      <c r="CG182" s="182"/>
      <c r="CH182" s="173" t="n">
        <v>1.10263</v>
      </c>
      <c r="CI182" s="182"/>
      <c r="CJ182" s="182"/>
      <c r="CK182" s="182"/>
      <c r="CL182" s="182"/>
      <c r="CM182" s="182"/>
      <c r="CN182" s="182"/>
      <c r="CO182" s="182"/>
      <c r="CP182" s="173" t="n">
        <v>0.955</v>
      </c>
      <c r="CU182" s="173" t="n">
        <v>0.46</v>
      </c>
      <c r="CV182" s="173" t="n">
        <v>0.45</v>
      </c>
      <c r="CW182" s="173" t="n">
        <v>0.925</v>
      </c>
      <c r="CX182" s="173" t="n">
        <v>0.665</v>
      </c>
      <c r="CY182" s="173" t="n">
        <v>0.505</v>
      </c>
      <c r="CZ182" s="173" t="n">
        <v>0.805</v>
      </c>
      <c r="DA182" s="173" t="n">
        <v>0.8375</v>
      </c>
      <c r="DB182" s="173" t="n">
        <v>0.875</v>
      </c>
      <c r="DC182" s="173" t="n">
        <v>0.9025</v>
      </c>
      <c r="DD182" s="173" t="n">
        <v>0.82</v>
      </c>
      <c r="DE182" s="173" t="n">
        <v>0.89</v>
      </c>
      <c r="DN182" s="182" t="n">
        <v>0.000285</v>
      </c>
      <c r="DO182" s="182" t="n">
        <v>0.0002</v>
      </c>
      <c r="DP182" s="182" t="n">
        <v>0</v>
      </c>
      <c r="DQ182" s="182" t="n">
        <v>0.0001</v>
      </c>
      <c r="DR182" s="182" t="n">
        <v>0</v>
      </c>
      <c r="DS182" s="182" t="n">
        <v>0.0036</v>
      </c>
      <c r="DT182" s="182" t="n">
        <v>0.00047</v>
      </c>
      <c r="DU182" s="182" t="n">
        <v>0.0007</v>
      </c>
      <c r="DV182" s="182" t="n">
        <v>0</v>
      </c>
      <c r="DW182" s="182" t="n">
        <v>0</v>
      </c>
      <c r="DX182" s="182" t="n">
        <v>0.0005</v>
      </c>
      <c r="DY182" s="182" t="n">
        <v>0.0005</v>
      </c>
      <c r="DZ182" s="182" t="n">
        <v>0.0003</v>
      </c>
      <c r="EA182" s="182" t="n">
        <v>0.000275</v>
      </c>
      <c r="EB182" s="182" t="n">
        <v>0.0004</v>
      </c>
      <c r="ED182" s="182" t="n">
        <v>6.5E-005</v>
      </c>
      <c r="EF182" s="173" t="n">
        <v>1</v>
      </c>
    </row>
    <row r="183" customFormat="false" ht="12.75" hidden="false" customHeight="false" outlineLevel="0" collapsed="false">
      <c r="A183" s="3" t="n">
        <v>41944</v>
      </c>
      <c r="B183" s="173" t="n">
        <v>0.98</v>
      </c>
      <c r="C183" s="173" t="n">
        <v>0</v>
      </c>
      <c r="E183" s="173" t="n">
        <v>0</v>
      </c>
      <c r="F183" s="173" t="n">
        <v>0</v>
      </c>
      <c r="G183" s="173" t="n">
        <v>0.9875</v>
      </c>
      <c r="H183" s="173" t="n">
        <v>0.9875</v>
      </c>
      <c r="I183" s="173" t="n">
        <v>0.9875</v>
      </c>
      <c r="J183" s="173" t="n">
        <v>0.9805</v>
      </c>
      <c r="K183" s="173" t="n">
        <v>0.970485</v>
      </c>
      <c r="L183" s="173" t="n">
        <v>0.9875</v>
      </c>
      <c r="M183" s="173" t="n">
        <v>0.9875</v>
      </c>
      <c r="N183" s="173" t="n">
        <v>0.98</v>
      </c>
      <c r="O183" s="173" t="n">
        <v>0.9875</v>
      </c>
      <c r="P183" s="173" t="n">
        <v>0.98</v>
      </c>
      <c r="Q183" s="173" t="n">
        <v>0.9875</v>
      </c>
      <c r="R183" s="173" t="n">
        <v>0.9875</v>
      </c>
      <c r="S183" s="173" t="n">
        <v>0.9875</v>
      </c>
      <c r="T183" s="173" t="n">
        <v>0.98</v>
      </c>
      <c r="U183" s="173" t="n">
        <v>0.98</v>
      </c>
      <c r="V183" s="173" t="n">
        <v>0.98</v>
      </c>
      <c r="W183" s="173" t="n">
        <v>0.98</v>
      </c>
      <c r="X183" s="173" t="n">
        <v>0.9875</v>
      </c>
      <c r="Y183" s="173" t="n">
        <v>0.9875</v>
      </c>
      <c r="Z183" s="173" t="n">
        <v>0.9875</v>
      </c>
      <c r="AA183" s="173" t="n">
        <v>0.9875</v>
      </c>
      <c r="AB183" s="173" t="n">
        <v>0.98</v>
      </c>
      <c r="AC183" s="173" t="n">
        <v>0.98</v>
      </c>
      <c r="AD183" s="173" t="n">
        <v>0.9875</v>
      </c>
      <c r="AE183" s="173" t="n">
        <v>0.9875</v>
      </c>
      <c r="AF183" s="173" t="n">
        <v>0.98</v>
      </c>
      <c r="AG183" s="173" t="n">
        <v>0.99</v>
      </c>
      <c r="AH183" s="173" t="n">
        <v>0.98139855</v>
      </c>
      <c r="AI183" s="173" t="n">
        <v>0.98139855</v>
      </c>
      <c r="AJ183" s="173" t="n">
        <v>0.98</v>
      </c>
      <c r="AK183" s="173" t="n">
        <v>1</v>
      </c>
      <c r="AL183" s="173" t="n">
        <v>0.970485</v>
      </c>
      <c r="AM183" s="174" t="n">
        <v>0</v>
      </c>
      <c r="BB183" s="181" t="n">
        <v>1</v>
      </c>
      <c r="BC183" s="173" t="n">
        <v>1</v>
      </c>
      <c r="BD183" s="173" t="n">
        <v>1</v>
      </c>
      <c r="BE183" s="173" t="n">
        <v>1</v>
      </c>
      <c r="BF183" s="173" t="n">
        <v>0.9999</v>
      </c>
      <c r="BG183" s="173" t="n">
        <v>1</v>
      </c>
      <c r="BH183" s="173" t="n">
        <v>1</v>
      </c>
      <c r="BI183" s="173" t="n">
        <v>0.99</v>
      </c>
      <c r="BJ183" s="173" t="n">
        <v>0.999</v>
      </c>
      <c r="BK183" s="173" t="n">
        <v>0.999</v>
      </c>
      <c r="BL183" s="173" t="n">
        <v>0.9985</v>
      </c>
      <c r="BM183" s="173" t="n">
        <v>0.9985</v>
      </c>
      <c r="BN183" s="173" t="n">
        <v>0.972</v>
      </c>
      <c r="BO183" s="173" t="n">
        <v>0.9999</v>
      </c>
      <c r="BP183" s="173" t="n">
        <v>0.9999</v>
      </c>
      <c r="BQ183" s="173" t="n">
        <v>1</v>
      </c>
      <c r="BR183" s="173" t="n">
        <v>1.1145926</v>
      </c>
      <c r="BS183" s="173" t="n">
        <v>1.1246</v>
      </c>
      <c r="BT183" s="173" t="n">
        <v>1.0827</v>
      </c>
      <c r="BU183" s="173" t="n">
        <v>1.0226</v>
      </c>
      <c r="BV183" s="173" t="n">
        <v>1</v>
      </c>
      <c r="BW183" s="173" t="n">
        <v>2.4846</v>
      </c>
      <c r="BX183" s="173" t="n">
        <v>2.315286333</v>
      </c>
      <c r="BY183" s="173" t="n">
        <v>1.14315</v>
      </c>
      <c r="BZ183" s="173" t="n">
        <v>1.2885</v>
      </c>
      <c r="CA183" s="173" t="n">
        <v>2.001</v>
      </c>
      <c r="CB183" s="173" t="n">
        <v>1.553505</v>
      </c>
      <c r="CC183" s="173" t="n">
        <v>1.553505</v>
      </c>
      <c r="CD183" s="173" t="n">
        <v>1.285605</v>
      </c>
      <c r="CE183" s="173" t="n">
        <v>1.09653</v>
      </c>
      <c r="CF183" s="173" t="n">
        <v>1.457005</v>
      </c>
      <c r="CG183" s="182"/>
      <c r="CH183" s="173" t="n">
        <v>1.102695</v>
      </c>
      <c r="CI183" s="182"/>
      <c r="CJ183" s="182"/>
      <c r="CK183" s="182"/>
      <c r="CL183" s="182"/>
      <c r="CM183" s="182"/>
      <c r="CN183" s="182"/>
      <c r="CO183" s="182"/>
      <c r="CP183" s="173" t="n">
        <v>0.955</v>
      </c>
      <c r="CU183" s="173" t="n">
        <v>0.48</v>
      </c>
      <c r="CV183" s="173" t="n">
        <v>0.46</v>
      </c>
      <c r="CW183" s="173" t="n">
        <v>0.905</v>
      </c>
      <c r="CX183" s="173" t="n">
        <v>0.625</v>
      </c>
      <c r="CY183" s="173" t="n">
        <v>0.485</v>
      </c>
      <c r="CZ183" s="173" t="n">
        <v>0.795</v>
      </c>
      <c r="DA183" s="173" t="n">
        <v>0.8275</v>
      </c>
      <c r="DB183" s="173" t="n">
        <v>0.85</v>
      </c>
      <c r="DC183" s="173" t="n">
        <v>0.9025</v>
      </c>
      <c r="DD183" s="173" t="n">
        <v>0.82</v>
      </c>
      <c r="DE183" s="173" t="n">
        <v>0.89</v>
      </c>
      <c r="DN183" s="182" t="n">
        <v>0.000285</v>
      </c>
      <c r="DO183" s="182" t="n">
        <v>0.0002</v>
      </c>
      <c r="DP183" s="182" t="n">
        <v>0</v>
      </c>
      <c r="DQ183" s="182" t="n">
        <v>0.0001</v>
      </c>
      <c r="DR183" s="182" t="n">
        <v>0</v>
      </c>
      <c r="DS183" s="182" t="n">
        <v>0.0036</v>
      </c>
      <c r="DT183" s="182" t="n">
        <v>0.00047</v>
      </c>
      <c r="DU183" s="182" t="n">
        <v>0.0007</v>
      </c>
      <c r="DV183" s="182" t="n">
        <v>0</v>
      </c>
      <c r="DW183" s="182" t="n">
        <v>0</v>
      </c>
      <c r="DX183" s="182" t="n">
        <v>0.0005</v>
      </c>
      <c r="DY183" s="182" t="n">
        <v>0.0005</v>
      </c>
      <c r="DZ183" s="182" t="n">
        <v>0.0003</v>
      </c>
      <c r="EA183" s="182" t="n">
        <v>0.000275</v>
      </c>
      <c r="EB183" s="182" t="n">
        <v>0.0004</v>
      </c>
      <c r="ED183" s="182" t="n">
        <v>6.5E-005</v>
      </c>
      <c r="EF183" s="173" t="n">
        <v>1</v>
      </c>
    </row>
    <row r="184" customFormat="false" ht="12.75" hidden="false" customHeight="false" outlineLevel="0" collapsed="false">
      <c r="A184" s="3" t="n">
        <v>41974</v>
      </c>
      <c r="B184" s="173" t="n">
        <v>0.98</v>
      </c>
      <c r="C184" s="173" t="n">
        <v>0</v>
      </c>
      <c r="E184" s="173" t="n">
        <v>0</v>
      </c>
      <c r="F184" s="173" t="n">
        <v>0</v>
      </c>
      <c r="G184" s="173" t="n">
        <v>0.9875</v>
      </c>
      <c r="H184" s="173" t="n">
        <v>0.9875</v>
      </c>
      <c r="I184" s="173" t="n">
        <v>0.9875</v>
      </c>
      <c r="J184" s="173" t="n">
        <v>0.9805</v>
      </c>
      <c r="K184" s="173" t="n">
        <v>0.970485</v>
      </c>
      <c r="L184" s="173" t="n">
        <v>0.91686295</v>
      </c>
      <c r="M184" s="173" t="n">
        <v>0.967368112</v>
      </c>
      <c r="N184" s="173" t="n">
        <v>0.88727445</v>
      </c>
      <c r="O184" s="173" t="n">
        <v>0.978898463</v>
      </c>
      <c r="P184" s="173" t="n">
        <v>0.88727445</v>
      </c>
      <c r="Q184" s="173" t="n">
        <v>0.91686295</v>
      </c>
      <c r="R184" s="173" t="n">
        <v>0.91686295</v>
      </c>
      <c r="S184" s="173" t="n">
        <v>0.91686295</v>
      </c>
      <c r="T184" s="173" t="n">
        <v>0.88727445</v>
      </c>
      <c r="U184" s="173" t="n">
        <v>0.88727445</v>
      </c>
      <c r="V184" s="173" t="n">
        <v>0.88727445</v>
      </c>
      <c r="W184" s="173" t="n">
        <v>0.88727445</v>
      </c>
      <c r="X184" s="173" t="n">
        <v>0.978898463</v>
      </c>
      <c r="Y184" s="173" t="n">
        <v>0.978898463</v>
      </c>
      <c r="Z184" s="173" t="n">
        <v>0.978898463</v>
      </c>
      <c r="AA184" s="173" t="n">
        <v>0.978898463</v>
      </c>
      <c r="AB184" s="173" t="n">
        <v>0.88727445</v>
      </c>
      <c r="AC184" s="173" t="n">
        <v>0.88727445</v>
      </c>
      <c r="AD184" s="173" t="n">
        <v>0.978898463</v>
      </c>
      <c r="AE184" s="173" t="n">
        <v>0.978898463</v>
      </c>
      <c r="AF184" s="173" t="n">
        <v>0.88727445</v>
      </c>
      <c r="AG184" s="173" t="n">
        <v>0.98</v>
      </c>
      <c r="AH184" s="173" t="n">
        <v>0.9814564</v>
      </c>
      <c r="AI184" s="173" t="n">
        <v>0.9814564</v>
      </c>
      <c r="AJ184" s="173" t="n">
        <v>0.88727445</v>
      </c>
      <c r="AK184" s="173" t="n">
        <v>1</v>
      </c>
      <c r="AL184" s="173" t="n">
        <v>0.970485</v>
      </c>
      <c r="AM184" s="174" t="n">
        <v>0</v>
      </c>
      <c r="BB184" s="181" t="n">
        <v>1</v>
      </c>
      <c r="BC184" s="173" t="n">
        <v>1</v>
      </c>
      <c r="BD184" s="173" t="n">
        <v>1</v>
      </c>
      <c r="BE184" s="173" t="n">
        <v>1</v>
      </c>
      <c r="BF184" s="173" t="n">
        <v>0.9999</v>
      </c>
      <c r="BG184" s="173" t="n">
        <v>1</v>
      </c>
      <c r="BH184" s="173" t="n">
        <v>1</v>
      </c>
      <c r="BI184" s="173" t="n">
        <v>0.99</v>
      </c>
      <c r="BJ184" s="173" t="n">
        <v>0.999</v>
      </c>
      <c r="BK184" s="173" t="n">
        <v>0.999</v>
      </c>
      <c r="BL184" s="173" t="n">
        <v>0.9985</v>
      </c>
      <c r="BM184" s="173" t="n">
        <v>0.9985</v>
      </c>
      <c r="BN184" s="173" t="n">
        <v>0.972</v>
      </c>
      <c r="BO184" s="173" t="n">
        <v>0.9999</v>
      </c>
      <c r="BP184" s="173" t="n">
        <v>0.9999</v>
      </c>
      <c r="BQ184" s="173" t="n">
        <v>1</v>
      </c>
      <c r="BR184" s="173" t="n">
        <v>1.1148776</v>
      </c>
      <c r="BS184" s="173" t="n">
        <v>1.1248</v>
      </c>
      <c r="BT184" s="173" t="n">
        <v>1.0827</v>
      </c>
      <c r="BU184" s="173" t="n">
        <v>1.0227</v>
      </c>
      <c r="BV184" s="173" t="n">
        <v>1</v>
      </c>
      <c r="BW184" s="173" t="n">
        <v>2.4882</v>
      </c>
      <c r="BX184" s="173" t="n">
        <v>2.315756333</v>
      </c>
      <c r="BY184" s="173" t="n">
        <v>1.14385</v>
      </c>
      <c r="BZ184" s="173" t="n">
        <v>1.2885</v>
      </c>
      <c r="CA184" s="173" t="n">
        <v>2.001</v>
      </c>
      <c r="CB184" s="173" t="n">
        <v>1.554005</v>
      </c>
      <c r="CC184" s="173" t="n">
        <v>1.554005</v>
      </c>
      <c r="CD184" s="173" t="n">
        <v>1.285905</v>
      </c>
      <c r="CE184" s="173" t="n">
        <v>1.096805</v>
      </c>
      <c r="CF184" s="173" t="n">
        <v>1.457405</v>
      </c>
      <c r="CG184" s="182"/>
      <c r="CH184" s="173" t="n">
        <v>1.10276</v>
      </c>
      <c r="CI184" s="182"/>
      <c r="CJ184" s="182"/>
      <c r="CK184" s="182"/>
      <c r="CL184" s="182"/>
      <c r="CM184" s="182"/>
      <c r="CN184" s="182"/>
      <c r="CO184" s="182"/>
      <c r="CP184" s="173" t="n">
        <v>0.935</v>
      </c>
      <c r="CU184" s="173" t="n">
        <v>0.51</v>
      </c>
      <c r="CV184" s="173" t="n">
        <v>0.48</v>
      </c>
      <c r="CW184" s="173" t="n">
        <v>0.875</v>
      </c>
      <c r="CX184" s="173" t="n">
        <v>0.63</v>
      </c>
      <c r="CY184" s="173" t="n">
        <v>0.485</v>
      </c>
      <c r="CZ184" s="173" t="n">
        <v>0.59</v>
      </c>
      <c r="DA184" s="173" t="n">
        <v>0.6225</v>
      </c>
      <c r="DB184" s="173" t="n">
        <v>0.69</v>
      </c>
      <c r="DC184" s="173" t="n">
        <v>0.8925</v>
      </c>
      <c r="DD184" s="173" t="n">
        <v>0.715</v>
      </c>
      <c r="DE184" s="173" t="n">
        <v>0.89</v>
      </c>
      <c r="DN184" s="182" t="n">
        <v>0.000285</v>
      </c>
      <c r="DO184" s="182" t="n">
        <v>0.0002</v>
      </c>
      <c r="DP184" s="182" t="n">
        <v>0</v>
      </c>
      <c r="DQ184" s="182" t="n">
        <v>0.0001</v>
      </c>
      <c r="DR184" s="182" t="n">
        <v>0</v>
      </c>
      <c r="DS184" s="182" t="n">
        <v>0.0036</v>
      </c>
      <c r="DT184" s="182" t="n">
        <v>0.00047</v>
      </c>
      <c r="DU184" s="182" t="n">
        <v>0.0007</v>
      </c>
      <c r="DV184" s="182" t="n">
        <v>0</v>
      </c>
      <c r="DW184" s="182" t="n">
        <v>0</v>
      </c>
      <c r="DX184" s="182" t="n">
        <v>0.0005</v>
      </c>
      <c r="DY184" s="182" t="n">
        <v>0.0005</v>
      </c>
      <c r="DZ184" s="182" t="n">
        <v>0.0003</v>
      </c>
      <c r="EA184" s="182" t="n">
        <v>0.000275</v>
      </c>
      <c r="EB184" s="182" t="n">
        <v>0.0004</v>
      </c>
      <c r="ED184" s="182" t="n">
        <v>6.5E-005</v>
      </c>
      <c r="EF184" s="173" t="n">
        <v>1</v>
      </c>
    </row>
    <row r="185" customFormat="false" ht="12.75" hidden="false" customHeight="false" outlineLevel="0" collapsed="false">
      <c r="A185" s="3" t="n">
        <v>42005</v>
      </c>
      <c r="B185" s="173" t="n">
        <v>0.98</v>
      </c>
      <c r="C185" s="173" t="n">
        <v>0</v>
      </c>
      <c r="E185" s="173" t="n">
        <v>0</v>
      </c>
      <c r="F185" s="173" t="n">
        <v>0</v>
      </c>
      <c r="G185" s="173" t="n">
        <v>0.9875</v>
      </c>
      <c r="H185" s="173" t="n">
        <v>0.9875</v>
      </c>
      <c r="I185" s="173" t="n">
        <v>0.92136275</v>
      </c>
      <c r="J185" s="173" t="n">
        <v>0.9805</v>
      </c>
      <c r="K185" s="173" t="n">
        <v>0.985</v>
      </c>
      <c r="L185" s="173" t="n">
        <v>0.940475525</v>
      </c>
      <c r="M185" s="173" t="n">
        <v>0.9875</v>
      </c>
      <c r="N185" s="173" t="n">
        <v>0.88748145</v>
      </c>
      <c r="O185" s="173" t="n">
        <v>0.9654304</v>
      </c>
      <c r="P185" s="173" t="n">
        <v>0.88748145</v>
      </c>
      <c r="Q185" s="173" t="n">
        <v>0.940475525</v>
      </c>
      <c r="R185" s="173" t="n">
        <v>0.940475525</v>
      </c>
      <c r="S185" s="173" t="n">
        <v>0.940475525</v>
      </c>
      <c r="T185" s="173" t="n">
        <v>0.88748145</v>
      </c>
      <c r="U185" s="173" t="n">
        <v>0.88748145</v>
      </c>
      <c r="V185" s="173" t="n">
        <v>0.88748145</v>
      </c>
      <c r="W185" s="173" t="n">
        <v>0.88748145</v>
      </c>
      <c r="X185" s="173" t="n">
        <v>0.9654304</v>
      </c>
      <c r="Y185" s="173" t="n">
        <v>0.9654304</v>
      </c>
      <c r="Z185" s="173" t="n">
        <v>0.9654304</v>
      </c>
      <c r="AA185" s="173" t="n">
        <v>0.9654304</v>
      </c>
      <c r="AB185" s="173" t="n">
        <v>0.88748145</v>
      </c>
      <c r="AC185" s="173" t="n">
        <v>0.88748145</v>
      </c>
      <c r="AD185" s="173" t="n">
        <v>0.9654304</v>
      </c>
      <c r="AE185" s="173" t="n">
        <v>0.9654304</v>
      </c>
      <c r="AF185" s="173" t="n">
        <v>0.88748145</v>
      </c>
      <c r="AG185" s="173" t="n">
        <v>0.98</v>
      </c>
      <c r="AH185" s="173" t="n">
        <v>0.98151425</v>
      </c>
      <c r="AI185" s="173" t="n">
        <v>0.98151425</v>
      </c>
      <c r="AJ185" s="173" t="n">
        <v>0.88748145</v>
      </c>
      <c r="AK185" s="173" t="n">
        <v>1</v>
      </c>
      <c r="AL185" s="173" t="n">
        <v>0.985</v>
      </c>
      <c r="AM185" s="174" t="n">
        <v>0</v>
      </c>
      <c r="BB185" s="181" t="n">
        <v>1</v>
      </c>
      <c r="BC185" s="173" t="n">
        <v>1</v>
      </c>
      <c r="BD185" s="173" t="n">
        <v>1</v>
      </c>
      <c r="BE185" s="173" t="n">
        <v>1</v>
      </c>
      <c r="BF185" s="173" t="n">
        <v>0.9999</v>
      </c>
      <c r="BG185" s="173" t="n">
        <v>1</v>
      </c>
      <c r="BH185" s="173" t="n">
        <v>1</v>
      </c>
      <c r="BI185" s="173" t="n">
        <v>0.99</v>
      </c>
      <c r="BJ185" s="173" t="n">
        <v>0.999</v>
      </c>
      <c r="BK185" s="173" t="n">
        <v>0.999</v>
      </c>
      <c r="BL185" s="173" t="n">
        <v>0.9985</v>
      </c>
      <c r="BM185" s="173" t="n">
        <v>0.9985</v>
      </c>
      <c r="BN185" s="173" t="n">
        <v>0.972</v>
      </c>
      <c r="BO185" s="173" t="n">
        <v>0.9999</v>
      </c>
      <c r="BP185" s="173" t="n">
        <v>0.9999</v>
      </c>
      <c r="BQ185" s="173" t="n">
        <v>1</v>
      </c>
      <c r="BR185" s="173" t="n">
        <v>1.1151626</v>
      </c>
      <c r="BS185" s="173" t="n">
        <v>1.125</v>
      </c>
      <c r="BT185" s="173" t="n">
        <v>1.0827</v>
      </c>
      <c r="BU185" s="173" t="n">
        <v>1.0228</v>
      </c>
      <c r="BV185" s="173" t="n">
        <v>1</v>
      </c>
      <c r="BW185" s="173" t="n">
        <v>2.4918</v>
      </c>
      <c r="BX185" s="173" t="n">
        <v>2.316226333</v>
      </c>
      <c r="BY185" s="173" t="n">
        <v>1.14455</v>
      </c>
      <c r="BZ185" s="173" t="n">
        <v>1.2885</v>
      </c>
      <c r="CA185" s="173" t="n">
        <v>2.001</v>
      </c>
      <c r="CB185" s="173" t="n">
        <v>1.554505</v>
      </c>
      <c r="CC185" s="173" t="n">
        <v>1.554505</v>
      </c>
      <c r="CD185" s="173" t="n">
        <v>1.286205</v>
      </c>
      <c r="CE185" s="173" t="n">
        <v>1.09708</v>
      </c>
      <c r="CF185" s="173" t="n">
        <v>1.457805</v>
      </c>
      <c r="CG185" s="182"/>
      <c r="CH185" s="173" t="n">
        <v>1.102825</v>
      </c>
      <c r="CI185" s="182"/>
      <c r="CJ185" s="182"/>
      <c r="CK185" s="182"/>
      <c r="CL185" s="182"/>
      <c r="CM185" s="182"/>
      <c r="CN185" s="182"/>
      <c r="CO185" s="182"/>
      <c r="CP185" s="173" t="n">
        <v>0.895</v>
      </c>
      <c r="CU185" s="173" t="n">
        <v>0.58</v>
      </c>
      <c r="CV185" s="173" t="n">
        <v>0.45</v>
      </c>
      <c r="CW185" s="173" t="n">
        <v>0.805</v>
      </c>
      <c r="CX185" s="173" t="n">
        <v>0.64</v>
      </c>
      <c r="CY185" s="173" t="n">
        <v>0.505</v>
      </c>
      <c r="CZ185" s="173" t="n">
        <v>0.605</v>
      </c>
      <c r="DA185" s="173" t="n">
        <v>0.6375</v>
      </c>
      <c r="DB185" s="173" t="n">
        <v>0.69</v>
      </c>
      <c r="DC185" s="173" t="n">
        <v>0.88</v>
      </c>
      <c r="DD185" s="173" t="n">
        <v>0.64</v>
      </c>
      <c r="DE185" s="173" t="n">
        <v>0.89</v>
      </c>
      <c r="DN185" s="182" t="n">
        <v>0.000285</v>
      </c>
      <c r="DO185" s="182" t="n">
        <v>0.0002</v>
      </c>
      <c r="DP185" s="182" t="n">
        <v>0</v>
      </c>
      <c r="DQ185" s="182" t="n">
        <v>0.0001</v>
      </c>
      <c r="DR185" s="182" t="n">
        <v>0</v>
      </c>
      <c r="DS185" s="182" t="n">
        <v>0.0036</v>
      </c>
      <c r="DT185" s="182" t="n">
        <v>0.00047</v>
      </c>
      <c r="DU185" s="182" t="n">
        <v>0.0007</v>
      </c>
      <c r="DV185" s="182" t="n">
        <v>0</v>
      </c>
      <c r="DW185" s="182" t="n">
        <v>0</v>
      </c>
      <c r="DX185" s="182" t="n">
        <v>0.0005</v>
      </c>
      <c r="DY185" s="182" t="n">
        <v>0.0005</v>
      </c>
      <c r="DZ185" s="182" t="n">
        <v>0.0003</v>
      </c>
      <c r="EA185" s="182" t="n">
        <v>0.000275</v>
      </c>
      <c r="EB185" s="182" t="n">
        <v>0.0004</v>
      </c>
      <c r="ED185" s="182" t="n">
        <v>6.5E-005</v>
      </c>
      <c r="EF185" s="173" t="n">
        <v>1</v>
      </c>
    </row>
    <row r="186" customFormat="false" ht="12.75" hidden="false" customHeight="false" outlineLevel="0" collapsed="false">
      <c r="A186" s="3" t="n">
        <v>42036</v>
      </c>
      <c r="B186" s="173" t="n">
        <v>0.98</v>
      </c>
      <c r="C186" s="173" t="n">
        <v>0</v>
      </c>
      <c r="E186" s="173" t="n">
        <v>0</v>
      </c>
      <c r="F186" s="173" t="n">
        <v>0</v>
      </c>
      <c r="G186" s="173" t="n">
        <v>0.9875</v>
      </c>
      <c r="H186" s="173" t="n">
        <v>0.9875</v>
      </c>
      <c r="I186" s="173" t="n">
        <v>0.96773625</v>
      </c>
      <c r="J186" s="173" t="n">
        <v>0.9805</v>
      </c>
      <c r="K186" s="173" t="n">
        <v>0.985</v>
      </c>
      <c r="L186" s="173" t="n">
        <v>0.987428175</v>
      </c>
      <c r="M186" s="173" t="n">
        <v>0.9875</v>
      </c>
      <c r="N186" s="173" t="n">
        <v>0.91341855</v>
      </c>
      <c r="O186" s="173" t="n">
        <v>0.962929013</v>
      </c>
      <c r="P186" s="173" t="n">
        <v>0.91341855</v>
      </c>
      <c r="Q186" s="173" t="n">
        <v>0.987428175</v>
      </c>
      <c r="R186" s="173" t="n">
        <v>0.987428175</v>
      </c>
      <c r="S186" s="173" t="n">
        <v>0.987428175</v>
      </c>
      <c r="T186" s="173" t="n">
        <v>0.91341855</v>
      </c>
      <c r="U186" s="173" t="n">
        <v>0.91341855</v>
      </c>
      <c r="V186" s="173" t="n">
        <v>0.91341855</v>
      </c>
      <c r="W186" s="173" t="n">
        <v>0.91341855</v>
      </c>
      <c r="X186" s="173" t="n">
        <v>0.962929013</v>
      </c>
      <c r="Y186" s="173" t="n">
        <v>0.962929013</v>
      </c>
      <c r="Z186" s="173" t="n">
        <v>0.962929013</v>
      </c>
      <c r="AA186" s="173" t="n">
        <v>0.962929013</v>
      </c>
      <c r="AB186" s="173" t="n">
        <v>0.91341855</v>
      </c>
      <c r="AC186" s="173" t="n">
        <v>0.91341855</v>
      </c>
      <c r="AD186" s="173" t="n">
        <v>0.962929013</v>
      </c>
      <c r="AE186" s="173" t="n">
        <v>0.962929013</v>
      </c>
      <c r="AF186" s="173" t="n">
        <v>0.91341855</v>
      </c>
      <c r="AG186" s="173" t="n">
        <v>0.98</v>
      </c>
      <c r="AH186" s="173" t="n">
        <v>0.9815721</v>
      </c>
      <c r="AI186" s="173" t="n">
        <v>0.9815721</v>
      </c>
      <c r="AJ186" s="173" t="n">
        <v>0.91341855</v>
      </c>
      <c r="AK186" s="173" t="n">
        <v>1</v>
      </c>
      <c r="AL186" s="173" t="n">
        <v>0.985</v>
      </c>
      <c r="AM186" s="174" t="n">
        <v>0</v>
      </c>
      <c r="BB186" s="181" t="n">
        <v>1</v>
      </c>
      <c r="BC186" s="173" t="n">
        <v>1</v>
      </c>
      <c r="BD186" s="173" t="n">
        <v>1</v>
      </c>
      <c r="BE186" s="173" t="n">
        <v>1</v>
      </c>
      <c r="BF186" s="173" t="n">
        <v>0.9999</v>
      </c>
      <c r="BG186" s="173" t="n">
        <v>1</v>
      </c>
      <c r="BH186" s="173" t="n">
        <v>1</v>
      </c>
      <c r="BI186" s="173" t="n">
        <v>0.99</v>
      </c>
      <c r="BJ186" s="173" t="n">
        <v>0.999</v>
      </c>
      <c r="BK186" s="173" t="n">
        <v>0.999</v>
      </c>
      <c r="BL186" s="173" t="n">
        <v>0.9985</v>
      </c>
      <c r="BM186" s="173" t="n">
        <v>0.9985</v>
      </c>
      <c r="BN186" s="173" t="n">
        <v>0.972</v>
      </c>
      <c r="BO186" s="173" t="n">
        <v>0.9999</v>
      </c>
      <c r="BP186" s="173" t="n">
        <v>0.9999</v>
      </c>
      <c r="BQ186" s="173" t="n">
        <v>1</v>
      </c>
      <c r="BR186" s="173" t="n">
        <v>1.1154476</v>
      </c>
      <c r="BS186" s="173" t="n">
        <v>1.1252</v>
      </c>
      <c r="BT186" s="173" t="n">
        <v>1.0827</v>
      </c>
      <c r="BU186" s="173" t="n">
        <v>1.0229</v>
      </c>
      <c r="BV186" s="173" t="n">
        <v>1</v>
      </c>
      <c r="BW186" s="173" t="n">
        <v>2.4954</v>
      </c>
      <c r="BX186" s="173" t="n">
        <v>2.316696333</v>
      </c>
      <c r="BY186" s="173" t="n">
        <v>1.14525</v>
      </c>
      <c r="BZ186" s="173" t="n">
        <v>1.2885</v>
      </c>
      <c r="CA186" s="173" t="n">
        <v>2.001</v>
      </c>
      <c r="CB186" s="173" t="n">
        <v>1.555005</v>
      </c>
      <c r="CC186" s="173" t="n">
        <v>1.555005</v>
      </c>
      <c r="CD186" s="173" t="n">
        <v>1.286505</v>
      </c>
      <c r="CE186" s="173" t="n">
        <v>1.097355</v>
      </c>
      <c r="CF186" s="173" t="n">
        <v>1.458205</v>
      </c>
      <c r="CG186" s="182"/>
      <c r="CH186" s="173" t="n">
        <v>1.10289</v>
      </c>
      <c r="CI186" s="182"/>
      <c r="CJ186" s="182"/>
      <c r="CK186" s="182"/>
      <c r="CL186" s="182"/>
      <c r="CM186" s="182"/>
      <c r="CN186" s="182"/>
      <c r="CO186" s="182"/>
      <c r="CP186" s="173" t="n">
        <v>0.865</v>
      </c>
      <c r="CU186" s="173" t="n">
        <v>0.58</v>
      </c>
      <c r="CV186" s="173" t="n">
        <v>0.45</v>
      </c>
      <c r="CW186" s="173" t="n">
        <v>0.845</v>
      </c>
      <c r="CX186" s="173" t="n">
        <v>0.745</v>
      </c>
      <c r="CY186" s="173" t="n">
        <v>0.505</v>
      </c>
      <c r="CZ186" s="173" t="n">
        <v>0.635</v>
      </c>
      <c r="DA186" s="173" t="n">
        <v>0.6675</v>
      </c>
      <c r="DB186" s="173" t="n">
        <v>0.71</v>
      </c>
      <c r="DC186" s="173" t="n">
        <v>0.8775</v>
      </c>
      <c r="DD186" s="173" t="n">
        <v>0.67</v>
      </c>
      <c r="DE186" s="173" t="n">
        <v>0.89</v>
      </c>
      <c r="DN186" s="182" t="n">
        <v>0.000285</v>
      </c>
      <c r="DO186" s="182" t="n">
        <v>0.0002</v>
      </c>
      <c r="DP186" s="182" t="n">
        <v>0</v>
      </c>
      <c r="DQ186" s="182" t="n">
        <v>0.0001</v>
      </c>
      <c r="DR186" s="182" t="n">
        <v>0</v>
      </c>
      <c r="DS186" s="182" t="n">
        <v>0.0036</v>
      </c>
      <c r="DT186" s="182" t="n">
        <v>0.00047</v>
      </c>
      <c r="DU186" s="182" t="n">
        <v>0.0007</v>
      </c>
      <c r="DV186" s="182" t="n">
        <v>0</v>
      </c>
      <c r="DW186" s="182" t="n">
        <v>0</v>
      </c>
      <c r="DX186" s="182" t="n">
        <v>0.0005</v>
      </c>
      <c r="DY186" s="182" t="n">
        <v>0.0005</v>
      </c>
      <c r="DZ186" s="182" t="n">
        <v>0.0003</v>
      </c>
      <c r="EA186" s="182" t="n">
        <v>0.000275</v>
      </c>
      <c r="EB186" s="182" t="n">
        <v>0.0004</v>
      </c>
      <c r="ED186" s="182" t="n">
        <v>6.5E-005</v>
      </c>
      <c r="EF186" s="173" t="n">
        <v>1</v>
      </c>
    </row>
    <row r="187" customFormat="false" ht="12.75" hidden="false" customHeight="false" outlineLevel="0" collapsed="false">
      <c r="A187" s="3" t="n">
        <v>42064</v>
      </c>
      <c r="B187" s="173" t="n">
        <v>0.98</v>
      </c>
      <c r="C187" s="173" t="n">
        <v>0</v>
      </c>
      <c r="E187" s="173" t="n">
        <v>0</v>
      </c>
      <c r="F187" s="173" t="n">
        <v>0</v>
      </c>
      <c r="G187" s="173" t="n">
        <v>0.9875</v>
      </c>
      <c r="H187" s="173" t="n">
        <v>0.9875</v>
      </c>
      <c r="I187" s="173" t="n">
        <v>0.9875</v>
      </c>
      <c r="J187" s="173" t="n">
        <v>0.9805</v>
      </c>
      <c r="K187" s="173" t="n">
        <v>0.985</v>
      </c>
      <c r="L187" s="173" t="n">
        <v>0.9875</v>
      </c>
      <c r="M187" s="173" t="n">
        <v>0.9875</v>
      </c>
      <c r="N187" s="173" t="n">
        <v>0.98</v>
      </c>
      <c r="O187" s="173" t="n">
        <v>0.9875</v>
      </c>
      <c r="P187" s="173" t="n">
        <v>0.98</v>
      </c>
      <c r="Q187" s="173" t="n">
        <v>0.9875</v>
      </c>
      <c r="R187" s="173" t="n">
        <v>0.9875</v>
      </c>
      <c r="S187" s="173" t="n">
        <v>0.9875</v>
      </c>
      <c r="T187" s="173" t="n">
        <v>0.98</v>
      </c>
      <c r="U187" s="173" t="n">
        <v>0.98</v>
      </c>
      <c r="V187" s="173" t="n">
        <v>0.98</v>
      </c>
      <c r="W187" s="173" t="n">
        <v>0.98</v>
      </c>
      <c r="X187" s="173" t="n">
        <v>0.9875</v>
      </c>
      <c r="Y187" s="173" t="n">
        <v>0.9875</v>
      </c>
      <c r="Z187" s="173" t="n">
        <v>0.9875</v>
      </c>
      <c r="AA187" s="173" t="n">
        <v>0.9875</v>
      </c>
      <c r="AB187" s="173" t="n">
        <v>0.98</v>
      </c>
      <c r="AC187" s="173" t="n">
        <v>0.98</v>
      </c>
      <c r="AD187" s="173" t="n">
        <v>0.9875</v>
      </c>
      <c r="AE187" s="173" t="n">
        <v>0.9875</v>
      </c>
      <c r="AF187" s="173" t="n">
        <v>0.98</v>
      </c>
      <c r="AG187" s="173" t="n">
        <v>0.99</v>
      </c>
      <c r="AH187" s="173" t="n">
        <v>0.98162995</v>
      </c>
      <c r="AI187" s="173" t="n">
        <v>0.98162995</v>
      </c>
      <c r="AJ187" s="173" t="n">
        <v>0.98</v>
      </c>
      <c r="AK187" s="173" t="n">
        <v>1</v>
      </c>
      <c r="AL187" s="173" t="n">
        <v>0.985</v>
      </c>
      <c r="AM187" s="174" t="n">
        <v>0</v>
      </c>
      <c r="BB187" s="181" t="n">
        <v>1</v>
      </c>
      <c r="BC187" s="173" t="n">
        <v>1</v>
      </c>
      <c r="BD187" s="173" t="n">
        <v>1</v>
      </c>
      <c r="BE187" s="173" t="n">
        <v>1</v>
      </c>
      <c r="BF187" s="173" t="n">
        <v>0.9999</v>
      </c>
      <c r="BG187" s="173" t="n">
        <v>1</v>
      </c>
      <c r="BH187" s="173" t="n">
        <v>1</v>
      </c>
      <c r="BI187" s="173" t="n">
        <v>0.99</v>
      </c>
      <c r="BJ187" s="173" t="n">
        <v>0.999</v>
      </c>
      <c r="BK187" s="173" t="n">
        <v>0.999</v>
      </c>
      <c r="BL187" s="173" t="n">
        <v>0.9985</v>
      </c>
      <c r="BM187" s="173" t="n">
        <v>0.9985</v>
      </c>
      <c r="BN187" s="173" t="n">
        <v>0.972</v>
      </c>
      <c r="BO187" s="173" t="n">
        <v>0.9999</v>
      </c>
      <c r="BP187" s="173" t="n">
        <v>0.9999</v>
      </c>
      <c r="BQ187" s="173" t="n">
        <v>1</v>
      </c>
      <c r="BR187" s="173" t="n">
        <v>1.1157326</v>
      </c>
      <c r="BS187" s="173" t="n">
        <v>1.1254</v>
      </c>
      <c r="BT187" s="173" t="n">
        <v>1.0827</v>
      </c>
      <c r="BU187" s="173" t="n">
        <v>1.023</v>
      </c>
      <c r="BV187" s="173" t="n">
        <v>1</v>
      </c>
      <c r="BW187" s="173" t="n">
        <v>2.499</v>
      </c>
      <c r="BX187" s="173" t="n">
        <v>2.317166333</v>
      </c>
      <c r="BY187" s="173" t="n">
        <v>1.14595</v>
      </c>
      <c r="BZ187" s="173" t="n">
        <v>1.2885</v>
      </c>
      <c r="CA187" s="173" t="n">
        <v>2.001</v>
      </c>
      <c r="CB187" s="173" t="n">
        <v>1.555505</v>
      </c>
      <c r="CC187" s="173" t="n">
        <v>1.555505</v>
      </c>
      <c r="CD187" s="173" t="n">
        <v>1.286805</v>
      </c>
      <c r="CE187" s="173" t="n">
        <v>1.09763</v>
      </c>
      <c r="CF187" s="173" t="n">
        <v>1.458605</v>
      </c>
      <c r="CG187" s="182"/>
      <c r="CH187" s="173" t="n">
        <v>1.102955</v>
      </c>
      <c r="CI187" s="182"/>
      <c r="CJ187" s="182"/>
      <c r="CK187" s="182"/>
      <c r="CL187" s="182"/>
      <c r="CM187" s="182"/>
      <c r="CN187" s="182"/>
      <c r="CO187" s="182"/>
      <c r="CP187" s="173" t="n">
        <v>0.865</v>
      </c>
      <c r="CU187" s="173" t="n">
        <v>0.54</v>
      </c>
      <c r="CV187" s="173" t="n">
        <v>0.45</v>
      </c>
      <c r="CW187" s="173" t="n">
        <v>0.875</v>
      </c>
      <c r="CX187" s="173" t="n">
        <v>0.915</v>
      </c>
      <c r="CY187" s="173" t="n">
        <v>0.515</v>
      </c>
      <c r="CZ187" s="173" t="n">
        <v>0.785</v>
      </c>
      <c r="DA187" s="173" t="n">
        <v>0.8175</v>
      </c>
      <c r="DB187" s="173" t="n">
        <v>0.8</v>
      </c>
      <c r="DC187" s="173" t="n">
        <v>0.9</v>
      </c>
      <c r="DD187" s="173" t="n">
        <v>0.83</v>
      </c>
      <c r="DE187" s="173" t="n">
        <v>0.89</v>
      </c>
      <c r="DN187" s="182" t="n">
        <v>0.000285</v>
      </c>
      <c r="DO187" s="182" t="n">
        <v>0.0002</v>
      </c>
      <c r="DP187" s="182" t="n">
        <v>0</v>
      </c>
      <c r="DQ187" s="182" t="n">
        <v>0.0001</v>
      </c>
      <c r="DR187" s="182" t="n">
        <v>0</v>
      </c>
      <c r="DS187" s="182" t="n">
        <v>0.0036</v>
      </c>
      <c r="DT187" s="182" t="n">
        <v>0.00047</v>
      </c>
      <c r="DU187" s="182" t="n">
        <v>0.0007</v>
      </c>
      <c r="DV187" s="182" t="n">
        <v>0</v>
      </c>
      <c r="DW187" s="182" t="n">
        <v>0</v>
      </c>
      <c r="DX187" s="182" t="n">
        <v>0.0005</v>
      </c>
      <c r="DY187" s="182" t="n">
        <v>0.0005</v>
      </c>
      <c r="DZ187" s="182" t="n">
        <v>0.0003</v>
      </c>
      <c r="EA187" s="182" t="n">
        <v>0.000275</v>
      </c>
      <c r="EB187" s="182" t="n">
        <v>0.0004</v>
      </c>
      <c r="ED187" s="182" t="n">
        <v>6.5E-005</v>
      </c>
      <c r="EF187" s="173" t="n">
        <v>1</v>
      </c>
    </row>
    <row r="188" customFormat="false" ht="12.75" hidden="false" customHeight="false" outlineLevel="0" collapsed="false">
      <c r="A188" s="3" t="n">
        <v>42095</v>
      </c>
      <c r="B188" s="173" t="n">
        <v>0.98</v>
      </c>
      <c r="C188" s="173" t="n">
        <v>0</v>
      </c>
      <c r="E188" s="173" t="n">
        <v>0</v>
      </c>
      <c r="F188" s="173" t="n">
        <v>0</v>
      </c>
      <c r="G188" s="173" t="n">
        <v>0.9875</v>
      </c>
      <c r="H188" s="173" t="n">
        <v>0.97340726</v>
      </c>
      <c r="I188" s="173" t="n">
        <v>0.9875</v>
      </c>
      <c r="J188" s="173" t="n">
        <v>0.9805</v>
      </c>
      <c r="K188" s="173" t="n">
        <v>0.985</v>
      </c>
      <c r="L188" s="173" t="n">
        <v>0.9875</v>
      </c>
      <c r="M188" s="173" t="n">
        <v>0.9875</v>
      </c>
      <c r="N188" s="173" t="n">
        <v>0.98</v>
      </c>
      <c r="O188" s="173" t="n">
        <v>0.9875</v>
      </c>
      <c r="P188" s="173" t="n">
        <v>0.98</v>
      </c>
      <c r="Q188" s="173" t="n">
        <v>0.9875</v>
      </c>
      <c r="R188" s="173" t="n">
        <v>0.9875</v>
      </c>
      <c r="S188" s="173" t="n">
        <v>0.9875</v>
      </c>
      <c r="T188" s="173" t="n">
        <v>0.98</v>
      </c>
      <c r="U188" s="173" t="n">
        <v>0.98</v>
      </c>
      <c r="V188" s="173" t="n">
        <v>0.98</v>
      </c>
      <c r="W188" s="173" t="n">
        <v>0.98</v>
      </c>
      <c r="X188" s="173" t="n">
        <v>0.9875</v>
      </c>
      <c r="Y188" s="173" t="n">
        <v>0.9875</v>
      </c>
      <c r="Z188" s="173" t="n">
        <v>0.9875</v>
      </c>
      <c r="AA188" s="173" t="n">
        <v>0.9875</v>
      </c>
      <c r="AB188" s="173" t="n">
        <v>0.98</v>
      </c>
      <c r="AC188" s="173" t="n">
        <v>0.98</v>
      </c>
      <c r="AD188" s="173" t="n">
        <v>0.9875</v>
      </c>
      <c r="AE188" s="173" t="n">
        <v>0.9875</v>
      </c>
      <c r="AF188" s="173" t="n">
        <v>0.98</v>
      </c>
      <c r="AG188" s="173" t="n">
        <v>0.99</v>
      </c>
      <c r="AH188" s="173" t="n">
        <v>0.9816878</v>
      </c>
      <c r="AI188" s="173" t="n">
        <v>0.9816878</v>
      </c>
      <c r="AJ188" s="173" t="n">
        <v>0.98</v>
      </c>
      <c r="AK188" s="173" t="n">
        <v>1</v>
      </c>
      <c r="AL188" s="173" t="n">
        <v>0.985</v>
      </c>
      <c r="AM188" s="174" t="n">
        <v>0</v>
      </c>
      <c r="BB188" s="181" t="n">
        <v>1</v>
      </c>
      <c r="BC188" s="173" t="n">
        <v>1</v>
      </c>
      <c r="BD188" s="173" t="n">
        <v>1</v>
      </c>
      <c r="BE188" s="173" t="n">
        <v>1</v>
      </c>
      <c r="BF188" s="173" t="n">
        <v>0.9999</v>
      </c>
      <c r="BG188" s="173" t="n">
        <v>1</v>
      </c>
      <c r="BH188" s="173" t="n">
        <v>1</v>
      </c>
      <c r="BI188" s="173" t="n">
        <v>0.99</v>
      </c>
      <c r="BJ188" s="173" t="n">
        <v>0.999</v>
      </c>
      <c r="BK188" s="173" t="n">
        <v>0.999</v>
      </c>
      <c r="BL188" s="173" t="n">
        <v>0.9985</v>
      </c>
      <c r="BM188" s="173" t="n">
        <v>0.9985</v>
      </c>
      <c r="BN188" s="173" t="n">
        <v>0.972</v>
      </c>
      <c r="BO188" s="173" t="n">
        <v>0.9999</v>
      </c>
      <c r="BP188" s="173" t="n">
        <v>0.9999</v>
      </c>
      <c r="BQ188" s="173" t="n">
        <v>1</v>
      </c>
      <c r="BR188" s="173" t="n">
        <v>1.1160176</v>
      </c>
      <c r="BS188" s="173" t="n">
        <v>1.1256</v>
      </c>
      <c r="BT188" s="173" t="n">
        <v>1.0827</v>
      </c>
      <c r="BU188" s="173" t="n">
        <v>1.0231</v>
      </c>
      <c r="BV188" s="173" t="n">
        <v>1</v>
      </c>
      <c r="BW188" s="173" t="n">
        <v>2.5026</v>
      </c>
      <c r="BX188" s="173" t="n">
        <v>2.317636333</v>
      </c>
      <c r="BY188" s="173" t="n">
        <v>1.14665</v>
      </c>
      <c r="BZ188" s="173" t="n">
        <v>1.2885</v>
      </c>
      <c r="CA188" s="173" t="n">
        <v>2.001</v>
      </c>
      <c r="CB188" s="173" t="n">
        <v>1.556005</v>
      </c>
      <c r="CC188" s="173" t="n">
        <v>1.556005</v>
      </c>
      <c r="CD188" s="173" t="n">
        <v>1.287105</v>
      </c>
      <c r="CE188" s="173" t="n">
        <v>1.097905</v>
      </c>
      <c r="CF188" s="173" t="n">
        <v>1.459005</v>
      </c>
      <c r="CG188" s="182"/>
      <c r="CH188" s="173" t="n">
        <v>1.10302</v>
      </c>
      <c r="CI188" s="182"/>
      <c r="CJ188" s="182"/>
      <c r="CK188" s="182"/>
      <c r="CL188" s="182"/>
      <c r="CM188" s="182"/>
      <c r="CN188" s="182"/>
      <c r="CO188" s="182"/>
      <c r="CP188" s="173" t="n">
        <v>0.895</v>
      </c>
      <c r="CU188" s="173" t="n">
        <v>0.48</v>
      </c>
      <c r="CV188" s="173" t="n">
        <v>0.42</v>
      </c>
      <c r="CW188" s="173" t="n">
        <v>0.935</v>
      </c>
      <c r="CX188" s="173" t="n">
        <v>0.905</v>
      </c>
      <c r="CY188" s="173" t="n">
        <v>0.575</v>
      </c>
      <c r="CZ188" s="173" t="n">
        <v>0.895</v>
      </c>
      <c r="DA188" s="173" t="n">
        <v>0.9275</v>
      </c>
      <c r="DB188" s="173" t="n">
        <v>0.85</v>
      </c>
      <c r="DC188" s="173" t="n">
        <v>0.903</v>
      </c>
      <c r="DD188" s="173" t="n">
        <v>0.92</v>
      </c>
      <c r="DE188" s="173" t="n">
        <v>0.89</v>
      </c>
      <c r="DN188" s="182" t="n">
        <v>0.000285</v>
      </c>
      <c r="DO188" s="182" t="n">
        <v>0.0002</v>
      </c>
      <c r="DP188" s="182" t="n">
        <v>0</v>
      </c>
      <c r="DQ188" s="182" t="n">
        <v>0.0001</v>
      </c>
      <c r="DR188" s="182" t="n">
        <v>0</v>
      </c>
      <c r="DS188" s="182" t="n">
        <v>0.0036</v>
      </c>
      <c r="DT188" s="182" t="n">
        <v>0.00047</v>
      </c>
      <c r="DU188" s="182" t="n">
        <v>0.0007</v>
      </c>
      <c r="DV188" s="182" t="n">
        <v>0</v>
      </c>
      <c r="DW188" s="182" t="n">
        <v>0</v>
      </c>
      <c r="DX188" s="182" t="n">
        <v>0.0005</v>
      </c>
      <c r="DY188" s="182" t="n">
        <v>0.0005</v>
      </c>
      <c r="DZ188" s="182" t="n">
        <v>0.0003</v>
      </c>
      <c r="EA188" s="182" t="n">
        <v>0.000275</v>
      </c>
      <c r="EB188" s="182" t="n">
        <v>0.0004</v>
      </c>
      <c r="ED188" s="182" t="n">
        <v>6.5E-005</v>
      </c>
      <c r="EF188" s="173" t="n">
        <v>1</v>
      </c>
    </row>
    <row r="189" customFormat="false" ht="12.75" hidden="false" customHeight="false" outlineLevel="0" collapsed="false">
      <c r="A189" s="3" t="n">
        <v>42125</v>
      </c>
      <c r="B189" s="173" t="n">
        <v>0.98</v>
      </c>
      <c r="C189" s="173" t="n">
        <v>0</v>
      </c>
      <c r="E189" s="173" t="n">
        <v>0</v>
      </c>
      <c r="F189" s="173" t="n">
        <v>0</v>
      </c>
      <c r="G189" s="173" t="n">
        <v>0.852108</v>
      </c>
      <c r="H189" s="173" t="n">
        <v>0.97360466</v>
      </c>
      <c r="I189" s="173" t="n">
        <v>0.9875</v>
      </c>
      <c r="J189" s="173" t="n">
        <v>0.9805</v>
      </c>
      <c r="K189" s="173" t="n">
        <v>0.985</v>
      </c>
      <c r="L189" s="173" t="n">
        <v>0.9875</v>
      </c>
      <c r="M189" s="173" t="n">
        <v>0.9875</v>
      </c>
      <c r="N189" s="173" t="n">
        <v>0.98</v>
      </c>
      <c r="O189" s="173" t="n">
        <v>0.9875</v>
      </c>
      <c r="P189" s="173" t="n">
        <v>0.98</v>
      </c>
      <c r="Q189" s="173" t="n">
        <v>0.9875</v>
      </c>
      <c r="R189" s="173" t="n">
        <v>0.9875</v>
      </c>
      <c r="S189" s="173" t="n">
        <v>0.9875</v>
      </c>
      <c r="T189" s="173" t="n">
        <v>0.98</v>
      </c>
      <c r="U189" s="173" t="n">
        <v>0.98</v>
      </c>
      <c r="V189" s="173" t="n">
        <v>0.98</v>
      </c>
      <c r="W189" s="173" t="n">
        <v>0.98</v>
      </c>
      <c r="X189" s="173" t="n">
        <v>0.9875</v>
      </c>
      <c r="Y189" s="173" t="n">
        <v>0.9875</v>
      </c>
      <c r="Z189" s="173" t="n">
        <v>0.9875</v>
      </c>
      <c r="AA189" s="173" t="n">
        <v>0.9875</v>
      </c>
      <c r="AB189" s="173" t="n">
        <v>0.98</v>
      </c>
      <c r="AC189" s="173" t="n">
        <v>0.98</v>
      </c>
      <c r="AD189" s="173" t="n">
        <v>0.9875</v>
      </c>
      <c r="AE189" s="173" t="n">
        <v>0.9875</v>
      </c>
      <c r="AF189" s="173" t="n">
        <v>0.98</v>
      </c>
      <c r="AG189" s="173" t="n">
        <v>0.99</v>
      </c>
      <c r="AH189" s="173" t="n">
        <v>0.98174565</v>
      </c>
      <c r="AI189" s="173" t="n">
        <v>0.98174565</v>
      </c>
      <c r="AJ189" s="173" t="n">
        <v>0.98</v>
      </c>
      <c r="AK189" s="173" t="n">
        <v>1</v>
      </c>
      <c r="AL189" s="173" t="n">
        <v>0.985</v>
      </c>
      <c r="AM189" s="174" t="n">
        <v>0</v>
      </c>
      <c r="BB189" s="181" t="n">
        <v>1</v>
      </c>
      <c r="BC189" s="173" t="n">
        <v>1</v>
      </c>
      <c r="BD189" s="173" t="n">
        <v>1</v>
      </c>
      <c r="BE189" s="173" t="n">
        <v>1</v>
      </c>
      <c r="BF189" s="173" t="n">
        <v>0.9999</v>
      </c>
      <c r="BG189" s="173" t="n">
        <v>1</v>
      </c>
      <c r="BH189" s="173" t="n">
        <v>1</v>
      </c>
      <c r="BI189" s="173" t="n">
        <v>0.99</v>
      </c>
      <c r="BJ189" s="173" t="n">
        <v>0.999</v>
      </c>
      <c r="BK189" s="173" t="n">
        <v>0.999</v>
      </c>
      <c r="BL189" s="173" t="n">
        <v>0.9985</v>
      </c>
      <c r="BM189" s="173" t="n">
        <v>0.9985</v>
      </c>
      <c r="BN189" s="173" t="n">
        <v>0.972</v>
      </c>
      <c r="BO189" s="173" t="n">
        <v>0.9999</v>
      </c>
      <c r="BP189" s="173" t="n">
        <v>0.9999</v>
      </c>
      <c r="BQ189" s="173" t="n">
        <v>1</v>
      </c>
      <c r="BR189" s="173" t="n">
        <v>1.1163026</v>
      </c>
      <c r="BS189" s="173" t="n">
        <v>1.1258</v>
      </c>
      <c r="BT189" s="173" t="n">
        <v>1.0827</v>
      </c>
      <c r="BU189" s="173" t="n">
        <v>1.0232</v>
      </c>
      <c r="BV189" s="173" t="n">
        <v>1</v>
      </c>
      <c r="BW189" s="173" t="n">
        <v>2.5062</v>
      </c>
      <c r="BX189" s="173" t="n">
        <v>2.318106333</v>
      </c>
      <c r="BY189" s="173" t="n">
        <v>1.14735</v>
      </c>
      <c r="BZ189" s="173" t="n">
        <v>1.2885</v>
      </c>
      <c r="CA189" s="173" t="n">
        <v>2.001</v>
      </c>
      <c r="CB189" s="173" t="n">
        <v>1.556505</v>
      </c>
      <c r="CC189" s="173" t="n">
        <v>1.556505</v>
      </c>
      <c r="CD189" s="173" t="n">
        <v>1.287405</v>
      </c>
      <c r="CE189" s="173" t="n">
        <v>1.09818</v>
      </c>
      <c r="CF189" s="173" t="n">
        <v>1.459405</v>
      </c>
      <c r="CG189" s="182"/>
      <c r="CH189" s="173" t="n">
        <v>1.103085</v>
      </c>
      <c r="CI189" s="182"/>
      <c r="CJ189" s="182"/>
      <c r="CK189" s="182"/>
      <c r="CL189" s="182"/>
      <c r="CM189" s="182"/>
      <c r="CN189" s="182"/>
      <c r="CO189" s="182"/>
      <c r="CP189" s="173" t="n">
        <v>0.965</v>
      </c>
      <c r="CU189" s="173" t="n">
        <v>0.34</v>
      </c>
      <c r="CV189" s="173" t="n">
        <v>0.42</v>
      </c>
      <c r="CW189" s="173" t="n">
        <v>0.935</v>
      </c>
      <c r="CX189" s="173" t="n">
        <v>0.805</v>
      </c>
      <c r="CY189" s="173" t="n">
        <v>0.625</v>
      </c>
      <c r="CZ189" s="173" t="n">
        <v>0.9175</v>
      </c>
      <c r="DA189" s="173" t="n">
        <v>0.95</v>
      </c>
      <c r="DB189" s="173" t="n">
        <v>0.88</v>
      </c>
      <c r="DC189" s="173" t="n">
        <v>0.9</v>
      </c>
      <c r="DD189" s="173" t="n">
        <v>0.935</v>
      </c>
      <c r="DE189" s="173" t="n">
        <v>0.89</v>
      </c>
      <c r="DN189" s="182" t="n">
        <v>0.000285</v>
      </c>
      <c r="DO189" s="182" t="n">
        <v>0.0002</v>
      </c>
      <c r="DP189" s="182" t="n">
        <v>0</v>
      </c>
      <c r="DQ189" s="182" t="n">
        <v>0.0001</v>
      </c>
      <c r="DR189" s="182" t="n">
        <v>0</v>
      </c>
      <c r="DS189" s="182" t="n">
        <v>0.0036</v>
      </c>
      <c r="DT189" s="182" t="n">
        <v>0.00047</v>
      </c>
      <c r="DU189" s="182" t="n">
        <v>0.0007</v>
      </c>
      <c r="DV189" s="182" t="n">
        <v>0</v>
      </c>
      <c r="DW189" s="182" t="n">
        <v>0</v>
      </c>
      <c r="DX189" s="182" t="n">
        <v>0.0005</v>
      </c>
      <c r="DY189" s="182" t="n">
        <v>0.0005</v>
      </c>
      <c r="DZ189" s="182" t="n">
        <v>0.0003</v>
      </c>
      <c r="EA189" s="182" t="n">
        <v>0.000275</v>
      </c>
      <c r="EB189" s="182" t="n">
        <v>0.0004</v>
      </c>
      <c r="ED189" s="182" t="n">
        <v>6.5E-005</v>
      </c>
      <c r="EF189" s="173" t="n">
        <v>1</v>
      </c>
    </row>
    <row r="190" customFormat="false" ht="12.75" hidden="false" customHeight="false" outlineLevel="0" collapsed="false">
      <c r="A190" s="3" t="n">
        <v>42156</v>
      </c>
      <c r="B190" s="173" t="n">
        <v>0.98</v>
      </c>
      <c r="C190" s="173" t="n">
        <v>0</v>
      </c>
      <c r="E190" s="173" t="n">
        <v>0</v>
      </c>
      <c r="F190" s="173" t="n">
        <v>0</v>
      </c>
      <c r="G190" s="173" t="n">
        <v>0.853332</v>
      </c>
      <c r="H190" s="173" t="n">
        <v>0.9875</v>
      </c>
      <c r="I190" s="173" t="n">
        <v>0.9875</v>
      </c>
      <c r="J190" s="173" t="n">
        <v>0.9805</v>
      </c>
      <c r="K190" s="173" t="n">
        <v>0.985</v>
      </c>
      <c r="L190" s="173" t="n">
        <v>0.9875</v>
      </c>
      <c r="M190" s="173" t="n">
        <v>0.9875</v>
      </c>
      <c r="N190" s="173" t="n">
        <v>0.98</v>
      </c>
      <c r="O190" s="173" t="n">
        <v>0.9875</v>
      </c>
      <c r="P190" s="173" t="n">
        <v>0.98</v>
      </c>
      <c r="Q190" s="173" t="n">
        <v>0.9875</v>
      </c>
      <c r="R190" s="173" t="n">
        <v>0.9875</v>
      </c>
      <c r="S190" s="173" t="n">
        <v>0.9875</v>
      </c>
      <c r="T190" s="173" t="n">
        <v>0.98</v>
      </c>
      <c r="U190" s="173" t="n">
        <v>0.98</v>
      </c>
      <c r="V190" s="173" t="n">
        <v>0.98</v>
      </c>
      <c r="W190" s="173" t="n">
        <v>0.98</v>
      </c>
      <c r="X190" s="173" t="n">
        <v>0.9875</v>
      </c>
      <c r="Y190" s="173" t="n">
        <v>0.9875</v>
      </c>
      <c r="Z190" s="173" t="n">
        <v>0.9875</v>
      </c>
      <c r="AA190" s="173" t="n">
        <v>0.9875</v>
      </c>
      <c r="AB190" s="173" t="n">
        <v>0.98</v>
      </c>
      <c r="AC190" s="173" t="n">
        <v>0.98</v>
      </c>
      <c r="AD190" s="173" t="n">
        <v>0.9875</v>
      </c>
      <c r="AE190" s="173" t="n">
        <v>0.9875</v>
      </c>
      <c r="AF190" s="173" t="n">
        <v>0.98</v>
      </c>
      <c r="AG190" s="173" t="n">
        <v>0.99</v>
      </c>
      <c r="AH190" s="173" t="n">
        <v>0.9818035</v>
      </c>
      <c r="AI190" s="173" t="n">
        <v>0.9818035</v>
      </c>
      <c r="AJ190" s="173" t="n">
        <v>0.98</v>
      </c>
      <c r="AK190" s="173" t="n">
        <v>1</v>
      </c>
      <c r="AL190" s="173" t="n">
        <v>0.985</v>
      </c>
      <c r="AM190" s="174" t="n">
        <v>0</v>
      </c>
      <c r="BB190" s="181" t="n">
        <v>1</v>
      </c>
      <c r="BC190" s="173" t="n">
        <v>1</v>
      </c>
      <c r="BD190" s="173" t="n">
        <v>1</v>
      </c>
      <c r="BE190" s="173" t="n">
        <v>1</v>
      </c>
      <c r="BF190" s="173" t="n">
        <v>0.9999</v>
      </c>
      <c r="BG190" s="173" t="n">
        <v>1</v>
      </c>
      <c r="BH190" s="173" t="n">
        <v>1</v>
      </c>
      <c r="BI190" s="173" t="n">
        <v>0.99</v>
      </c>
      <c r="BJ190" s="173" t="n">
        <v>0.999</v>
      </c>
      <c r="BK190" s="173" t="n">
        <v>0.999</v>
      </c>
      <c r="BL190" s="173" t="n">
        <v>0.9985</v>
      </c>
      <c r="BM190" s="173" t="n">
        <v>0.9985</v>
      </c>
      <c r="BN190" s="173" t="n">
        <v>0.972</v>
      </c>
      <c r="BO190" s="173" t="n">
        <v>0.9999</v>
      </c>
      <c r="BP190" s="173" t="n">
        <v>0.9999</v>
      </c>
      <c r="BQ190" s="173" t="n">
        <v>1</v>
      </c>
      <c r="BR190" s="173" t="n">
        <v>1.1165876</v>
      </c>
      <c r="BS190" s="173" t="n">
        <v>1.126</v>
      </c>
      <c r="BT190" s="173" t="n">
        <v>1.0827</v>
      </c>
      <c r="BU190" s="173" t="n">
        <v>1.0233</v>
      </c>
      <c r="BV190" s="173" t="n">
        <v>1</v>
      </c>
      <c r="BW190" s="173" t="n">
        <v>2.5098</v>
      </c>
      <c r="BX190" s="173" t="n">
        <v>2.318576333</v>
      </c>
      <c r="BY190" s="173" t="n">
        <v>1.14805</v>
      </c>
      <c r="BZ190" s="173" t="n">
        <v>1.2885</v>
      </c>
      <c r="CA190" s="173" t="n">
        <v>2.001</v>
      </c>
      <c r="CB190" s="173" t="n">
        <v>1.557005</v>
      </c>
      <c r="CC190" s="173" t="n">
        <v>1.557005</v>
      </c>
      <c r="CD190" s="173" t="n">
        <v>1.287705</v>
      </c>
      <c r="CE190" s="173" t="n">
        <v>1.098455</v>
      </c>
      <c r="CF190" s="173" t="n">
        <v>1.459805</v>
      </c>
      <c r="CG190" s="182"/>
      <c r="CH190" s="173" t="n">
        <v>1.10315</v>
      </c>
      <c r="CI190" s="182"/>
      <c r="CJ190" s="182"/>
      <c r="CK190" s="182"/>
      <c r="CL190" s="182"/>
      <c r="CM190" s="182"/>
      <c r="CN190" s="182"/>
      <c r="CO190" s="182"/>
      <c r="CP190" s="173" t="n">
        <v>0.965</v>
      </c>
      <c r="CU190" s="173" t="n">
        <v>0.34</v>
      </c>
      <c r="CV190" s="173" t="n">
        <v>0.47</v>
      </c>
      <c r="CW190" s="173" t="n">
        <v>0.935</v>
      </c>
      <c r="CX190" s="173" t="n">
        <v>0.715</v>
      </c>
      <c r="CY190" s="173" t="n">
        <v>0.725</v>
      </c>
      <c r="CZ190" s="173" t="n">
        <v>0.8825</v>
      </c>
      <c r="DA190" s="173" t="n">
        <v>0.915</v>
      </c>
      <c r="DB190" s="173" t="n">
        <v>0.88</v>
      </c>
      <c r="DC190" s="173" t="n">
        <v>0.9025</v>
      </c>
      <c r="DD190" s="173" t="n">
        <v>0.915</v>
      </c>
      <c r="DE190" s="173" t="n">
        <v>0.89</v>
      </c>
      <c r="DN190" s="182" t="n">
        <v>0.000285</v>
      </c>
      <c r="DO190" s="182" t="n">
        <v>0.0002</v>
      </c>
      <c r="DP190" s="182" t="n">
        <v>0</v>
      </c>
      <c r="DQ190" s="182" t="n">
        <v>0.0001</v>
      </c>
      <c r="DR190" s="182" t="n">
        <v>0</v>
      </c>
      <c r="DS190" s="182" t="n">
        <v>0.0036</v>
      </c>
      <c r="DT190" s="182" t="n">
        <v>0.00047</v>
      </c>
      <c r="DU190" s="182" t="n">
        <v>0.0007</v>
      </c>
      <c r="DV190" s="182" t="n">
        <v>0</v>
      </c>
      <c r="DW190" s="182" t="n">
        <v>0</v>
      </c>
      <c r="DX190" s="182" t="n">
        <v>0.0005</v>
      </c>
      <c r="DY190" s="182" t="n">
        <v>0.0005</v>
      </c>
      <c r="DZ190" s="182" t="n">
        <v>0.0003</v>
      </c>
      <c r="EA190" s="182" t="n">
        <v>0.000275</v>
      </c>
      <c r="EB190" s="182" t="n">
        <v>0.0004</v>
      </c>
      <c r="ED190" s="182" t="n">
        <v>6.5E-005</v>
      </c>
      <c r="EF190" s="173" t="n">
        <v>1</v>
      </c>
    </row>
    <row r="191" customFormat="false" ht="12.75" hidden="false" customHeight="false" outlineLevel="0" collapsed="false">
      <c r="A191" s="3" t="n">
        <v>42186</v>
      </c>
      <c r="B191" s="173" t="n">
        <v>0.98</v>
      </c>
      <c r="C191" s="173" t="n">
        <v>0</v>
      </c>
      <c r="E191" s="173" t="n">
        <v>0</v>
      </c>
      <c r="F191" s="173" t="n">
        <v>0</v>
      </c>
      <c r="G191" s="173" t="n">
        <v>0.9875</v>
      </c>
      <c r="H191" s="173" t="n">
        <v>0.9875</v>
      </c>
      <c r="I191" s="173" t="n">
        <v>0.9875</v>
      </c>
      <c r="J191" s="173" t="n">
        <v>0.9805</v>
      </c>
      <c r="K191" s="173" t="n">
        <v>0.985</v>
      </c>
      <c r="L191" s="173" t="n">
        <v>0.9875</v>
      </c>
      <c r="M191" s="173" t="n">
        <v>0.9875</v>
      </c>
      <c r="N191" s="173" t="n">
        <v>0.98</v>
      </c>
      <c r="O191" s="173" t="n">
        <v>0.9875</v>
      </c>
      <c r="P191" s="173" t="n">
        <v>0.98</v>
      </c>
      <c r="Q191" s="173" t="n">
        <v>0.9875</v>
      </c>
      <c r="R191" s="173" t="n">
        <v>0.9875</v>
      </c>
      <c r="S191" s="173" t="n">
        <v>0.9875</v>
      </c>
      <c r="T191" s="173" t="n">
        <v>0.98</v>
      </c>
      <c r="U191" s="173" t="n">
        <v>0.98</v>
      </c>
      <c r="V191" s="173" t="n">
        <v>0.98</v>
      </c>
      <c r="W191" s="173" t="n">
        <v>0.98</v>
      </c>
      <c r="X191" s="173" t="n">
        <v>0.9875</v>
      </c>
      <c r="Y191" s="173" t="n">
        <v>0.9875</v>
      </c>
      <c r="Z191" s="173" t="n">
        <v>0.9875</v>
      </c>
      <c r="AA191" s="173" t="n">
        <v>0.9875</v>
      </c>
      <c r="AB191" s="173" t="n">
        <v>0.98</v>
      </c>
      <c r="AC191" s="173" t="n">
        <v>0.98</v>
      </c>
      <c r="AD191" s="173" t="n">
        <v>0.9875</v>
      </c>
      <c r="AE191" s="173" t="n">
        <v>0.9875</v>
      </c>
      <c r="AF191" s="173" t="n">
        <v>0.98</v>
      </c>
      <c r="AG191" s="173" t="n">
        <v>0.99</v>
      </c>
      <c r="AH191" s="173" t="n">
        <v>0.98186135</v>
      </c>
      <c r="AI191" s="173" t="n">
        <v>0.98186135</v>
      </c>
      <c r="AJ191" s="173" t="n">
        <v>0.98</v>
      </c>
      <c r="AK191" s="173" t="n">
        <v>1</v>
      </c>
      <c r="AL191" s="173" t="n">
        <v>0.985</v>
      </c>
      <c r="AM191" s="174" t="n">
        <v>0</v>
      </c>
      <c r="BB191" s="181" t="n">
        <v>1</v>
      </c>
      <c r="BC191" s="173" t="n">
        <v>1</v>
      </c>
      <c r="BD191" s="173" t="n">
        <v>1</v>
      </c>
      <c r="BE191" s="173" t="n">
        <v>1</v>
      </c>
      <c r="BF191" s="173" t="n">
        <v>0.9999</v>
      </c>
      <c r="BG191" s="173" t="n">
        <v>1</v>
      </c>
      <c r="BH191" s="173" t="n">
        <v>1</v>
      </c>
      <c r="BI191" s="173" t="n">
        <v>0.99</v>
      </c>
      <c r="BJ191" s="173" t="n">
        <v>0.999</v>
      </c>
      <c r="BK191" s="173" t="n">
        <v>0.999</v>
      </c>
      <c r="BL191" s="173" t="n">
        <v>0.9985</v>
      </c>
      <c r="BM191" s="173" t="n">
        <v>0.9985</v>
      </c>
      <c r="BN191" s="173" t="n">
        <v>0.972</v>
      </c>
      <c r="BO191" s="173" t="n">
        <v>0.9999</v>
      </c>
      <c r="BP191" s="173" t="n">
        <v>0.9999</v>
      </c>
      <c r="BQ191" s="173" t="n">
        <v>1</v>
      </c>
      <c r="BR191" s="173" t="n">
        <v>1.1168726</v>
      </c>
      <c r="BS191" s="173" t="n">
        <v>1.1262</v>
      </c>
      <c r="BT191" s="173" t="n">
        <v>1.0827</v>
      </c>
      <c r="BU191" s="173" t="n">
        <v>1.0234</v>
      </c>
      <c r="BV191" s="173" t="n">
        <v>1</v>
      </c>
      <c r="BW191" s="173" t="n">
        <v>2.5134</v>
      </c>
      <c r="BX191" s="173" t="n">
        <v>2.319046333</v>
      </c>
      <c r="BY191" s="173" t="n">
        <v>1.14875</v>
      </c>
      <c r="BZ191" s="173" t="n">
        <v>1.2885</v>
      </c>
      <c r="CA191" s="173" t="n">
        <v>2.001</v>
      </c>
      <c r="CB191" s="173" t="n">
        <v>1.557505</v>
      </c>
      <c r="CC191" s="173" t="n">
        <v>1.557505</v>
      </c>
      <c r="CD191" s="173" t="n">
        <v>1.288005</v>
      </c>
      <c r="CE191" s="173" t="n">
        <v>1.09873</v>
      </c>
      <c r="CF191" s="173" t="n">
        <v>1.460205</v>
      </c>
      <c r="CG191" s="182"/>
      <c r="CH191" s="173" t="n">
        <v>1.103215</v>
      </c>
      <c r="CI191" s="182"/>
      <c r="CJ191" s="182"/>
      <c r="CK191" s="182"/>
      <c r="CL191" s="182"/>
      <c r="CM191" s="182"/>
      <c r="CN191" s="182"/>
      <c r="CO191" s="182"/>
      <c r="CP191" s="173" t="n">
        <v>0.975</v>
      </c>
      <c r="CU191" s="173" t="n">
        <v>0.41</v>
      </c>
      <c r="CV191" s="173" t="n">
        <v>0.47</v>
      </c>
      <c r="CW191" s="173" t="n">
        <v>0.935</v>
      </c>
      <c r="CX191" s="173" t="n">
        <v>0.735</v>
      </c>
      <c r="CY191" s="173" t="n">
        <v>0.725</v>
      </c>
      <c r="CZ191" s="173" t="n">
        <v>0.8775</v>
      </c>
      <c r="DA191" s="173" t="n">
        <v>0.91</v>
      </c>
      <c r="DB191" s="173" t="n">
        <v>0.89</v>
      </c>
      <c r="DC191" s="173" t="n">
        <v>0.9075</v>
      </c>
      <c r="DD191" s="173" t="n">
        <v>0.915</v>
      </c>
      <c r="DE191" s="173" t="n">
        <v>0.89</v>
      </c>
      <c r="DN191" s="182" t="n">
        <v>0.000285</v>
      </c>
      <c r="DO191" s="182" t="n">
        <v>0.0002</v>
      </c>
      <c r="DP191" s="182" t="n">
        <v>0</v>
      </c>
      <c r="DQ191" s="182" t="n">
        <v>0.0001</v>
      </c>
      <c r="DR191" s="182" t="n">
        <v>0</v>
      </c>
      <c r="DS191" s="182" t="n">
        <v>0.0036</v>
      </c>
      <c r="DT191" s="182" t="n">
        <v>0.00047</v>
      </c>
      <c r="DU191" s="182" t="n">
        <v>0.0007</v>
      </c>
      <c r="DV191" s="182" t="n">
        <v>0</v>
      </c>
      <c r="DW191" s="182" t="n">
        <v>0</v>
      </c>
      <c r="DX191" s="182" t="n">
        <v>0.0005</v>
      </c>
      <c r="DY191" s="182" t="n">
        <v>0.0005</v>
      </c>
      <c r="DZ191" s="182" t="n">
        <v>0.0003</v>
      </c>
      <c r="EA191" s="182" t="n">
        <v>0.000275</v>
      </c>
      <c r="EB191" s="182" t="n">
        <v>0.0004</v>
      </c>
      <c r="ED191" s="182" t="n">
        <v>6.5E-005</v>
      </c>
      <c r="EF191" s="173" t="n">
        <v>1</v>
      </c>
    </row>
    <row r="192" customFormat="false" ht="12.75" hidden="false" customHeight="false" outlineLevel="0" collapsed="false">
      <c r="A192" s="3" t="n">
        <v>42217</v>
      </c>
      <c r="B192" s="173" t="n">
        <v>0.98</v>
      </c>
      <c r="C192" s="173" t="n">
        <v>0</v>
      </c>
      <c r="E192" s="173" t="n">
        <v>0</v>
      </c>
      <c r="F192" s="173" t="n">
        <v>0</v>
      </c>
      <c r="G192" s="173" t="n">
        <v>0.9875</v>
      </c>
      <c r="H192" s="173" t="n">
        <v>0.9875</v>
      </c>
      <c r="I192" s="173" t="n">
        <v>0.9875</v>
      </c>
      <c r="J192" s="173" t="n">
        <v>0.9805</v>
      </c>
      <c r="K192" s="173" t="n">
        <v>0.985</v>
      </c>
      <c r="L192" s="173" t="n">
        <v>0.9875</v>
      </c>
      <c r="M192" s="173" t="n">
        <v>0.9875</v>
      </c>
      <c r="N192" s="173" t="n">
        <v>0.98</v>
      </c>
      <c r="O192" s="173" t="n">
        <v>0.9875</v>
      </c>
      <c r="P192" s="173" t="n">
        <v>0.98</v>
      </c>
      <c r="Q192" s="173" t="n">
        <v>0.9875</v>
      </c>
      <c r="R192" s="173" t="n">
        <v>0.9875</v>
      </c>
      <c r="S192" s="173" t="n">
        <v>0.9875</v>
      </c>
      <c r="T192" s="173" t="n">
        <v>0.98</v>
      </c>
      <c r="U192" s="173" t="n">
        <v>0.98</v>
      </c>
      <c r="V192" s="173" t="n">
        <v>0.98</v>
      </c>
      <c r="W192" s="173" t="n">
        <v>0.98</v>
      </c>
      <c r="X192" s="173" t="n">
        <v>0.9875</v>
      </c>
      <c r="Y192" s="173" t="n">
        <v>0.9875</v>
      </c>
      <c r="Z192" s="173" t="n">
        <v>0.9875</v>
      </c>
      <c r="AA192" s="173" t="n">
        <v>0.9875</v>
      </c>
      <c r="AB192" s="173" t="n">
        <v>0.98</v>
      </c>
      <c r="AC192" s="173" t="n">
        <v>0.98</v>
      </c>
      <c r="AD192" s="173" t="n">
        <v>0.9875</v>
      </c>
      <c r="AE192" s="173" t="n">
        <v>0.9875</v>
      </c>
      <c r="AF192" s="173" t="n">
        <v>0.98</v>
      </c>
      <c r="AG192" s="173" t="n">
        <v>0.99</v>
      </c>
      <c r="AH192" s="173" t="n">
        <v>0.9819192</v>
      </c>
      <c r="AI192" s="173" t="n">
        <v>0.9819192</v>
      </c>
      <c r="AJ192" s="173" t="n">
        <v>0.98</v>
      </c>
      <c r="AK192" s="173" t="n">
        <v>1</v>
      </c>
      <c r="AL192" s="173" t="n">
        <v>0.985</v>
      </c>
      <c r="AM192" s="174" t="n">
        <v>0</v>
      </c>
      <c r="BB192" s="181" t="n">
        <v>1</v>
      </c>
      <c r="BC192" s="173" t="n">
        <v>1</v>
      </c>
      <c r="BD192" s="173" t="n">
        <v>1</v>
      </c>
      <c r="BE192" s="173" t="n">
        <v>1</v>
      </c>
      <c r="BF192" s="173" t="n">
        <v>0.9999</v>
      </c>
      <c r="BG192" s="173" t="n">
        <v>1</v>
      </c>
      <c r="BH192" s="173" t="n">
        <v>1</v>
      </c>
      <c r="BI192" s="173" t="n">
        <v>0.99</v>
      </c>
      <c r="BJ192" s="173" t="n">
        <v>0.999</v>
      </c>
      <c r="BK192" s="173" t="n">
        <v>0.999</v>
      </c>
      <c r="BL192" s="173" t="n">
        <v>0.9985</v>
      </c>
      <c r="BM192" s="173" t="n">
        <v>0.9985</v>
      </c>
      <c r="BN192" s="173" t="n">
        <v>0.972</v>
      </c>
      <c r="BO192" s="173" t="n">
        <v>0.9999</v>
      </c>
      <c r="BP192" s="173" t="n">
        <v>0.9999</v>
      </c>
      <c r="BQ192" s="173" t="n">
        <v>1</v>
      </c>
      <c r="BR192" s="173" t="n">
        <v>1.1171576</v>
      </c>
      <c r="BS192" s="173" t="n">
        <v>1.1264</v>
      </c>
      <c r="BT192" s="173" t="n">
        <v>1.0827</v>
      </c>
      <c r="BU192" s="173" t="n">
        <v>1.0235</v>
      </c>
      <c r="BV192" s="173" t="n">
        <v>1</v>
      </c>
      <c r="BW192" s="173" t="n">
        <v>2.517</v>
      </c>
      <c r="BX192" s="173" t="n">
        <v>2.319516333</v>
      </c>
      <c r="BY192" s="173" t="n">
        <v>1.14945</v>
      </c>
      <c r="BZ192" s="173" t="n">
        <v>1.2885</v>
      </c>
      <c r="CA192" s="173" t="n">
        <v>2.001</v>
      </c>
      <c r="CB192" s="173" t="n">
        <v>1.558005</v>
      </c>
      <c r="CC192" s="173" t="n">
        <v>1.558005</v>
      </c>
      <c r="CD192" s="173" t="n">
        <v>1.288305</v>
      </c>
      <c r="CE192" s="173" t="n">
        <v>1.099005</v>
      </c>
      <c r="CF192" s="173" t="n">
        <v>1.460605</v>
      </c>
      <c r="CG192" s="182"/>
      <c r="CH192" s="173" t="n">
        <v>1.10328</v>
      </c>
      <c r="CI192" s="182"/>
      <c r="CJ192" s="182"/>
      <c r="CK192" s="182"/>
      <c r="CL192" s="182"/>
      <c r="CM192" s="182"/>
      <c r="CN192" s="182"/>
      <c r="CO192" s="182"/>
      <c r="CP192" s="173" t="n">
        <v>0.975</v>
      </c>
      <c r="CU192" s="173" t="n">
        <v>0.43</v>
      </c>
      <c r="CV192" s="173" t="n">
        <v>0.52</v>
      </c>
      <c r="CW192" s="173" t="n">
        <v>0.925</v>
      </c>
      <c r="CX192" s="173" t="n">
        <v>0.825</v>
      </c>
      <c r="CY192" s="173" t="n">
        <v>0.725</v>
      </c>
      <c r="CZ192" s="173" t="n">
        <v>0.89</v>
      </c>
      <c r="DA192" s="173" t="n">
        <v>0.9225</v>
      </c>
      <c r="DB192" s="173" t="n">
        <v>0.915</v>
      </c>
      <c r="DC192" s="173" t="n">
        <v>0.9275</v>
      </c>
      <c r="DD192" s="173" t="n">
        <v>0.915</v>
      </c>
      <c r="DE192" s="173" t="n">
        <v>0.89</v>
      </c>
      <c r="DN192" s="182" t="n">
        <v>0.000285</v>
      </c>
      <c r="DO192" s="182" t="n">
        <v>0.0002</v>
      </c>
      <c r="DP192" s="182" t="n">
        <v>0</v>
      </c>
      <c r="DQ192" s="182" t="n">
        <v>0.0001</v>
      </c>
      <c r="DR192" s="182" t="n">
        <v>0</v>
      </c>
      <c r="DS192" s="182" t="n">
        <v>0.0036</v>
      </c>
      <c r="DT192" s="182" t="n">
        <v>0.00047</v>
      </c>
      <c r="DU192" s="182" t="n">
        <v>0.0007</v>
      </c>
      <c r="DV192" s="182" t="n">
        <v>0</v>
      </c>
      <c r="DW192" s="182" t="n">
        <v>0</v>
      </c>
      <c r="DX192" s="182" t="n">
        <v>0.0005</v>
      </c>
      <c r="DY192" s="182" t="n">
        <v>0.0005</v>
      </c>
      <c r="DZ192" s="182" t="n">
        <v>0.0003</v>
      </c>
      <c r="EA192" s="182" t="n">
        <v>0.000275</v>
      </c>
      <c r="EB192" s="182" t="n">
        <v>0.0004</v>
      </c>
      <c r="ED192" s="182" t="n">
        <v>6.5E-005</v>
      </c>
      <c r="EF192" s="173" t="n">
        <v>1</v>
      </c>
    </row>
    <row r="193" customFormat="false" ht="12.75" hidden="false" customHeight="false" outlineLevel="0" collapsed="false">
      <c r="A193" s="3" t="n">
        <v>42248</v>
      </c>
      <c r="B193" s="173" t="n">
        <v>0.98</v>
      </c>
      <c r="C193" s="173" t="n">
        <v>0</v>
      </c>
      <c r="E193" s="173" t="n">
        <v>0</v>
      </c>
      <c r="F193" s="173" t="n">
        <v>0</v>
      </c>
      <c r="G193" s="173" t="n">
        <v>0.9875</v>
      </c>
      <c r="H193" s="173" t="n">
        <v>0.9875</v>
      </c>
      <c r="I193" s="173" t="n">
        <v>0.9875</v>
      </c>
      <c r="J193" s="173" t="n">
        <v>0.9805</v>
      </c>
      <c r="K193" s="173" t="n">
        <v>0.985</v>
      </c>
      <c r="L193" s="173" t="n">
        <v>0.9875</v>
      </c>
      <c r="M193" s="173" t="n">
        <v>0.9875</v>
      </c>
      <c r="N193" s="173" t="n">
        <v>0.98</v>
      </c>
      <c r="O193" s="173" t="n">
        <v>0.9875</v>
      </c>
      <c r="P193" s="173" t="n">
        <v>0.98</v>
      </c>
      <c r="Q193" s="173" t="n">
        <v>0.9875</v>
      </c>
      <c r="R193" s="173" t="n">
        <v>0.9875</v>
      </c>
      <c r="S193" s="173" t="n">
        <v>0.9875</v>
      </c>
      <c r="T193" s="173" t="n">
        <v>0.98</v>
      </c>
      <c r="U193" s="173" t="n">
        <v>0.98</v>
      </c>
      <c r="V193" s="173" t="n">
        <v>0.98</v>
      </c>
      <c r="W193" s="173" t="n">
        <v>0.98</v>
      </c>
      <c r="X193" s="173" t="n">
        <v>0.9875</v>
      </c>
      <c r="Y193" s="173" t="n">
        <v>0.9875</v>
      </c>
      <c r="Z193" s="173" t="n">
        <v>0.9875</v>
      </c>
      <c r="AA193" s="173" t="n">
        <v>0.9875</v>
      </c>
      <c r="AB193" s="173" t="n">
        <v>0.98</v>
      </c>
      <c r="AC193" s="173" t="n">
        <v>0.98</v>
      </c>
      <c r="AD193" s="173" t="n">
        <v>0.9875</v>
      </c>
      <c r="AE193" s="173" t="n">
        <v>0.9875</v>
      </c>
      <c r="AF193" s="173" t="n">
        <v>0.98</v>
      </c>
      <c r="AG193" s="173" t="n">
        <v>0.99</v>
      </c>
      <c r="AH193" s="173" t="n">
        <v>0.98197705</v>
      </c>
      <c r="AI193" s="173" t="n">
        <v>0.98197705</v>
      </c>
      <c r="AJ193" s="173" t="n">
        <v>0.98</v>
      </c>
      <c r="AK193" s="173" t="n">
        <v>1</v>
      </c>
      <c r="AL193" s="173" t="n">
        <v>0.985</v>
      </c>
      <c r="AM193" s="174" t="n">
        <v>0</v>
      </c>
      <c r="BB193" s="181" t="n">
        <v>1</v>
      </c>
      <c r="BC193" s="173" t="n">
        <v>1</v>
      </c>
      <c r="BD193" s="173" t="n">
        <v>1</v>
      </c>
      <c r="BE193" s="173" t="n">
        <v>1</v>
      </c>
      <c r="BF193" s="173" t="n">
        <v>0.9999</v>
      </c>
      <c r="BG193" s="173" t="n">
        <v>1</v>
      </c>
      <c r="BH193" s="173" t="n">
        <v>1</v>
      </c>
      <c r="BI193" s="173" t="n">
        <v>0.99</v>
      </c>
      <c r="BJ193" s="173" t="n">
        <v>0.999</v>
      </c>
      <c r="BK193" s="173" t="n">
        <v>0.999</v>
      </c>
      <c r="BL193" s="173" t="n">
        <v>0.9985</v>
      </c>
      <c r="BM193" s="173" t="n">
        <v>0.9985</v>
      </c>
      <c r="BN193" s="173" t="n">
        <v>0.972</v>
      </c>
      <c r="BO193" s="173" t="n">
        <v>0.9999</v>
      </c>
      <c r="BP193" s="173" t="n">
        <v>0.9999</v>
      </c>
      <c r="BQ193" s="173" t="n">
        <v>1</v>
      </c>
      <c r="BR193" s="173" t="n">
        <v>1.1174426</v>
      </c>
      <c r="BS193" s="173" t="n">
        <v>1.1266</v>
      </c>
      <c r="BT193" s="173" t="n">
        <v>1.0827</v>
      </c>
      <c r="BU193" s="173" t="n">
        <v>1.0236</v>
      </c>
      <c r="BV193" s="173" t="n">
        <v>1</v>
      </c>
      <c r="BW193" s="173" t="n">
        <v>2.5206</v>
      </c>
      <c r="BX193" s="173" t="n">
        <v>2.319986333</v>
      </c>
      <c r="BY193" s="173" t="n">
        <v>1.15015</v>
      </c>
      <c r="BZ193" s="173" t="n">
        <v>1.2885</v>
      </c>
      <c r="CA193" s="173" t="n">
        <v>2.001</v>
      </c>
      <c r="CB193" s="173" t="n">
        <v>1.558505</v>
      </c>
      <c r="CC193" s="173" t="n">
        <v>1.558505</v>
      </c>
      <c r="CD193" s="173" t="n">
        <v>1.288605</v>
      </c>
      <c r="CE193" s="173" t="n">
        <v>1.09928</v>
      </c>
      <c r="CF193" s="173" t="n">
        <v>1.461005</v>
      </c>
      <c r="CG193" s="182"/>
      <c r="CH193" s="173" t="n">
        <v>1.103345</v>
      </c>
      <c r="CI193" s="182"/>
      <c r="CJ193" s="182"/>
      <c r="CK193" s="182"/>
      <c r="CL193" s="182"/>
      <c r="CM193" s="182"/>
      <c r="CN193" s="182"/>
      <c r="CO193" s="182"/>
      <c r="CP193" s="173" t="n">
        <v>0.975</v>
      </c>
      <c r="CU193" s="173" t="n">
        <v>0.46</v>
      </c>
      <c r="CV193" s="173" t="n">
        <v>0.55</v>
      </c>
      <c r="CW193" s="173" t="n">
        <v>0.925</v>
      </c>
      <c r="CX193" s="173" t="n">
        <v>0.685</v>
      </c>
      <c r="CY193" s="173" t="n">
        <v>0.575</v>
      </c>
      <c r="CZ193" s="173" t="n">
        <v>0.945</v>
      </c>
      <c r="DA193" s="173" t="n">
        <v>0.9775</v>
      </c>
      <c r="DB193" s="173" t="n">
        <v>0.945</v>
      </c>
      <c r="DC193" s="173" t="n">
        <v>0.92</v>
      </c>
      <c r="DD193" s="173" t="n">
        <v>0.915</v>
      </c>
      <c r="DE193" s="173" t="n">
        <v>0.89</v>
      </c>
      <c r="DN193" s="182" t="n">
        <v>0.000285</v>
      </c>
      <c r="DO193" s="182" t="n">
        <v>0.0002</v>
      </c>
      <c r="DP193" s="182" t="n">
        <v>0</v>
      </c>
      <c r="DQ193" s="182" t="n">
        <v>0.0001</v>
      </c>
      <c r="DR193" s="182" t="n">
        <v>0</v>
      </c>
      <c r="DS193" s="182" t="n">
        <v>0.0036</v>
      </c>
      <c r="DT193" s="182" t="n">
        <v>0.00047</v>
      </c>
      <c r="DU193" s="182" t="n">
        <v>0.0007</v>
      </c>
      <c r="DV193" s="182" t="n">
        <v>0</v>
      </c>
      <c r="DW193" s="182" t="n">
        <v>0</v>
      </c>
      <c r="DX193" s="182" t="n">
        <v>0.0005</v>
      </c>
      <c r="DY193" s="182" t="n">
        <v>0.0005</v>
      </c>
      <c r="DZ193" s="182" t="n">
        <v>0.0003</v>
      </c>
      <c r="EA193" s="182" t="n">
        <v>0.000275</v>
      </c>
      <c r="EB193" s="182" t="n">
        <v>0.0004</v>
      </c>
      <c r="ED193" s="182" t="n">
        <v>6.5E-005</v>
      </c>
      <c r="EF193" s="173" t="n">
        <v>1</v>
      </c>
    </row>
    <row r="194" customFormat="false" ht="12.75" hidden="false" customHeight="false" outlineLevel="0" collapsed="false">
      <c r="A194" s="3" t="n">
        <v>42278</v>
      </c>
      <c r="B194" s="173" t="n">
        <v>0.98</v>
      </c>
      <c r="C194" s="173" t="n">
        <v>0</v>
      </c>
      <c r="E194" s="173" t="n">
        <v>0</v>
      </c>
      <c r="F194" s="173" t="n">
        <v>0</v>
      </c>
      <c r="G194" s="173" t="n">
        <v>0.9875</v>
      </c>
      <c r="H194" s="173" t="n">
        <v>0.9875</v>
      </c>
      <c r="I194" s="173" t="n">
        <v>0.9875</v>
      </c>
      <c r="J194" s="173" t="n">
        <v>0.9805</v>
      </c>
      <c r="K194" s="173" t="n">
        <v>0.985</v>
      </c>
      <c r="L194" s="173" t="n">
        <v>0.9875</v>
      </c>
      <c r="M194" s="173" t="n">
        <v>0.9875</v>
      </c>
      <c r="N194" s="173" t="n">
        <v>0.98</v>
      </c>
      <c r="O194" s="173" t="n">
        <v>0.9875</v>
      </c>
      <c r="P194" s="173" t="n">
        <v>0.98</v>
      </c>
      <c r="Q194" s="173" t="n">
        <v>0.9875</v>
      </c>
      <c r="R194" s="173" t="n">
        <v>0.9875</v>
      </c>
      <c r="S194" s="173" t="n">
        <v>0.9875</v>
      </c>
      <c r="T194" s="173" t="n">
        <v>0.98</v>
      </c>
      <c r="U194" s="173" t="n">
        <v>0.98</v>
      </c>
      <c r="V194" s="173" t="n">
        <v>0.98</v>
      </c>
      <c r="W194" s="173" t="n">
        <v>0.98</v>
      </c>
      <c r="X194" s="173" t="n">
        <v>0.9875</v>
      </c>
      <c r="Y194" s="173" t="n">
        <v>0.9875</v>
      </c>
      <c r="Z194" s="173" t="n">
        <v>0.9875</v>
      </c>
      <c r="AA194" s="173" t="n">
        <v>0.9875</v>
      </c>
      <c r="AB194" s="173" t="n">
        <v>0.98</v>
      </c>
      <c r="AC194" s="173" t="n">
        <v>0.98</v>
      </c>
      <c r="AD194" s="173" t="n">
        <v>0.9875</v>
      </c>
      <c r="AE194" s="173" t="n">
        <v>0.9875</v>
      </c>
      <c r="AF194" s="173" t="n">
        <v>0.98</v>
      </c>
      <c r="AG194" s="173" t="n">
        <v>0.99</v>
      </c>
      <c r="AH194" s="173" t="n">
        <v>0.9820349</v>
      </c>
      <c r="AI194" s="173" t="n">
        <v>0.9820349</v>
      </c>
      <c r="AJ194" s="173" t="n">
        <v>0.98</v>
      </c>
      <c r="AK194" s="173" t="n">
        <v>1</v>
      </c>
      <c r="AL194" s="173" t="n">
        <v>0.985</v>
      </c>
      <c r="AM194" s="174" t="n">
        <v>0</v>
      </c>
      <c r="BB194" s="181" t="n">
        <v>1</v>
      </c>
      <c r="BC194" s="173" t="n">
        <v>1</v>
      </c>
      <c r="BD194" s="173" t="n">
        <v>1</v>
      </c>
      <c r="BE194" s="173" t="n">
        <v>1</v>
      </c>
      <c r="BF194" s="173" t="n">
        <v>0.9999</v>
      </c>
      <c r="BG194" s="173" t="n">
        <v>1</v>
      </c>
      <c r="BH194" s="173" t="n">
        <v>1</v>
      </c>
      <c r="BI194" s="173" t="n">
        <v>0.99</v>
      </c>
      <c r="BJ194" s="173" t="n">
        <v>0.999</v>
      </c>
      <c r="BK194" s="173" t="n">
        <v>0.999</v>
      </c>
      <c r="BL194" s="173" t="n">
        <v>0.9985</v>
      </c>
      <c r="BM194" s="173" t="n">
        <v>0.9985</v>
      </c>
      <c r="BN194" s="173" t="n">
        <v>0.972</v>
      </c>
      <c r="BO194" s="173" t="n">
        <v>0.9999</v>
      </c>
      <c r="BP194" s="173" t="n">
        <v>0.9999</v>
      </c>
      <c r="BQ194" s="173" t="n">
        <v>1</v>
      </c>
      <c r="BR194" s="173" t="n">
        <v>1.1177276</v>
      </c>
      <c r="BS194" s="173" t="n">
        <v>1.1268</v>
      </c>
      <c r="BT194" s="173" t="n">
        <v>1.0827</v>
      </c>
      <c r="BU194" s="173" t="n">
        <v>1.0237</v>
      </c>
      <c r="BV194" s="173" t="n">
        <v>1</v>
      </c>
      <c r="BW194" s="173" t="n">
        <v>2.5242</v>
      </c>
      <c r="BX194" s="173" t="n">
        <v>2.320456333</v>
      </c>
      <c r="BY194" s="173" t="n">
        <v>1.15085</v>
      </c>
      <c r="BZ194" s="173" t="n">
        <v>1.2885</v>
      </c>
      <c r="CA194" s="173" t="n">
        <v>2.001</v>
      </c>
      <c r="CB194" s="173" t="n">
        <v>1.559005</v>
      </c>
      <c r="CC194" s="173" t="n">
        <v>1.559005</v>
      </c>
      <c r="CD194" s="173" t="n">
        <v>1.288905</v>
      </c>
      <c r="CE194" s="173" t="n">
        <v>1.099555</v>
      </c>
      <c r="CF194" s="173" t="n">
        <v>1.461405</v>
      </c>
      <c r="CG194" s="182"/>
      <c r="CH194" s="173" t="n">
        <v>1.10341</v>
      </c>
      <c r="CI194" s="182"/>
      <c r="CJ194" s="182"/>
      <c r="CK194" s="182"/>
      <c r="CL194" s="182"/>
      <c r="CM194" s="182"/>
      <c r="CN194" s="182"/>
      <c r="CO194" s="182"/>
      <c r="CP194" s="173" t="n">
        <v>0.955</v>
      </c>
      <c r="CU194" s="173" t="n">
        <v>0.46</v>
      </c>
      <c r="CV194" s="173" t="n">
        <v>0.45</v>
      </c>
      <c r="CW194" s="173" t="n">
        <v>0.925</v>
      </c>
      <c r="CX194" s="173" t="n">
        <v>0.675</v>
      </c>
      <c r="CY194" s="173" t="n">
        <v>0.505</v>
      </c>
      <c r="CZ194" s="173" t="n">
        <v>0.805</v>
      </c>
      <c r="DA194" s="173" t="n">
        <v>0.8375</v>
      </c>
      <c r="DB194" s="173" t="n">
        <v>0.875</v>
      </c>
      <c r="DC194" s="173" t="n">
        <v>0.9025</v>
      </c>
      <c r="DD194" s="173" t="n">
        <v>0.82</v>
      </c>
      <c r="DE194" s="173" t="n">
        <v>0.89</v>
      </c>
      <c r="DN194" s="182" t="n">
        <v>0.000285</v>
      </c>
      <c r="DO194" s="182" t="n">
        <v>0.0002</v>
      </c>
      <c r="DP194" s="182" t="n">
        <v>0</v>
      </c>
      <c r="DQ194" s="182" t="n">
        <v>0.0001</v>
      </c>
      <c r="DR194" s="182" t="n">
        <v>0</v>
      </c>
      <c r="DS194" s="182" t="n">
        <v>0.0036</v>
      </c>
      <c r="DT194" s="182" t="n">
        <v>0.00047</v>
      </c>
      <c r="DU194" s="182" t="n">
        <v>0.0007</v>
      </c>
      <c r="DV194" s="182" t="n">
        <v>0</v>
      </c>
      <c r="DW194" s="182" t="n">
        <v>0</v>
      </c>
      <c r="DX194" s="182" t="n">
        <v>0.0005</v>
      </c>
      <c r="DY194" s="182" t="n">
        <v>0.0005</v>
      </c>
      <c r="DZ194" s="182" t="n">
        <v>0.0003</v>
      </c>
      <c r="EA194" s="182" t="n">
        <v>0.000275</v>
      </c>
      <c r="EB194" s="182" t="n">
        <v>0.0004</v>
      </c>
      <c r="ED194" s="182" t="n">
        <v>6.5E-005</v>
      </c>
      <c r="EF194" s="173" t="n">
        <v>1</v>
      </c>
    </row>
    <row r="195" customFormat="false" ht="12.75" hidden="false" customHeight="false" outlineLevel="0" collapsed="false">
      <c r="A195" s="3" t="n">
        <v>42309</v>
      </c>
      <c r="B195" s="173" t="n">
        <v>0.98</v>
      </c>
      <c r="C195" s="173" t="n">
        <v>0</v>
      </c>
      <c r="E195" s="173" t="n">
        <v>0</v>
      </c>
      <c r="F195" s="173" t="n">
        <v>0</v>
      </c>
      <c r="G195" s="173" t="n">
        <v>0.9875</v>
      </c>
      <c r="H195" s="173" t="n">
        <v>0.9875</v>
      </c>
      <c r="I195" s="173" t="n">
        <v>0.9875</v>
      </c>
      <c r="J195" s="173" t="n">
        <v>0.9805</v>
      </c>
      <c r="K195" s="173" t="n">
        <v>0.970485</v>
      </c>
      <c r="L195" s="173" t="n">
        <v>0.9875</v>
      </c>
      <c r="M195" s="173" t="n">
        <v>0.9875</v>
      </c>
      <c r="N195" s="173" t="n">
        <v>0.98</v>
      </c>
      <c r="O195" s="173" t="n">
        <v>0.9875</v>
      </c>
      <c r="P195" s="173" t="n">
        <v>0.98</v>
      </c>
      <c r="Q195" s="173" t="n">
        <v>0.9875</v>
      </c>
      <c r="R195" s="173" t="n">
        <v>0.9875</v>
      </c>
      <c r="S195" s="173" t="n">
        <v>0.9875</v>
      </c>
      <c r="T195" s="173" t="n">
        <v>0.98</v>
      </c>
      <c r="U195" s="173" t="n">
        <v>0.98</v>
      </c>
      <c r="V195" s="173" t="n">
        <v>0.98</v>
      </c>
      <c r="W195" s="173" t="n">
        <v>0.98</v>
      </c>
      <c r="X195" s="173" t="n">
        <v>0.9875</v>
      </c>
      <c r="Y195" s="173" t="n">
        <v>0.9875</v>
      </c>
      <c r="Z195" s="173" t="n">
        <v>0.9875</v>
      </c>
      <c r="AA195" s="173" t="n">
        <v>0.9875</v>
      </c>
      <c r="AB195" s="173" t="n">
        <v>0.98</v>
      </c>
      <c r="AC195" s="173" t="n">
        <v>0.98</v>
      </c>
      <c r="AD195" s="173" t="n">
        <v>0.9875</v>
      </c>
      <c r="AE195" s="173" t="n">
        <v>0.9875</v>
      </c>
      <c r="AF195" s="173" t="n">
        <v>0.98</v>
      </c>
      <c r="AG195" s="173" t="n">
        <v>0.99</v>
      </c>
      <c r="AH195" s="173" t="n">
        <v>0.98209275</v>
      </c>
      <c r="AI195" s="173" t="n">
        <v>0.98209275</v>
      </c>
      <c r="AJ195" s="173" t="n">
        <v>0.98</v>
      </c>
      <c r="AK195" s="173" t="n">
        <v>1</v>
      </c>
      <c r="AL195" s="173" t="n">
        <v>0.970485</v>
      </c>
      <c r="AM195" s="174" t="n">
        <v>0</v>
      </c>
      <c r="BB195" s="181" t="n">
        <v>1</v>
      </c>
      <c r="BC195" s="173" t="n">
        <v>1</v>
      </c>
      <c r="BD195" s="173" t="n">
        <v>1</v>
      </c>
      <c r="BE195" s="173" t="n">
        <v>1</v>
      </c>
      <c r="BF195" s="173" t="n">
        <v>0.9999</v>
      </c>
      <c r="BG195" s="173" t="n">
        <v>1</v>
      </c>
      <c r="BH195" s="173" t="n">
        <v>1</v>
      </c>
      <c r="BI195" s="173" t="n">
        <v>0.99</v>
      </c>
      <c r="BJ195" s="173" t="n">
        <v>0.999</v>
      </c>
      <c r="BK195" s="173" t="n">
        <v>0.999</v>
      </c>
      <c r="BL195" s="173" t="n">
        <v>0.9985</v>
      </c>
      <c r="BM195" s="173" t="n">
        <v>0.9985</v>
      </c>
      <c r="BN195" s="173" t="n">
        <v>0.972</v>
      </c>
      <c r="BO195" s="173" t="n">
        <v>0.9999</v>
      </c>
      <c r="BP195" s="173" t="n">
        <v>0.9999</v>
      </c>
      <c r="BQ195" s="173" t="n">
        <v>1</v>
      </c>
      <c r="BR195" s="173" t="n">
        <v>1.1180126</v>
      </c>
      <c r="BS195" s="173" t="n">
        <v>1.127</v>
      </c>
      <c r="BT195" s="173" t="n">
        <v>1.0827</v>
      </c>
      <c r="BU195" s="173" t="n">
        <v>1.0238</v>
      </c>
      <c r="BV195" s="173" t="n">
        <v>1</v>
      </c>
      <c r="BW195" s="173" t="n">
        <v>2.5278</v>
      </c>
      <c r="BX195" s="173" t="n">
        <v>2.320926333</v>
      </c>
      <c r="BY195" s="173" t="n">
        <v>1.15155</v>
      </c>
      <c r="BZ195" s="173" t="n">
        <v>1.2885</v>
      </c>
      <c r="CA195" s="173" t="n">
        <v>2.001</v>
      </c>
      <c r="CB195" s="173" t="n">
        <v>1.559505</v>
      </c>
      <c r="CC195" s="173" t="n">
        <v>1.559505</v>
      </c>
      <c r="CD195" s="173" t="n">
        <v>1.289205</v>
      </c>
      <c r="CE195" s="173" t="n">
        <v>1.09983</v>
      </c>
      <c r="CF195" s="173" t="n">
        <v>1.461805</v>
      </c>
      <c r="CG195" s="182"/>
      <c r="CH195" s="173" t="n">
        <v>1.103475</v>
      </c>
      <c r="CI195" s="182"/>
      <c r="CJ195" s="182"/>
      <c r="CK195" s="182"/>
      <c r="CL195" s="182"/>
      <c r="CM195" s="182"/>
      <c r="CN195" s="182"/>
      <c r="CO195" s="182"/>
      <c r="CP195" s="173" t="n">
        <v>0.955</v>
      </c>
      <c r="CU195" s="173" t="n">
        <v>0.48</v>
      </c>
      <c r="CV195" s="173" t="n">
        <v>0.46</v>
      </c>
      <c r="CW195" s="173" t="n">
        <v>0.905</v>
      </c>
      <c r="CX195" s="173" t="n">
        <v>0.635</v>
      </c>
      <c r="CY195" s="173" t="n">
        <v>0.485</v>
      </c>
      <c r="CZ195" s="173" t="n">
        <v>0.795</v>
      </c>
      <c r="DA195" s="173" t="n">
        <v>0.8275</v>
      </c>
      <c r="DB195" s="173" t="n">
        <v>0.85</v>
      </c>
      <c r="DC195" s="173" t="n">
        <v>0.9025</v>
      </c>
      <c r="DD195" s="173" t="n">
        <v>0.82</v>
      </c>
      <c r="DE195" s="173" t="n">
        <v>0.89</v>
      </c>
      <c r="DN195" s="182" t="n">
        <v>0.000285</v>
      </c>
      <c r="DO195" s="182" t="n">
        <v>0.0002</v>
      </c>
      <c r="DP195" s="182" t="n">
        <v>0</v>
      </c>
      <c r="DQ195" s="182" t="n">
        <v>0.0001</v>
      </c>
      <c r="DR195" s="182" t="n">
        <v>0</v>
      </c>
      <c r="DS195" s="182" t="n">
        <v>0.0036</v>
      </c>
      <c r="DT195" s="182" t="n">
        <v>0.00047</v>
      </c>
      <c r="DU195" s="182" t="n">
        <v>0.0007</v>
      </c>
      <c r="DV195" s="182" t="n">
        <v>0</v>
      </c>
      <c r="DW195" s="182" t="n">
        <v>0</v>
      </c>
      <c r="DX195" s="182" t="n">
        <v>0.0005</v>
      </c>
      <c r="DY195" s="182" t="n">
        <v>0.0005</v>
      </c>
      <c r="DZ195" s="182" t="n">
        <v>0.0003</v>
      </c>
      <c r="EA195" s="182" t="n">
        <v>0.000275</v>
      </c>
      <c r="EB195" s="182" t="n">
        <v>0.0004</v>
      </c>
      <c r="ED195" s="182" t="n">
        <v>6.5E-005</v>
      </c>
      <c r="EF195" s="173" t="n">
        <v>1</v>
      </c>
    </row>
    <row r="196" customFormat="false" ht="12.75" hidden="false" customHeight="false" outlineLevel="0" collapsed="false">
      <c r="A196" s="3" t="n">
        <v>42339</v>
      </c>
      <c r="B196" s="173" t="n">
        <v>0.98</v>
      </c>
      <c r="C196" s="173" t="n">
        <v>0</v>
      </c>
      <c r="E196" s="173" t="n">
        <v>0</v>
      </c>
      <c r="F196" s="173" t="n">
        <v>0</v>
      </c>
      <c r="G196" s="173" t="n">
        <v>0.9875</v>
      </c>
      <c r="H196" s="173" t="n">
        <v>0.9875</v>
      </c>
      <c r="I196" s="173" t="n">
        <v>0.9875</v>
      </c>
      <c r="J196" s="173" t="n">
        <v>0.9805</v>
      </c>
      <c r="K196" s="173" t="n">
        <v>0.970485</v>
      </c>
      <c r="L196" s="173" t="n">
        <v>0.92040295</v>
      </c>
      <c r="M196" s="173" t="n">
        <v>0.971103112</v>
      </c>
      <c r="N196" s="173" t="n">
        <v>0.88975845</v>
      </c>
      <c r="O196" s="173" t="n">
        <v>0.981843713</v>
      </c>
      <c r="P196" s="173" t="n">
        <v>0.88975845</v>
      </c>
      <c r="Q196" s="173" t="n">
        <v>0.92040295</v>
      </c>
      <c r="R196" s="173" t="n">
        <v>0.92040295</v>
      </c>
      <c r="S196" s="173" t="n">
        <v>0.92040295</v>
      </c>
      <c r="T196" s="173" t="n">
        <v>0.88975845</v>
      </c>
      <c r="U196" s="173" t="n">
        <v>0.88975845</v>
      </c>
      <c r="V196" s="173" t="n">
        <v>0.88975845</v>
      </c>
      <c r="W196" s="173" t="n">
        <v>0.88975845</v>
      </c>
      <c r="X196" s="173" t="n">
        <v>0.981843713</v>
      </c>
      <c r="Y196" s="173" t="n">
        <v>0.981843713</v>
      </c>
      <c r="Z196" s="173" t="n">
        <v>0.981843713</v>
      </c>
      <c r="AA196" s="173" t="n">
        <v>0.981843713</v>
      </c>
      <c r="AB196" s="173" t="n">
        <v>0.88975845</v>
      </c>
      <c r="AC196" s="173" t="n">
        <v>0.88975845</v>
      </c>
      <c r="AD196" s="173" t="n">
        <v>0.981843713</v>
      </c>
      <c r="AE196" s="173" t="n">
        <v>0.981843713</v>
      </c>
      <c r="AF196" s="173" t="n">
        <v>0.88975845</v>
      </c>
      <c r="AG196" s="173" t="n">
        <v>0.98</v>
      </c>
      <c r="AH196" s="173" t="n">
        <v>0.9821506</v>
      </c>
      <c r="AI196" s="173" t="n">
        <v>0.9821506</v>
      </c>
      <c r="AJ196" s="173" t="n">
        <v>0.88975845</v>
      </c>
      <c r="AK196" s="173" t="n">
        <v>1</v>
      </c>
      <c r="AL196" s="173" t="n">
        <v>0.970485</v>
      </c>
      <c r="AM196" s="174" t="n">
        <v>0</v>
      </c>
      <c r="BB196" s="181" t="n">
        <v>1</v>
      </c>
      <c r="BC196" s="173" t="n">
        <v>1</v>
      </c>
      <c r="BD196" s="173" t="n">
        <v>1</v>
      </c>
      <c r="BE196" s="173" t="n">
        <v>1</v>
      </c>
      <c r="BF196" s="173" t="n">
        <v>0.9999</v>
      </c>
      <c r="BG196" s="173" t="n">
        <v>1</v>
      </c>
      <c r="BH196" s="173" t="n">
        <v>1</v>
      </c>
      <c r="BI196" s="173" t="n">
        <v>0.99</v>
      </c>
      <c r="BJ196" s="173" t="n">
        <v>0.999</v>
      </c>
      <c r="BK196" s="173" t="n">
        <v>0.999</v>
      </c>
      <c r="BL196" s="173" t="n">
        <v>0.9985</v>
      </c>
      <c r="BM196" s="173" t="n">
        <v>0.9985</v>
      </c>
      <c r="BN196" s="173" t="n">
        <v>0.972</v>
      </c>
      <c r="BO196" s="173" t="n">
        <v>0.9999</v>
      </c>
      <c r="BP196" s="173" t="n">
        <v>0.9999</v>
      </c>
      <c r="BQ196" s="173" t="n">
        <v>1</v>
      </c>
      <c r="BR196" s="173" t="n">
        <v>1.1182976</v>
      </c>
      <c r="BS196" s="173" t="n">
        <v>1.1272</v>
      </c>
      <c r="BT196" s="173" t="n">
        <v>1.0827</v>
      </c>
      <c r="BU196" s="173" t="n">
        <v>1.0239</v>
      </c>
      <c r="BV196" s="173" t="n">
        <v>1</v>
      </c>
      <c r="BW196" s="173" t="n">
        <v>2.5314</v>
      </c>
      <c r="BX196" s="173" t="n">
        <v>2.321396333</v>
      </c>
      <c r="BY196" s="173" t="n">
        <v>1.15225</v>
      </c>
      <c r="BZ196" s="173" t="n">
        <v>1.2885</v>
      </c>
      <c r="CA196" s="173" t="n">
        <v>2.001</v>
      </c>
      <c r="CB196" s="173" t="n">
        <v>1.560005</v>
      </c>
      <c r="CC196" s="173" t="n">
        <v>1.560005</v>
      </c>
      <c r="CD196" s="173" t="n">
        <v>1.289505</v>
      </c>
      <c r="CE196" s="173" t="n">
        <v>1.100105</v>
      </c>
      <c r="CF196" s="173" t="n">
        <v>1.462205</v>
      </c>
      <c r="CG196" s="182"/>
      <c r="CH196" s="173" t="n">
        <v>1.10354</v>
      </c>
      <c r="CI196" s="182"/>
      <c r="CJ196" s="182"/>
      <c r="CK196" s="182"/>
      <c r="CL196" s="182"/>
      <c r="CM196" s="182"/>
      <c r="CN196" s="182"/>
      <c r="CO196" s="182"/>
      <c r="CP196" s="173" t="n">
        <v>0.935</v>
      </c>
      <c r="CU196" s="173" t="n">
        <v>0.51</v>
      </c>
      <c r="CV196" s="173" t="n">
        <v>0.48</v>
      </c>
      <c r="CW196" s="173" t="n">
        <v>0.875</v>
      </c>
      <c r="CX196" s="173" t="n">
        <v>0.64</v>
      </c>
      <c r="CY196" s="173" t="n">
        <v>0.485</v>
      </c>
      <c r="CZ196" s="173" t="n">
        <v>0.59</v>
      </c>
      <c r="DA196" s="173" t="n">
        <v>0.6225</v>
      </c>
      <c r="DB196" s="173" t="n">
        <v>0.69</v>
      </c>
      <c r="DC196" s="173" t="n">
        <v>0.8925</v>
      </c>
      <c r="DD196" s="173" t="n">
        <v>0.715</v>
      </c>
      <c r="DE196" s="173" t="n">
        <v>0.89</v>
      </c>
      <c r="DN196" s="182" t="n">
        <v>0.000285</v>
      </c>
      <c r="DO196" s="182" t="n">
        <v>0.0002</v>
      </c>
      <c r="DP196" s="182" t="n">
        <v>0</v>
      </c>
      <c r="DQ196" s="182" t="n">
        <v>0.0001</v>
      </c>
      <c r="DR196" s="182" t="n">
        <v>0</v>
      </c>
      <c r="DS196" s="182" t="n">
        <v>0.0036</v>
      </c>
      <c r="DT196" s="182" t="n">
        <v>0.00047</v>
      </c>
      <c r="DU196" s="182" t="n">
        <v>0.0007</v>
      </c>
      <c r="DV196" s="182" t="n">
        <v>0</v>
      </c>
      <c r="DW196" s="182" t="n">
        <v>0</v>
      </c>
      <c r="DX196" s="182" t="n">
        <v>0.0005</v>
      </c>
      <c r="DY196" s="182" t="n">
        <v>0.0005</v>
      </c>
      <c r="DZ196" s="182" t="n">
        <v>0.0003</v>
      </c>
      <c r="EA196" s="182" t="n">
        <v>0.000275</v>
      </c>
      <c r="EB196" s="182" t="n">
        <v>0.0004</v>
      </c>
      <c r="ED196" s="182" t="n">
        <v>6.5E-005</v>
      </c>
      <c r="EF196" s="173" t="n">
        <v>1</v>
      </c>
    </row>
    <row r="197" customFormat="false" ht="12.75" hidden="false" customHeight="false" outlineLevel="0" collapsed="false">
      <c r="A197" s="3" t="n">
        <v>42370</v>
      </c>
      <c r="B197" s="173" t="n">
        <v>0.98</v>
      </c>
      <c r="C197" s="173" t="n">
        <v>0</v>
      </c>
      <c r="E197" s="173" t="n">
        <v>0</v>
      </c>
      <c r="F197" s="173" t="n">
        <v>0</v>
      </c>
      <c r="G197" s="173" t="n">
        <v>0</v>
      </c>
      <c r="H197" s="173" t="n">
        <v>0.9875</v>
      </c>
      <c r="I197" s="173" t="n">
        <v>0.92812475</v>
      </c>
      <c r="J197" s="173" t="n">
        <v>0.9805</v>
      </c>
      <c r="K197" s="173" t="n">
        <v>0</v>
      </c>
      <c r="L197" s="173" t="n">
        <v>0.944105525</v>
      </c>
      <c r="M197" s="173" t="n">
        <v>0.9875</v>
      </c>
      <c r="N197" s="173" t="n">
        <v>0.88996545</v>
      </c>
      <c r="O197" s="173" t="n">
        <v>0.9683344</v>
      </c>
      <c r="P197" s="173" t="n">
        <v>0.88996545</v>
      </c>
      <c r="Q197" s="173" t="n">
        <v>0.944105525</v>
      </c>
      <c r="R197" s="173" t="n">
        <v>0.944105525</v>
      </c>
      <c r="S197" s="173" t="n">
        <v>0.944105525</v>
      </c>
      <c r="T197" s="173" t="n">
        <v>0.88996545</v>
      </c>
      <c r="U197" s="173" t="n">
        <v>0.88996545</v>
      </c>
      <c r="V197" s="173" t="n">
        <v>0.88996545</v>
      </c>
      <c r="W197" s="173" t="n">
        <v>0.88996545</v>
      </c>
      <c r="X197" s="173" t="n">
        <v>0.9683344</v>
      </c>
      <c r="Y197" s="173" t="n">
        <v>0.9683344</v>
      </c>
      <c r="Z197" s="173" t="n">
        <v>0.9683344</v>
      </c>
      <c r="AA197" s="173" t="n">
        <v>0.9683344</v>
      </c>
      <c r="AB197" s="173" t="n">
        <v>0.88996545</v>
      </c>
      <c r="AC197" s="173" t="n">
        <v>0.88996545</v>
      </c>
      <c r="AD197" s="173" t="n">
        <v>0.9683344</v>
      </c>
      <c r="AE197" s="173" t="n">
        <v>0.9683344</v>
      </c>
      <c r="AF197" s="173" t="n">
        <v>0.88996545</v>
      </c>
      <c r="AG197" s="173" t="n">
        <v>0.98</v>
      </c>
      <c r="AH197" s="173" t="n">
        <v>0.98220845</v>
      </c>
      <c r="AI197" s="173" t="n">
        <v>0.98220845</v>
      </c>
      <c r="AJ197" s="173" t="n">
        <v>0.88996545</v>
      </c>
      <c r="AK197" s="173" t="n">
        <v>1</v>
      </c>
      <c r="AL197" s="173" t="n">
        <v>0</v>
      </c>
      <c r="AM197" s="174" t="n">
        <v>0</v>
      </c>
      <c r="BB197" s="181" t="n">
        <v>1</v>
      </c>
      <c r="BC197" s="173" t="n">
        <v>1</v>
      </c>
      <c r="BD197" s="173" t="n">
        <v>1</v>
      </c>
      <c r="BE197" s="173" t="n">
        <v>1</v>
      </c>
      <c r="BF197" s="173" t="n">
        <v>0.9999</v>
      </c>
      <c r="BG197" s="173" t="n">
        <v>1</v>
      </c>
      <c r="BH197" s="173" t="n">
        <v>1</v>
      </c>
      <c r="BI197" s="173" t="n">
        <v>0.99</v>
      </c>
      <c r="BJ197" s="173" t="n">
        <v>0.999</v>
      </c>
      <c r="BK197" s="173" t="n">
        <v>0.999</v>
      </c>
      <c r="BL197" s="173" t="n">
        <v>0.9985</v>
      </c>
      <c r="BM197" s="173" t="n">
        <v>0.9985</v>
      </c>
      <c r="BN197" s="173" t="n">
        <v>0.972</v>
      </c>
      <c r="BO197" s="173" t="n">
        <v>0.9999</v>
      </c>
      <c r="BP197" s="173" t="n">
        <v>0.9999</v>
      </c>
      <c r="BQ197" s="173" t="n">
        <v>1</v>
      </c>
      <c r="BR197" s="173" t="n">
        <v>1.1185826</v>
      </c>
      <c r="BS197" s="173" t="n">
        <v>1.1274</v>
      </c>
      <c r="BT197" s="173" t="n">
        <v>1.0827</v>
      </c>
      <c r="BU197" s="173" t="n">
        <v>1.024</v>
      </c>
      <c r="BV197" s="173" t="n">
        <v>1</v>
      </c>
      <c r="BW197" s="173" t="n">
        <v>2.535</v>
      </c>
      <c r="BX197" s="173" t="n">
        <v>2.321866333</v>
      </c>
      <c r="BY197" s="173" t="n">
        <v>1.15295</v>
      </c>
      <c r="BZ197" s="173" t="n">
        <v>1.2885</v>
      </c>
      <c r="CA197" s="173" t="n">
        <v>2.001</v>
      </c>
      <c r="CB197" s="173" t="n">
        <v>1.560505</v>
      </c>
      <c r="CC197" s="173" t="n">
        <v>1.560505</v>
      </c>
      <c r="CD197" s="173" t="n">
        <v>1.289805</v>
      </c>
      <c r="CE197" s="173" t="n">
        <v>1.10038</v>
      </c>
      <c r="CF197" s="173" t="n">
        <v>1.462605</v>
      </c>
      <c r="CG197" s="182"/>
      <c r="CH197" s="173" t="n">
        <v>1.103605</v>
      </c>
      <c r="CI197" s="182"/>
      <c r="CJ197" s="182"/>
      <c r="CK197" s="182"/>
      <c r="CL197" s="182"/>
      <c r="CM197" s="182"/>
      <c r="CN197" s="182"/>
      <c r="CO197" s="182"/>
      <c r="CP197" s="173" t="n">
        <v>0.895</v>
      </c>
      <c r="CV197" s="173" t="n">
        <v>0.45</v>
      </c>
      <c r="CW197" s="173" t="n">
        <v>0.805</v>
      </c>
      <c r="CX197" s="173" t="n">
        <v>0.65</v>
      </c>
      <c r="CZ197" s="173" t="n">
        <v>0.605</v>
      </c>
      <c r="DA197" s="173" t="n">
        <v>0.6375</v>
      </c>
      <c r="DB197" s="173" t="n">
        <v>0.69</v>
      </c>
      <c r="DC197" s="173" t="n">
        <v>0.88</v>
      </c>
      <c r="DD197" s="173" t="n">
        <v>0.64</v>
      </c>
      <c r="DE197" s="173" t="n">
        <v>0.89</v>
      </c>
      <c r="DN197" s="182" t="n">
        <v>0.000285</v>
      </c>
      <c r="DO197" s="182" t="n">
        <v>0.0002</v>
      </c>
      <c r="DP197" s="182" t="n">
        <v>0</v>
      </c>
      <c r="DQ197" s="182" t="n">
        <v>0.0001</v>
      </c>
      <c r="DR197" s="182" t="n">
        <v>0</v>
      </c>
      <c r="DS197" s="182" t="n">
        <v>0.0036</v>
      </c>
      <c r="DT197" s="182" t="n">
        <v>0.00047</v>
      </c>
      <c r="DU197" s="182" t="n">
        <v>0.0007</v>
      </c>
      <c r="DV197" s="182" t="n">
        <v>0</v>
      </c>
      <c r="DW197" s="182" t="n">
        <v>0</v>
      </c>
      <c r="DX197" s="182" t="n">
        <v>0.0005</v>
      </c>
      <c r="DY197" s="182" t="n">
        <v>0.0005</v>
      </c>
      <c r="DZ197" s="182" t="n">
        <v>0.0003</v>
      </c>
      <c r="EA197" s="182" t="n">
        <v>0.000275</v>
      </c>
      <c r="EB197" s="182" t="n">
        <v>0.0004</v>
      </c>
      <c r="ED197" s="182" t="n">
        <v>6.5E-005</v>
      </c>
      <c r="EF197" s="173" t="n">
        <v>1</v>
      </c>
    </row>
    <row r="198" customFormat="false" ht="12.75" hidden="false" customHeight="false" outlineLevel="0" collapsed="false">
      <c r="A198" s="3" t="n">
        <v>42401</v>
      </c>
      <c r="B198" s="173" t="n">
        <v>0.98</v>
      </c>
      <c r="C198" s="173" t="n">
        <v>0</v>
      </c>
      <c r="E198" s="173" t="n">
        <v>0</v>
      </c>
      <c r="F198" s="173" t="n">
        <v>0</v>
      </c>
      <c r="G198" s="173" t="n">
        <v>0</v>
      </c>
      <c r="H198" s="173" t="n">
        <v>0.9875</v>
      </c>
      <c r="I198" s="173" t="n">
        <v>0.97483425</v>
      </c>
      <c r="J198" s="173" t="n">
        <v>0.9805</v>
      </c>
      <c r="K198" s="173" t="n">
        <v>0</v>
      </c>
      <c r="L198" s="173" t="n">
        <v>0.9875</v>
      </c>
      <c r="M198" s="173" t="n">
        <v>0.9875</v>
      </c>
      <c r="N198" s="173" t="n">
        <v>0.91597455</v>
      </c>
      <c r="O198" s="173" t="n">
        <v>0.965824763</v>
      </c>
      <c r="P198" s="173" t="n">
        <v>0.91597455</v>
      </c>
      <c r="Q198" s="173" t="n">
        <v>0.9875</v>
      </c>
      <c r="R198" s="173" t="n">
        <v>0.9875</v>
      </c>
      <c r="S198" s="173" t="n">
        <v>0.9875</v>
      </c>
      <c r="T198" s="173" t="n">
        <v>0.91597455</v>
      </c>
      <c r="U198" s="173" t="n">
        <v>0.91597455</v>
      </c>
      <c r="V198" s="173" t="n">
        <v>0.91597455</v>
      </c>
      <c r="W198" s="173" t="n">
        <v>0.91597455</v>
      </c>
      <c r="X198" s="173" t="n">
        <v>0.965824763</v>
      </c>
      <c r="Y198" s="173" t="n">
        <v>0.965824763</v>
      </c>
      <c r="Z198" s="173" t="n">
        <v>0.965824763</v>
      </c>
      <c r="AA198" s="173" t="n">
        <v>0.965824763</v>
      </c>
      <c r="AB198" s="173" t="n">
        <v>0.91597455</v>
      </c>
      <c r="AC198" s="173" t="n">
        <v>0.91597455</v>
      </c>
      <c r="AD198" s="173" t="n">
        <v>0.965824763</v>
      </c>
      <c r="AE198" s="173" t="n">
        <v>0.965824763</v>
      </c>
      <c r="AF198" s="173" t="n">
        <v>0.91597455</v>
      </c>
      <c r="AG198" s="173" t="n">
        <v>0.98</v>
      </c>
      <c r="AH198" s="173" t="n">
        <v>0.9822663</v>
      </c>
      <c r="AI198" s="173" t="n">
        <v>0.9822663</v>
      </c>
      <c r="AJ198" s="173" t="n">
        <v>0.91597455</v>
      </c>
      <c r="AK198" s="173" t="n">
        <v>1</v>
      </c>
      <c r="AL198" s="173" t="n">
        <v>0</v>
      </c>
      <c r="AM198" s="174" t="n">
        <v>0</v>
      </c>
      <c r="BB198" s="181" t="n">
        <v>1</v>
      </c>
      <c r="BC198" s="173" t="n">
        <v>1</v>
      </c>
      <c r="BD198" s="173" t="n">
        <v>1</v>
      </c>
      <c r="BE198" s="173" t="n">
        <v>1</v>
      </c>
      <c r="BF198" s="173" t="n">
        <v>0.9999</v>
      </c>
      <c r="BG198" s="173" t="n">
        <v>1</v>
      </c>
      <c r="BH198" s="173" t="n">
        <v>1</v>
      </c>
      <c r="BI198" s="173" t="n">
        <v>0.99</v>
      </c>
      <c r="BJ198" s="173" t="n">
        <v>0.999</v>
      </c>
      <c r="BK198" s="173" t="n">
        <v>0.999</v>
      </c>
      <c r="BL198" s="173" t="n">
        <v>0.9985</v>
      </c>
      <c r="BM198" s="173" t="n">
        <v>0.9985</v>
      </c>
      <c r="BN198" s="173" t="n">
        <v>0.972</v>
      </c>
      <c r="BO198" s="173" t="n">
        <v>0.9999</v>
      </c>
      <c r="BP198" s="173" t="n">
        <v>0.9999</v>
      </c>
      <c r="BQ198" s="173" t="n">
        <v>1</v>
      </c>
      <c r="BR198" s="173" t="n">
        <v>1.1188676</v>
      </c>
      <c r="BS198" s="173" t="n">
        <v>1.1276</v>
      </c>
      <c r="BT198" s="173" t="n">
        <v>1.0827</v>
      </c>
      <c r="BU198" s="173" t="n">
        <v>1.0241</v>
      </c>
      <c r="BV198" s="173" t="n">
        <v>1</v>
      </c>
      <c r="BW198" s="173" t="n">
        <v>2.5386</v>
      </c>
      <c r="BX198" s="173" t="n">
        <v>2.322336333</v>
      </c>
      <c r="BY198" s="173" t="n">
        <v>1.15365</v>
      </c>
      <c r="BZ198" s="173" t="n">
        <v>1.2885</v>
      </c>
      <c r="CA198" s="173" t="n">
        <v>2.001</v>
      </c>
      <c r="CB198" s="173" t="n">
        <v>1.561005</v>
      </c>
      <c r="CC198" s="173" t="n">
        <v>1.561005</v>
      </c>
      <c r="CD198" s="173" t="n">
        <v>1.290105</v>
      </c>
      <c r="CE198" s="173" t="n">
        <v>1.100655</v>
      </c>
      <c r="CF198" s="173" t="n">
        <v>1.463005</v>
      </c>
      <c r="CG198" s="182"/>
      <c r="CH198" s="173" t="n">
        <v>1.10367</v>
      </c>
      <c r="CI198" s="182"/>
      <c r="CJ198" s="182"/>
      <c r="CK198" s="182"/>
      <c r="CL198" s="182"/>
      <c r="CM198" s="182"/>
      <c r="CN198" s="182"/>
      <c r="CO198" s="182"/>
      <c r="CP198" s="173" t="n">
        <v>0.865</v>
      </c>
      <c r="CV198" s="173" t="n">
        <v>0.45</v>
      </c>
      <c r="CW198" s="173" t="n">
        <v>0.845</v>
      </c>
      <c r="CX198" s="173" t="n">
        <v>0.755</v>
      </c>
      <c r="CZ198" s="173" t="n">
        <v>0.635</v>
      </c>
      <c r="DA198" s="173" t="n">
        <v>0.6675</v>
      </c>
      <c r="DB198" s="173" t="n">
        <v>0.71</v>
      </c>
      <c r="DC198" s="173" t="n">
        <v>0.8775</v>
      </c>
      <c r="DD198" s="173" t="n">
        <v>0.67</v>
      </c>
      <c r="DE198" s="173" t="n">
        <v>0.89</v>
      </c>
      <c r="DN198" s="182" t="n">
        <v>0.000285</v>
      </c>
      <c r="DO198" s="182" t="n">
        <v>0.0002</v>
      </c>
      <c r="DP198" s="182" t="n">
        <v>0</v>
      </c>
      <c r="DQ198" s="182" t="n">
        <v>0.0001</v>
      </c>
      <c r="DR198" s="182" t="n">
        <v>0</v>
      </c>
      <c r="DS198" s="182" t="n">
        <v>0.0036</v>
      </c>
      <c r="DT198" s="182" t="n">
        <v>0.00047</v>
      </c>
      <c r="DU198" s="182" t="n">
        <v>0.0007</v>
      </c>
      <c r="DV198" s="182" t="n">
        <v>0</v>
      </c>
      <c r="DW198" s="182" t="n">
        <v>0</v>
      </c>
      <c r="DX198" s="182" t="n">
        <v>0.0005</v>
      </c>
      <c r="DY198" s="182" t="n">
        <v>0.0005</v>
      </c>
      <c r="DZ198" s="182" t="n">
        <v>0.0003</v>
      </c>
      <c r="EA198" s="182" t="n">
        <v>0.000275</v>
      </c>
      <c r="EB198" s="182" t="n">
        <v>0.0004</v>
      </c>
      <c r="ED198" s="182" t="n">
        <v>6.5E-005</v>
      </c>
      <c r="EF198" s="173" t="n">
        <v>1</v>
      </c>
    </row>
    <row r="199" customFormat="false" ht="12.75" hidden="false" customHeight="false" outlineLevel="0" collapsed="false">
      <c r="A199" s="3" t="n">
        <v>42430</v>
      </c>
      <c r="B199" s="173" t="n">
        <v>0.98</v>
      </c>
      <c r="C199" s="173" t="n">
        <v>0</v>
      </c>
      <c r="E199" s="173" t="n">
        <v>0</v>
      </c>
      <c r="F199" s="173" t="n">
        <v>0</v>
      </c>
      <c r="G199" s="173" t="n">
        <v>0</v>
      </c>
      <c r="H199" s="173" t="n">
        <v>0.9875</v>
      </c>
      <c r="I199" s="173" t="n">
        <v>0.9875</v>
      </c>
      <c r="J199" s="173" t="n">
        <v>0.9805</v>
      </c>
      <c r="K199" s="173" t="n">
        <v>0</v>
      </c>
      <c r="L199" s="173" t="n">
        <v>0.9875</v>
      </c>
      <c r="M199" s="173" t="n">
        <v>0.9875</v>
      </c>
      <c r="N199" s="173" t="n">
        <v>0.98</v>
      </c>
      <c r="O199" s="173" t="n">
        <v>0.9875</v>
      </c>
      <c r="P199" s="173" t="n">
        <v>0.98</v>
      </c>
      <c r="Q199" s="173" t="n">
        <v>0.9875</v>
      </c>
      <c r="R199" s="173" t="n">
        <v>0.9875</v>
      </c>
      <c r="S199" s="173" t="n">
        <v>0.9875</v>
      </c>
      <c r="T199" s="173" t="n">
        <v>0.98</v>
      </c>
      <c r="U199" s="173" t="n">
        <v>0.98</v>
      </c>
      <c r="V199" s="173" t="n">
        <v>0.98</v>
      </c>
      <c r="W199" s="173" t="n">
        <v>0.98</v>
      </c>
      <c r="X199" s="173" t="n">
        <v>0.9875</v>
      </c>
      <c r="Y199" s="173" t="n">
        <v>0.9875</v>
      </c>
      <c r="Z199" s="173" t="n">
        <v>0.9875</v>
      </c>
      <c r="AA199" s="173" t="n">
        <v>0.9875</v>
      </c>
      <c r="AB199" s="173" t="n">
        <v>0.98</v>
      </c>
      <c r="AC199" s="173" t="n">
        <v>0.98</v>
      </c>
      <c r="AD199" s="173" t="n">
        <v>0.9875</v>
      </c>
      <c r="AE199" s="173" t="n">
        <v>0.9875</v>
      </c>
      <c r="AF199" s="173" t="n">
        <v>0.98</v>
      </c>
      <c r="AG199" s="173" t="n">
        <v>0.99</v>
      </c>
      <c r="AH199" s="173" t="n">
        <v>0.98232415</v>
      </c>
      <c r="AI199" s="173" t="n">
        <v>0.98232415</v>
      </c>
      <c r="AJ199" s="173" t="n">
        <v>0.98</v>
      </c>
      <c r="AK199" s="173" t="n">
        <v>1</v>
      </c>
      <c r="AL199" s="173" t="n">
        <v>0</v>
      </c>
      <c r="AM199" s="174" t="n">
        <v>0</v>
      </c>
      <c r="BB199" s="181" t="n">
        <v>1</v>
      </c>
      <c r="BC199" s="173" t="n">
        <v>1</v>
      </c>
      <c r="BD199" s="173" t="n">
        <v>1</v>
      </c>
      <c r="BE199" s="173" t="n">
        <v>1</v>
      </c>
      <c r="BF199" s="173" t="n">
        <v>0.9999</v>
      </c>
      <c r="BG199" s="173" t="n">
        <v>1</v>
      </c>
      <c r="BH199" s="173" t="n">
        <v>1</v>
      </c>
      <c r="BI199" s="173" t="n">
        <v>0.99</v>
      </c>
      <c r="BJ199" s="173" t="n">
        <v>0.999</v>
      </c>
      <c r="BK199" s="173" t="n">
        <v>0.999</v>
      </c>
      <c r="BL199" s="173" t="n">
        <v>0.9985</v>
      </c>
      <c r="BM199" s="173" t="n">
        <v>0.9985</v>
      </c>
      <c r="BN199" s="173" t="n">
        <v>0.972</v>
      </c>
      <c r="BO199" s="173" t="n">
        <v>0.9999</v>
      </c>
      <c r="BP199" s="173" t="n">
        <v>0.9999</v>
      </c>
      <c r="BQ199" s="173" t="n">
        <v>1</v>
      </c>
      <c r="BR199" s="173" t="n">
        <v>1.1191526</v>
      </c>
      <c r="BS199" s="173" t="n">
        <v>1.1278</v>
      </c>
      <c r="BT199" s="173" t="n">
        <v>1.0827</v>
      </c>
      <c r="BU199" s="173" t="n">
        <v>1.0242</v>
      </c>
      <c r="BV199" s="173" t="n">
        <v>1</v>
      </c>
      <c r="BW199" s="173" t="n">
        <v>2.5422</v>
      </c>
      <c r="BX199" s="173" t="n">
        <v>2.322806333</v>
      </c>
      <c r="BY199" s="173" t="n">
        <v>1.15435</v>
      </c>
      <c r="BZ199" s="173" t="n">
        <v>1.2885</v>
      </c>
      <c r="CA199" s="173" t="n">
        <v>2.001</v>
      </c>
      <c r="CB199" s="173" t="n">
        <v>1.561505</v>
      </c>
      <c r="CC199" s="173" t="n">
        <v>1.561505</v>
      </c>
      <c r="CD199" s="173" t="n">
        <v>1.290405</v>
      </c>
      <c r="CE199" s="173" t="n">
        <v>1.10093</v>
      </c>
      <c r="CF199" s="173" t="n">
        <v>1.463405</v>
      </c>
      <c r="CG199" s="182"/>
      <c r="CH199" s="173" t="n">
        <v>1.103735</v>
      </c>
      <c r="CI199" s="182"/>
      <c r="CJ199" s="182"/>
      <c r="CK199" s="182"/>
      <c r="CL199" s="182"/>
      <c r="CM199" s="182"/>
      <c r="CN199" s="182"/>
      <c r="CO199" s="182"/>
      <c r="CP199" s="173" t="n">
        <v>0.865</v>
      </c>
      <c r="CV199" s="173" t="n">
        <v>0.45</v>
      </c>
      <c r="CW199" s="173" t="n">
        <v>0.875</v>
      </c>
      <c r="CX199" s="173" t="n">
        <v>0.925</v>
      </c>
      <c r="CZ199" s="173" t="n">
        <v>0.785</v>
      </c>
      <c r="DA199" s="173" t="n">
        <v>0.8175</v>
      </c>
      <c r="DB199" s="173" t="n">
        <v>0.8</v>
      </c>
      <c r="DC199" s="173" t="n">
        <v>0.9</v>
      </c>
      <c r="DD199" s="173" t="n">
        <v>0.83</v>
      </c>
      <c r="DE199" s="173" t="n">
        <v>0.89</v>
      </c>
      <c r="DN199" s="182" t="n">
        <v>0.000285</v>
      </c>
      <c r="DO199" s="182" t="n">
        <v>0.0002</v>
      </c>
      <c r="DP199" s="182" t="n">
        <v>0</v>
      </c>
      <c r="DQ199" s="182" t="n">
        <v>0.0001</v>
      </c>
      <c r="DR199" s="182" t="n">
        <v>0</v>
      </c>
      <c r="DS199" s="182" t="n">
        <v>0.0036</v>
      </c>
      <c r="DT199" s="182" t="n">
        <v>0.00047</v>
      </c>
      <c r="DU199" s="182" t="n">
        <v>0.0007</v>
      </c>
      <c r="DV199" s="182" t="n">
        <v>0</v>
      </c>
      <c r="DW199" s="182" t="n">
        <v>0</v>
      </c>
      <c r="DX199" s="182" t="n">
        <v>0.0005</v>
      </c>
      <c r="DY199" s="182" t="n">
        <v>0.0005</v>
      </c>
      <c r="DZ199" s="182" t="n">
        <v>0.0003</v>
      </c>
      <c r="EA199" s="182" t="n">
        <v>0.000275</v>
      </c>
      <c r="EB199" s="182" t="n">
        <v>0.0004</v>
      </c>
      <c r="ED199" s="182" t="n">
        <v>6.5E-005</v>
      </c>
      <c r="EF199" s="173" t="n">
        <v>1</v>
      </c>
    </row>
    <row r="200" customFormat="false" ht="12.75" hidden="false" customHeight="false" outlineLevel="0" collapsed="false">
      <c r="A200" s="3" t="n">
        <v>42461</v>
      </c>
      <c r="B200" s="173" t="n">
        <v>0.98</v>
      </c>
      <c r="C200" s="173" t="n">
        <v>0</v>
      </c>
      <c r="E200" s="173" t="n">
        <v>0</v>
      </c>
      <c r="F200" s="173" t="n">
        <v>0</v>
      </c>
      <c r="G200" s="173" t="n">
        <v>0</v>
      </c>
      <c r="H200" s="173" t="n">
        <v>0.97577606</v>
      </c>
      <c r="I200" s="173" t="n">
        <v>0.9875</v>
      </c>
      <c r="J200" s="173" t="n">
        <v>0.9805</v>
      </c>
      <c r="K200" s="173" t="n">
        <v>0</v>
      </c>
      <c r="L200" s="173" t="n">
        <v>0.9875</v>
      </c>
      <c r="M200" s="173" t="n">
        <v>0.9875</v>
      </c>
      <c r="N200" s="173" t="n">
        <v>0.98</v>
      </c>
      <c r="O200" s="173" t="n">
        <v>0.9875</v>
      </c>
      <c r="P200" s="173" t="n">
        <v>0.98</v>
      </c>
      <c r="Q200" s="173" t="n">
        <v>0.9875</v>
      </c>
      <c r="R200" s="173" t="n">
        <v>0.9875</v>
      </c>
      <c r="S200" s="173" t="n">
        <v>0.9875</v>
      </c>
      <c r="T200" s="173" t="n">
        <v>0.98</v>
      </c>
      <c r="U200" s="173" t="n">
        <v>0.98</v>
      </c>
      <c r="V200" s="173" t="n">
        <v>0.98</v>
      </c>
      <c r="W200" s="173" t="n">
        <v>0.98</v>
      </c>
      <c r="X200" s="173" t="n">
        <v>0.9875</v>
      </c>
      <c r="Y200" s="173" t="n">
        <v>0.9875</v>
      </c>
      <c r="Z200" s="173" t="n">
        <v>0.9875</v>
      </c>
      <c r="AA200" s="173" t="n">
        <v>0.9875</v>
      </c>
      <c r="AB200" s="173" t="n">
        <v>0.98</v>
      </c>
      <c r="AC200" s="173" t="n">
        <v>0.98</v>
      </c>
      <c r="AD200" s="173" t="n">
        <v>0.9875</v>
      </c>
      <c r="AE200" s="173" t="n">
        <v>0.9875</v>
      </c>
      <c r="AF200" s="173" t="n">
        <v>0.98</v>
      </c>
      <c r="AG200" s="173" t="n">
        <v>0.99</v>
      </c>
      <c r="AH200" s="173" t="n">
        <v>0.982382</v>
      </c>
      <c r="AI200" s="173" t="n">
        <v>0.982382</v>
      </c>
      <c r="AJ200" s="173" t="n">
        <v>0.98</v>
      </c>
      <c r="AK200" s="173" t="n">
        <v>1</v>
      </c>
      <c r="AL200" s="173" t="n">
        <v>0</v>
      </c>
      <c r="AM200" s="174" t="n">
        <v>0</v>
      </c>
      <c r="BB200" s="181" t="n">
        <v>1</v>
      </c>
      <c r="BC200" s="173" t="n">
        <v>1</v>
      </c>
      <c r="BD200" s="173" t="n">
        <v>1</v>
      </c>
      <c r="BE200" s="173" t="n">
        <v>1</v>
      </c>
      <c r="BF200" s="173" t="n">
        <v>0.9999</v>
      </c>
      <c r="BG200" s="173" t="n">
        <v>1</v>
      </c>
      <c r="BH200" s="173" t="n">
        <v>1</v>
      </c>
      <c r="BI200" s="173" t="n">
        <v>0.99</v>
      </c>
      <c r="BJ200" s="173" t="n">
        <v>0.999</v>
      </c>
      <c r="BK200" s="173" t="n">
        <v>0.999</v>
      </c>
      <c r="BL200" s="173" t="n">
        <v>0.9985</v>
      </c>
      <c r="BM200" s="173" t="n">
        <v>0.9985</v>
      </c>
      <c r="BN200" s="173" t="n">
        <v>0.972</v>
      </c>
      <c r="BO200" s="173" t="n">
        <v>0.9999</v>
      </c>
      <c r="BP200" s="173" t="n">
        <v>0.9999</v>
      </c>
      <c r="BQ200" s="173" t="n">
        <v>1</v>
      </c>
      <c r="BR200" s="173" t="n">
        <v>1.1194376</v>
      </c>
      <c r="BS200" s="173" t="n">
        <v>1.128</v>
      </c>
      <c r="BT200" s="173" t="n">
        <v>1.0827</v>
      </c>
      <c r="BU200" s="173" t="n">
        <v>1.0243</v>
      </c>
      <c r="BV200" s="173" t="n">
        <v>1</v>
      </c>
      <c r="BW200" s="173" t="n">
        <v>2.5458</v>
      </c>
      <c r="BX200" s="173" t="n">
        <v>2.323276333</v>
      </c>
      <c r="BY200" s="173" t="n">
        <v>1.15505</v>
      </c>
      <c r="BZ200" s="173" t="n">
        <v>1.2885</v>
      </c>
      <c r="CA200" s="173" t="n">
        <v>2.001</v>
      </c>
      <c r="CB200" s="173" t="n">
        <v>1.562005</v>
      </c>
      <c r="CC200" s="173" t="n">
        <v>1.562005</v>
      </c>
      <c r="CD200" s="173" t="n">
        <v>1.290705</v>
      </c>
      <c r="CE200" s="173" t="n">
        <v>1.101205</v>
      </c>
      <c r="CF200" s="173" t="n">
        <v>1.463805</v>
      </c>
      <c r="CG200" s="182"/>
      <c r="CH200" s="173" t="n">
        <v>1.1038</v>
      </c>
      <c r="CI200" s="182"/>
      <c r="CJ200" s="182"/>
      <c r="CK200" s="182"/>
      <c r="CL200" s="182"/>
      <c r="CM200" s="182"/>
      <c r="CN200" s="182"/>
      <c r="CO200" s="182"/>
      <c r="CP200" s="173" t="n">
        <v>0.895</v>
      </c>
      <c r="CV200" s="173" t="n">
        <v>0.42</v>
      </c>
      <c r="CW200" s="173" t="n">
        <v>0.935</v>
      </c>
      <c r="CX200" s="173" t="n">
        <v>0.915</v>
      </c>
      <c r="CZ200" s="173" t="n">
        <v>0.895</v>
      </c>
      <c r="DA200" s="173" t="n">
        <v>0.9275</v>
      </c>
      <c r="DB200" s="173" t="n">
        <v>0.85</v>
      </c>
      <c r="DC200" s="173" t="n">
        <v>0.903</v>
      </c>
      <c r="DD200" s="173" t="n">
        <v>0.92</v>
      </c>
      <c r="DE200" s="173" t="n">
        <v>0.89</v>
      </c>
      <c r="DN200" s="182" t="n">
        <v>0.000285</v>
      </c>
      <c r="DO200" s="182" t="n">
        <v>0.0002</v>
      </c>
      <c r="DP200" s="182" t="n">
        <v>0</v>
      </c>
      <c r="DQ200" s="182" t="n">
        <v>0.0001</v>
      </c>
      <c r="DR200" s="182" t="n">
        <v>0</v>
      </c>
      <c r="DS200" s="182" t="n">
        <v>0.0036</v>
      </c>
      <c r="DT200" s="182" t="n">
        <v>0.00047</v>
      </c>
      <c r="DU200" s="182" t="n">
        <v>0.0007</v>
      </c>
      <c r="DV200" s="182" t="n">
        <v>0</v>
      </c>
      <c r="DW200" s="182" t="n">
        <v>0</v>
      </c>
      <c r="DX200" s="182" t="n">
        <v>0.0005</v>
      </c>
      <c r="DY200" s="182" t="n">
        <v>0.0005</v>
      </c>
      <c r="DZ200" s="182" t="n">
        <v>0.0003</v>
      </c>
      <c r="EA200" s="182" t="n">
        <v>0.000275</v>
      </c>
      <c r="EB200" s="182" t="n">
        <v>0.0004</v>
      </c>
      <c r="ED200" s="182" t="n">
        <v>6.5E-005</v>
      </c>
      <c r="EF200" s="173" t="n">
        <v>1</v>
      </c>
    </row>
    <row r="201" customFormat="false" ht="12.75" hidden="false" customHeight="false" outlineLevel="0" collapsed="false">
      <c r="A201" s="3" t="n">
        <v>42491</v>
      </c>
      <c r="B201" s="173" t="n">
        <v>0.98</v>
      </c>
      <c r="C201" s="173" t="n">
        <v>0</v>
      </c>
      <c r="E201" s="173" t="n">
        <v>0</v>
      </c>
      <c r="F201" s="173" t="n">
        <v>0</v>
      </c>
      <c r="G201" s="173" t="n">
        <v>0</v>
      </c>
      <c r="H201" s="173" t="n">
        <v>0.97597346</v>
      </c>
      <c r="I201" s="173" t="n">
        <v>0.9875</v>
      </c>
      <c r="J201" s="173" t="n">
        <v>0.9805</v>
      </c>
      <c r="K201" s="173" t="n">
        <v>0</v>
      </c>
      <c r="L201" s="173" t="n">
        <v>0.9875</v>
      </c>
      <c r="M201" s="173" t="n">
        <v>0.9875</v>
      </c>
      <c r="N201" s="173" t="n">
        <v>0.98</v>
      </c>
      <c r="O201" s="173" t="n">
        <v>0.9875</v>
      </c>
      <c r="P201" s="173" t="n">
        <v>0.98</v>
      </c>
      <c r="Q201" s="173" t="n">
        <v>0.9875</v>
      </c>
      <c r="R201" s="173" t="n">
        <v>0.9875</v>
      </c>
      <c r="S201" s="173" t="n">
        <v>0.9875</v>
      </c>
      <c r="T201" s="173" t="n">
        <v>0.98</v>
      </c>
      <c r="U201" s="173" t="n">
        <v>0.98</v>
      </c>
      <c r="V201" s="173" t="n">
        <v>0.98</v>
      </c>
      <c r="W201" s="173" t="n">
        <v>0.98</v>
      </c>
      <c r="X201" s="173" t="n">
        <v>0.9875</v>
      </c>
      <c r="Y201" s="173" t="n">
        <v>0.9875</v>
      </c>
      <c r="Z201" s="173" t="n">
        <v>0.9875</v>
      </c>
      <c r="AA201" s="173" t="n">
        <v>0.9875</v>
      </c>
      <c r="AB201" s="173" t="n">
        <v>0.98</v>
      </c>
      <c r="AC201" s="173" t="n">
        <v>0.98</v>
      </c>
      <c r="AD201" s="173" t="n">
        <v>0.9875</v>
      </c>
      <c r="AE201" s="173" t="n">
        <v>0.9875</v>
      </c>
      <c r="AF201" s="173" t="n">
        <v>0.98</v>
      </c>
      <c r="AG201" s="173" t="n">
        <v>0.99</v>
      </c>
      <c r="AH201" s="173" t="n">
        <v>0.98243985</v>
      </c>
      <c r="AI201" s="173" t="n">
        <v>0.98243985</v>
      </c>
      <c r="AJ201" s="173" t="n">
        <v>0.98</v>
      </c>
      <c r="AK201" s="173" t="n">
        <v>1</v>
      </c>
      <c r="AL201" s="173" t="n">
        <v>0</v>
      </c>
      <c r="AM201" s="174" t="n">
        <v>0</v>
      </c>
      <c r="BB201" s="181" t="n">
        <v>1</v>
      </c>
      <c r="BC201" s="173" t="n">
        <v>1</v>
      </c>
      <c r="BD201" s="173" t="n">
        <v>1</v>
      </c>
      <c r="BE201" s="173" t="n">
        <v>1</v>
      </c>
      <c r="BF201" s="173" t="n">
        <v>0.9999</v>
      </c>
      <c r="BG201" s="173" t="n">
        <v>1</v>
      </c>
      <c r="BH201" s="173" t="n">
        <v>1</v>
      </c>
      <c r="BI201" s="173" t="n">
        <v>0.99</v>
      </c>
      <c r="BJ201" s="173" t="n">
        <v>0.999</v>
      </c>
      <c r="BK201" s="173" t="n">
        <v>0.999</v>
      </c>
      <c r="BL201" s="173" t="n">
        <v>0.9985</v>
      </c>
      <c r="BM201" s="173" t="n">
        <v>0.9985</v>
      </c>
      <c r="BN201" s="173" t="n">
        <v>0.972</v>
      </c>
      <c r="BO201" s="173" t="n">
        <v>0.9999</v>
      </c>
      <c r="BP201" s="173" t="n">
        <v>0.9999</v>
      </c>
      <c r="BQ201" s="173" t="n">
        <v>1</v>
      </c>
      <c r="BR201" s="173" t="n">
        <v>1.1197226</v>
      </c>
      <c r="BS201" s="173" t="n">
        <v>1.1282</v>
      </c>
      <c r="BT201" s="173" t="n">
        <v>1.0827</v>
      </c>
      <c r="BU201" s="173" t="n">
        <v>1.0244</v>
      </c>
      <c r="BV201" s="173" t="n">
        <v>1</v>
      </c>
      <c r="BW201" s="173" t="n">
        <v>2.5494</v>
      </c>
      <c r="BX201" s="173" t="n">
        <v>2.323746333</v>
      </c>
      <c r="BY201" s="173" t="n">
        <v>1.15575</v>
      </c>
      <c r="BZ201" s="173" t="n">
        <v>1.2885</v>
      </c>
      <c r="CA201" s="173" t="n">
        <v>2.001</v>
      </c>
      <c r="CB201" s="173" t="n">
        <v>1.562505</v>
      </c>
      <c r="CC201" s="173" t="n">
        <v>1.562505</v>
      </c>
      <c r="CD201" s="173" t="n">
        <v>1.291005</v>
      </c>
      <c r="CE201" s="173" t="n">
        <v>1.10148</v>
      </c>
      <c r="CF201" s="173" t="n">
        <v>1.464205</v>
      </c>
      <c r="CG201" s="182"/>
      <c r="CH201" s="173" t="n">
        <v>1.103865</v>
      </c>
      <c r="CI201" s="182"/>
      <c r="CJ201" s="182"/>
      <c r="CK201" s="182"/>
      <c r="CL201" s="182"/>
      <c r="CM201" s="182"/>
      <c r="CN201" s="182"/>
      <c r="CO201" s="182"/>
      <c r="CP201" s="173" t="n">
        <v>0.965</v>
      </c>
      <c r="CV201" s="173" t="n">
        <v>0.42</v>
      </c>
      <c r="CW201" s="173" t="n">
        <v>0.935</v>
      </c>
      <c r="CX201" s="173" t="n">
        <v>0.815</v>
      </c>
      <c r="CZ201" s="173" t="n">
        <v>0.9175</v>
      </c>
      <c r="DA201" s="173" t="n">
        <v>0.95</v>
      </c>
      <c r="DB201" s="173" t="n">
        <v>0.88</v>
      </c>
      <c r="DC201" s="173" t="n">
        <v>0.9</v>
      </c>
      <c r="DD201" s="173" t="n">
        <v>0.935</v>
      </c>
      <c r="DE201" s="173" t="n">
        <v>0.89</v>
      </c>
      <c r="DN201" s="182" t="n">
        <v>0.000285</v>
      </c>
      <c r="DO201" s="182" t="n">
        <v>0.0002</v>
      </c>
      <c r="DP201" s="182" t="n">
        <v>0</v>
      </c>
      <c r="DQ201" s="182" t="n">
        <v>0.0001</v>
      </c>
      <c r="DR201" s="182" t="n">
        <v>0</v>
      </c>
      <c r="DS201" s="182" t="n">
        <v>0.0036</v>
      </c>
      <c r="DT201" s="182" t="n">
        <v>0.00047</v>
      </c>
      <c r="DU201" s="182" t="n">
        <v>0.0007</v>
      </c>
      <c r="DV201" s="182" t="n">
        <v>0</v>
      </c>
      <c r="DW201" s="182" t="n">
        <v>0</v>
      </c>
      <c r="DX201" s="182" t="n">
        <v>0.0005</v>
      </c>
      <c r="DY201" s="182" t="n">
        <v>0.0005</v>
      </c>
      <c r="DZ201" s="182" t="n">
        <v>0.0003</v>
      </c>
      <c r="EA201" s="182" t="n">
        <v>0.000275</v>
      </c>
      <c r="EB201" s="182" t="n">
        <v>0.0004</v>
      </c>
      <c r="ED201" s="182" t="n">
        <v>6.5E-005</v>
      </c>
      <c r="EF201" s="173" t="n">
        <v>1</v>
      </c>
    </row>
    <row r="202" customFormat="false" ht="12.75" hidden="false" customHeight="false" outlineLevel="0" collapsed="false">
      <c r="A202" s="3" t="n">
        <v>42522</v>
      </c>
      <c r="B202" s="173" t="n">
        <v>0.98</v>
      </c>
      <c r="C202" s="173" t="n">
        <v>0</v>
      </c>
      <c r="E202" s="173" t="n">
        <v>0</v>
      </c>
      <c r="F202" s="173" t="n">
        <v>0</v>
      </c>
      <c r="G202" s="173" t="n">
        <v>0</v>
      </c>
      <c r="H202" s="173" t="n">
        <v>0.9875</v>
      </c>
      <c r="I202" s="173" t="n">
        <v>0.9875</v>
      </c>
      <c r="J202" s="173" t="n">
        <v>0.9805</v>
      </c>
      <c r="K202" s="173" t="n">
        <v>0</v>
      </c>
      <c r="L202" s="173" t="n">
        <v>0.9875</v>
      </c>
      <c r="M202" s="173" t="n">
        <v>0.9875</v>
      </c>
      <c r="N202" s="173" t="n">
        <v>0.98</v>
      </c>
      <c r="O202" s="173" t="n">
        <v>0.9875</v>
      </c>
      <c r="P202" s="173" t="n">
        <v>0.98</v>
      </c>
      <c r="Q202" s="173" t="n">
        <v>0.9875</v>
      </c>
      <c r="R202" s="173" t="n">
        <v>0.9875</v>
      </c>
      <c r="S202" s="173" t="n">
        <v>0.9875</v>
      </c>
      <c r="T202" s="173" t="n">
        <v>0.98</v>
      </c>
      <c r="U202" s="173" t="n">
        <v>0.98</v>
      </c>
      <c r="V202" s="173" t="n">
        <v>0.98</v>
      </c>
      <c r="W202" s="173" t="n">
        <v>0.98</v>
      </c>
      <c r="X202" s="173" t="n">
        <v>0.9875</v>
      </c>
      <c r="Y202" s="173" t="n">
        <v>0.9875</v>
      </c>
      <c r="Z202" s="173" t="n">
        <v>0.9875</v>
      </c>
      <c r="AA202" s="173" t="n">
        <v>0.9875</v>
      </c>
      <c r="AB202" s="173" t="n">
        <v>0.98</v>
      </c>
      <c r="AC202" s="173" t="n">
        <v>0.98</v>
      </c>
      <c r="AD202" s="173" t="n">
        <v>0.9875</v>
      </c>
      <c r="AE202" s="173" t="n">
        <v>0.9875</v>
      </c>
      <c r="AF202" s="173" t="n">
        <v>0.98</v>
      </c>
      <c r="AG202" s="173" t="n">
        <v>0.99</v>
      </c>
      <c r="AH202" s="173" t="n">
        <v>0.9824977</v>
      </c>
      <c r="AI202" s="173" t="n">
        <v>0.9824977</v>
      </c>
      <c r="AJ202" s="173" t="n">
        <v>0.98</v>
      </c>
      <c r="AK202" s="173" t="n">
        <v>1</v>
      </c>
      <c r="AL202" s="173" t="n">
        <v>0</v>
      </c>
      <c r="AM202" s="174" t="n">
        <v>0</v>
      </c>
      <c r="BB202" s="181" t="n">
        <v>1</v>
      </c>
      <c r="BC202" s="173" t="n">
        <v>1</v>
      </c>
      <c r="BD202" s="173" t="n">
        <v>1</v>
      </c>
      <c r="BE202" s="173" t="n">
        <v>1</v>
      </c>
      <c r="BF202" s="173" t="n">
        <v>0.9999</v>
      </c>
      <c r="BG202" s="173" t="n">
        <v>1</v>
      </c>
      <c r="BH202" s="173" t="n">
        <v>1</v>
      </c>
      <c r="BI202" s="173" t="n">
        <v>0.99</v>
      </c>
      <c r="BJ202" s="173" t="n">
        <v>0.999</v>
      </c>
      <c r="BK202" s="173" t="n">
        <v>0.999</v>
      </c>
      <c r="BL202" s="173" t="n">
        <v>0.9985</v>
      </c>
      <c r="BM202" s="173" t="n">
        <v>0.9985</v>
      </c>
      <c r="BN202" s="173" t="n">
        <v>0.972</v>
      </c>
      <c r="BO202" s="173" t="n">
        <v>0.9999</v>
      </c>
      <c r="BP202" s="173" t="n">
        <v>0.9999</v>
      </c>
      <c r="BQ202" s="173" t="n">
        <v>1</v>
      </c>
      <c r="BR202" s="173" t="n">
        <v>1.1200076</v>
      </c>
      <c r="BS202" s="173" t="n">
        <v>1.1284</v>
      </c>
      <c r="BT202" s="173" t="n">
        <v>1.0827</v>
      </c>
      <c r="BU202" s="173" t="n">
        <v>1.0245</v>
      </c>
      <c r="BV202" s="173" t="n">
        <v>1</v>
      </c>
      <c r="BW202" s="173" t="n">
        <v>2.553</v>
      </c>
      <c r="BX202" s="173" t="n">
        <v>2.324216333</v>
      </c>
      <c r="BY202" s="173" t="n">
        <v>1.15645</v>
      </c>
      <c r="BZ202" s="173" t="n">
        <v>1.2885</v>
      </c>
      <c r="CA202" s="173" t="n">
        <v>2.001</v>
      </c>
      <c r="CB202" s="173" t="n">
        <v>1.563005</v>
      </c>
      <c r="CC202" s="173" t="n">
        <v>1.563005</v>
      </c>
      <c r="CD202" s="173" t="n">
        <v>1.291305</v>
      </c>
      <c r="CE202" s="173" t="n">
        <v>1.101755</v>
      </c>
      <c r="CF202" s="173" t="n">
        <v>1.464605</v>
      </c>
      <c r="CG202" s="182"/>
      <c r="CH202" s="173" t="n">
        <v>1.10393</v>
      </c>
      <c r="CI202" s="182"/>
      <c r="CJ202" s="182"/>
      <c r="CK202" s="182"/>
      <c r="CL202" s="182"/>
      <c r="CM202" s="182"/>
      <c r="CN202" s="182"/>
      <c r="CO202" s="182"/>
      <c r="CP202" s="173" t="n">
        <v>0.965</v>
      </c>
      <c r="CV202" s="173" t="n">
        <v>0.47</v>
      </c>
      <c r="CW202" s="173" t="n">
        <v>0.935</v>
      </c>
      <c r="CX202" s="173" t="n">
        <v>0.725</v>
      </c>
      <c r="CZ202" s="173" t="n">
        <v>0.8825</v>
      </c>
      <c r="DA202" s="173" t="n">
        <v>0.915</v>
      </c>
      <c r="DB202" s="173" t="n">
        <v>0.88</v>
      </c>
      <c r="DC202" s="173" t="n">
        <v>0.9025</v>
      </c>
      <c r="DD202" s="173" t="n">
        <v>0.915</v>
      </c>
      <c r="DE202" s="173" t="n">
        <v>0.89</v>
      </c>
      <c r="DN202" s="182" t="n">
        <v>0.000285</v>
      </c>
      <c r="DO202" s="182" t="n">
        <v>0.0002</v>
      </c>
      <c r="DP202" s="182" t="n">
        <v>0</v>
      </c>
      <c r="DQ202" s="182" t="n">
        <v>0.0001</v>
      </c>
      <c r="DR202" s="182" t="n">
        <v>0</v>
      </c>
      <c r="DS202" s="182" t="n">
        <v>0.0036</v>
      </c>
      <c r="DT202" s="182" t="n">
        <v>0.00047</v>
      </c>
      <c r="DU202" s="182" t="n">
        <v>0.0007</v>
      </c>
      <c r="DV202" s="182" t="n">
        <v>0</v>
      </c>
      <c r="DW202" s="182" t="n">
        <v>0</v>
      </c>
      <c r="DX202" s="182" t="n">
        <v>0.0005</v>
      </c>
      <c r="DY202" s="182" t="n">
        <v>0.0005</v>
      </c>
      <c r="DZ202" s="182" t="n">
        <v>0.0003</v>
      </c>
      <c r="EA202" s="182" t="n">
        <v>0.000275</v>
      </c>
      <c r="EB202" s="182" t="n">
        <v>0.0004</v>
      </c>
      <c r="ED202" s="182" t="n">
        <v>6.5E-005</v>
      </c>
      <c r="EF202" s="173" t="n">
        <v>1</v>
      </c>
    </row>
    <row r="203" customFormat="false" ht="12.75" hidden="false" customHeight="false" outlineLevel="0" collapsed="false">
      <c r="A203" s="3" t="n">
        <v>42552</v>
      </c>
      <c r="B203" s="173" t="n">
        <v>0.98</v>
      </c>
      <c r="C203" s="173" t="n">
        <v>0</v>
      </c>
      <c r="E203" s="173" t="n">
        <v>0</v>
      </c>
      <c r="F203" s="173" t="n">
        <v>0</v>
      </c>
      <c r="G203" s="173" t="n">
        <v>0</v>
      </c>
      <c r="H203" s="173" t="n">
        <v>0.9875</v>
      </c>
      <c r="I203" s="173" t="n">
        <v>0.9875</v>
      </c>
      <c r="J203" s="173" t="n">
        <v>0.9805</v>
      </c>
      <c r="K203" s="173" t="n">
        <v>0</v>
      </c>
      <c r="L203" s="173" t="n">
        <v>0.9875</v>
      </c>
      <c r="M203" s="173" t="n">
        <v>0.9875</v>
      </c>
      <c r="N203" s="173" t="n">
        <v>0.98</v>
      </c>
      <c r="O203" s="173" t="n">
        <v>0.9875</v>
      </c>
      <c r="P203" s="173" t="n">
        <v>0.98</v>
      </c>
      <c r="Q203" s="173" t="n">
        <v>0.9875</v>
      </c>
      <c r="R203" s="173" t="n">
        <v>0.9875</v>
      </c>
      <c r="S203" s="173" t="n">
        <v>0.9875</v>
      </c>
      <c r="T203" s="173" t="n">
        <v>0.98</v>
      </c>
      <c r="U203" s="173" t="n">
        <v>0.98</v>
      </c>
      <c r="V203" s="173" t="n">
        <v>0.98</v>
      </c>
      <c r="W203" s="173" t="n">
        <v>0.98</v>
      </c>
      <c r="X203" s="173" t="n">
        <v>0.9875</v>
      </c>
      <c r="Y203" s="173" t="n">
        <v>0.9875</v>
      </c>
      <c r="Z203" s="173" t="n">
        <v>0.9875</v>
      </c>
      <c r="AA203" s="173" t="n">
        <v>0.9875</v>
      </c>
      <c r="AB203" s="173" t="n">
        <v>0.98</v>
      </c>
      <c r="AC203" s="173" t="n">
        <v>0.98</v>
      </c>
      <c r="AD203" s="173" t="n">
        <v>0.9875</v>
      </c>
      <c r="AE203" s="173" t="n">
        <v>0.9875</v>
      </c>
      <c r="AF203" s="173" t="n">
        <v>0.98</v>
      </c>
      <c r="AG203" s="173" t="n">
        <v>0.99</v>
      </c>
      <c r="AH203" s="173" t="n">
        <v>0.98255555</v>
      </c>
      <c r="AI203" s="173" t="n">
        <v>0.98255555</v>
      </c>
      <c r="AJ203" s="173" t="n">
        <v>0.98</v>
      </c>
      <c r="AK203" s="173" t="n">
        <v>1</v>
      </c>
      <c r="AL203" s="173" t="n">
        <v>0</v>
      </c>
      <c r="AM203" s="174" t="n">
        <v>0</v>
      </c>
      <c r="BB203" s="181" t="n">
        <v>1</v>
      </c>
      <c r="BC203" s="173" t="n">
        <v>1</v>
      </c>
      <c r="BD203" s="173" t="n">
        <v>1</v>
      </c>
      <c r="BE203" s="173" t="n">
        <v>1</v>
      </c>
      <c r="BF203" s="173" t="n">
        <v>0.9999</v>
      </c>
      <c r="BG203" s="173" t="n">
        <v>1</v>
      </c>
      <c r="BH203" s="173" t="n">
        <v>1</v>
      </c>
      <c r="BI203" s="173" t="n">
        <v>0.99</v>
      </c>
      <c r="BJ203" s="173" t="n">
        <v>0.999</v>
      </c>
      <c r="BK203" s="173" t="n">
        <v>0.999</v>
      </c>
      <c r="BL203" s="173" t="n">
        <v>0.9985</v>
      </c>
      <c r="BM203" s="173" t="n">
        <v>0.9985</v>
      </c>
      <c r="BN203" s="173" t="n">
        <v>0.972</v>
      </c>
      <c r="BO203" s="173" t="n">
        <v>0.9999</v>
      </c>
      <c r="BP203" s="173" t="n">
        <v>0.9999</v>
      </c>
      <c r="BQ203" s="173" t="n">
        <v>1</v>
      </c>
      <c r="BR203" s="173" t="n">
        <v>1.1202926</v>
      </c>
      <c r="BS203" s="173" t="n">
        <v>1.1286</v>
      </c>
      <c r="BT203" s="173" t="n">
        <v>1.0827</v>
      </c>
      <c r="BU203" s="173" t="n">
        <v>1.0246</v>
      </c>
      <c r="BV203" s="173" t="n">
        <v>1</v>
      </c>
      <c r="BW203" s="173" t="n">
        <v>2.5566</v>
      </c>
      <c r="BX203" s="173" t="n">
        <v>2.324686333</v>
      </c>
      <c r="BY203" s="173" t="n">
        <v>1.15715</v>
      </c>
      <c r="BZ203" s="173" t="n">
        <v>1.2885</v>
      </c>
      <c r="CA203" s="173" t="n">
        <v>2.001</v>
      </c>
      <c r="CB203" s="173" t="n">
        <v>1.563505</v>
      </c>
      <c r="CC203" s="173" t="n">
        <v>1.563505</v>
      </c>
      <c r="CD203" s="173" t="n">
        <v>1.291605</v>
      </c>
      <c r="CE203" s="173" t="n">
        <v>1.10203</v>
      </c>
      <c r="CF203" s="173" t="n">
        <v>1.465005</v>
      </c>
      <c r="CG203" s="182"/>
      <c r="CH203" s="173" t="n">
        <v>1.103995</v>
      </c>
      <c r="CI203" s="182"/>
      <c r="CJ203" s="182"/>
      <c r="CK203" s="182"/>
      <c r="CL203" s="182"/>
      <c r="CM203" s="182"/>
      <c r="CN203" s="182"/>
      <c r="CO203" s="182"/>
      <c r="CP203" s="173" t="n">
        <v>0.975</v>
      </c>
      <c r="CV203" s="173" t="n">
        <v>0.47</v>
      </c>
      <c r="CW203" s="173" t="n">
        <v>0.935</v>
      </c>
      <c r="CX203" s="173" t="n">
        <v>0.745</v>
      </c>
      <c r="CZ203" s="173" t="n">
        <v>0.8775</v>
      </c>
      <c r="DA203" s="173" t="n">
        <v>0.91</v>
      </c>
      <c r="DB203" s="173" t="n">
        <v>0.89</v>
      </c>
      <c r="DC203" s="173" t="n">
        <v>0.9075</v>
      </c>
      <c r="DD203" s="173" t="n">
        <v>0.915</v>
      </c>
      <c r="DE203" s="173" t="n">
        <v>0.89</v>
      </c>
      <c r="DN203" s="182" t="n">
        <v>0.000285</v>
      </c>
      <c r="DO203" s="182" t="n">
        <v>0.0002</v>
      </c>
      <c r="DP203" s="182" t="n">
        <v>0</v>
      </c>
      <c r="DQ203" s="182" t="n">
        <v>0.0001</v>
      </c>
      <c r="DR203" s="182" t="n">
        <v>0</v>
      </c>
      <c r="DS203" s="182" t="n">
        <v>0.0036</v>
      </c>
      <c r="DT203" s="182" t="n">
        <v>0.00047</v>
      </c>
      <c r="DU203" s="182" t="n">
        <v>0.0007</v>
      </c>
      <c r="DV203" s="182" t="n">
        <v>0</v>
      </c>
      <c r="DW203" s="182" t="n">
        <v>0</v>
      </c>
      <c r="DX203" s="182" t="n">
        <v>0.0005</v>
      </c>
      <c r="DY203" s="182" t="n">
        <v>0.0005</v>
      </c>
      <c r="DZ203" s="182" t="n">
        <v>0.0003</v>
      </c>
      <c r="EA203" s="182" t="n">
        <v>0.000275</v>
      </c>
      <c r="EB203" s="182" t="n">
        <v>0.0004</v>
      </c>
      <c r="ED203" s="182" t="n">
        <v>6.5E-005</v>
      </c>
      <c r="EF203" s="173" t="n">
        <v>1</v>
      </c>
    </row>
    <row r="204" customFormat="false" ht="12.75" hidden="false" customHeight="false" outlineLevel="0" collapsed="false">
      <c r="A204" s="3" t="n">
        <v>42583</v>
      </c>
      <c r="B204" s="173" t="n">
        <v>0.98</v>
      </c>
      <c r="C204" s="173" t="n">
        <v>0</v>
      </c>
      <c r="E204" s="173" t="n">
        <v>0</v>
      </c>
      <c r="F204" s="173" t="n">
        <v>0</v>
      </c>
      <c r="G204" s="173" t="n">
        <v>0</v>
      </c>
      <c r="H204" s="173" t="n">
        <v>0.9875</v>
      </c>
      <c r="I204" s="173" t="n">
        <v>0.9875</v>
      </c>
      <c r="J204" s="173" t="n">
        <v>0.9805</v>
      </c>
      <c r="K204" s="173" t="n">
        <v>0</v>
      </c>
      <c r="L204" s="173" t="n">
        <v>0.9875</v>
      </c>
      <c r="M204" s="173" t="n">
        <v>0.9875</v>
      </c>
      <c r="N204" s="173" t="n">
        <v>0.98</v>
      </c>
      <c r="O204" s="173" t="n">
        <v>0.9875</v>
      </c>
      <c r="P204" s="173" t="n">
        <v>0.98</v>
      </c>
      <c r="Q204" s="173" t="n">
        <v>0.9875</v>
      </c>
      <c r="R204" s="173" t="n">
        <v>0.9875</v>
      </c>
      <c r="S204" s="173" t="n">
        <v>0.9875</v>
      </c>
      <c r="T204" s="173" t="n">
        <v>0.98</v>
      </c>
      <c r="U204" s="173" t="n">
        <v>0.98</v>
      </c>
      <c r="V204" s="173" t="n">
        <v>0.98</v>
      </c>
      <c r="W204" s="173" t="n">
        <v>0.98</v>
      </c>
      <c r="X204" s="173" t="n">
        <v>0.9875</v>
      </c>
      <c r="Y204" s="173" t="n">
        <v>0.9875</v>
      </c>
      <c r="Z204" s="173" t="n">
        <v>0.9875</v>
      </c>
      <c r="AA204" s="173" t="n">
        <v>0.9875</v>
      </c>
      <c r="AB204" s="173" t="n">
        <v>0.98</v>
      </c>
      <c r="AC204" s="173" t="n">
        <v>0.98</v>
      </c>
      <c r="AD204" s="173" t="n">
        <v>0.9875</v>
      </c>
      <c r="AE204" s="173" t="n">
        <v>0.9875</v>
      </c>
      <c r="AF204" s="173" t="n">
        <v>0.98</v>
      </c>
      <c r="AG204" s="173" t="n">
        <v>0.99</v>
      </c>
      <c r="AH204" s="173" t="n">
        <v>0.9826134</v>
      </c>
      <c r="AI204" s="173" t="n">
        <v>0.9826134</v>
      </c>
      <c r="AJ204" s="173" t="n">
        <v>0.98</v>
      </c>
      <c r="AK204" s="173" t="n">
        <v>1</v>
      </c>
      <c r="AL204" s="173" t="n">
        <v>0</v>
      </c>
      <c r="AM204" s="174" t="n">
        <v>0</v>
      </c>
      <c r="BB204" s="181" t="n">
        <v>1</v>
      </c>
      <c r="BC204" s="173" t="n">
        <v>1</v>
      </c>
      <c r="BD204" s="173" t="n">
        <v>1</v>
      </c>
      <c r="BE204" s="173" t="n">
        <v>1</v>
      </c>
      <c r="BF204" s="173" t="n">
        <v>0.9999</v>
      </c>
      <c r="BG204" s="173" t="n">
        <v>1</v>
      </c>
      <c r="BH204" s="173" t="n">
        <v>1</v>
      </c>
      <c r="BI204" s="173" t="n">
        <v>0.99</v>
      </c>
      <c r="BJ204" s="173" t="n">
        <v>0.999</v>
      </c>
      <c r="BK204" s="173" t="n">
        <v>0.999</v>
      </c>
      <c r="BL204" s="173" t="n">
        <v>0.9985</v>
      </c>
      <c r="BM204" s="173" t="n">
        <v>0.9985</v>
      </c>
      <c r="BN204" s="173" t="n">
        <v>0.972</v>
      </c>
      <c r="BO204" s="173" t="n">
        <v>0.9999</v>
      </c>
      <c r="BP204" s="173" t="n">
        <v>0.9999</v>
      </c>
      <c r="BQ204" s="173" t="n">
        <v>1</v>
      </c>
      <c r="BR204" s="173" t="n">
        <v>1.1205776</v>
      </c>
      <c r="BS204" s="173" t="n">
        <v>1.1288</v>
      </c>
      <c r="BT204" s="173" t="n">
        <v>1.0827</v>
      </c>
      <c r="BU204" s="173" t="n">
        <v>1.0247</v>
      </c>
      <c r="BV204" s="173" t="n">
        <v>1</v>
      </c>
      <c r="BW204" s="173" t="n">
        <v>2.5602</v>
      </c>
      <c r="BX204" s="173" t="n">
        <v>2.325156333</v>
      </c>
      <c r="BY204" s="173" t="n">
        <v>1.15785</v>
      </c>
      <c r="BZ204" s="173" t="n">
        <v>1.2885</v>
      </c>
      <c r="CA204" s="173" t="n">
        <v>2.001</v>
      </c>
      <c r="CB204" s="173" t="n">
        <v>1.564005</v>
      </c>
      <c r="CC204" s="173" t="n">
        <v>1.564005</v>
      </c>
      <c r="CD204" s="173" t="n">
        <v>1.291905</v>
      </c>
      <c r="CE204" s="173" t="n">
        <v>1.102305</v>
      </c>
      <c r="CF204" s="173" t="n">
        <v>1.465405</v>
      </c>
      <c r="CG204" s="182"/>
      <c r="CH204" s="173" t="n">
        <v>1.10406</v>
      </c>
      <c r="CI204" s="182"/>
      <c r="CJ204" s="182"/>
      <c r="CK204" s="182"/>
      <c r="CL204" s="182"/>
      <c r="CM204" s="182"/>
      <c r="CN204" s="182"/>
      <c r="CO204" s="182"/>
      <c r="CP204" s="173" t="n">
        <v>0.975</v>
      </c>
      <c r="CV204" s="173" t="n">
        <v>0.52</v>
      </c>
      <c r="CW204" s="173" t="n">
        <v>0.925</v>
      </c>
      <c r="CX204" s="173" t="n">
        <v>0.835</v>
      </c>
      <c r="CZ204" s="173" t="n">
        <v>0.89</v>
      </c>
      <c r="DA204" s="173" t="n">
        <v>0.9225</v>
      </c>
      <c r="DB204" s="173" t="n">
        <v>0.915</v>
      </c>
      <c r="DC204" s="173" t="n">
        <v>0.9275</v>
      </c>
      <c r="DD204" s="173" t="n">
        <v>0.915</v>
      </c>
      <c r="DE204" s="173" t="n">
        <v>0.89</v>
      </c>
      <c r="DN204" s="182" t="n">
        <v>0.000285</v>
      </c>
      <c r="DO204" s="182" t="n">
        <v>0.0002</v>
      </c>
      <c r="DP204" s="182" t="n">
        <v>0</v>
      </c>
      <c r="DQ204" s="182" t="n">
        <v>0.0001</v>
      </c>
      <c r="DR204" s="182" t="n">
        <v>0</v>
      </c>
      <c r="DS204" s="182" t="n">
        <v>0.0036</v>
      </c>
      <c r="DT204" s="182" t="n">
        <v>0.00047</v>
      </c>
      <c r="DU204" s="182" t="n">
        <v>0.0007</v>
      </c>
      <c r="DV204" s="182" t="n">
        <v>0</v>
      </c>
      <c r="DW204" s="182" t="n">
        <v>0</v>
      </c>
      <c r="DX204" s="182" t="n">
        <v>0.0005</v>
      </c>
      <c r="DY204" s="182" t="n">
        <v>0.0005</v>
      </c>
      <c r="DZ204" s="182" t="n">
        <v>0.0003</v>
      </c>
      <c r="EA204" s="182" t="n">
        <v>0.000275</v>
      </c>
      <c r="EB204" s="182" t="n">
        <v>0.0004</v>
      </c>
      <c r="ED204" s="182" t="n">
        <v>6.5E-005</v>
      </c>
      <c r="EF204" s="173" t="n">
        <v>1</v>
      </c>
    </row>
    <row r="205" customFormat="false" ht="12.75" hidden="false" customHeight="false" outlineLevel="0" collapsed="false">
      <c r="A205" s="3" t="n">
        <v>42614</v>
      </c>
      <c r="B205" s="173" t="n">
        <v>0.98</v>
      </c>
      <c r="C205" s="173" t="n">
        <v>0</v>
      </c>
      <c r="E205" s="173" t="n">
        <v>0</v>
      </c>
      <c r="F205" s="173" t="n">
        <v>0</v>
      </c>
      <c r="G205" s="173" t="n">
        <v>0</v>
      </c>
      <c r="H205" s="173" t="n">
        <v>0.9875</v>
      </c>
      <c r="I205" s="173" t="n">
        <v>0.9875</v>
      </c>
      <c r="J205" s="173" t="n">
        <v>0.9805</v>
      </c>
      <c r="K205" s="173" t="n">
        <v>0</v>
      </c>
      <c r="L205" s="173" t="n">
        <v>0.9875</v>
      </c>
      <c r="M205" s="173" t="n">
        <v>0.9875</v>
      </c>
      <c r="N205" s="173" t="n">
        <v>0.98</v>
      </c>
      <c r="O205" s="173" t="n">
        <v>0.9875</v>
      </c>
      <c r="P205" s="173" t="n">
        <v>0.98</v>
      </c>
      <c r="Q205" s="173" t="n">
        <v>0.9875</v>
      </c>
      <c r="R205" s="173" t="n">
        <v>0.9875</v>
      </c>
      <c r="S205" s="173" t="n">
        <v>0.9875</v>
      </c>
      <c r="T205" s="173" t="n">
        <v>0.98</v>
      </c>
      <c r="U205" s="173" t="n">
        <v>0.98</v>
      </c>
      <c r="V205" s="173" t="n">
        <v>0.98</v>
      </c>
      <c r="W205" s="173" t="n">
        <v>0.98</v>
      </c>
      <c r="X205" s="173" t="n">
        <v>0.9875</v>
      </c>
      <c r="Y205" s="173" t="n">
        <v>0.9875</v>
      </c>
      <c r="Z205" s="173" t="n">
        <v>0.9875</v>
      </c>
      <c r="AA205" s="173" t="n">
        <v>0.9875</v>
      </c>
      <c r="AB205" s="173" t="n">
        <v>0.98</v>
      </c>
      <c r="AC205" s="173" t="n">
        <v>0.98</v>
      </c>
      <c r="AD205" s="173" t="n">
        <v>0.9875</v>
      </c>
      <c r="AE205" s="173" t="n">
        <v>0.9875</v>
      </c>
      <c r="AF205" s="173" t="n">
        <v>0.98</v>
      </c>
      <c r="AG205" s="173" t="n">
        <v>0.99</v>
      </c>
      <c r="AH205" s="173" t="n">
        <v>0.98267125</v>
      </c>
      <c r="AI205" s="173" t="n">
        <v>0.98267125</v>
      </c>
      <c r="AJ205" s="173" t="n">
        <v>0.98</v>
      </c>
      <c r="AK205" s="173" t="n">
        <v>1</v>
      </c>
      <c r="AL205" s="173" t="n">
        <v>0</v>
      </c>
      <c r="AM205" s="174" t="n">
        <v>0</v>
      </c>
      <c r="BB205" s="181" t="n">
        <v>1</v>
      </c>
      <c r="BC205" s="173" t="n">
        <v>1</v>
      </c>
      <c r="BD205" s="173" t="n">
        <v>1</v>
      </c>
      <c r="BE205" s="173" t="n">
        <v>1</v>
      </c>
      <c r="BF205" s="173" t="n">
        <v>0.9999</v>
      </c>
      <c r="BG205" s="173" t="n">
        <v>1</v>
      </c>
      <c r="BH205" s="173" t="n">
        <v>1</v>
      </c>
      <c r="BI205" s="173" t="n">
        <v>0.99</v>
      </c>
      <c r="BJ205" s="173" t="n">
        <v>0.999</v>
      </c>
      <c r="BK205" s="173" t="n">
        <v>0.999</v>
      </c>
      <c r="BL205" s="173" t="n">
        <v>0.9985</v>
      </c>
      <c r="BM205" s="173" t="n">
        <v>0.9985</v>
      </c>
      <c r="BN205" s="173" t="n">
        <v>0.972</v>
      </c>
      <c r="BO205" s="173" t="n">
        <v>0.9999</v>
      </c>
      <c r="BP205" s="173" t="n">
        <v>0.9999</v>
      </c>
      <c r="BQ205" s="173" t="n">
        <v>1</v>
      </c>
      <c r="BR205" s="173" t="n">
        <v>1.1208626</v>
      </c>
      <c r="BS205" s="173" t="n">
        <v>1.129</v>
      </c>
      <c r="BT205" s="173" t="n">
        <v>1.0827</v>
      </c>
      <c r="BU205" s="173" t="n">
        <v>1.0248</v>
      </c>
      <c r="BV205" s="173" t="n">
        <v>1</v>
      </c>
      <c r="BW205" s="173" t="n">
        <v>2.5638</v>
      </c>
      <c r="BX205" s="173" t="n">
        <v>2.325626333</v>
      </c>
      <c r="BY205" s="173" t="n">
        <v>1.15855</v>
      </c>
      <c r="BZ205" s="173" t="n">
        <v>1.2885</v>
      </c>
      <c r="CA205" s="173" t="n">
        <v>2.001</v>
      </c>
      <c r="CB205" s="173" t="n">
        <v>1.564505</v>
      </c>
      <c r="CC205" s="173" t="n">
        <v>1.564505</v>
      </c>
      <c r="CD205" s="173" t="n">
        <v>1.292205</v>
      </c>
      <c r="CE205" s="173" t="n">
        <v>1.10258</v>
      </c>
      <c r="CF205" s="173" t="n">
        <v>1.465805</v>
      </c>
      <c r="CG205" s="182"/>
      <c r="CH205" s="173" t="n">
        <v>1.104125</v>
      </c>
      <c r="CI205" s="182"/>
      <c r="CJ205" s="182"/>
      <c r="CK205" s="182"/>
      <c r="CL205" s="182"/>
      <c r="CM205" s="182"/>
      <c r="CN205" s="182"/>
      <c r="CO205" s="182"/>
      <c r="CP205" s="173" t="n">
        <v>0.975</v>
      </c>
      <c r="CV205" s="173" t="n">
        <v>0.55</v>
      </c>
      <c r="CW205" s="173" t="n">
        <v>0.925</v>
      </c>
      <c r="CX205" s="173" t="n">
        <v>0.695</v>
      </c>
      <c r="CZ205" s="173" t="n">
        <v>0.945</v>
      </c>
      <c r="DA205" s="173" t="n">
        <v>0.9775</v>
      </c>
      <c r="DB205" s="173" t="n">
        <v>0.945</v>
      </c>
      <c r="DC205" s="173" t="n">
        <v>0.92</v>
      </c>
      <c r="DD205" s="173" t="n">
        <v>0.915</v>
      </c>
      <c r="DE205" s="173" t="n">
        <v>0.89</v>
      </c>
      <c r="DN205" s="182" t="n">
        <v>0.000285</v>
      </c>
      <c r="DO205" s="182" t="n">
        <v>0.0002</v>
      </c>
      <c r="DP205" s="182" t="n">
        <v>0</v>
      </c>
      <c r="DQ205" s="182" t="n">
        <v>0.0001</v>
      </c>
      <c r="DR205" s="182" t="n">
        <v>0</v>
      </c>
      <c r="DS205" s="182" t="n">
        <v>0.0036</v>
      </c>
      <c r="DT205" s="182" t="n">
        <v>0.00047</v>
      </c>
      <c r="DU205" s="182" t="n">
        <v>0.0007</v>
      </c>
      <c r="DV205" s="182" t="n">
        <v>0</v>
      </c>
      <c r="DW205" s="182" t="n">
        <v>0</v>
      </c>
      <c r="DX205" s="182" t="n">
        <v>0.0005</v>
      </c>
      <c r="DY205" s="182" t="n">
        <v>0.0005</v>
      </c>
      <c r="DZ205" s="182" t="n">
        <v>0.0003</v>
      </c>
      <c r="EA205" s="182" t="n">
        <v>0.000275</v>
      </c>
      <c r="EB205" s="182" t="n">
        <v>0.0004</v>
      </c>
      <c r="ED205" s="182" t="n">
        <v>6.5E-005</v>
      </c>
      <c r="EF205" s="173" t="n">
        <v>1</v>
      </c>
    </row>
    <row r="206" customFormat="false" ht="12.75" hidden="false" customHeight="false" outlineLevel="0" collapsed="false">
      <c r="A206" s="3" t="n">
        <v>42644</v>
      </c>
      <c r="B206" s="173" t="n">
        <v>0.98</v>
      </c>
      <c r="C206" s="173" t="n">
        <v>0</v>
      </c>
      <c r="E206" s="173" t="n">
        <v>0</v>
      </c>
      <c r="F206" s="173" t="n">
        <v>0</v>
      </c>
      <c r="G206" s="173" t="n">
        <v>0</v>
      </c>
      <c r="H206" s="173" t="n">
        <v>0.9875</v>
      </c>
      <c r="I206" s="173" t="n">
        <v>0.9875</v>
      </c>
      <c r="J206" s="173" t="n">
        <v>0.9805</v>
      </c>
      <c r="K206" s="173" t="n">
        <v>0</v>
      </c>
      <c r="L206" s="173" t="n">
        <v>0.9875</v>
      </c>
      <c r="M206" s="173" t="n">
        <v>0.9875</v>
      </c>
      <c r="N206" s="173" t="n">
        <v>0.98</v>
      </c>
      <c r="O206" s="173" t="n">
        <v>0.9875</v>
      </c>
      <c r="P206" s="173" t="n">
        <v>0.98</v>
      </c>
      <c r="Q206" s="173" t="n">
        <v>0.9875</v>
      </c>
      <c r="R206" s="173" t="n">
        <v>0.9875</v>
      </c>
      <c r="S206" s="173" t="n">
        <v>0.9875</v>
      </c>
      <c r="T206" s="173" t="n">
        <v>0.98</v>
      </c>
      <c r="U206" s="173" t="n">
        <v>0.98</v>
      </c>
      <c r="V206" s="173" t="n">
        <v>0.98</v>
      </c>
      <c r="W206" s="173" t="n">
        <v>0.98</v>
      </c>
      <c r="X206" s="173" t="n">
        <v>0.9875</v>
      </c>
      <c r="Y206" s="173" t="n">
        <v>0.9875</v>
      </c>
      <c r="Z206" s="173" t="n">
        <v>0.9875</v>
      </c>
      <c r="AA206" s="173" t="n">
        <v>0.9875</v>
      </c>
      <c r="AB206" s="173" t="n">
        <v>0.98</v>
      </c>
      <c r="AC206" s="173" t="n">
        <v>0.98</v>
      </c>
      <c r="AD206" s="173" t="n">
        <v>0.9875</v>
      </c>
      <c r="AE206" s="173" t="n">
        <v>0.9875</v>
      </c>
      <c r="AF206" s="173" t="n">
        <v>0.98</v>
      </c>
      <c r="AG206" s="173" t="n">
        <v>0.99</v>
      </c>
      <c r="AH206" s="173" t="n">
        <v>0.9827291</v>
      </c>
      <c r="AI206" s="173" t="n">
        <v>0.9827291</v>
      </c>
      <c r="AJ206" s="173" t="n">
        <v>0.98</v>
      </c>
      <c r="AK206" s="173" t="n">
        <v>1</v>
      </c>
      <c r="AL206" s="173" t="n">
        <v>0</v>
      </c>
      <c r="AM206" s="174" t="n">
        <v>0</v>
      </c>
      <c r="BB206" s="181" t="n">
        <v>1</v>
      </c>
      <c r="BC206" s="173" t="n">
        <v>1</v>
      </c>
      <c r="BD206" s="173" t="n">
        <v>1</v>
      </c>
      <c r="BE206" s="173" t="n">
        <v>1</v>
      </c>
      <c r="BF206" s="173" t="n">
        <v>0.9999</v>
      </c>
      <c r="BG206" s="173" t="n">
        <v>1</v>
      </c>
      <c r="BH206" s="173" t="n">
        <v>1</v>
      </c>
      <c r="BI206" s="173" t="n">
        <v>0.99</v>
      </c>
      <c r="BJ206" s="173" t="n">
        <v>0.999</v>
      </c>
      <c r="BK206" s="173" t="n">
        <v>0.999</v>
      </c>
      <c r="BL206" s="173" t="n">
        <v>0.9985</v>
      </c>
      <c r="BM206" s="173" t="n">
        <v>0.9985</v>
      </c>
      <c r="BN206" s="173" t="n">
        <v>0.972</v>
      </c>
      <c r="BO206" s="173" t="n">
        <v>0.9999</v>
      </c>
      <c r="BP206" s="173" t="n">
        <v>0.9999</v>
      </c>
      <c r="BQ206" s="173" t="n">
        <v>1</v>
      </c>
      <c r="BR206" s="173" t="n">
        <v>1.1211476</v>
      </c>
      <c r="BS206" s="173" t="n">
        <v>1.1292</v>
      </c>
      <c r="BT206" s="173" t="n">
        <v>1.0827</v>
      </c>
      <c r="BU206" s="173" t="n">
        <v>1.0249</v>
      </c>
      <c r="BV206" s="173" t="n">
        <v>1</v>
      </c>
      <c r="BW206" s="173" t="n">
        <v>2.5674</v>
      </c>
      <c r="BX206" s="173" t="n">
        <v>2.326096333</v>
      </c>
      <c r="BY206" s="173" t="n">
        <v>1.15925</v>
      </c>
      <c r="BZ206" s="173" t="n">
        <v>1.2885</v>
      </c>
      <c r="CA206" s="173" t="n">
        <v>2.001</v>
      </c>
      <c r="CB206" s="173" t="n">
        <v>1.565005</v>
      </c>
      <c r="CC206" s="173" t="n">
        <v>1.565005</v>
      </c>
      <c r="CD206" s="173" t="n">
        <v>1.292505</v>
      </c>
      <c r="CE206" s="173" t="n">
        <v>1.102855</v>
      </c>
      <c r="CF206" s="173" t="n">
        <v>1.466205</v>
      </c>
      <c r="CG206" s="182"/>
      <c r="CH206" s="173" t="n">
        <v>1.10419</v>
      </c>
      <c r="CI206" s="182"/>
      <c r="CJ206" s="182"/>
      <c r="CK206" s="182"/>
      <c r="CL206" s="182"/>
      <c r="CM206" s="182"/>
      <c r="CN206" s="182"/>
      <c r="CO206" s="182"/>
      <c r="CP206" s="173" t="n">
        <v>0.955</v>
      </c>
      <c r="CV206" s="173" t="n">
        <v>0.45</v>
      </c>
      <c r="CW206" s="173" t="n">
        <v>0.925</v>
      </c>
      <c r="CX206" s="173" t="n">
        <v>0.685</v>
      </c>
      <c r="CZ206" s="173" t="n">
        <v>0.805</v>
      </c>
      <c r="DA206" s="173" t="n">
        <v>0.8375</v>
      </c>
      <c r="DB206" s="173" t="n">
        <v>0.875</v>
      </c>
      <c r="DC206" s="173" t="n">
        <v>0.9025</v>
      </c>
      <c r="DD206" s="173" t="n">
        <v>0.82</v>
      </c>
      <c r="DE206" s="173" t="n">
        <v>0.89</v>
      </c>
      <c r="DN206" s="182" t="n">
        <v>0.000285</v>
      </c>
      <c r="DO206" s="182" t="n">
        <v>0.0002</v>
      </c>
      <c r="DP206" s="182" t="n">
        <v>0</v>
      </c>
      <c r="DQ206" s="182" t="n">
        <v>0.0001</v>
      </c>
      <c r="DR206" s="182" t="n">
        <v>0</v>
      </c>
      <c r="DS206" s="182" t="n">
        <v>0.0036</v>
      </c>
      <c r="DT206" s="182" t="n">
        <v>0.00047</v>
      </c>
      <c r="DU206" s="182" t="n">
        <v>0.0007</v>
      </c>
      <c r="DV206" s="182" t="n">
        <v>0</v>
      </c>
      <c r="DW206" s="182" t="n">
        <v>0</v>
      </c>
      <c r="DX206" s="182" t="n">
        <v>0.0005</v>
      </c>
      <c r="DY206" s="182" t="n">
        <v>0.0005</v>
      </c>
      <c r="DZ206" s="182" t="n">
        <v>0.0003</v>
      </c>
      <c r="EA206" s="182" t="n">
        <v>0.000275</v>
      </c>
      <c r="EB206" s="182" t="n">
        <v>0.0004</v>
      </c>
      <c r="ED206" s="182" t="n">
        <v>6.5E-005</v>
      </c>
      <c r="EF206" s="173" t="n">
        <v>1</v>
      </c>
    </row>
    <row r="207" customFormat="false" ht="12.75" hidden="false" customHeight="false" outlineLevel="0" collapsed="false">
      <c r="A207" s="3" t="n">
        <v>42675</v>
      </c>
      <c r="B207" s="173" t="n">
        <v>0.98</v>
      </c>
      <c r="C207" s="173" t="n">
        <v>0</v>
      </c>
      <c r="E207" s="173" t="n">
        <v>0</v>
      </c>
      <c r="F207" s="173" t="n">
        <v>0</v>
      </c>
      <c r="G207" s="173" t="n">
        <v>0</v>
      </c>
      <c r="H207" s="173" t="n">
        <v>0.9875</v>
      </c>
      <c r="I207" s="173" t="n">
        <v>0.9875</v>
      </c>
      <c r="J207" s="173" t="n">
        <v>0.9805</v>
      </c>
      <c r="K207" s="173" t="n">
        <v>0</v>
      </c>
      <c r="L207" s="173" t="n">
        <v>0.9875</v>
      </c>
      <c r="M207" s="173" t="n">
        <v>0.9875</v>
      </c>
      <c r="N207" s="173" t="n">
        <v>0.98</v>
      </c>
      <c r="O207" s="173" t="n">
        <v>0.9875</v>
      </c>
      <c r="P207" s="173" t="n">
        <v>0.98</v>
      </c>
      <c r="Q207" s="173" t="n">
        <v>0.9875</v>
      </c>
      <c r="R207" s="173" t="n">
        <v>0.9875</v>
      </c>
      <c r="S207" s="173" t="n">
        <v>0.9875</v>
      </c>
      <c r="T207" s="173" t="n">
        <v>0.98</v>
      </c>
      <c r="U207" s="173" t="n">
        <v>0.98</v>
      </c>
      <c r="V207" s="173" t="n">
        <v>0.98</v>
      </c>
      <c r="W207" s="173" t="n">
        <v>0.98</v>
      </c>
      <c r="X207" s="173" t="n">
        <v>0.9875</v>
      </c>
      <c r="Y207" s="173" t="n">
        <v>0.9875</v>
      </c>
      <c r="Z207" s="173" t="n">
        <v>0.9875</v>
      </c>
      <c r="AA207" s="173" t="n">
        <v>0.9875</v>
      </c>
      <c r="AB207" s="173" t="n">
        <v>0.98</v>
      </c>
      <c r="AC207" s="173" t="n">
        <v>0.98</v>
      </c>
      <c r="AD207" s="173" t="n">
        <v>0.9875</v>
      </c>
      <c r="AE207" s="173" t="n">
        <v>0.9875</v>
      </c>
      <c r="AF207" s="173" t="n">
        <v>0.98</v>
      </c>
      <c r="AG207" s="173" t="n">
        <v>0.99</v>
      </c>
      <c r="AH207" s="173" t="n">
        <v>0.98278695</v>
      </c>
      <c r="AI207" s="173" t="n">
        <v>0.98278695</v>
      </c>
      <c r="AJ207" s="173" t="n">
        <v>0.98</v>
      </c>
      <c r="AK207" s="173" t="n">
        <v>1</v>
      </c>
      <c r="AL207" s="173" t="n">
        <v>0</v>
      </c>
      <c r="AM207" s="174" t="n">
        <v>0</v>
      </c>
      <c r="BB207" s="181" t="n">
        <v>1</v>
      </c>
      <c r="BC207" s="173" t="n">
        <v>1</v>
      </c>
      <c r="BD207" s="173" t="n">
        <v>1</v>
      </c>
      <c r="BE207" s="173" t="n">
        <v>1</v>
      </c>
      <c r="BF207" s="173" t="n">
        <v>0.9999</v>
      </c>
      <c r="BG207" s="173" t="n">
        <v>1</v>
      </c>
      <c r="BH207" s="173" t="n">
        <v>1</v>
      </c>
      <c r="BI207" s="173" t="n">
        <v>0.99</v>
      </c>
      <c r="BJ207" s="173" t="n">
        <v>0.999</v>
      </c>
      <c r="BK207" s="173" t="n">
        <v>0.999</v>
      </c>
      <c r="BL207" s="173" t="n">
        <v>0.9985</v>
      </c>
      <c r="BM207" s="173" t="n">
        <v>0.9985</v>
      </c>
      <c r="BN207" s="173" t="n">
        <v>0.972</v>
      </c>
      <c r="BO207" s="173" t="n">
        <v>0.9999</v>
      </c>
      <c r="BP207" s="173" t="n">
        <v>0.9999</v>
      </c>
      <c r="BQ207" s="173" t="n">
        <v>1</v>
      </c>
      <c r="BR207" s="173" t="n">
        <v>1.1214326</v>
      </c>
      <c r="BS207" s="173" t="n">
        <v>1.1294</v>
      </c>
      <c r="BT207" s="173" t="n">
        <v>1.0827</v>
      </c>
      <c r="BU207" s="173" t="n">
        <v>1.025</v>
      </c>
      <c r="BV207" s="173" t="n">
        <v>1</v>
      </c>
      <c r="BW207" s="173" t="n">
        <v>2.571</v>
      </c>
      <c r="BX207" s="173" t="n">
        <v>2.326566333</v>
      </c>
      <c r="BY207" s="173" t="n">
        <v>1.15995</v>
      </c>
      <c r="BZ207" s="173" t="n">
        <v>1.2885</v>
      </c>
      <c r="CA207" s="173" t="n">
        <v>2.001</v>
      </c>
      <c r="CB207" s="173" t="n">
        <v>1.565505</v>
      </c>
      <c r="CC207" s="173" t="n">
        <v>1.565505</v>
      </c>
      <c r="CD207" s="173" t="n">
        <v>1.292805</v>
      </c>
      <c r="CE207" s="173" t="n">
        <v>1.10313</v>
      </c>
      <c r="CF207" s="173" t="n">
        <v>1.466605</v>
      </c>
      <c r="CG207" s="182"/>
      <c r="CH207" s="173" t="n">
        <v>1.104255</v>
      </c>
      <c r="CI207" s="182"/>
      <c r="CJ207" s="182"/>
      <c r="CK207" s="182"/>
      <c r="CL207" s="182"/>
      <c r="CM207" s="182"/>
      <c r="CN207" s="182"/>
      <c r="CO207" s="182"/>
      <c r="CP207" s="173" t="n">
        <v>0.955</v>
      </c>
      <c r="CV207" s="173" t="n">
        <v>0.46</v>
      </c>
      <c r="CW207" s="173" t="n">
        <v>0.905</v>
      </c>
      <c r="CX207" s="173" t="n">
        <v>0.645</v>
      </c>
      <c r="CZ207" s="173" t="n">
        <v>0.795</v>
      </c>
      <c r="DA207" s="173" t="n">
        <v>0.8275</v>
      </c>
      <c r="DB207" s="173" t="n">
        <v>0.85</v>
      </c>
      <c r="DC207" s="173" t="n">
        <v>0.9025</v>
      </c>
      <c r="DD207" s="173" t="n">
        <v>0.82</v>
      </c>
      <c r="DE207" s="173" t="n">
        <v>0.89</v>
      </c>
      <c r="DN207" s="182" t="n">
        <v>0.000285</v>
      </c>
      <c r="DO207" s="182" t="n">
        <v>0.0002</v>
      </c>
      <c r="DP207" s="182" t="n">
        <v>0</v>
      </c>
      <c r="DQ207" s="182" t="n">
        <v>0.0001</v>
      </c>
      <c r="DR207" s="182" t="n">
        <v>0</v>
      </c>
      <c r="DS207" s="182" t="n">
        <v>0.0036</v>
      </c>
      <c r="DT207" s="182" t="n">
        <v>0.00047</v>
      </c>
      <c r="DU207" s="182" t="n">
        <v>0.0007</v>
      </c>
      <c r="DV207" s="182" t="n">
        <v>0</v>
      </c>
      <c r="DW207" s="182" t="n">
        <v>0</v>
      </c>
      <c r="DX207" s="182" t="n">
        <v>0.0005</v>
      </c>
      <c r="DY207" s="182" t="n">
        <v>0.0005</v>
      </c>
      <c r="DZ207" s="182" t="n">
        <v>0.0003</v>
      </c>
      <c r="EA207" s="182" t="n">
        <v>0.000275</v>
      </c>
      <c r="EB207" s="182" t="n">
        <v>0.0004</v>
      </c>
      <c r="ED207" s="182" t="n">
        <v>6.5E-005</v>
      </c>
      <c r="EF207" s="173" t="n">
        <v>1</v>
      </c>
    </row>
    <row r="208" customFormat="false" ht="12.75" hidden="false" customHeight="false" outlineLevel="0" collapsed="false">
      <c r="A208" s="3" t="n">
        <v>42705</v>
      </c>
      <c r="B208" s="173" t="n">
        <v>0.98</v>
      </c>
      <c r="C208" s="173" t="n">
        <v>0</v>
      </c>
      <c r="E208" s="173" t="n">
        <v>0</v>
      </c>
      <c r="F208" s="173" t="n">
        <v>0</v>
      </c>
      <c r="G208" s="173" t="n">
        <v>0</v>
      </c>
      <c r="H208" s="173" t="n">
        <v>0.9875</v>
      </c>
      <c r="I208" s="173" t="n">
        <v>0.9875</v>
      </c>
      <c r="J208" s="173" t="n">
        <v>0.9805</v>
      </c>
      <c r="K208" s="173" t="n">
        <v>0</v>
      </c>
      <c r="L208" s="173" t="n">
        <v>0.92394295</v>
      </c>
      <c r="M208" s="173" t="n">
        <v>0.974838112</v>
      </c>
      <c r="N208" s="173" t="n">
        <v>0.89224245</v>
      </c>
      <c r="O208" s="173" t="n">
        <v>0.984788963</v>
      </c>
      <c r="P208" s="173" t="n">
        <v>0.89224245</v>
      </c>
      <c r="Q208" s="173" t="n">
        <v>0.92394295</v>
      </c>
      <c r="R208" s="173" t="n">
        <v>0.92394295</v>
      </c>
      <c r="S208" s="173" t="n">
        <v>0.92394295</v>
      </c>
      <c r="T208" s="173" t="n">
        <v>0.89224245</v>
      </c>
      <c r="U208" s="173" t="n">
        <v>0.89224245</v>
      </c>
      <c r="V208" s="173" t="n">
        <v>0.89224245</v>
      </c>
      <c r="W208" s="173" t="n">
        <v>0.89224245</v>
      </c>
      <c r="X208" s="173" t="n">
        <v>0.984788963</v>
      </c>
      <c r="Y208" s="173" t="n">
        <v>0.984788963</v>
      </c>
      <c r="Z208" s="173" t="n">
        <v>0.984788963</v>
      </c>
      <c r="AA208" s="173" t="n">
        <v>0.984788963</v>
      </c>
      <c r="AB208" s="173" t="n">
        <v>0.89224245</v>
      </c>
      <c r="AC208" s="173" t="n">
        <v>0.89224245</v>
      </c>
      <c r="AD208" s="173" t="n">
        <v>0.984788963</v>
      </c>
      <c r="AE208" s="173" t="n">
        <v>0.984788963</v>
      </c>
      <c r="AF208" s="173" t="n">
        <v>0.89224245</v>
      </c>
      <c r="AG208" s="173" t="n">
        <v>0.98</v>
      </c>
      <c r="AH208" s="173" t="n">
        <v>0.9828448</v>
      </c>
      <c r="AI208" s="173" t="n">
        <v>0.9828448</v>
      </c>
      <c r="AJ208" s="173" t="n">
        <v>0.89224245</v>
      </c>
      <c r="AK208" s="173" t="n">
        <v>1</v>
      </c>
      <c r="AL208" s="173" t="n">
        <v>0</v>
      </c>
      <c r="AM208" s="174" t="n">
        <v>0</v>
      </c>
      <c r="BB208" s="181" t="n">
        <v>1</v>
      </c>
      <c r="BC208" s="173" t="n">
        <v>1</v>
      </c>
      <c r="BD208" s="173" t="n">
        <v>1</v>
      </c>
      <c r="BE208" s="173" t="n">
        <v>1</v>
      </c>
      <c r="BF208" s="173" t="n">
        <v>0.9999</v>
      </c>
      <c r="BG208" s="173" t="n">
        <v>1</v>
      </c>
      <c r="BH208" s="173" t="n">
        <v>1</v>
      </c>
      <c r="BI208" s="173" t="n">
        <v>0.99</v>
      </c>
      <c r="BJ208" s="173" t="n">
        <v>0.999</v>
      </c>
      <c r="BK208" s="173" t="n">
        <v>0.999</v>
      </c>
      <c r="BL208" s="173" t="n">
        <v>0.9985</v>
      </c>
      <c r="BM208" s="173" t="n">
        <v>0.9985</v>
      </c>
      <c r="BN208" s="173" t="n">
        <v>0.972</v>
      </c>
      <c r="BO208" s="173" t="n">
        <v>0.9999</v>
      </c>
      <c r="BP208" s="173" t="n">
        <v>0.9999</v>
      </c>
      <c r="BQ208" s="173" t="n">
        <v>1</v>
      </c>
      <c r="BR208" s="173" t="n">
        <v>1.1217176</v>
      </c>
      <c r="BS208" s="173" t="n">
        <v>1.1296</v>
      </c>
      <c r="BT208" s="173" t="n">
        <v>1.0827</v>
      </c>
      <c r="BU208" s="173" t="n">
        <v>1.0251</v>
      </c>
      <c r="BV208" s="173" t="n">
        <v>1</v>
      </c>
      <c r="BW208" s="173" t="n">
        <v>2.5746</v>
      </c>
      <c r="BX208" s="173" t="n">
        <v>2.327036333</v>
      </c>
      <c r="BY208" s="173" t="n">
        <v>1.16065</v>
      </c>
      <c r="BZ208" s="173" t="n">
        <v>1.2885</v>
      </c>
      <c r="CA208" s="173" t="n">
        <v>2.001</v>
      </c>
      <c r="CB208" s="173" t="n">
        <v>1.566005</v>
      </c>
      <c r="CC208" s="173" t="n">
        <v>1.566005</v>
      </c>
      <c r="CD208" s="173" t="n">
        <v>1.293105</v>
      </c>
      <c r="CE208" s="173" t="n">
        <v>1.103405</v>
      </c>
      <c r="CF208" s="173" t="n">
        <v>1.467005</v>
      </c>
      <c r="CG208" s="182"/>
      <c r="CH208" s="173" t="n">
        <v>1.10432</v>
      </c>
      <c r="CI208" s="182"/>
      <c r="CJ208" s="182"/>
      <c r="CK208" s="182"/>
      <c r="CL208" s="182"/>
      <c r="CM208" s="182"/>
      <c r="CN208" s="182"/>
      <c r="CO208" s="182"/>
      <c r="CP208" s="173" t="n">
        <v>0.935</v>
      </c>
      <c r="CV208" s="173" t="n">
        <v>0.48</v>
      </c>
      <c r="CW208" s="173" t="n">
        <v>0.875</v>
      </c>
      <c r="CX208" s="173" t="n">
        <v>0.65</v>
      </c>
      <c r="CZ208" s="173" t="n">
        <v>0.59</v>
      </c>
      <c r="DA208" s="173" t="n">
        <v>0.6225</v>
      </c>
      <c r="DB208" s="173" t="n">
        <v>0.69</v>
      </c>
      <c r="DC208" s="173" t="n">
        <v>0.8925</v>
      </c>
      <c r="DD208" s="173" t="n">
        <v>0.715</v>
      </c>
      <c r="DE208" s="173" t="n">
        <v>0.89</v>
      </c>
      <c r="DN208" s="182" t="n">
        <v>0.000285</v>
      </c>
      <c r="DO208" s="182" t="n">
        <v>0.0002</v>
      </c>
      <c r="DP208" s="182" t="n">
        <v>0</v>
      </c>
      <c r="DQ208" s="182" t="n">
        <v>0.0001</v>
      </c>
      <c r="DR208" s="182" t="n">
        <v>0</v>
      </c>
      <c r="DS208" s="182" t="n">
        <v>0.0036</v>
      </c>
      <c r="DT208" s="182" t="n">
        <v>0.00047</v>
      </c>
      <c r="DU208" s="182" t="n">
        <v>0.0007</v>
      </c>
      <c r="DV208" s="182" t="n">
        <v>0</v>
      </c>
      <c r="DW208" s="182" t="n">
        <v>0</v>
      </c>
      <c r="DX208" s="182" t="n">
        <v>0.0005</v>
      </c>
      <c r="DY208" s="182" t="n">
        <v>0.0005</v>
      </c>
      <c r="DZ208" s="182" t="n">
        <v>0.0003</v>
      </c>
      <c r="EA208" s="182" t="n">
        <v>0.000275</v>
      </c>
      <c r="EB208" s="182" t="n">
        <v>0.0004</v>
      </c>
      <c r="ED208" s="182" t="n">
        <v>6.5E-005</v>
      </c>
      <c r="EF208" s="173" t="n">
        <v>1</v>
      </c>
    </row>
    <row r="209" customFormat="false" ht="12.75" hidden="false" customHeight="false" outlineLevel="0" collapsed="false">
      <c r="A209" s="3" t="n">
        <v>42736</v>
      </c>
      <c r="B209" s="173" t="n">
        <v>0.98</v>
      </c>
      <c r="C209" s="173" t="n">
        <v>0</v>
      </c>
      <c r="E209" s="173" t="n">
        <v>0</v>
      </c>
      <c r="F209" s="173" t="n">
        <v>0</v>
      </c>
      <c r="G209" s="173" t="n">
        <v>0</v>
      </c>
      <c r="H209" s="173" t="n">
        <v>0.9875</v>
      </c>
      <c r="I209" s="173" t="n">
        <v>0.93488675</v>
      </c>
      <c r="J209" s="173" t="n">
        <v>0.9805</v>
      </c>
      <c r="K209" s="173" t="n">
        <v>0</v>
      </c>
      <c r="L209" s="173" t="n">
        <v>0.947735525</v>
      </c>
      <c r="M209" s="173" t="n">
        <v>0.9875</v>
      </c>
      <c r="N209" s="173" t="n">
        <v>0.89244945</v>
      </c>
      <c r="O209" s="173" t="n">
        <v>0.9712384</v>
      </c>
      <c r="P209" s="173" t="n">
        <v>0.89244945</v>
      </c>
      <c r="Q209" s="173" t="n">
        <v>0.947735525</v>
      </c>
      <c r="R209" s="173" t="n">
        <v>0.947735525</v>
      </c>
      <c r="S209" s="173" t="n">
        <v>0.947735525</v>
      </c>
      <c r="T209" s="173" t="n">
        <v>0.89244945</v>
      </c>
      <c r="U209" s="173" t="n">
        <v>0.89244945</v>
      </c>
      <c r="V209" s="173" t="n">
        <v>0.89244945</v>
      </c>
      <c r="W209" s="173" t="n">
        <v>0.89244945</v>
      </c>
      <c r="X209" s="173" t="n">
        <v>0.9712384</v>
      </c>
      <c r="Y209" s="173" t="n">
        <v>0.9712384</v>
      </c>
      <c r="Z209" s="173" t="n">
        <v>0.9712384</v>
      </c>
      <c r="AA209" s="173" t="n">
        <v>0.9712384</v>
      </c>
      <c r="AB209" s="173" t="n">
        <v>0.89244945</v>
      </c>
      <c r="AC209" s="173" t="n">
        <v>0.89244945</v>
      </c>
      <c r="AD209" s="173" t="n">
        <v>0.9712384</v>
      </c>
      <c r="AE209" s="173" t="n">
        <v>0.9712384</v>
      </c>
      <c r="AF209" s="173" t="n">
        <v>0.89244945</v>
      </c>
      <c r="AG209" s="173" t="n">
        <v>0.98</v>
      </c>
      <c r="AH209" s="173" t="n">
        <v>0.98290265</v>
      </c>
      <c r="AI209" s="173" t="n">
        <v>0.98290265</v>
      </c>
      <c r="AJ209" s="173" t="n">
        <v>0.89244945</v>
      </c>
      <c r="AK209" s="173" t="n">
        <v>1</v>
      </c>
      <c r="AL209" s="173" t="n">
        <v>0</v>
      </c>
      <c r="AM209" s="174" t="n">
        <v>0</v>
      </c>
      <c r="BB209" s="181" t="n">
        <v>1</v>
      </c>
      <c r="BC209" s="173" t="n">
        <v>1</v>
      </c>
      <c r="BD209" s="173" t="n">
        <v>1</v>
      </c>
      <c r="BE209" s="173" t="n">
        <v>1</v>
      </c>
      <c r="BF209" s="173" t="n">
        <v>0.9999</v>
      </c>
      <c r="BG209" s="173" t="n">
        <v>1</v>
      </c>
      <c r="BH209" s="173" t="n">
        <v>1</v>
      </c>
      <c r="BI209" s="173" t="n">
        <v>0.99</v>
      </c>
      <c r="BJ209" s="173" t="n">
        <v>0.999</v>
      </c>
      <c r="BK209" s="173" t="n">
        <v>0.999</v>
      </c>
      <c r="BL209" s="173" t="n">
        <v>0.9985</v>
      </c>
      <c r="BM209" s="173" t="n">
        <v>0.9985</v>
      </c>
      <c r="BN209" s="173" t="n">
        <v>0.972</v>
      </c>
      <c r="BO209" s="173" t="n">
        <v>0.9999</v>
      </c>
      <c r="BP209" s="173" t="n">
        <v>0.9999</v>
      </c>
      <c r="BQ209" s="173" t="n">
        <v>1</v>
      </c>
      <c r="BR209" s="173" t="n">
        <v>1.1220026</v>
      </c>
      <c r="BS209" s="173" t="n">
        <v>1.1298</v>
      </c>
      <c r="BT209" s="173" t="n">
        <v>1.0827</v>
      </c>
      <c r="BU209" s="173" t="n">
        <v>1.0252</v>
      </c>
      <c r="BV209" s="173" t="n">
        <v>1</v>
      </c>
      <c r="BW209" s="173" t="n">
        <v>2.5782</v>
      </c>
      <c r="BX209" s="173" t="n">
        <v>2.327506333</v>
      </c>
      <c r="BY209" s="173" t="n">
        <v>1.16135</v>
      </c>
      <c r="BZ209" s="173" t="n">
        <v>1.2885</v>
      </c>
      <c r="CA209" s="173" t="n">
        <v>2.001</v>
      </c>
      <c r="CB209" s="173" t="n">
        <v>1.566505</v>
      </c>
      <c r="CC209" s="173" t="n">
        <v>1.566505</v>
      </c>
      <c r="CD209" s="173" t="n">
        <v>1.293405</v>
      </c>
      <c r="CE209" s="173" t="n">
        <v>1.10368</v>
      </c>
      <c r="CF209" s="173" t="n">
        <v>1.467405</v>
      </c>
      <c r="CG209" s="182"/>
      <c r="CH209" s="173" t="n">
        <v>1.104385</v>
      </c>
      <c r="CI209" s="182"/>
      <c r="CJ209" s="182"/>
      <c r="CK209" s="182"/>
      <c r="CL209" s="182"/>
      <c r="CM209" s="182"/>
      <c r="CN209" s="182"/>
      <c r="CO209" s="182"/>
      <c r="CP209" s="173" t="n">
        <v>0.895</v>
      </c>
      <c r="CV209" s="173" t="n">
        <v>0.45</v>
      </c>
      <c r="CW209" s="173" t="n">
        <v>0.805</v>
      </c>
      <c r="CX209" s="173" t="n">
        <v>0.66</v>
      </c>
      <c r="CZ209" s="173" t="n">
        <v>0.605</v>
      </c>
      <c r="DA209" s="173" t="n">
        <v>0.6375</v>
      </c>
      <c r="DB209" s="173" t="n">
        <v>0.69</v>
      </c>
      <c r="DC209" s="173" t="n">
        <v>0.88</v>
      </c>
      <c r="DD209" s="173" t="n">
        <v>0.64</v>
      </c>
      <c r="DE209" s="173" t="n">
        <v>0.89</v>
      </c>
      <c r="DN209" s="182" t="n">
        <v>0.000285</v>
      </c>
      <c r="DO209" s="182" t="n">
        <v>0.0002</v>
      </c>
      <c r="DP209" s="182" t="n">
        <v>0</v>
      </c>
      <c r="DQ209" s="182" t="n">
        <v>0.0001</v>
      </c>
      <c r="DR209" s="182" t="n">
        <v>0</v>
      </c>
      <c r="DS209" s="182" t="n">
        <v>0.0036</v>
      </c>
      <c r="DT209" s="182" t="n">
        <v>0.00047</v>
      </c>
      <c r="DU209" s="182" t="n">
        <v>0.0007</v>
      </c>
      <c r="DV209" s="182" t="n">
        <v>0</v>
      </c>
      <c r="DW209" s="182" t="n">
        <v>0</v>
      </c>
      <c r="DX209" s="182" t="n">
        <v>0.0005</v>
      </c>
      <c r="DY209" s="182" t="n">
        <v>0.0005</v>
      </c>
      <c r="DZ209" s="182" t="n">
        <v>0.0003</v>
      </c>
      <c r="EA209" s="182" t="n">
        <v>0.000275</v>
      </c>
      <c r="EB209" s="182" t="n">
        <v>0.0004</v>
      </c>
      <c r="ED209" s="182" t="n">
        <v>6.5E-005</v>
      </c>
      <c r="EF209" s="173" t="n">
        <v>1</v>
      </c>
    </row>
    <row r="210" customFormat="false" ht="12.75" hidden="false" customHeight="false" outlineLevel="0" collapsed="false">
      <c r="A210" s="3" t="n">
        <v>42767</v>
      </c>
      <c r="B210" s="173" t="n">
        <v>0.98</v>
      </c>
      <c r="C210" s="173" t="n">
        <v>0</v>
      </c>
      <c r="E210" s="173" t="n">
        <v>0</v>
      </c>
      <c r="F210" s="173" t="n">
        <v>0</v>
      </c>
      <c r="G210" s="173" t="n">
        <v>0</v>
      </c>
      <c r="H210" s="173" t="n">
        <v>0.9875</v>
      </c>
      <c r="I210" s="173" t="n">
        <v>0.98193225</v>
      </c>
      <c r="J210" s="173" t="n">
        <v>0.9805</v>
      </c>
      <c r="K210" s="173" t="n">
        <v>0</v>
      </c>
      <c r="L210" s="173" t="n">
        <v>0.9875</v>
      </c>
      <c r="M210" s="173" t="n">
        <v>0.9875</v>
      </c>
      <c r="N210" s="173" t="n">
        <v>0.91853055</v>
      </c>
      <c r="O210" s="173" t="n">
        <v>0.968720513</v>
      </c>
      <c r="P210" s="173" t="n">
        <v>0.91853055</v>
      </c>
      <c r="Q210" s="173" t="n">
        <v>0.9875</v>
      </c>
      <c r="R210" s="173" t="n">
        <v>0.9875</v>
      </c>
      <c r="S210" s="173" t="n">
        <v>0.9875</v>
      </c>
      <c r="T210" s="173" t="n">
        <v>0.91853055</v>
      </c>
      <c r="U210" s="173" t="n">
        <v>0.91853055</v>
      </c>
      <c r="V210" s="173" t="n">
        <v>0.91853055</v>
      </c>
      <c r="W210" s="173" t="n">
        <v>0.91853055</v>
      </c>
      <c r="X210" s="173" t="n">
        <v>0.968720513</v>
      </c>
      <c r="Y210" s="173" t="n">
        <v>0.968720513</v>
      </c>
      <c r="Z210" s="173" t="n">
        <v>0.968720513</v>
      </c>
      <c r="AA210" s="173" t="n">
        <v>0.968720513</v>
      </c>
      <c r="AB210" s="173" t="n">
        <v>0.91853055</v>
      </c>
      <c r="AC210" s="173" t="n">
        <v>0.91853055</v>
      </c>
      <c r="AD210" s="173" t="n">
        <v>0.968720513</v>
      </c>
      <c r="AE210" s="173" t="n">
        <v>0.968720513</v>
      </c>
      <c r="AF210" s="173" t="n">
        <v>0.91853055</v>
      </c>
      <c r="AG210" s="173" t="n">
        <v>0.98</v>
      </c>
      <c r="AH210" s="173" t="n">
        <v>0.9829605</v>
      </c>
      <c r="AI210" s="173" t="n">
        <v>0.9829605</v>
      </c>
      <c r="AJ210" s="173" t="n">
        <v>0.91853055</v>
      </c>
      <c r="AK210" s="173" t="n">
        <v>1</v>
      </c>
      <c r="AL210" s="173" t="n">
        <v>0</v>
      </c>
      <c r="AM210" s="174" t="n">
        <v>0</v>
      </c>
      <c r="BB210" s="181" t="n">
        <v>1</v>
      </c>
      <c r="BC210" s="173" t="n">
        <v>1</v>
      </c>
      <c r="BD210" s="173" t="n">
        <v>1</v>
      </c>
      <c r="BE210" s="173" t="n">
        <v>1</v>
      </c>
      <c r="BF210" s="173" t="n">
        <v>0.9999</v>
      </c>
      <c r="BG210" s="173" t="n">
        <v>1</v>
      </c>
      <c r="BH210" s="173" t="n">
        <v>1</v>
      </c>
      <c r="BI210" s="173" t="n">
        <v>0.99</v>
      </c>
      <c r="BJ210" s="173" t="n">
        <v>0.999</v>
      </c>
      <c r="BK210" s="173" t="n">
        <v>0.999</v>
      </c>
      <c r="BL210" s="173" t="n">
        <v>0.9985</v>
      </c>
      <c r="BM210" s="173" t="n">
        <v>0.9985</v>
      </c>
      <c r="BN210" s="173" t="n">
        <v>0.972</v>
      </c>
      <c r="BO210" s="173" t="n">
        <v>0.9999</v>
      </c>
      <c r="BP210" s="173" t="n">
        <v>0.9999</v>
      </c>
      <c r="BQ210" s="173" t="n">
        <v>1</v>
      </c>
      <c r="BR210" s="173" t="n">
        <v>1.1222876</v>
      </c>
      <c r="BS210" s="173" t="n">
        <v>1.13</v>
      </c>
      <c r="BT210" s="173" t="n">
        <v>1.0827</v>
      </c>
      <c r="BU210" s="173" t="n">
        <v>1.0253</v>
      </c>
      <c r="BV210" s="173" t="n">
        <v>1</v>
      </c>
      <c r="BW210" s="173" t="n">
        <v>2.5818</v>
      </c>
      <c r="BX210" s="173" t="n">
        <v>2.327976333</v>
      </c>
      <c r="BY210" s="173" t="n">
        <v>1.16205</v>
      </c>
      <c r="BZ210" s="173" t="n">
        <v>1.2885</v>
      </c>
      <c r="CA210" s="173" t="n">
        <v>2.001</v>
      </c>
      <c r="CB210" s="173" t="n">
        <v>1.567005</v>
      </c>
      <c r="CC210" s="173" t="n">
        <v>1.567005</v>
      </c>
      <c r="CD210" s="173" t="n">
        <v>1.293705</v>
      </c>
      <c r="CE210" s="173" t="n">
        <v>1.103955</v>
      </c>
      <c r="CF210" s="173" t="n">
        <v>1.467805</v>
      </c>
      <c r="CG210" s="182"/>
      <c r="CH210" s="173" t="n">
        <v>1.10445</v>
      </c>
      <c r="CI210" s="182"/>
      <c r="CJ210" s="182"/>
      <c r="CK210" s="182"/>
      <c r="CL210" s="182"/>
      <c r="CM210" s="182"/>
      <c r="CN210" s="182"/>
      <c r="CO210" s="182"/>
      <c r="CP210" s="173" t="n">
        <v>0.865</v>
      </c>
      <c r="CV210" s="173" t="n">
        <v>0.45</v>
      </c>
      <c r="CW210" s="173" t="n">
        <v>0.845</v>
      </c>
      <c r="CX210" s="173" t="n">
        <v>0.765</v>
      </c>
      <c r="CZ210" s="173" t="n">
        <v>0.635</v>
      </c>
      <c r="DA210" s="173" t="n">
        <v>0.6675</v>
      </c>
      <c r="DB210" s="173" t="n">
        <v>0.71</v>
      </c>
      <c r="DC210" s="173" t="n">
        <v>0.8775</v>
      </c>
      <c r="DD210" s="173" t="n">
        <v>0.67</v>
      </c>
      <c r="DE210" s="173" t="n">
        <v>0.89</v>
      </c>
      <c r="DN210" s="182" t="n">
        <v>0.000285</v>
      </c>
      <c r="DO210" s="182" t="n">
        <v>0.0002</v>
      </c>
      <c r="DP210" s="182" t="n">
        <v>0</v>
      </c>
      <c r="DQ210" s="182" t="n">
        <v>0.0001</v>
      </c>
      <c r="DR210" s="182" t="n">
        <v>0</v>
      </c>
      <c r="DS210" s="182" t="n">
        <v>0.0036</v>
      </c>
      <c r="DT210" s="182" t="n">
        <v>0.00047</v>
      </c>
      <c r="DU210" s="182" t="n">
        <v>0.0007</v>
      </c>
      <c r="DV210" s="182" t="n">
        <v>0</v>
      </c>
      <c r="DW210" s="182" t="n">
        <v>0</v>
      </c>
      <c r="DX210" s="182" t="n">
        <v>0.0005</v>
      </c>
      <c r="DY210" s="182" t="n">
        <v>0.0005</v>
      </c>
      <c r="DZ210" s="182" t="n">
        <v>0.0003</v>
      </c>
      <c r="EA210" s="182" t="n">
        <v>0.000275</v>
      </c>
      <c r="EB210" s="182" t="n">
        <v>0.0004</v>
      </c>
      <c r="ED210" s="182" t="n">
        <v>6.5E-005</v>
      </c>
      <c r="EF210" s="173" t="n">
        <v>1</v>
      </c>
    </row>
    <row r="211" customFormat="false" ht="12.75" hidden="false" customHeight="false" outlineLevel="0" collapsed="false">
      <c r="A211" s="3" t="n">
        <v>42795</v>
      </c>
      <c r="B211" s="173" t="n">
        <v>0.98</v>
      </c>
      <c r="C211" s="173" t="n">
        <v>0</v>
      </c>
      <c r="E211" s="173" t="n">
        <v>0</v>
      </c>
      <c r="F211" s="173" t="n">
        <v>0</v>
      </c>
      <c r="G211" s="173" t="n">
        <v>0</v>
      </c>
      <c r="H211" s="173" t="n">
        <v>0.9875</v>
      </c>
      <c r="I211" s="173" t="n">
        <v>0.9875</v>
      </c>
      <c r="J211" s="173" t="n">
        <v>0.9805</v>
      </c>
      <c r="K211" s="173" t="n">
        <v>0</v>
      </c>
      <c r="L211" s="173" t="n">
        <v>0.9875</v>
      </c>
      <c r="M211" s="173" t="n">
        <v>0.9875</v>
      </c>
      <c r="N211" s="173" t="n">
        <v>0.98</v>
      </c>
      <c r="O211" s="173" t="n">
        <v>0.9875</v>
      </c>
      <c r="P211" s="173" t="n">
        <v>0.98</v>
      </c>
      <c r="Q211" s="173" t="n">
        <v>0.9875</v>
      </c>
      <c r="R211" s="173" t="n">
        <v>0.9875</v>
      </c>
      <c r="S211" s="173" t="n">
        <v>0.9875</v>
      </c>
      <c r="T211" s="173" t="n">
        <v>0.98</v>
      </c>
      <c r="U211" s="173" t="n">
        <v>0.98</v>
      </c>
      <c r="V211" s="173" t="n">
        <v>0.98</v>
      </c>
      <c r="W211" s="173" t="n">
        <v>0.98</v>
      </c>
      <c r="X211" s="173" t="n">
        <v>0.9875</v>
      </c>
      <c r="Y211" s="173" t="n">
        <v>0.9875</v>
      </c>
      <c r="Z211" s="173" t="n">
        <v>0.9875</v>
      </c>
      <c r="AA211" s="173" t="n">
        <v>0.9875</v>
      </c>
      <c r="AB211" s="173" t="n">
        <v>0.98</v>
      </c>
      <c r="AC211" s="173" t="n">
        <v>0.98</v>
      </c>
      <c r="AD211" s="173" t="n">
        <v>0.9875</v>
      </c>
      <c r="AE211" s="173" t="n">
        <v>0.9875</v>
      </c>
      <c r="AF211" s="173" t="n">
        <v>0.98</v>
      </c>
      <c r="AG211" s="173" t="n">
        <v>0.99</v>
      </c>
      <c r="AH211" s="173" t="n">
        <v>0.98301835</v>
      </c>
      <c r="AI211" s="173" t="n">
        <v>0.98301835</v>
      </c>
      <c r="AJ211" s="173" t="n">
        <v>0.98</v>
      </c>
      <c r="AK211" s="173" t="n">
        <v>1</v>
      </c>
      <c r="AL211" s="173" t="n">
        <v>0</v>
      </c>
      <c r="AM211" s="174" t="n">
        <v>0</v>
      </c>
      <c r="BB211" s="181" t="n">
        <v>1</v>
      </c>
      <c r="BC211" s="173" t="n">
        <v>1</v>
      </c>
      <c r="BD211" s="173" t="n">
        <v>1</v>
      </c>
      <c r="BE211" s="173" t="n">
        <v>1</v>
      </c>
      <c r="BF211" s="173" t="n">
        <v>0.9999</v>
      </c>
      <c r="BG211" s="173" t="n">
        <v>1</v>
      </c>
      <c r="BH211" s="173" t="n">
        <v>1</v>
      </c>
      <c r="BI211" s="173" t="n">
        <v>0.99</v>
      </c>
      <c r="BJ211" s="173" t="n">
        <v>0.999</v>
      </c>
      <c r="BK211" s="173" t="n">
        <v>0.999</v>
      </c>
      <c r="BL211" s="173" t="n">
        <v>0.9985</v>
      </c>
      <c r="BM211" s="173" t="n">
        <v>0.9985</v>
      </c>
      <c r="BN211" s="173" t="n">
        <v>0.972</v>
      </c>
      <c r="BO211" s="173" t="n">
        <v>0.9999</v>
      </c>
      <c r="BP211" s="173" t="n">
        <v>0.9999</v>
      </c>
      <c r="BQ211" s="173" t="n">
        <v>1</v>
      </c>
      <c r="BR211" s="173" t="n">
        <v>1.1225726</v>
      </c>
      <c r="BS211" s="173" t="n">
        <v>1.1302</v>
      </c>
      <c r="BT211" s="173" t="n">
        <v>1.0827</v>
      </c>
      <c r="BU211" s="173" t="n">
        <v>1.0254</v>
      </c>
      <c r="BV211" s="173" t="n">
        <v>1</v>
      </c>
      <c r="BW211" s="173" t="n">
        <v>2.5854</v>
      </c>
      <c r="BX211" s="173" t="n">
        <v>2.328446333</v>
      </c>
      <c r="BY211" s="173" t="n">
        <v>1.16275</v>
      </c>
      <c r="BZ211" s="173" t="n">
        <v>1.2885</v>
      </c>
      <c r="CA211" s="173" t="n">
        <v>2.001</v>
      </c>
      <c r="CB211" s="173" t="n">
        <v>1.567505</v>
      </c>
      <c r="CC211" s="173" t="n">
        <v>1.567505</v>
      </c>
      <c r="CD211" s="173" t="n">
        <v>1.294005</v>
      </c>
      <c r="CE211" s="173" t="n">
        <v>1.10423</v>
      </c>
      <c r="CF211" s="173" t="n">
        <v>1.468205</v>
      </c>
      <c r="CG211" s="182"/>
      <c r="CH211" s="173" t="n">
        <v>1.104515</v>
      </c>
      <c r="CI211" s="182"/>
      <c r="CJ211" s="182"/>
      <c r="CK211" s="182"/>
      <c r="CL211" s="182"/>
      <c r="CM211" s="182"/>
      <c r="CN211" s="182"/>
      <c r="CO211" s="182"/>
      <c r="CP211" s="173" t="n">
        <v>0.865</v>
      </c>
      <c r="CV211" s="173" t="n">
        <v>0.45</v>
      </c>
      <c r="CW211" s="173" t="n">
        <v>0.875</v>
      </c>
      <c r="CX211" s="173" t="n">
        <v>0.935</v>
      </c>
      <c r="CZ211" s="173" t="n">
        <v>0.785</v>
      </c>
      <c r="DA211" s="173" t="n">
        <v>0.8175</v>
      </c>
      <c r="DB211" s="173" t="n">
        <v>0.8</v>
      </c>
      <c r="DC211" s="173" t="n">
        <v>0.9</v>
      </c>
      <c r="DD211" s="173" t="n">
        <v>0.83</v>
      </c>
      <c r="DE211" s="173" t="n">
        <v>0.89</v>
      </c>
      <c r="DN211" s="182" t="n">
        <v>0.000285</v>
      </c>
      <c r="DO211" s="182" t="n">
        <v>0.0002</v>
      </c>
      <c r="DP211" s="182" t="n">
        <v>0</v>
      </c>
      <c r="DQ211" s="182" t="n">
        <v>0.0001</v>
      </c>
      <c r="DR211" s="182" t="n">
        <v>0</v>
      </c>
      <c r="DS211" s="182" t="n">
        <v>0.0036</v>
      </c>
      <c r="DT211" s="182" t="n">
        <v>0.00047</v>
      </c>
      <c r="DU211" s="182" t="n">
        <v>0.0007</v>
      </c>
      <c r="DV211" s="182" t="n">
        <v>0</v>
      </c>
      <c r="DW211" s="182" t="n">
        <v>0</v>
      </c>
      <c r="DX211" s="182" t="n">
        <v>0.0005</v>
      </c>
      <c r="DY211" s="182" t="n">
        <v>0.0005</v>
      </c>
      <c r="DZ211" s="182" t="n">
        <v>0.0003</v>
      </c>
      <c r="EA211" s="182" t="n">
        <v>0.000275</v>
      </c>
      <c r="EB211" s="182" t="n">
        <v>0.0004</v>
      </c>
      <c r="ED211" s="182" t="n">
        <v>6.5E-005</v>
      </c>
      <c r="EF211" s="173" t="n">
        <v>1</v>
      </c>
    </row>
    <row r="212" customFormat="false" ht="12.75" hidden="false" customHeight="false" outlineLevel="0" collapsed="false">
      <c r="A212" s="3" t="n">
        <v>42826</v>
      </c>
      <c r="B212" s="173" t="n">
        <v>0.98</v>
      </c>
      <c r="C212" s="173" t="n">
        <v>0</v>
      </c>
      <c r="E212" s="173" t="n">
        <v>0</v>
      </c>
      <c r="F212" s="173" t="n">
        <v>0</v>
      </c>
      <c r="G212" s="173" t="n">
        <v>0</v>
      </c>
      <c r="H212" s="173" t="n">
        <v>0.97814486</v>
      </c>
      <c r="I212" s="173" t="n">
        <v>0.9875</v>
      </c>
      <c r="J212" s="173" t="n">
        <v>0.9805</v>
      </c>
      <c r="K212" s="173" t="n">
        <v>0</v>
      </c>
      <c r="L212" s="173" t="n">
        <v>0.9875</v>
      </c>
      <c r="M212" s="173" t="n">
        <v>0.9875</v>
      </c>
      <c r="N212" s="173" t="n">
        <v>0.98</v>
      </c>
      <c r="O212" s="173" t="n">
        <v>0.9875</v>
      </c>
      <c r="P212" s="173" t="n">
        <v>0.98</v>
      </c>
      <c r="Q212" s="173" t="n">
        <v>0.9875</v>
      </c>
      <c r="R212" s="173" t="n">
        <v>0.9875</v>
      </c>
      <c r="S212" s="173" t="n">
        <v>0.9875</v>
      </c>
      <c r="T212" s="173" t="n">
        <v>0.98</v>
      </c>
      <c r="U212" s="173" t="n">
        <v>0.98</v>
      </c>
      <c r="V212" s="173" t="n">
        <v>0.98</v>
      </c>
      <c r="W212" s="173" t="n">
        <v>0.98</v>
      </c>
      <c r="X212" s="173" t="n">
        <v>0.9875</v>
      </c>
      <c r="Y212" s="173" t="n">
        <v>0.9875</v>
      </c>
      <c r="Z212" s="173" t="n">
        <v>0.9875</v>
      </c>
      <c r="AA212" s="173" t="n">
        <v>0.9875</v>
      </c>
      <c r="AB212" s="173" t="n">
        <v>0.98</v>
      </c>
      <c r="AC212" s="173" t="n">
        <v>0.98</v>
      </c>
      <c r="AD212" s="173" t="n">
        <v>0.9875</v>
      </c>
      <c r="AE212" s="173" t="n">
        <v>0.9875</v>
      </c>
      <c r="AF212" s="173" t="n">
        <v>0.98</v>
      </c>
      <c r="AG212" s="173" t="n">
        <v>0.99</v>
      </c>
      <c r="AH212" s="173" t="n">
        <v>0.9830762</v>
      </c>
      <c r="AI212" s="173" t="n">
        <v>0.9830762</v>
      </c>
      <c r="AJ212" s="173" t="n">
        <v>0.98</v>
      </c>
      <c r="AK212" s="173" t="n">
        <v>1</v>
      </c>
      <c r="AL212" s="173" t="n">
        <v>0</v>
      </c>
      <c r="AM212" s="174" t="n">
        <v>0</v>
      </c>
      <c r="BB212" s="181" t="n">
        <v>1</v>
      </c>
      <c r="BC212" s="173" t="n">
        <v>1</v>
      </c>
      <c r="BD212" s="173" t="n">
        <v>1</v>
      </c>
      <c r="BE212" s="173" t="n">
        <v>1</v>
      </c>
      <c r="BF212" s="173" t="n">
        <v>0.9999</v>
      </c>
      <c r="BG212" s="173" t="n">
        <v>1</v>
      </c>
      <c r="BH212" s="173" t="n">
        <v>1</v>
      </c>
      <c r="BI212" s="173" t="n">
        <v>0.99</v>
      </c>
      <c r="BJ212" s="173" t="n">
        <v>0.999</v>
      </c>
      <c r="BK212" s="173" t="n">
        <v>0.999</v>
      </c>
      <c r="BL212" s="173" t="n">
        <v>0.9985</v>
      </c>
      <c r="BM212" s="173" t="n">
        <v>0.9985</v>
      </c>
      <c r="BN212" s="173" t="n">
        <v>0.972</v>
      </c>
      <c r="BO212" s="173" t="n">
        <v>0.9999</v>
      </c>
      <c r="BP212" s="173" t="n">
        <v>0.9999</v>
      </c>
      <c r="BQ212" s="173" t="n">
        <v>1</v>
      </c>
      <c r="BR212" s="173" t="n">
        <v>1.1228576</v>
      </c>
      <c r="BS212" s="173" t="n">
        <v>1.1304</v>
      </c>
      <c r="BT212" s="173" t="n">
        <v>1.0827</v>
      </c>
      <c r="BU212" s="173" t="n">
        <v>1.0255</v>
      </c>
      <c r="BV212" s="173" t="n">
        <v>1</v>
      </c>
      <c r="BW212" s="173" t="n">
        <v>2.589</v>
      </c>
      <c r="BX212" s="173" t="n">
        <v>2.328916333</v>
      </c>
      <c r="BY212" s="173" t="n">
        <v>1.16345</v>
      </c>
      <c r="BZ212" s="173" t="n">
        <v>1.2885</v>
      </c>
      <c r="CA212" s="173" t="n">
        <v>2.001</v>
      </c>
      <c r="CB212" s="173" t="n">
        <v>1.568005</v>
      </c>
      <c r="CC212" s="173" t="n">
        <v>1.568005</v>
      </c>
      <c r="CD212" s="173" t="n">
        <v>1.294305</v>
      </c>
      <c r="CE212" s="173" t="n">
        <v>1.104505</v>
      </c>
      <c r="CF212" s="173" t="n">
        <v>1.468605</v>
      </c>
      <c r="CG212" s="182"/>
      <c r="CH212" s="173" t="n">
        <v>1.10458</v>
      </c>
      <c r="CI212" s="182"/>
      <c r="CJ212" s="182"/>
      <c r="CK212" s="182"/>
      <c r="CL212" s="182"/>
      <c r="CM212" s="182"/>
      <c r="CN212" s="182"/>
      <c r="CO212" s="182"/>
      <c r="CP212" s="173" t="n">
        <v>0.895</v>
      </c>
      <c r="CV212" s="173" t="n">
        <v>0.42</v>
      </c>
      <c r="CW212" s="173" t="n">
        <v>0.935</v>
      </c>
      <c r="CX212" s="173" t="n">
        <v>0.925</v>
      </c>
      <c r="CZ212" s="173" t="n">
        <v>0.895</v>
      </c>
      <c r="DA212" s="173" t="n">
        <v>0.9275</v>
      </c>
      <c r="DB212" s="173" t="n">
        <v>0.85</v>
      </c>
      <c r="DC212" s="173" t="n">
        <v>0.903</v>
      </c>
      <c r="DD212" s="173" t="n">
        <v>0.92</v>
      </c>
      <c r="DE212" s="173" t="n">
        <v>0.89</v>
      </c>
      <c r="DN212" s="182" t="n">
        <v>0.000285</v>
      </c>
      <c r="DO212" s="182" t="n">
        <v>0.0002</v>
      </c>
      <c r="DP212" s="182" t="n">
        <v>0</v>
      </c>
      <c r="DQ212" s="182" t="n">
        <v>0.0001</v>
      </c>
      <c r="DR212" s="182" t="n">
        <v>0</v>
      </c>
      <c r="DS212" s="182" t="n">
        <v>0.0036</v>
      </c>
      <c r="DT212" s="182" t="n">
        <v>0.00047</v>
      </c>
      <c r="DU212" s="182" t="n">
        <v>0.0007</v>
      </c>
      <c r="DV212" s="182" t="n">
        <v>0</v>
      </c>
      <c r="DW212" s="182" t="n">
        <v>0</v>
      </c>
      <c r="DX212" s="182" t="n">
        <v>0.0005</v>
      </c>
      <c r="DY212" s="182" t="n">
        <v>0.0005</v>
      </c>
      <c r="DZ212" s="182" t="n">
        <v>0.0003</v>
      </c>
      <c r="EA212" s="182" t="n">
        <v>0.000275</v>
      </c>
      <c r="EB212" s="182" t="n">
        <v>0.0004</v>
      </c>
      <c r="ED212" s="182" t="n">
        <v>6.5E-005</v>
      </c>
      <c r="EF212" s="173" t="n">
        <v>1</v>
      </c>
    </row>
    <row r="213" customFormat="false" ht="12.75" hidden="false" customHeight="false" outlineLevel="0" collapsed="false">
      <c r="A213" s="3" t="n">
        <v>42856</v>
      </c>
      <c r="B213" s="173" t="n">
        <v>0.98</v>
      </c>
      <c r="C213" s="173" t="n">
        <v>0</v>
      </c>
      <c r="E213" s="173" t="n">
        <v>0</v>
      </c>
      <c r="F213" s="173" t="n">
        <v>0</v>
      </c>
      <c r="G213" s="173" t="n">
        <v>0</v>
      </c>
      <c r="H213" s="173" t="n">
        <v>0.97834226</v>
      </c>
      <c r="I213" s="173" t="n">
        <v>0.9875</v>
      </c>
      <c r="J213" s="173" t="n">
        <v>0.9805</v>
      </c>
      <c r="K213" s="173" t="n">
        <v>0</v>
      </c>
      <c r="L213" s="173" t="n">
        <v>0.9875</v>
      </c>
      <c r="M213" s="173" t="n">
        <v>0.9875</v>
      </c>
      <c r="N213" s="173" t="n">
        <v>0.98</v>
      </c>
      <c r="O213" s="173" t="n">
        <v>0.9875</v>
      </c>
      <c r="P213" s="173" t="n">
        <v>0.98</v>
      </c>
      <c r="Q213" s="173" t="n">
        <v>0.9875</v>
      </c>
      <c r="R213" s="173" t="n">
        <v>0.9875</v>
      </c>
      <c r="S213" s="173" t="n">
        <v>0.9875</v>
      </c>
      <c r="T213" s="173" t="n">
        <v>0.98</v>
      </c>
      <c r="U213" s="173" t="n">
        <v>0.98</v>
      </c>
      <c r="V213" s="173" t="n">
        <v>0.98</v>
      </c>
      <c r="W213" s="173" t="n">
        <v>0.98</v>
      </c>
      <c r="X213" s="173" t="n">
        <v>0.9875</v>
      </c>
      <c r="Y213" s="173" t="n">
        <v>0.9875</v>
      </c>
      <c r="Z213" s="173" t="n">
        <v>0.9875</v>
      </c>
      <c r="AA213" s="173" t="n">
        <v>0.9875</v>
      </c>
      <c r="AB213" s="173" t="n">
        <v>0.98</v>
      </c>
      <c r="AC213" s="173" t="n">
        <v>0.98</v>
      </c>
      <c r="AD213" s="173" t="n">
        <v>0.9875</v>
      </c>
      <c r="AE213" s="173" t="n">
        <v>0.9875</v>
      </c>
      <c r="AF213" s="173" t="n">
        <v>0.98</v>
      </c>
      <c r="AG213" s="173" t="n">
        <v>0.99</v>
      </c>
      <c r="AH213" s="173" t="n">
        <v>0.98313405</v>
      </c>
      <c r="AI213" s="173" t="n">
        <v>0.98313405</v>
      </c>
      <c r="AJ213" s="173" t="n">
        <v>0.98</v>
      </c>
      <c r="AK213" s="173" t="n">
        <v>1</v>
      </c>
      <c r="AL213" s="173" t="n">
        <v>0</v>
      </c>
      <c r="AM213" s="174" t="n">
        <v>0</v>
      </c>
      <c r="BB213" s="181" t="n">
        <v>1</v>
      </c>
      <c r="BC213" s="173" t="n">
        <v>1</v>
      </c>
      <c r="BD213" s="173" t="n">
        <v>1</v>
      </c>
      <c r="BE213" s="173" t="n">
        <v>1</v>
      </c>
      <c r="BF213" s="173" t="n">
        <v>0.9999</v>
      </c>
      <c r="BG213" s="173" t="n">
        <v>1</v>
      </c>
      <c r="BH213" s="173" t="n">
        <v>1</v>
      </c>
      <c r="BI213" s="173" t="n">
        <v>0.99</v>
      </c>
      <c r="BJ213" s="173" t="n">
        <v>0.999</v>
      </c>
      <c r="BK213" s="173" t="n">
        <v>0.999</v>
      </c>
      <c r="BL213" s="173" t="n">
        <v>0.9985</v>
      </c>
      <c r="BM213" s="173" t="n">
        <v>0.9985</v>
      </c>
      <c r="BN213" s="173" t="n">
        <v>0.972</v>
      </c>
      <c r="BO213" s="173" t="n">
        <v>0.9999</v>
      </c>
      <c r="BP213" s="173" t="n">
        <v>0.9999</v>
      </c>
      <c r="BQ213" s="173" t="n">
        <v>1</v>
      </c>
      <c r="BR213" s="173" t="n">
        <v>1.1231426</v>
      </c>
      <c r="BS213" s="173" t="n">
        <v>1.1306</v>
      </c>
      <c r="BT213" s="173" t="n">
        <v>1.0827</v>
      </c>
      <c r="BU213" s="173" t="n">
        <v>1.0256</v>
      </c>
      <c r="BV213" s="173" t="n">
        <v>1</v>
      </c>
      <c r="BW213" s="173" t="n">
        <v>2.5926</v>
      </c>
      <c r="BX213" s="173" t="n">
        <v>2.329386333</v>
      </c>
      <c r="BY213" s="173" t="n">
        <v>1.16415</v>
      </c>
      <c r="BZ213" s="173" t="n">
        <v>1.2885</v>
      </c>
      <c r="CA213" s="173" t="n">
        <v>2.001</v>
      </c>
      <c r="CB213" s="173" t="n">
        <v>1.568505</v>
      </c>
      <c r="CC213" s="173" t="n">
        <v>1.568505</v>
      </c>
      <c r="CD213" s="173" t="n">
        <v>1.294605</v>
      </c>
      <c r="CE213" s="173" t="n">
        <v>1.10478</v>
      </c>
      <c r="CF213" s="173" t="n">
        <v>1.469005</v>
      </c>
      <c r="CG213" s="182"/>
      <c r="CH213" s="173" t="n">
        <v>1.104645</v>
      </c>
      <c r="CI213" s="182"/>
      <c r="CJ213" s="182"/>
      <c r="CK213" s="182"/>
      <c r="CL213" s="182"/>
      <c r="CM213" s="182"/>
      <c r="CN213" s="182"/>
      <c r="CO213" s="182"/>
      <c r="CP213" s="173" t="n">
        <v>0.965</v>
      </c>
      <c r="CV213" s="173" t="n">
        <v>0.42</v>
      </c>
      <c r="CW213" s="173" t="n">
        <v>0.935</v>
      </c>
      <c r="CX213" s="173" t="n">
        <v>0.825</v>
      </c>
      <c r="CZ213" s="173" t="n">
        <v>0.9175</v>
      </c>
      <c r="DA213" s="173" t="n">
        <v>0.95</v>
      </c>
      <c r="DB213" s="173" t="n">
        <v>0.88</v>
      </c>
      <c r="DC213" s="173" t="n">
        <v>0.9</v>
      </c>
      <c r="DD213" s="173" t="n">
        <v>0.935</v>
      </c>
      <c r="DE213" s="173" t="n">
        <v>0.89</v>
      </c>
      <c r="DN213" s="182" t="n">
        <v>0.000285</v>
      </c>
      <c r="DO213" s="182" t="n">
        <v>0.0002</v>
      </c>
      <c r="DP213" s="182" t="n">
        <v>0</v>
      </c>
      <c r="DQ213" s="182" t="n">
        <v>0.0001</v>
      </c>
      <c r="DR213" s="182" t="n">
        <v>0</v>
      </c>
      <c r="DS213" s="182" t="n">
        <v>0.0036</v>
      </c>
      <c r="DT213" s="182" t="n">
        <v>0.00047</v>
      </c>
      <c r="DU213" s="182" t="n">
        <v>0.0007</v>
      </c>
      <c r="DV213" s="182" t="n">
        <v>0</v>
      </c>
      <c r="DW213" s="182" t="n">
        <v>0</v>
      </c>
      <c r="DX213" s="182" t="n">
        <v>0.0005</v>
      </c>
      <c r="DY213" s="182" t="n">
        <v>0.0005</v>
      </c>
      <c r="DZ213" s="182" t="n">
        <v>0.0003</v>
      </c>
      <c r="EA213" s="182" t="n">
        <v>0.000275</v>
      </c>
      <c r="EB213" s="182" t="n">
        <v>0.0004</v>
      </c>
      <c r="ED213" s="182" t="n">
        <v>6.5E-005</v>
      </c>
      <c r="EF213" s="173" t="n">
        <v>1</v>
      </c>
    </row>
    <row r="214" customFormat="false" ht="12.75" hidden="false" customHeight="false" outlineLevel="0" collapsed="false">
      <c r="A214" s="3" t="n">
        <v>42887</v>
      </c>
      <c r="B214" s="173" t="n">
        <v>0.98</v>
      </c>
      <c r="C214" s="173" t="n">
        <v>0</v>
      </c>
      <c r="E214" s="173" t="n">
        <v>0</v>
      </c>
      <c r="F214" s="173" t="n">
        <v>0</v>
      </c>
      <c r="G214" s="173" t="n">
        <v>0</v>
      </c>
      <c r="H214" s="173" t="n">
        <v>0.9875</v>
      </c>
      <c r="I214" s="173" t="n">
        <v>0.9875</v>
      </c>
      <c r="J214" s="173" t="n">
        <v>0.9805</v>
      </c>
      <c r="K214" s="173" t="n">
        <v>0</v>
      </c>
      <c r="L214" s="173" t="n">
        <v>0.9875</v>
      </c>
      <c r="M214" s="173" t="n">
        <v>0.9875</v>
      </c>
      <c r="N214" s="173" t="n">
        <v>0.98</v>
      </c>
      <c r="O214" s="173" t="n">
        <v>0.9875</v>
      </c>
      <c r="P214" s="173" t="n">
        <v>0.98</v>
      </c>
      <c r="Q214" s="173" t="n">
        <v>0.9875</v>
      </c>
      <c r="R214" s="173" t="n">
        <v>0.9875</v>
      </c>
      <c r="S214" s="173" t="n">
        <v>0.9875</v>
      </c>
      <c r="T214" s="173" t="n">
        <v>0.98</v>
      </c>
      <c r="U214" s="173" t="n">
        <v>0.98</v>
      </c>
      <c r="V214" s="173" t="n">
        <v>0.98</v>
      </c>
      <c r="W214" s="173" t="n">
        <v>0.98</v>
      </c>
      <c r="X214" s="173" t="n">
        <v>0.9875</v>
      </c>
      <c r="Y214" s="173" t="n">
        <v>0.9875</v>
      </c>
      <c r="Z214" s="173" t="n">
        <v>0.9875</v>
      </c>
      <c r="AA214" s="173" t="n">
        <v>0.9875</v>
      </c>
      <c r="AB214" s="173" t="n">
        <v>0.98</v>
      </c>
      <c r="AC214" s="173" t="n">
        <v>0.98</v>
      </c>
      <c r="AD214" s="173" t="n">
        <v>0.9875</v>
      </c>
      <c r="AE214" s="173" t="n">
        <v>0.9875</v>
      </c>
      <c r="AF214" s="173" t="n">
        <v>0.98</v>
      </c>
      <c r="AG214" s="173" t="n">
        <v>0.99</v>
      </c>
      <c r="AH214" s="173" t="n">
        <v>0.9831919</v>
      </c>
      <c r="AI214" s="173" t="n">
        <v>0.9831919</v>
      </c>
      <c r="AJ214" s="173" t="n">
        <v>0.98</v>
      </c>
      <c r="AK214" s="173" t="n">
        <v>1</v>
      </c>
      <c r="AL214" s="173" t="n">
        <v>0</v>
      </c>
      <c r="AM214" s="174" t="n">
        <v>0</v>
      </c>
      <c r="BB214" s="181" t="n">
        <v>1</v>
      </c>
      <c r="BC214" s="173" t="n">
        <v>1</v>
      </c>
      <c r="BD214" s="173" t="n">
        <v>1</v>
      </c>
      <c r="BE214" s="173" t="n">
        <v>1</v>
      </c>
      <c r="BF214" s="173" t="n">
        <v>0.9999</v>
      </c>
      <c r="BG214" s="173" t="n">
        <v>1</v>
      </c>
      <c r="BH214" s="173" t="n">
        <v>1</v>
      </c>
      <c r="BI214" s="173" t="n">
        <v>0.99</v>
      </c>
      <c r="BJ214" s="173" t="n">
        <v>0.999</v>
      </c>
      <c r="BK214" s="173" t="n">
        <v>0.999</v>
      </c>
      <c r="BL214" s="173" t="n">
        <v>0.9985</v>
      </c>
      <c r="BM214" s="173" t="n">
        <v>0.9985</v>
      </c>
      <c r="BN214" s="173" t="n">
        <v>0.972</v>
      </c>
      <c r="BO214" s="173" t="n">
        <v>0.9999</v>
      </c>
      <c r="BP214" s="173" t="n">
        <v>0.9999</v>
      </c>
      <c r="BQ214" s="173" t="n">
        <v>1</v>
      </c>
      <c r="BR214" s="173" t="n">
        <v>1.1234276</v>
      </c>
      <c r="BS214" s="173" t="n">
        <v>1.1308</v>
      </c>
      <c r="BT214" s="173" t="n">
        <v>1.0827</v>
      </c>
      <c r="BU214" s="173" t="n">
        <v>1.0257</v>
      </c>
      <c r="BV214" s="173" t="n">
        <v>1</v>
      </c>
      <c r="BW214" s="173" t="n">
        <v>2.5962</v>
      </c>
      <c r="BX214" s="173" t="n">
        <v>2.329856333</v>
      </c>
      <c r="BY214" s="173" t="n">
        <v>1.16485</v>
      </c>
      <c r="BZ214" s="173" t="n">
        <v>1.2885</v>
      </c>
      <c r="CA214" s="173" t="n">
        <v>2.001</v>
      </c>
      <c r="CB214" s="173" t="n">
        <v>1.569005</v>
      </c>
      <c r="CC214" s="173" t="n">
        <v>1.569005</v>
      </c>
      <c r="CD214" s="173" t="n">
        <v>1.294905</v>
      </c>
      <c r="CE214" s="173" t="n">
        <v>1.105055</v>
      </c>
      <c r="CF214" s="173" t="n">
        <v>1.469405</v>
      </c>
      <c r="CG214" s="182"/>
      <c r="CH214" s="173" t="n">
        <v>1.10471</v>
      </c>
      <c r="CI214" s="182"/>
      <c r="CJ214" s="182"/>
      <c r="CK214" s="182"/>
      <c r="CL214" s="182"/>
      <c r="CM214" s="182"/>
      <c r="CN214" s="182"/>
      <c r="CO214" s="182"/>
      <c r="CP214" s="173" t="n">
        <v>0.965</v>
      </c>
      <c r="CV214" s="173" t="n">
        <v>0.47</v>
      </c>
      <c r="CW214" s="173" t="n">
        <v>0.935</v>
      </c>
      <c r="CX214" s="173" t="n">
        <v>0.735</v>
      </c>
      <c r="CZ214" s="173" t="n">
        <v>0.8825</v>
      </c>
      <c r="DA214" s="173" t="n">
        <v>0.915</v>
      </c>
      <c r="DB214" s="173" t="n">
        <v>0.88</v>
      </c>
      <c r="DC214" s="173" t="n">
        <v>0.9025</v>
      </c>
      <c r="DD214" s="173" t="n">
        <v>0.915</v>
      </c>
      <c r="DE214" s="173" t="n">
        <v>0.89</v>
      </c>
      <c r="DN214" s="182" t="n">
        <v>0.000285</v>
      </c>
      <c r="DO214" s="182" t="n">
        <v>0.0002</v>
      </c>
      <c r="DP214" s="182" t="n">
        <v>0</v>
      </c>
      <c r="DQ214" s="182" t="n">
        <v>0.0001</v>
      </c>
      <c r="DR214" s="182" t="n">
        <v>0</v>
      </c>
      <c r="DS214" s="182" t="n">
        <v>0.0036</v>
      </c>
      <c r="DT214" s="182" t="n">
        <v>0.00047</v>
      </c>
      <c r="DU214" s="182" t="n">
        <v>0.0007</v>
      </c>
      <c r="DV214" s="182" t="n">
        <v>0</v>
      </c>
      <c r="DW214" s="182" t="n">
        <v>0</v>
      </c>
      <c r="DX214" s="182" t="n">
        <v>0.0005</v>
      </c>
      <c r="DY214" s="182" t="n">
        <v>0.0005</v>
      </c>
      <c r="DZ214" s="182" t="n">
        <v>0.0003</v>
      </c>
      <c r="EA214" s="182" t="n">
        <v>0.000275</v>
      </c>
      <c r="EB214" s="182" t="n">
        <v>0.0004</v>
      </c>
      <c r="ED214" s="182" t="n">
        <v>6.5E-005</v>
      </c>
      <c r="EF214" s="173" t="n">
        <v>1</v>
      </c>
    </row>
    <row r="215" customFormat="false" ht="12.75" hidden="false" customHeight="false" outlineLevel="0" collapsed="false">
      <c r="A215" s="3" t="n">
        <v>42917</v>
      </c>
      <c r="B215" s="173" t="n">
        <v>0.98</v>
      </c>
      <c r="C215" s="173" t="n">
        <v>0</v>
      </c>
      <c r="E215" s="173" t="n">
        <v>0</v>
      </c>
      <c r="F215" s="173" t="n">
        <v>0</v>
      </c>
      <c r="G215" s="173" t="n">
        <v>0</v>
      </c>
      <c r="H215" s="173" t="n">
        <v>0.9875</v>
      </c>
      <c r="I215" s="173" t="n">
        <v>0.9875</v>
      </c>
      <c r="J215" s="173" t="n">
        <v>0.9805</v>
      </c>
      <c r="K215" s="173" t="n">
        <v>0</v>
      </c>
      <c r="L215" s="173" t="n">
        <v>0.9875</v>
      </c>
      <c r="M215" s="173" t="n">
        <v>0.9875</v>
      </c>
      <c r="N215" s="173" t="n">
        <v>0.98</v>
      </c>
      <c r="O215" s="173" t="n">
        <v>0.9875</v>
      </c>
      <c r="P215" s="173" t="n">
        <v>0.98</v>
      </c>
      <c r="Q215" s="173" t="n">
        <v>0.9875</v>
      </c>
      <c r="R215" s="173" t="n">
        <v>0.9875</v>
      </c>
      <c r="S215" s="173" t="n">
        <v>0.9875</v>
      </c>
      <c r="T215" s="173" t="n">
        <v>0.98</v>
      </c>
      <c r="U215" s="173" t="n">
        <v>0.98</v>
      </c>
      <c r="V215" s="173" t="n">
        <v>0.98</v>
      </c>
      <c r="W215" s="173" t="n">
        <v>0.98</v>
      </c>
      <c r="X215" s="173" t="n">
        <v>0.9875</v>
      </c>
      <c r="Y215" s="173" t="n">
        <v>0.9875</v>
      </c>
      <c r="Z215" s="173" t="n">
        <v>0.9875</v>
      </c>
      <c r="AA215" s="173" t="n">
        <v>0.9875</v>
      </c>
      <c r="AB215" s="173" t="n">
        <v>0.98</v>
      </c>
      <c r="AC215" s="173" t="n">
        <v>0.98</v>
      </c>
      <c r="AD215" s="173" t="n">
        <v>0.9875</v>
      </c>
      <c r="AE215" s="173" t="n">
        <v>0.9875</v>
      </c>
      <c r="AF215" s="173" t="n">
        <v>0.98</v>
      </c>
      <c r="AG215" s="173" t="n">
        <v>0.99</v>
      </c>
      <c r="AH215" s="173" t="n">
        <v>0.98324975</v>
      </c>
      <c r="AI215" s="173" t="n">
        <v>0.98324975</v>
      </c>
      <c r="AJ215" s="173" t="n">
        <v>0.98</v>
      </c>
      <c r="AK215" s="173" t="n">
        <v>1</v>
      </c>
      <c r="AL215" s="173" t="n">
        <v>0</v>
      </c>
      <c r="AM215" s="174" t="n">
        <v>0</v>
      </c>
      <c r="BB215" s="181" t="n">
        <v>1</v>
      </c>
      <c r="BC215" s="173" t="n">
        <v>1</v>
      </c>
      <c r="BD215" s="173" t="n">
        <v>1</v>
      </c>
      <c r="BE215" s="173" t="n">
        <v>1</v>
      </c>
      <c r="BF215" s="173" t="n">
        <v>0.9999</v>
      </c>
      <c r="BG215" s="173" t="n">
        <v>1</v>
      </c>
      <c r="BH215" s="173" t="n">
        <v>1</v>
      </c>
      <c r="BI215" s="173" t="n">
        <v>0.99</v>
      </c>
      <c r="BJ215" s="173" t="n">
        <v>0.999</v>
      </c>
      <c r="BK215" s="173" t="n">
        <v>0.999</v>
      </c>
      <c r="BL215" s="173" t="n">
        <v>0.9985</v>
      </c>
      <c r="BM215" s="173" t="n">
        <v>0.9985</v>
      </c>
      <c r="BN215" s="173" t="n">
        <v>0.972</v>
      </c>
      <c r="BO215" s="173" t="n">
        <v>0.9999</v>
      </c>
      <c r="BP215" s="173" t="n">
        <v>0.9999</v>
      </c>
      <c r="BQ215" s="173" t="n">
        <v>1</v>
      </c>
      <c r="BR215" s="173" t="n">
        <v>1.1237126</v>
      </c>
      <c r="BS215" s="173" t="n">
        <v>1.131</v>
      </c>
      <c r="BT215" s="173" t="n">
        <v>1.0827</v>
      </c>
      <c r="BU215" s="173" t="n">
        <v>1.0258</v>
      </c>
      <c r="BV215" s="173" t="n">
        <v>1</v>
      </c>
      <c r="BW215" s="173" t="n">
        <v>2.5998</v>
      </c>
      <c r="BX215" s="173" t="n">
        <v>2.330326333</v>
      </c>
      <c r="BY215" s="173" t="n">
        <v>1.16555</v>
      </c>
      <c r="BZ215" s="173" t="n">
        <v>1.2885</v>
      </c>
      <c r="CA215" s="173" t="n">
        <v>2.001</v>
      </c>
      <c r="CB215" s="173" t="n">
        <v>1.569505</v>
      </c>
      <c r="CC215" s="173" t="n">
        <v>1.569505</v>
      </c>
      <c r="CD215" s="173" t="n">
        <v>1.295205</v>
      </c>
      <c r="CE215" s="173" t="n">
        <v>1.10533</v>
      </c>
      <c r="CF215" s="173" t="n">
        <v>1.469805</v>
      </c>
      <c r="CG215" s="182"/>
      <c r="CH215" s="173" t="n">
        <v>1.104775</v>
      </c>
      <c r="CI215" s="182"/>
      <c r="CJ215" s="182"/>
      <c r="CK215" s="182"/>
      <c r="CL215" s="182"/>
      <c r="CM215" s="182"/>
      <c r="CN215" s="182"/>
      <c r="CO215" s="182"/>
      <c r="CP215" s="173" t="n">
        <v>0.975</v>
      </c>
      <c r="CV215" s="173" t="n">
        <v>0.47</v>
      </c>
      <c r="CW215" s="173" t="n">
        <v>0.935</v>
      </c>
      <c r="CX215" s="173" t="n">
        <v>0.755</v>
      </c>
      <c r="CZ215" s="173" t="n">
        <v>0.8775</v>
      </c>
      <c r="DA215" s="173" t="n">
        <v>0.91</v>
      </c>
      <c r="DB215" s="173" t="n">
        <v>0.89</v>
      </c>
      <c r="DC215" s="173" t="n">
        <v>0.9075</v>
      </c>
      <c r="DD215" s="173" t="n">
        <v>0.915</v>
      </c>
      <c r="DE215" s="173" t="n">
        <v>0.89</v>
      </c>
      <c r="DN215" s="182" t="n">
        <v>0.000285</v>
      </c>
      <c r="DO215" s="182" t="n">
        <v>0.0002</v>
      </c>
      <c r="DP215" s="182" t="n">
        <v>0</v>
      </c>
      <c r="DQ215" s="182" t="n">
        <v>0.0001</v>
      </c>
      <c r="DR215" s="182" t="n">
        <v>0</v>
      </c>
      <c r="DS215" s="182" t="n">
        <v>0.0036</v>
      </c>
      <c r="DT215" s="182" t="n">
        <v>0.00047</v>
      </c>
      <c r="DU215" s="182" t="n">
        <v>0.0007</v>
      </c>
      <c r="DV215" s="182" t="n">
        <v>0</v>
      </c>
      <c r="DW215" s="182" t="n">
        <v>0</v>
      </c>
      <c r="DX215" s="182" t="n">
        <v>0.0005</v>
      </c>
      <c r="DY215" s="182" t="n">
        <v>0.0005</v>
      </c>
      <c r="DZ215" s="182" t="n">
        <v>0.0003</v>
      </c>
      <c r="EA215" s="182" t="n">
        <v>0.000275</v>
      </c>
      <c r="EB215" s="182" t="n">
        <v>0.0004</v>
      </c>
      <c r="ED215" s="182" t="n">
        <v>6.5E-005</v>
      </c>
      <c r="EF215" s="173" t="n">
        <v>1</v>
      </c>
    </row>
    <row r="216" customFormat="false" ht="12.75" hidden="false" customHeight="false" outlineLevel="0" collapsed="false">
      <c r="A216" s="3" t="n">
        <v>42948</v>
      </c>
      <c r="B216" s="173" t="n">
        <v>0.98</v>
      </c>
      <c r="C216" s="173" t="n">
        <v>0</v>
      </c>
      <c r="E216" s="173" t="n">
        <v>0</v>
      </c>
      <c r="F216" s="173" t="n">
        <v>0</v>
      </c>
      <c r="G216" s="173" t="n">
        <v>0</v>
      </c>
      <c r="H216" s="173" t="n">
        <v>0.9875</v>
      </c>
      <c r="I216" s="173" t="n">
        <v>0.9875</v>
      </c>
      <c r="J216" s="173" t="n">
        <v>0.9805</v>
      </c>
      <c r="K216" s="173" t="n">
        <v>0</v>
      </c>
      <c r="L216" s="173" t="n">
        <v>0.9875</v>
      </c>
      <c r="M216" s="173" t="n">
        <v>0.9875</v>
      </c>
      <c r="N216" s="173" t="n">
        <v>0.98</v>
      </c>
      <c r="O216" s="173" t="n">
        <v>0.9875</v>
      </c>
      <c r="P216" s="173" t="n">
        <v>0.98</v>
      </c>
      <c r="Q216" s="173" t="n">
        <v>0.9875</v>
      </c>
      <c r="R216" s="173" t="n">
        <v>0.9875</v>
      </c>
      <c r="S216" s="173" t="n">
        <v>0.9875</v>
      </c>
      <c r="T216" s="173" t="n">
        <v>0.98</v>
      </c>
      <c r="U216" s="173" t="n">
        <v>0.98</v>
      </c>
      <c r="V216" s="173" t="n">
        <v>0.98</v>
      </c>
      <c r="W216" s="173" t="n">
        <v>0.98</v>
      </c>
      <c r="X216" s="173" t="n">
        <v>0.9875</v>
      </c>
      <c r="Y216" s="173" t="n">
        <v>0.9875</v>
      </c>
      <c r="Z216" s="173" t="n">
        <v>0.9875</v>
      </c>
      <c r="AA216" s="173" t="n">
        <v>0.9875</v>
      </c>
      <c r="AB216" s="173" t="n">
        <v>0.98</v>
      </c>
      <c r="AC216" s="173" t="n">
        <v>0.98</v>
      </c>
      <c r="AD216" s="173" t="n">
        <v>0.9875</v>
      </c>
      <c r="AE216" s="173" t="n">
        <v>0.9875</v>
      </c>
      <c r="AF216" s="173" t="n">
        <v>0.98</v>
      </c>
      <c r="AG216" s="173" t="n">
        <v>0.99</v>
      </c>
      <c r="AH216" s="173" t="n">
        <v>0.9833076</v>
      </c>
      <c r="AI216" s="173" t="n">
        <v>0.9833076</v>
      </c>
      <c r="AJ216" s="173" t="n">
        <v>0.98</v>
      </c>
      <c r="AK216" s="173" t="n">
        <v>1</v>
      </c>
      <c r="AL216" s="173" t="n">
        <v>0</v>
      </c>
      <c r="AM216" s="174" t="n">
        <v>0</v>
      </c>
      <c r="BB216" s="181" t="n">
        <v>1</v>
      </c>
      <c r="BC216" s="173" t="n">
        <v>1</v>
      </c>
      <c r="BD216" s="173" t="n">
        <v>1</v>
      </c>
      <c r="BE216" s="173" t="n">
        <v>1</v>
      </c>
      <c r="BF216" s="173" t="n">
        <v>0.9999</v>
      </c>
      <c r="BG216" s="173" t="n">
        <v>1</v>
      </c>
      <c r="BH216" s="173" t="n">
        <v>1</v>
      </c>
      <c r="BI216" s="173" t="n">
        <v>0.99</v>
      </c>
      <c r="BJ216" s="173" t="n">
        <v>0.999</v>
      </c>
      <c r="BK216" s="173" t="n">
        <v>0.999</v>
      </c>
      <c r="BL216" s="173" t="n">
        <v>0.9985</v>
      </c>
      <c r="BM216" s="173" t="n">
        <v>0.9985</v>
      </c>
      <c r="BN216" s="173" t="n">
        <v>0.972</v>
      </c>
      <c r="BO216" s="173" t="n">
        <v>0.9999</v>
      </c>
      <c r="BP216" s="173" t="n">
        <v>0.9999</v>
      </c>
      <c r="BQ216" s="173" t="n">
        <v>1</v>
      </c>
      <c r="BR216" s="173" t="n">
        <v>1.1239976</v>
      </c>
      <c r="BS216" s="173" t="n">
        <v>1.1312</v>
      </c>
      <c r="BT216" s="173" t="n">
        <v>1.0827</v>
      </c>
      <c r="BU216" s="173" t="n">
        <v>1.0259</v>
      </c>
      <c r="BV216" s="173" t="n">
        <v>1</v>
      </c>
      <c r="BW216" s="173" t="n">
        <v>2.6034</v>
      </c>
      <c r="BX216" s="173" t="n">
        <v>2.330796333</v>
      </c>
      <c r="BY216" s="173" t="n">
        <v>1.16625</v>
      </c>
      <c r="BZ216" s="173" t="n">
        <v>1.2885</v>
      </c>
      <c r="CA216" s="173" t="n">
        <v>2.001</v>
      </c>
      <c r="CB216" s="173" t="n">
        <v>1.570005</v>
      </c>
      <c r="CC216" s="173" t="n">
        <v>1.570005</v>
      </c>
      <c r="CD216" s="173" t="n">
        <v>1.295505</v>
      </c>
      <c r="CE216" s="173" t="n">
        <v>1.105605</v>
      </c>
      <c r="CF216" s="173" t="n">
        <v>1.470205</v>
      </c>
      <c r="CG216" s="182"/>
      <c r="CH216" s="173" t="n">
        <v>1.10484</v>
      </c>
      <c r="CI216" s="182"/>
      <c r="CJ216" s="182"/>
      <c r="CK216" s="182"/>
      <c r="CL216" s="182"/>
      <c r="CM216" s="182"/>
      <c r="CN216" s="182"/>
      <c r="CO216" s="182"/>
      <c r="CP216" s="173" t="n">
        <v>0.975</v>
      </c>
      <c r="CV216" s="173" t="n">
        <v>0.52</v>
      </c>
      <c r="CW216" s="173" t="n">
        <v>0.925</v>
      </c>
      <c r="CX216" s="173" t="n">
        <v>0.845</v>
      </c>
      <c r="CZ216" s="173" t="n">
        <v>0.89</v>
      </c>
      <c r="DA216" s="173" t="n">
        <v>0.9225</v>
      </c>
      <c r="DB216" s="173" t="n">
        <v>0.915</v>
      </c>
      <c r="DC216" s="173" t="n">
        <v>0.9275</v>
      </c>
      <c r="DD216" s="173" t="n">
        <v>0.915</v>
      </c>
      <c r="DE216" s="173" t="n">
        <v>0.89</v>
      </c>
      <c r="DN216" s="182" t="n">
        <v>0.000285</v>
      </c>
      <c r="DO216" s="182" t="n">
        <v>0.0002</v>
      </c>
      <c r="DP216" s="182" t="n">
        <v>0</v>
      </c>
      <c r="DQ216" s="182" t="n">
        <v>0.0001</v>
      </c>
      <c r="DR216" s="182" t="n">
        <v>0</v>
      </c>
      <c r="DS216" s="182" t="n">
        <v>0.0036</v>
      </c>
      <c r="DT216" s="182" t="n">
        <v>0.00047</v>
      </c>
      <c r="DU216" s="182" t="n">
        <v>0.0007</v>
      </c>
      <c r="DV216" s="182" t="n">
        <v>0</v>
      </c>
      <c r="DW216" s="182" t="n">
        <v>0</v>
      </c>
      <c r="DX216" s="182" t="n">
        <v>0.0005</v>
      </c>
      <c r="DY216" s="182" t="n">
        <v>0.0005</v>
      </c>
      <c r="DZ216" s="182" t="n">
        <v>0.0003</v>
      </c>
      <c r="EA216" s="182" t="n">
        <v>0.000275</v>
      </c>
      <c r="EB216" s="182" t="n">
        <v>0.0004</v>
      </c>
      <c r="ED216" s="182" t="n">
        <v>6.5E-005</v>
      </c>
      <c r="EF216" s="173" t="n">
        <v>1</v>
      </c>
    </row>
    <row r="217" customFormat="false" ht="12.75" hidden="false" customHeight="false" outlineLevel="0" collapsed="false">
      <c r="A217" s="3" t="n">
        <v>42979</v>
      </c>
      <c r="B217" s="173" t="n">
        <v>0.98</v>
      </c>
      <c r="C217" s="173" t="n">
        <v>0</v>
      </c>
      <c r="E217" s="173" t="n">
        <v>0</v>
      </c>
      <c r="F217" s="173" t="n">
        <v>0</v>
      </c>
      <c r="G217" s="173" t="n">
        <v>0</v>
      </c>
      <c r="H217" s="173" t="n">
        <v>0.9875</v>
      </c>
      <c r="I217" s="173" t="n">
        <v>0.9875</v>
      </c>
      <c r="J217" s="173" t="n">
        <v>0.9805</v>
      </c>
      <c r="K217" s="173" t="n">
        <v>0</v>
      </c>
      <c r="L217" s="173" t="n">
        <v>0.9875</v>
      </c>
      <c r="M217" s="173" t="n">
        <v>0.9875</v>
      </c>
      <c r="N217" s="173" t="n">
        <v>0.98</v>
      </c>
      <c r="O217" s="173" t="n">
        <v>0.9875</v>
      </c>
      <c r="P217" s="173" t="n">
        <v>0.98</v>
      </c>
      <c r="Q217" s="173" t="n">
        <v>0.9875</v>
      </c>
      <c r="R217" s="173" t="n">
        <v>0.9875</v>
      </c>
      <c r="S217" s="173" t="n">
        <v>0.9875</v>
      </c>
      <c r="T217" s="173" t="n">
        <v>0.98</v>
      </c>
      <c r="U217" s="173" t="n">
        <v>0.98</v>
      </c>
      <c r="V217" s="173" t="n">
        <v>0.98</v>
      </c>
      <c r="W217" s="173" t="n">
        <v>0.98</v>
      </c>
      <c r="X217" s="173" t="n">
        <v>0.9875</v>
      </c>
      <c r="Y217" s="173" t="n">
        <v>0.9875</v>
      </c>
      <c r="Z217" s="173" t="n">
        <v>0.9875</v>
      </c>
      <c r="AA217" s="173" t="n">
        <v>0.9875</v>
      </c>
      <c r="AB217" s="173" t="n">
        <v>0.98</v>
      </c>
      <c r="AC217" s="173" t="n">
        <v>0.98</v>
      </c>
      <c r="AD217" s="173" t="n">
        <v>0.9875</v>
      </c>
      <c r="AE217" s="173" t="n">
        <v>0.9875</v>
      </c>
      <c r="AF217" s="173" t="n">
        <v>0.98</v>
      </c>
      <c r="AG217" s="173" t="n">
        <v>0.99</v>
      </c>
      <c r="AH217" s="173" t="n">
        <v>0.98336545</v>
      </c>
      <c r="AI217" s="173" t="n">
        <v>0.98336545</v>
      </c>
      <c r="AJ217" s="173" t="n">
        <v>0.98</v>
      </c>
      <c r="AK217" s="173" t="n">
        <v>1</v>
      </c>
      <c r="AL217" s="173" t="n">
        <v>0</v>
      </c>
      <c r="AM217" s="174" t="n">
        <v>0</v>
      </c>
      <c r="BB217" s="181" t="n">
        <v>1</v>
      </c>
      <c r="BC217" s="173" t="n">
        <v>1</v>
      </c>
      <c r="BD217" s="173" t="n">
        <v>1</v>
      </c>
      <c r="BE217" s="173" t="n">
        <v>1</v>
      </c>
      <c r="BF217" s="173" t="n">
        <v>0.9999</v>
      </c>
      <c r="BG217" s="173" t="n">
        <v>1</v>
      </c>
      <c r="BH217" s="173" t="n">
        <v>1</v>
      </c>
      <c r="BI217" s="173" t="n">
        <v>0.99</v>
      </c>
      <c r="BJ217" s="173" t="n">
        <v>0.999</v>
      </c>
      <c r="BK217" s="173" t="n">
        <v>0.999</v>
      </c>
      <c r="BL217" s="173" t="n">
        <v>0.9985</v>
      </c>
      <c r="BM217" s="173" t="n">
        <v>0.9985</v>
      </c>
      <c r="BN217" s="173" t="n">
        <v>0.972</v>
      </c>
      <c r="BO217" s="173" t="n">
        <v>0.9999</v>
      </c>
      <c r="BP217" s="173" t="n">
        <v>0.9999</v>
      </c>
      <c r="BQ217" s="173" t="n">
        <v>1</v>
      </c>
      <c r="BR217" s="173" t="n">
        <v>1.1242826</v>
      </c>
      <c r="BS217" s="173" t="n">
        <v>1.1314</v>
      </c>
      <c r="BT217" s="173" t="n">
        <v>1.0827</v>
      </c>
      <c r="BU217" s="173" t="n">
        <v>1.026</v>
      </c>
      <c r="BV217" s="173" t="n">
        <v>1</v>
      </c>
      <c r="BW217" s="173" t="n">
        <v>2.607</v>
      </c>
      <c r="BX217" s="173" t="n">
        <v>2.331266333</v>
      </c>
      <c r="BY217" s="173" t="n">
        <v>1.16695</v>
      </c>
      <c r="BZ217" s="173" t="n">
        <v>1.2885</v>
      </c>
      <c r="CA217" s="173" t="n">
        <v>2.001</v>
      </c>
      <c r="CB217" s="173" t="n">
        <v>1.570505</v>
      </c>
      <c r="CC217" s="173" t="n">
        <v>1.570505</v>
      </c>
      <c r="CD217" s="173" t="n">
        <v>1.295805</v>
      </c>
      <c r="CE217" s="173" t="n">
        <v>1.10588</v>
      </c>
      <c r="CF217" s="173" t="n">
        <v>1.470605</v>
      </c>
      <c r="CG217" s="182"/>
      <c r="CH217" s="173" t="n">
        <v>1.104905</v>
      </c>
      <c r="CI217" s="182"/>
      <c r="CJ217" s="182"/>
      <c r="CK217" s="182"/>
      <c r="CL217" s="182"/>
      <c r="CM217" s="182"/>
      <c r="CN217" s="182"/>
      <c r="CO217" s="182"/>
      <c r="CP217" s="173" t="n">
        <v>0.975</v>
      </c>
      <c r="CV217" s="173" t="n">
        <v>0.55</v>
      </c>
      <c r="CW217" s="173" t="n">
        <v>0.925</v>
      </c>
      <c r="CX217" s="173" t="n">
        <v>0.705</v>
      </c>
      <c r="CZ217" s="173" t="n">
        <v>0.945</v>
      </c>
      <c r="DA217" s="173" t="n">
        <v>0.9775</v>
      </c>
      <c r="DB217" s="173" t="n">
        <v>0.945</v>
      </c>
      <c r="DC217" s="173" t="n">
        <v>0.92</v>
      </c>
      <c r="DD217" s="173" t="n">
        <v>0.915</v>
      </c>
      <c r="DE217" s="173" t="n">
        <v>0.89</v>
      </c>
      <c r="DN217" s="182" t="n">
        <v>0.000285</v>
      </c>
      <c r="DO217" s="182" t="n">
        <v>0.0002</v>
      </c>
      <c r="DP217" s="182" t="n">
        <v>0</v>
      </c>
      <c r="DQ217" s="182" t="n">
        <v>0.0001</v>
      </c>
      <c r="DR217" s="182" t="n">
        <v>0</v>
      </c>
      <c r="DS217" s="182" t="n">
        <v>0.0036</v>
      </c>
      <c r="DT217" s="182" t="n">
        <v>0.00047</v>
      </c>
      <c r="DU217" s="182" t="n">
        <v>0.0007</v>
      </c>
      <c r="DV217" s="182" t="n">
        <v>0</v>
      </c>
      <c r="DW217" s="182" t="n">
        <v>0</v>
      </c>
      <c r="DX217" s="182" t="n">
        <v>0.0005</v>
      </c>
      <c r="DY217" s="182" t="n">
        <v>0.0005</v>
      </c>
      <c r="DZ217" s="182" t="n">
        <v>0.0003</v>
      </c>
      <c r="EA217" s="182" t="n">
        <v>0.000275</v>
      </c>
      <c r="EB217" s="182" t="n">
        <v>0.0004</v>
      </c>
      <c r="ED217" s="182" t="n">
        <v>6.5E-005</v>
      </c>
      <c r="EF217" s="173" t="n">
        <v>1</v>
      </c>
    </row>
    <row r="218" customFormat="false" ht="12.75" hidden="false" customHeight="false" outlineLevel="0" collapsed="false">
      <c r="A218" s="3" t="n">
        <v>43009</v>
      </c>
      <c r="B218" s="173" t="n">
        <v>0.98</v>
      </c>
      <c r="C218" s="173" t="n">
        <v>0</v>
      </c>
      <c r="E218" s="173" t="n">
        <v>0</v>
      </c>
      <c r="F218" s="173" t="n">
        <v>0</v>
      </c>
      <c r="G218" s="173" t="n">
        <v>0</v>
      </c>
      <c r="H218" s="173" t="n">
        <v>0.9875</v>
      </c>
      <c r="I218" s="173" t="n">
        <v>0.9875</v>
      </c>
      <c r="J218" s="173" t="n">
        <v>0.9805</v>
      </c>
      <c r="K218" s="173" t="n">
        <v>0</v>
      </c>
      <c r="L218" s="173" t="n">
        <v>0.9875</v>
      </c>
      <c r="M218" s="173" t="n">
        <v>0.9875</v>
      </c>
      <c r="N218" s="173" t="n">
        <v>0.98</v>
      </c>
      <c r="O218" s="173" t="n">
        <v>0.9875</v>
      </c>
      <c r="P218" s="173" t="n">
        <v>0.98</v>
      </c>
      <c r="Q218" s="173" t="n">
        <v>0.9875</v>
      </c>
      <c r="R218" s="173" t="n">
        <v>0.9875</v>
      </c>
      <c r="S218" s="173" t="n">
        <v>0.9875</v>
      </c>
      <c r="T218" s="173" t="n">
        <v>0.98</v>
      </c>
      <c r="U218" s="173" t="n">
        <v>0.98</v>
      </c>
      <c r="V218" s="173" t="n">
        <v>0.98</v>
      </c>
      <c r="W218" s="173" t="n">
        <v>0.98</v>
      </c>
      <c r="X218" s="173" t="n">
        <v>0.9875</v>
      </c>
      <c r="Y218" s="173" t="n">
        <v>0.9875</v>
      </c>
      <c r="Z218" s="173" t="n">
        <v>0.9875</v>
      </c>
      <c r="AA218" s="173" t="n">
        <v>0.9875</v>
      </c>
      <c r="AB218" s="173" t="n">
        <v>0.98</v>
      </c>
      <c r="AC218" s="173" t="n">
        <v>0.98</v>
      </c>
      <c r="AD218" s="173" t="n">
        <v>0.9875</v>
      </c>
      <c r="AE218" s="173" t="n">
        <v>0.9875</v>
      </c>
      <c r="AF218" s="173" t="n">
        <v>0.98</v>
      </c>
      <c r="AG218" s="173" t="n">
        <v>0.99</v>
      </c>
      <c r="AH218" s="173" t="n">
        <v>0.9834233</v>
      </c>
      <c r="AI218" s="173" t="n">
        <v>0.9834233</v>
      </c>
      <c r="AJ218" s="173" t="n">
        <v>0.98</v>
      </c>
      <c r="AK218" s="173" t="n">
        <v>1</v>
      </c>
      <c r="AL218" s="173" t="n">
        <v>0</v>
      </c>
      <c r="AM218" s="174" t="n">
        <v>0</v>
      </c>
      <c r="BB218" s="181" t="n">
        <v>1</v>
      </c>
      <c r="BC218" s="173" t="n">
        <v>1</v>
      </c>
      <c r="BD218" s="173" t="n">
        <v>1</v>
      </c>
      <c r="BE218" s="173" t="n">
        <v>1</v>
      </c>
      <c r="BF218" s="173" t="n">
        <v>0.9999</v>
      </c>
      <c r="BG218" s="173" t="n">
        <v>1</v>
      </c>
      <c r="BH218" s="173" t="n">
        <v>1</v>
      </c>
      <c r="BI218" s="173" t="n">
        <v>0.99</v>
      </c>
      <c r="BJ218" s="173" t="n">
        <v>0.999</v>
      </c>
      <c r="BK218" s="173" t="n">
        <v>0.999</v>
      </c>
      <c r="BL218" s="173" t="n">
        <v>0.9985</v>
      </c>
      <c r="BM218" s="173" t="n">
        <v>0.9985</v>
      </c>
      <c r="BN218" s="173" t="n">
        <v>0.972</v>
      </c>
      <c r="BO218" s="173" t="n">
        <v>0.9999</v>
      </c>
      <c r="BP218" s="173" t="n">
        <v>0.9999</v>
      </c>
      <c r="BQ218" s="173" t="n">
        <v>1</v>
      </c>
      <c r="BR218" s="173" t="n">
        <v>1.1245676</v>
      </c>
      <c r="BS218" s="173" t="n">
        <v>1.1316</v>
      </c>
      <c r="BT218" s="173" t="n">
        <v>1.0827</v>
      </c>
      <c r="BU218" s="173" t="n">
        <v>1.0261</v>
      </c>
      <c r="BV218" s="173" t="n">
        <v>1</v>
      </c>
      <c r="BW218" s="173" t="n">
        <v>2.6106</v>
      </c>
      <c r="BX218" s="173" t="n">
        <v>2.331736333</v>
      </c>
      <c r="BY218" s="173" t="n">
        <v>1.16765</v>
      </c>
      <c r="BZ218" s="173" t="n">
        <v>1.2885</v>
      </c>
      <c r="CA218" s="173" t="n">
        <v>2.001</v>
      </c>
      <c r="CB218" s="173" t="n">
        <v>1.571005</v>
      </c>
      <c r="CC218" s="173" t="n">
        <v>1.571005</v>
      </c>
      <c r="CD218" s="173" t="n">
        <v>1.296105</v>
      </c>
      <c r="CE218" s="173" t="n">
        <v>1.106155</v>
      </c>
      <c r="CF218" s="173" t="n">
        <v>1.471005</v>
      </c>
      <c r="CG218" s="182"/>
      <c r="CH218" s="173" t="n">
        <v>1.10497</v>
      </c>
      <c r="CI218" s="182"/>
      <c r="CJ218" s="182"/>
      <c r="CK218" s="182"/>
      <c r="CL218" s="182"/>
      <c r="CM218" s="182"/>
      <c r="CN218" s="182"/>
      <c r="CO218" s="182"/>
      <c r="CP218" s="173" t="n">
        <v>0.955</v>
      </c>
      <c r="CV218" s="173" t="n">
        <v>0.45</v>
      </c>
      <c r="CW218" s="173" t="n">
        <v>0.925</v>
      </c>
      <c r="CX218" s="173" t="n">
        <v>0.695</v>
      </c>
      <c r="CZ218" s="173" t="n">
        <v>0.805</v>
      </c>
      <c r="DA218" s="173" t="n">
        <v>0.8375</v>
      </c>
      <c r="DB218" s="173" t="n">
        <v>0.875</v>
      </c>
      <c r="DC218" s="173" t="n">
        <v>0.9025</v>
      </c>
      <c r="DD218" s="173" t="n">
        <v>0.82</v>
      </c>
      <c r="DE218" s="173" t="n">
        <v>0.89</v>
      </c>
      <c r="DN218" s="182" t="n">
        <v>0.000285</v>
      </c>
      <c r="DO218" s="182" t="n">
        <v>0.0002</v>
      </c>
      <c r="DP218" s="182" t="n">
        <v>0</v>
      </c>
      <c r="DQ218" s="182" t="n">
        <v>0.0001</v>
      </c>
      <c r="DR218" s="182" t="n">
        <v>0</v>
      </c>
      <c r="DS218" s="182" t="n">
        <v>0.0036</v>
      </c>
      <c r="DT218" s="182" t="n">
        <v>0.00047</v>
      </c>
      <c r="DU218" s="182" t="n">
        <v>0.0007</v>
      </c>
      <c r="DV218" s="182" t="n">
        <v>0</v>
      </c>
      <c r="DW218" s="182" t="n">
        <v>0</v>
      </c>
      <c r="DX218" s="182" t="n">
        <v>0.0005</v>
      </c>
      <c r="DY218" s="182" t="n">
        <v>0.0005</v>
      </c>
      <c r="DZ218" s="182" t="n">
        <v>0.0003</v>
      </c>
      <c r="EA218" s="182" t="n">
        <v>0.000275</v>
      </c>
      <c r="EB218" s="182" t="n">
        <v>0.0004</v>
      </c>
      <c r="ED218" s="182" t="n">
        <v>6.5E-005</v>
      </c>
      <c r="EF218" s="173" t="n">
        <v>1</v>
      </c>
    </row>
    <row r="219" customFormat="false" ht="12.75" hidden="false" customHeight="false" outlineLevel="0" collapsed="false">
      <c r="A219" s="3" t="n">
        <v>43040</v>
      </c>
      <c r="B219" s="173" t="n">
        <v>0.98</v>
      </c>
      <c r="C219" s="173" t="n">
        <v>0</v>
      </c>
      <c r="E219" s="173" t="n">
        <v>0</v>
      </c>
      <c r="F219" s="173" t="n">
        <v>0</v>
      </c>
      <c r="G219" s="173" t="n">
        <v>0</v>
      </c>
      <c r="H219" s="173" t="n">
        <v>0.9875</v>
      </c>
      <c r="I219" s="173" t="n">
        <v>0.9875</v>
      </c>
      <c r="J219" s="173" t="n">
        <v>0.9805</v>
      </c>
      <c r="K219" s="173" t="n">
        <v>0</v>
      </c>
      <c r="L219" s="173" t="n">
        <v>0.9875</v>
      </c>
      <c r="M219" s="173" t="n">
        <v>0.9875</v>
      </c>
      <c r="N219" s="173" t="n">
        <v>0.98</v>
      </c>
      <c r="O219" s="173" t="n">
        <v>0.9875</v>
      </c>
      <c r="P219" s="173" t="n">
        <v>0.98</v>
      </c>
      <c r="Q219" s="173" t="n">
        <v>0.9875</v>
      </c>
      <c r="R219" s="173" t="n">
        <v>0.9875</v>
      </c>
      <c r="S219" s="173" t="n">
        <v>0.9875</v>
      </c>
      <c r="T219" s="173" t="n">
        <v>0.98</v>
      </c>
      <c r="U219" s="173" t="n">
        <v>0.98</v>
      </c>
      <c r="V219" s="173" t="n">
        <v>0.98</v>
      </c>
      <c r="W219" s="173" t="n">
        <v>0.98</v>
      </c>
      <c r="X219" s="173" t="n">
        <v>0.9875</v>
      </c>
      <c r="Y219" s="173" t="n">
        <v>0.9875</v>
      </c>
      <c r="Z219" s="173" t="n">
        <v>0.9875</v>
      </c>
      <c r="AA219" s="173" t="n">
        <v>0.9875</v>
      </c>
      <c r="AB219" s="173" t="n">
        <v>0.98</v>
      </c>
      <c r="AC219" s="173" t="n">
        <v>0.98</v>
      </c>
      <c r="AD219" s="173" t="n">
        <v>0.9875</v>
      </c>
      <c r="AE219" s="173" t="n">
        <v>0.9875</v>
      </c>
      <c r="AF219" s="173" t="n">
        <v>0.98</v>
      </c>
      <c r="AG219" s="173" t="n">
        <v>0.99</v>
      </c>
      <c r="AH219" s="173" t="n">
        <v>0.98348115</v>
      </c>
      <c r="AI219" s="173" t="n">
        <v>0.98348115</v>
      </c>
      <c r="AJ219" s="173" t="n">
        <v>0.98</v>
      </c>
      <c r="AK219" s="173" t="n">
        <v>1</v>
      </c>
      <c r="AL219" s="173" t="n">
        <v>0</v>
      </c>
      <c r="AM219" s="174" t="n">
        <v>0</v>
      </c>
      <c r="BB219" s="181" t="n">
        <v>1</v>
      </c>
      <c r="BC219" s="173" t="n">
        <v>1</v>
      </c>
      <c r="BD219" s="173" t="n">
        <v>1</v>
      </c>
      <c r="BE219" s="173" t="n">
        <v>1</v>
      </c>
      <c r="BF219" s="173" t="n">
        <v>0.9999</v>
      </c>
      <c r="BG219" s="173" t="n">
        <v>1</v>
      </c>
      <c r="BH219" s="173" t="n">
        <v>1</v>
      </c>
      <c r="BI219" s="173" t="n">
        <v>0.99</v>
      </c>
      <c r="BJ219" s="173" t="n">
        <v>0.999</v>
      </c>
      <c r="BK219" s="173" t="n">
        <v>0.999</v>
      </c>
      <c r="BL219" s="173" t="n">
        <v>0.9985</v>
      </c>
      <c r="BM219" s="173" t="n">
        <v>0.9985</v>
      </c>
      <c r="BN219" s="173" t="n">
        <v>0.972</v>
      </c>
      <c r="BO219" s="173" t="n">
        <v>0.9999</v>
      </c>
      <c r="BP219" s="173" t="n">
        <v>0.9999</v>
      </c>
      <c r="BQ219" s="173" t="n">
        <v>1</v>
      </c>
      <c r="BR219" s="173" t="n">
        <v>1.1248526</v>
      </c>
      <c r="BS219" s="173" t="n">
        <v>1.1318</v>
      </c>
      <c r="BT219" s="173" t="n">
        <v>1.0827</v>
      </c>
      <c r="BU219" s="173" t="n">
        <v>1.0262</v>
      </c>
      <c r="BV219" s="173" t="n">
        <v>1</v>
      </c>
      <c r="BW219" s="173" t="n">
        <v>2.6142</v>
      </c>
      <c r="BX219" s="173" t="n">
        <v>2.332206333</v>
      </c>
      <c r="BY219" s="173" t="n">
        <v>1.16835</v>
      </c>
      <c r="BZ219" s="173" t="n">
        <v>1.2885</v>
      </c>
      <c r="CA219" s="173" t="n">
        <v>2.001</v>
      </c>
      <c r="CB219" s="173" t="n">
        <v>1.571505</v>
      </c>
      <c r="CC219" s="173" t="n">
        <v>1.571505</v>
      </c>
      <c r="CD219" s="173" t="n">
        <v>1.296405</v>
      </c>
      <c r="CE219" s="173" t="n">
        <v>1.10643</v>
      </c>
      <c r="CF219" s="173" t="n">
        <v>1.471405</v>
      </c>
      <c r="CG219" s="182"/>
      <c r="CH219" s="173" t="n">
        <v>1.105035</v>
      </c>
      <c r="CI219" s="182"/>
      <c r="CJ219" s="182"/>
      <c r="CK219" s="182"/>
      <c r="CL219" s="182"/>
      <c r="CM219" s="182"/>
      <c r="CN219" s="182"/>
      <c r="CO219" s="182"/>
      <c r="CP219" s="173" t="n">
        <v>0.955</v>
      </c>
      <c r="CV219" s="173" t="n">
        <v>0.46</v>
      </c>
      <c r="CW219" s="173" t="n">
        <v>0.905</v>
      </c>
      <c r="CX219" s="173" t="n">
        <v>0.655</v>
      </c>
      <c r="CZ219" s="173" t="n">
        <v>0.795</v>
      </c>
      <c r="DA219" s="173" t="n">
        <v>0.8275</v>
      </c>
      <c r="DB219" s="173" t="n">
        <v>0.85</v>
      </c>
      <c r="DC219" s="173" t="n">
        <v>0.9025</v>
      </c>
      <c r="DD219" s="173" t="n">
        <v>0.82</v>
      </c>
      <c r="DE219" s="173" t="n">
        <v>0.89</v>
      </c>
      <c r="DN219" s="182" t="n">
        <v>0.000285</v>
      </c>
      <c r="DO219" s="182" t="n">
        <v>0.0002</v>
      </c>
      <c r="DP219" s="182" t="n">
        <v>0</v>
      </c>
      <c r="DQ219" s="182" t="n">
        <v>0.0001</v>
      </c>
      <c r="DR219" s="182" t="n">
        <v>0</v>
      </c>
      <c r="DS219" s="182" t="n">
        <v>0.0036</v>
      </c>
      <c r="DT219" s="182" t="n">
        <v>0.00047</v>
      </c>
      <c r="DU219" s="182" t="n">
        <v>0.0007</v>
      </c>
      <c r="DV219" s="182" t="n">
        <v>0</v>
      </c>
      <c r="DW219" s="182" t="n">
        <v>0</v>
      </c>
      <c r="DX219" s="182" t="n">
        <v>0.0005</v>
      </c>
      <c r="DY219" s="182" t="n">
        <v>0.0005</v>
      </c>
      <c r="DZ219" s="182" t="n">
        <v>0.0003</v>
      </c>
      <c r="EA219" s="182" t="n">
        <v>0.000275</v>
      </c>
      <c r="EB219" s="182" t="n">
        <v>0.0004</v>
      </c>
      <c r="ED219" s="182" t="n">
        <v>6.5E-005</v>
      </c>
      <c r="EF219" s="173" t="n">
        <v>1</v>
      </c>
    </row>
    <row r="220" customFormat="false" ht="12.75" hidden="false" customHeight="false" outlineLevel="0" collapsed="false">
      <c r="A220" s="3" t="n">
        <v>43070</v>
      </c>
      <c r="B220" s="173" t="n">
        <v>0.98</v>
      </c>
      <c r="C220" s="173" t="n">
        <v>0</v>
      </c>
      <c r="E220" s="173" t="n">
        <v>0</v>
      </c>
      <c r="F220" s="173" t="n">
        <v>0</v>
      </c>
      <c r="G220" s="173" t="n">
        <v>0</v>
      </c>
      <c r="H220" s="173" t="n">
        <v>0.9875</v>
      </c>
      <c r="I220" s="173" t="n">
        <v>0.9875</v>
      </c>
      <c r="J220" s="173" t="n">
        <v>0.9805</v>
      </c>
      <c r="K220" s="173" t="n">
        <v>0</v>
      </c>
      <c r="L220" s="173" t="n">
        <v>0.92748295</v>
      </c>
      <c r="M220" s="173" t="n">
        <v>0.978573112</v>
      </c>
      <c r="N220" s="173" t="n">
        <v>0.89472645</v>
      </c>
      <c r="O220" s="173" t="n">
        <v>0.9875</v>
      </c>
      <c r="P220" s="173" t="n">
        <v>0.89472645</v>
      </c>
      <c r="Q220" s="173" t="n">
        <v>0.92748295</v>
      </c>
      <c r="R220" s="173" t="n">
        <v>0.92748295</v>
      </c>
      <c r="S220" s="173" t="n">
        <v>0.92748295</v>
      </c>
      <c r="T220" s="173" t="n">
        <v>0.89472645</v>
      </c>
      <c r="U220" s="173" t="n">
        <v>0.89472645</v>
      </c>
      <c r="V220" s="173" t="n">
        <v>0.89472645</v>
      </c>
      <c r="W220" s="173" t="n">
        <v>0.89472645</v>
      </c>
      <c r="X220" s="173" t="n">
        <v>0.9875</v>
      </c>
      <c r="Y220" s="173" t="n">
        <v>0.9875</v>
      </c>
      <c r="Z220" s="173" t="n">
        <v>0.9875</v>
      </c>
      <c r="AA220" s="173" t="n">
        <v>0.9875</v>
      </c>
      <c r="AB220" s="173" t="n">
        <v>0.89472645</v>
      </c>
      <c r="AC220" s="173" t="n">
        <v>0.89472645</v>
      </c>
      <c r="AD220" s="173" t="n">
        <v>0.9875</v>
      </c>
      <c r="AE220" s="173" t="n">
        <v>0.9875</v>
      </c>
      <c r="AF220" s="173" t="n">
        <v>0.89472645</v>
      </c>
      <c r="AG220" s="173" t="n">
        <v>0.98</v>
      </c>
      <c r="AH220" s="173" t="n">
        <v>0.983539</v>
      </c>
      <c r="AI220" s="173" t="n">
        <v>0.983539</v>
      </c>
      <c r="AJ220" s="173" t="n">
        <v>0.89472645</v>
      </c>
      <c r="AK220" s="173" t="n">
        <v>1</v>
      </c>
      <c r="AL220" s="173" t="n">
        <v>0</v>
      </c>
      <c r="AM220" s="174" t="n">
        <v>0</v>
      </c>
      <c r="BB220" s="181" t="n">
        <v>1</v>
      </c>
      <c r="BC220" s="173" t="n">
        <v>1</v>
      </c>
      <c r="BD220" s="173" t="n">
        <v>1</v>
      </c>
      <c r="BE220" s="173" t="n">
        <v>1</v>
      </c>
      <c r="BF220" s="173" t="n">
        <v>0.9999</v>
      </c>
      <c r="BG220" s="173" t="n">
        <v>1</v>
      </c>
      <c r="BH220" s="173" t="n">
        <v>1</v>
      </c>
      <c r="BI220" s="173" t="n">
        <v>0.99</v>
      </c>
      <c r="BJ220" s="173" t="n">
        <v>0.999</v>
      </c>
      <c r="BK220" s="173" t="n">
        <v>0.999</v>
      </c>
      <c r="BL220" s="173" t="n">
        <v>0.9985</v>
      </c>
      <c r="BM220" s="173" t="n">
        <v>0.9985</v>
      </c>
      <c r="BN220" s="173" t="n">
        <v>0.972</v>
      </c>
      <c r="BO220" s="173" t="n">
        <v>0.9999</v>
      </c>
      <c r="BP220" s="173" t="n">
        <v>0.9999</v>
      </c>
      <c r="BQ220" s="173" t="n">
        <v>1</v>
      </c>
      <c r="BR220" s="173" t="n">
        <v>1.1251376</v>
      </c>
      <c r="BS220" s="173" t="n">
        <v>1.132</v>
      </c>
      <c r="BT220" s="173" t="n">
        <v>1.0827</v>
      </c>
      <c r="BU220" s="173" t="n">
        <v>1.0263</v>
      </c>
      <c r="BV220" s="173" t="n">
        <v>1</v>
      </c>
      <c r="BW220" s="173" t="n">
        <v>2.6178</v>
      </c>
      <c r="BX220" s="173" t="n">
        <v>2.332676333</v>
      </c>
      <c r="BY220" s="173" t="n">
        <v>1.16905</v>
      </c>
      <c r="BZ220" s="173" t="n">
        <v>1.2885</v>
      </c>
      <c r="CA220" s="173" t="n">
        <v>2.001</v>
      </c>
      <c r="CB220" s="173" t="n">
        <v>1.572005</v>
      </c>
      <c r="CC220" s="173" t="n">
        <v>1.572005</v>
      </c>
      <c r="CD220" s="173" t="n">
        <v>1.296705</v>
      </c>
      <c r="CE220" s="173" t="n">
        <v>1.106705</v>
      </c>
      <c r="CF220" s="173" t="n">
        <v>1.471805</v>
      </c>
      <c r="CG220" s="182"/>
      <c r="CH220" s="173" t="n">
        <v>1.1051</v>
      </c>
      <c r="CI220" s="182"/>
      <c r="CJ220" s="182"/>
      <c r="CK220" s="182"/>
      <c r="CL220" s="182"/>
      <c r="CM220" s="182"/>
      <c r="CN220" s="182"/>
      <c r="CO220" s="182"/>
      <c r="CP220" s="173" t="n">
        <v>0.935</v>
      </c>
      <c r="CV220" s="173" t="n">
        <v>0.48</v>
      </c>
      <c r="CW220" s="173" t="n">
        <v>0.875</v>
      </c>
      <c r="CX220" s="173" t="n">
        <v>0.66</v>
      </c>
      <c r="CZ220" s="173" t="n">
        <v>0.59</v>
      </c>
      <c r="DA220" s="173" t="n">
        <v>0.6225</v>
      </c>
      <c r="DB220" s="173" t="n">
        <v>0.69</v>
      </c>
      <c r="DC220" s="173" t="n">
        <v>0.8925</v>
      </c>
      <c r="DD220" s="173" t="n">
        <v>0.715</v>
      </c>
      <c r="DE220" s="173" t="n">
        <v>0.89</v>
      </c>
      <c r="DN220" s="182" t="n">
        <v>0.000285</v>
      </c>
      <c r="DO220" s="182" t="n">
        <v>0.0002</v>
      </c>
      <c r="DP220" s="182" t="n">
        <v>0</v>
      </c>
      <c r="DQ220" s="182" t="n">
        <v>0.0001</v>
      </c>
      <c r="DR220" s="182" t="n">
        <v>0</v>
      </c>
      <c r="DS220" s="182" t="n">
        <v>0.0036</v>
      </c>
      <c r="DT220" s="182" t="n">
        <v>0.00047</v>
      </c>
      <c r="DU220" s="182" t="n">
        <v>0.0007</v>
      </c>
      <c r="DV220" s="182" t="n">
        <v>0</v>
      </c>
      <c r="DW220" s="182" t="n">
        <v>0</v>
      </c>
      <c r="DX220" s="182" t="n">
        <v>0.0005</v>
      </c>
      <c r="DY220" s="182" t="n">
        <v>0.0005</v>
      </c>
      <c r="DZ220" s="182" t="n">
        <v>0.0003</v>
      </c>
      <c r="EA220" s="182" t="n">
        <v>0.000275</v>
      </c>
      <c r="EB220" s="182" t="n">
        <v>0.0004</v>
      </c>
      <c r="ED220" s="182" t="n">
        <v>6.5E-005</v>
      </c>
      <c r="EF220" s="173" t="n">
        <v>1</v>
      </c>
    </row>
    <row r="221" customFormat="false" ht="12.75" hidden="false" customHeight="false" outlineLevel="0" collapsed="false">
      <c r="A221" s="3" t="n">
        <v>43101</v>
      </c>
      <c r="B221" s="173" t="n">
        <v>0.98</v>
      </c>
      <c r="C221" s="173" t="n">
        <v>0</v>
      </c>
      <c r="E221" s="173" t="n">
        <v>0</v>
      </c>
      <c r="F221" s="173" t="n">
        <v>0</v>
      </c>
      <c r="G221" s="173" t="n">
        <v>0</v>
      </c>
      <c r="H221" s="173" t="n">
        <v>0.9875</v>
      </c>
      <c r="I221" s="173" t="n">
        <v>0.94164875</v>
      </c>
      <c r="J221" s="173" t="n">
        <v>0.9805</v>
      </c>
      <c r="K221" s="173" t="n">
        <v>0</v>
      </c>
      <c r="L221" s="173" t="n">
        <v>0.951365525</v>
      </c>
      <c r="M221" s="173" t="n">
        <v>0.9875</v>
      </c>
      <c r="N221" s="173" t="n">
        <v>0.89493345</v>
      </c>
      <c r="O221" s="173" t="n">
        <v>0.9741424</v>
      </c>
      <c r="P221" s="173" t="n">
        <v>0.89493345</v>
      </c>
      <c r="Q221" s="173" t="n">
        <v>0.951365525</v>
      </c>
      <c r="R221" s="173" t="n">
        <v>0.951365525</v>
      </c>
      <c r="S221" s="173" t="n">
        <v>0.951365525</v>
      </c>
      <c r="T221" s="173" t="n">
        <v>0.89493345</v>
      </c>
      <c r="U221" s="173" t="n">
        <v>0.89493345</v>
      </c>
      <c r="V221" s="173" t="n">
        <v>0.89493345</v>
      </c>
      <c r="W221" s="173" t="n">
        <v>0.89493345</v>
      </c>
      <c r="X221" s="173" t="n">
        <v>0.9741424</v>
      </c>
      <c r="Y221" s="173" t="n">
        <v>0.9741424</v>
      </c>
      <c r="Z221" s="173" t="n">
        <v>0.9741424</v>
      </c>
      <c r="AA221" s="173" t="n">
        <v>0.9741424</v>
      </c>
      <c r="AB221" s="173" t="n">
        <v>0.89493345</v>
      </c>
      <c r="AC221" s="173" t="n">
        <v>0.89493345</v>
      </c>
      <c r="AD221" s="173" t="n">
        <v>0.9741424</v>
      </c>
      <c r="AE221" s="173" t="n">
        <v>0.9741424</v>
      </c>
      <c r="AF221" s="173" t="n">
        <v>0.89493345</v>
      </c>
      <c r="AG221" s="173" t="n">
        <v>0.98</v>
      </c>
      <c r="AH221" s="173" t="n">
        <v>0.98359685</v>
      </c>
      <c r="AI221" s="173" t="n">
        <v>0.98359685</v>
      </c>
      <c r="AJ221" s="173" t="n">
        <v>0.89493345</v>
      </c>
      <c r="AK221" s="173" t="n">
        <v>1</v>
      </c>
      <c r="AL221" s="173" t="n">
        <v>0</v>
      </c>
      <c r="AM221" s="174" t="n">
        <v>0</v>
      </c>
      <c r="BB221" s="181" t="n">
        <v>1</v>
      </c>
      <c r="BC221" s="173" t="n">
        <v>1</v>
      </c>
      <c r="BD221" s="173" t="n">
        <v>1</v>
      </c>
      <c r="BE221" s="173" t="n">
        <v>1</v>
      </c>
      <c r="BF221" s="173" t="n">
        <v>0.9999</v>
      </c>
      <c r="BG221" s="173" t="n">
        <v>1</v>
      </c>
      <c r="BH221" s="173" t="n">
        <v>1</v>
      </c>
      <c r="BI221" s="173" t="n">
        <v>0.99</v>
      </c>
      <c r="BJ221" s="173" t="n">
        <v>0.999</v>
      </c>
      <c r="BK221" s="173" t="n">
        <v>0.999</v>
      </c>
      <c r="BL221" s="173" t="n">
        <v>0.9985</v>
      </c>
      <c r="BM221" s="173" t="n">
        <v>0.9985</v>
      </c>
      <c r="BN221" s="173" t="n">
        <v>0.972</v>
      </c>
      <c r="BO221" s="173" t="n">
        <v>0.9999</v>
      </c>
      <c r="BP221" s="173" t="n">
        <v>0.9999</v>
      </c>
      <c r="BQ221" s="173" t="n">
        <v>1</v>
      </c>
      <c r="BR221" s="173" t="n">
        <v>1.1254226</v>
      </c>
      <c r="BS221" s="173" t="n">
        <v>1.1322</v>
      </c>
      <c r="BT221" s="173" t="n">
        <v>1.0827</v>
      </c>
      <c r="BU221" s="173" t="n">
        <v>1.0264</v>
      </c>
      <c r="BV221" s="173" t="n">
        <v>1</v>
      </c>
      <c r="BW221" s="173" t="n">
        <v>2.6214</v>
      </c>
      <c r="BX221" s="173" t="n">
        <v>2.333146333</v>
      </c>
      <c r="BY221" s="173" t="n">
        <v>1.16975</v>
      </c>
      <c r="BZ221" s="173" t="n">
        <v>1.2885</v>
      </c>
      <c r="CA221" s="173" t="n">
        <v>2.001</v>
      </c>
      <c r="CB221" s="173" t="n">
        <v>1.572505</v>
      </c>
      <c r="CC221" s="173" t="n">
        <v>1.572505</v>
      </c>
      <c r="CD221" s="173" t="n">
        <v>1.297005</v>
      </c>
      <c r="CE221" s="173" t="n">
        <v>1.10698</v>
      </c>
      <c r="CF221" s="173" t="n">
        <v>1.472205</v>
      </c>
      <c r="CG221" s="182"/>
      <c r="CH221" s="173" t="n">
        <v>1.105165</v>
      </c>
      <c r="CI221" s="182"/>
      <c r="CJ221" s="182"/>
      <c r="CK221" s="182"/>
      <c r="CL221" s="182"/>
      <c r="CM221" s="182"/>
      <c r="CN221" s="182"/>
      <c r="CO221" s="182"/>
      <c r="CP221" s="173" t="n">
        <v>0.895</v>
      </c>
      <c r="CV221" s="173" t="n">
        <v>0.45</v>
      </c>
      <c r="CW221" s="173" t="n">
        <v>0.805</v>
      </c>
      <c r="CX221" s="173" t="n">
        <v>0.67</v>
      </c>
      <c r="CZ221" s="173" t="n">
        <v>0.605</v>
      </c>
      <c r="DA221" s="173" t="n">
        <v>0.6375</v>
      </c>
      <c r="DB221" s="173" t="n">
        <v>0.69</v>
      </c>
      <c r="DC221" s="173" t="n">
        <v>0.88</v>
      </c>
      <c r="DD221" s="173" t="n">
        <v>0.64</v>
      </c>
      <c r="DE221" s="173" t="n">
        <v>0.89</v>
      </c>
      <c r="DN221" s="182" t="n">
        <v>0.000285</v>
      </c>
      <c r="DO221" s="182" t="n">
        <v>0.0002</v>
      </c>
      <c r="DP221" s="182" t="n">
        <v>0</v>
      </c>
      <c r="DQ221" s="182" t="n">
        <v>0.0001</v>
      </c>
      <c r="DR221" s="182" t="n">
        <v>0</v>
      </c>
      <c r="DS221" s="182" t="n">
        <v>0.0036</v>
      </c>
      <c r="DT221" s="182" t="n">
        <v>0.00047</v>
      </c>
      <c r="DU221" s="182" t="n">
        <v>0.0007</v>
      </c>
      <c r="DV221" s="182" t="n">
        <v>0</v>
      </c>
      <c r="DW221" s="182" t="n">
        <v>0</v>
      </c>
      <c r="DX221" s="182" t="n">
        <v>0.0005</v>
      </c>
      <c r="DY221" s="182" t="n">
        <v>0.0005</v>
      </c>
      <c r="DZ221" s="182" t="n">
        <v>0.0003</v>
      </c>
      <c r="EA221" s="182" t="n">
        <v>0.000275</v>
      </c>
      <c r="EB221" s="182" t="n">
        <v>0.0004</v>
      </c>
      <c r="ED221" s="182" t="n">
        <v>6.5E-005</v>
      </c>
      <c r="EF221" s="173" t="n">
        <v>1</v>
      </c>
    </row>
    <row r="222" customFormat="false" ht="12.75" hidden="false" customHeight="false" outlineLevel="0" collapsed="false">
      <c r="A222" s="3" t="n">
        <v>43132</v>
      </c>
      <c r="B222" s="173" t="n">
        <v>0.98</v>
      </c>
      <c r="C222" s="173" t="n">
        <v>0</v>
      </c>
      <c r="E222" s="173" t="n">
        <v>0</v>
      </c>
      <c r="F222" s="173" t="n">
        <v>0</v>
      </c>
      <c r="G222" s="173" t="n">
        <v>0</v>
      </c>
      <c r="H222" s="173" t="n">
        <v>0.9875</v>
      </c>
      <c r="I222" s="173" t="n">
        <v>0.9875</v>
      </c>
      <c r="J222" s="173" t="n">
        <v>0.9805</v>
      </c>
      <c r="K222" s="173" t="n">
        <v>0</v>
      </c>
      <c r="L222" s="173" t="n">
        <v>0.9875</v>
      </c>
      <c r="M222" s="173" t="n">
        <v>0.9875</v>
      </c>
      <c r="N222" s="173" t="n">
        <v>0.92108655</v>
      </c>
      <c r="O222" s="173" t="n">
        <v>0.971616263</v>
      </c>
      <c r="P222" s="173" t="n">
        <v>0.92108655</v>
      </c>
      <c r="Q222" s="173" t="n">
        <v>0.9875</v>
      </c>
      <c r="R222" s="173" t="n">
        <v>0.9875</v>
      </c>
      <c r="S222" s="173" t="n">
        <v>0.9875</v>
      </c>
      <c r="T222" s="173" t="n">
        <v>0.92108655</v>
      </c>
      <c r="U222" s="173" t="n">
        <v>0.92108655</v>
      </c>
      <c r="V222" s="173" t="n">
        <v>0.92108655</v>
      </c>
      <c r="W222" s="173" t="n">
        <v>0.92108655</v>
      </c>
      <c r="X222" s="173" t="n">
        <v>0.971616263</v>
      </c>
      <c r="Y222" s="173" t="n">
        <v>0.971616263</v>
      </c>
      <c r="Z222" s="173" t="n">
        <v>0.971616263</v>
      </c>
      <c r="AA222" s="173" t="n">
        <v>0.971616263</v>
      </c>
      <c r="AB222" s="173" t="n">
        <v>0.92108655</v>
      </c>
      <c r="AC222" s="173" t="n">
        <v>0.92108655</v>
      </c>
      <c r="AD222" s="173" t="n">
        <v>0.971616263</v>
      </c>
      <c r="AE222" s="173" t="n">
        <v>0.971616263</v>
      </c>
      <c r="AF222" s="173" t="n">
        <v>0.92108655</v>
      </c>
      <c r="AG222" s="173" t="n">
        <v>0.98</v>
      </c>
      <c r="AH222" s="173" t="n">
        <v>0.9836547</v>
      </c>
      <c r="AI222" s="173" t="n">
        <v>0.9836547</v>
      </c>
      <c r="AJ222" s="173" t="n">
        <v>0.92108655</v>
      </c>
      <c r="AK222" s="173" t="n">
        <v>1</v>
      </c>
      <c r="AL222" s="173" t="n">
        <v>0</v>
      </c>
      <c r="AM222" s="174" t="n">
        <v>0</v>
      </c>
      <c r="BB222" s="181" t="n">
        <v>1</v>
      </c>
      <c r="BC222" s="173" t="n">
        <v>1</v>
      </c>
      <c r="BD222" s="173" t="n">
        <v>1</v>
      </c>
      <c r="BE222" s="173" t="n">
        <v>1</v>
      </c>
      <c r="BF222" s="173" t="n">
        <v>0.9999</v>
      </c>
      <c r="BG222" s="173" t="n">
        <v>1</v>
      </c>
      <c r="BH222" s="173" t="n">
        <v>1</v>
      </c>
      <c r="BI222" s="173" t="n">
        <v>0.99</v>
      </c>
      <c r="BJ222" s="173" t="n">
        <v>0.999</v>
      </c>
      <c r="BK222" s="173" t="n">
        <v>0.999</v>
      </c>
      <c r="BL222" s="173" t="n">
        <v>0.9985</v>
      </c>
      <c r="BM222" s="173" t="n">
        <v>0.9985</v>
      </c>
      <c r="BN222" s="173" t="n">
        <v>0.972</v>
      </c>
      <c r="BO222" s="173" t="n">
        <v>0.9999</v>
      </c>
      <c r="BP222" s="173" t="n">
        <v>0.9999</v>
      </c>
      <c r="BQ222" s="173" t="n">
        <v>1</v>
      </c>
      <c r="BR222" s="173" t="n">
        <v>1.1257076</v>
      </c>
      <c r="BS222" s="173" t="n">
        <v>1.1324</v>
      </c>
      <c r="BT222" s="173" t="n">
        <v>1.0827</v>
      </c>
      <c r="BU222" s="173" t="n">
        <v>1.0265</v>
      </c>
      <c r="BV222" s="173" t="n">
        <v>1</v>
      </c>
      <c r="BW222" s="173" t="n">
        <v>2.625</v>
      </c>
      <c r="BX222" s="173" t="n">
        <v>2.333616333</v>
      </c>
      <c r="BY222" s="173" t="n">
        <v>1.17045</v>
      </c>
      <c r="BZ222" s="173" t="n">
        <v>1.2885</v>
      </c>
      <c r="CA222" s="173" t="n">
        <v>2.001</v>
      </c>
      <c r="CB222" s="173" t="n">
        <v>1.573005</v>
      </c>
      <c r="CC222" s="173" t="n">
        <v>1.573005</v>
      </c>
      <c r="CD222" s="173" t="n">
        <v>1.297305</v>
      </c>
      <c r="CE222" s="173" t="n">
        <v>1.107255</v>
      </c>
      <c r="CF222" s="173" t="n">
        <v>1.472605</v>
      </c>
      <c r="CG222" s="182"/>
      <c r="CH222" s="173" t="n">
        <v>1.10523</v>
      </c>
      <c r="CI222" s="182"/>
      <c r="CJ222" s="182"/>
      <c r="CK222" s="182"/>
      <c r="CL222" s="182"/>
      <c r="CM222" s="182"/>
      <c r="CN222" s="182"/>
      <c r="CO222" s="182"/>
      <c r="CP222" s="173" t="n">
        <v>0.865</v>
      </c>
      <c r="CV222" s="173" t="n">
        <v>0.45</v>
      </c>
      <c r="CW222" s="173" t="n">
        <v>0.845</v>
      </c>
      <c r="CX222" s="173" t="n">
        <v>0.775</v>
      </c>
      <c r="CZ222" s="173" t="n">
        <v>0.635</v>
      </c>
      <c r="DA222" s="173" t="n">
        <v>0.6675</v>
      </c>
      <c r="DB222" s="173" t="n">
        <v>0.71</v>
      </c>
      <c r="DC222" s="173" t="n">
        <v>0.8775</v>
      </c>
      <c r="DD222" s="173" t="n">
        <v>0.67</v>
      </c>
      <c r="DE222" s="173" t="n">
        <v>0.89</v>
      </c>
      <c r="DN222" s="182" t="n">
        <v>0.000285</v>
      </c>
      <c r="DO222" s="182" t="n">
        <v>0.0002</v>
      </c>
      <c r="DP222" s="182" t="n">
        <v>0</v>
      </c>
      <c r="DQ222" s="182" t="n">
        <v>0.0001</v>
      </c>
      <c r="DR222" s="182" t="n">
        <v>0</v>
      </c>
      <c r="DS222" s="182" t="n">
        <v>0.0036</v>
      </c>
      <c r="DT222" s="182" t="n">
        <v>0.00047</v>
      </c>
      <c r="DU222" s="182" t="n">
        <v>0.0007</v>
      </c>
      <c r="DV222" s="182" t="n">
        <v>0</v>
      </c>
      <c r="DW222" s="182" t="n">
        <v>0</v>
      </c>
      <c r="DX222" s="182" t="n">
        <v>0.0005</v>
      </c>
      <c r="DY222" s="182" t="n">
        <v>0.0005</v>
      </c>
      <c r="DZ222" s="182" t="n">
        <v>0.0003</v>
      </c>
      <c r="EA222" s="182" t="n">
        <v>0.000275</v>
      </c>
      <c r="EB222" s="182" t="n">
        <v>0.0004</v>
      </c>
      <c r="ED222" s="182" t="n">
        <v>6.5E-005</v>
      </c>
      <c r="EF222" s="173" t="n">
        <v>1</v>
      </c>
    </row>
    <row r="223" customFormat="false" ht="12.75" hidden="false" customHeight="false" outlineLevel="0" collapsed="false">
      <c r="A223" s="3" t="n">
        <v>43160</v>
      </c>
      <c r="B223" s="173" t="n">
        <v>0.98</v>
      </c>
      <c r="C223" s="173" t="n">
        <v>0</v>
      </c>
      <c r="E223" s="173" t="n">
        <v>0</v>
      </c>
      <c r="F223" s="173" t="n">
        <v>0</v>
      </c>
      <c r="G223" s="173" t="n">
        <v>0</v>
      </c>
      <c r="H223" s="173" t="n">
        <v>0.9875</v>
      </c>
      <c r="I223" s="173" t="n">
        <v>0.9875</v>
      </c>
      <c r="J223" s="173" t="n">
        <v>0.9805</v>
      </c>
      <c r="K223" s="173" t="n">
        <v>0</v>
      </c>
      <c r="L223" s="173" t="n">
        <v>0.9875</v>
      </c>
      <c r="M223" s="173" t="n">
        <v>0.9875</v>
      </c>
      <c r="N223" s="173" t="n">
        <v>0.98</v>
      </c>
      <c r="O223" s="173" t="n">
        <v>0.9875</v>
      </c>
      <c r="P223" s="173" t="n">
        <v>0.98</v>
      </c>
      <c r="Q223" s="173" t="n">
        <v>0.9875</v>
      </c>
      <c r="R223" s="173" t="n">
        <v>0.9875</v>
      </c>
      <c r="S223" s="173" t="n">
        <v>0.9875</v>
      </c>
      <c r="T223" s="173" t="n">
        <v>0.98</v>
      </c>
      <c r="U223" s="173" t="n">
        <v>0.98</v>
      </c>
      <c r="V223" s="173" t="n">
        <v>0.98</v>
      </c>
      <c r="W223" s="173" t="n">
        <v>0.98</v>
      </c>
      <c r="X223" s="173" t="n">
        <v>0.9875</v>
      </c>
      <c r="Y223" s="173" t="n">
        <v>0.9875</v>
      </c>
      <c r="Z223" s="173" t="n">
        <v>0.9875</v>
      </c>
      <c r="AA223" s="173" t="n">
        <v>0.9875</v>
      </c>
      <c r="AB223" s="173" t="n">
        <v>0.98</v>
      </c>
      <c r="AC223" s="173" t="n">
        <v>0.98</v>
      </c>
      <c r="AD223" s="173" t="n">
        <v>0.9875</v>
      </c>
      <c r="AE223" s="173" t="n">
        <v>0.9875</v>
      </c>
      <c r="AF223" s="173" t="n">
        <v>0.98</v>
      </c>
      <c r="AG223" s="173" t="n">
        <v>0.99</v>
      </c>
      <c r="AH223" s="173" t="n">
        <v>0.98371255</v>
      </c>
      <c r="AI223" s="173" t="n">
        <v>0.98371255</v>
      </c>
      <c r="AJ223" s="173" t="n">
        <v>0.98</v>
      </c>
      <c r="AK223" s="173" t="n">
        <v>1</v>
      </c>
      <c r="AL223" s="173" t="n">
        <v>0</v>
      </c>
      <c r="AM223" s="174" t="n">
        <v>0</v>
      </c>
      <c r="BB223" s="181" t="n">
        <v>1</v>
      </c>
      <c r="BC223" s="173" t="n">
        <v>1</v>
      </c>
      <c r="BD223" s="173" t="n">
        <v>1</v>
      </c>
      <c r="BE223" s="173" t="n">
        <v>1</v>
      </c>
      <c r="BF223" s="173" t="n">
        <v>0.9999</v>
      </c>
      <c r="BG223" s="173" t="n">
        <v>1</v>
      </c>
      <c r="BH223" s="173" t="n">
        <v>1</v>
      </c>
      <c r="BI223" s="173" t="n">
        <v>0.99</v>
      </c>
      <c r="BJ223" s="173" t="n">
        <v>0.999</v>
      </c>
      <c r="BK223" s="173" t="n">
        <v>0.999</v>
      </c>
      <c r="BL223" s="173" t="n">
        <v>0.9985</v>
      </c>
      <c r="BM223" s="173" t="n">
        <v>0.9985</v>
      </c>
      <c r="BN223" s="173" t="n">
        <v>0.972</v>
      </c>
      <c r="BO223" s="173" t="n">
        <v>0.9999</v>
      </c>
      <c r="BP223" s="173" t="n">
        <v>0.9999</v>
      </c>
      <c r="BQ223" s="173" t="n">
        <v>1</v>
      </c>
      <c r="BR223" s="173" t="n">
        <v>1.1259926</v>
      </c>
      <c r="BS223" s="173" t="n">
        <v>1.1326</v>
      </c>
      <c r="BT223" s="173" t="n">
        <v>1.0827</v>
      </c>
      <c r="BU223" s="173" t="n">
        <v>1.0266</v>
      </c>
      <c r="BV223" s="173" t="n">
        <v>1</v>
      </c>
      <c r="BW223" s="173" t="n">
        <v>2.6286</v>
      </c>
      <c r="BX223" s="173" t="n">
        <v>2.334086333</v>
      </c>
      <c r="BY223" s="173" t="n">
        <v>1.17115</v>
      </c>
      <c r="BZ223" s="173" t="n">
        <v>1.2885</v>
      </c>
      <c r="CA223" s="173" t="n">
        <v>2.001</v>
      </c>
      <c r="CB223" s="173" t="n">
        <v>1.573505</v>
      </c>
      <c r="CC223" s="173" t="n">
        <v>1.573505</v>
      </c>
      <c r="CD223" s="173" t="n">
        <v>1.297605</v>
      </c>
      <c r="CE223" s="173" t="n">
        <v>1.10753</v>
      </c>
      <c r="CF223" s="173" t="n">
        <v>1.473005</v>
      </c>
      <c r="CG223" s="182"/>
      <c r="CH223" s="173" t="n">
        <v>1.105295</v>
      </c>
      <c r="CI223" s="182"/>
      <c r="CJ223" s="182"/>
      <c r="CK223" s="182"/>
      <c r="CL223" s="182"/>
      <c r="CM223" s="182"/>
      <c r="CN223" s="182"/>
      <c r="CO223" s="182"/>
      <c r="CP223" s="173" t="n">
        <v>0.865</v>
      </c>
      <c r="CV223" s="173" t="n">
        <v>0.45</v>
      </c>
      <c r="CW223" s="173" t="n">
        <v>0.875</v>
      </c>
      <c r="CX223" s="173" t="n">
        <v>0.945</v>
      </c>
      <c r="CZ223" s="173" t="n">
        <v>0.785</v>
      </c>
      <c r="DA223" s="173" t="n">
        <v>0.8175</v>
      </c>
      <c r="DB223" s="173" t="n">
        <v>0.8</v>
      </c>
      <c r="DC223" s="173" t="n">
        <v>0.9</v>
      </c>
      <c r="DD223" s="173" t="n">
        <v>0.83</v>
      </c>
      <c r="DE223" s="173" t="n">
        <v>0.89</v>
      </c>
      <c r="DN223" s="182" t="n">
        <v>0.000285</v>
      </c>
      <c r="DO223" s="182" t="n">
        <v>0.0002</v>
      </c>
      <c r="DP223" s="182" t="n">
        <v>0</v>
      </c>
      <c r="DQ223" s="182" t="n">
        <v>0.0001</v>
      </c>
      <c r="DR223" s="182" t="n">
        <v>0</v>
      </c>
      <c r="DS223" s="182" t="n">
        <v>0.0036</v>
      </c>
      <c r="DT223" s="182" t="n">
        <v>0.00047</v>
      </c>
      <c r="DU223" s="182" t="n">
        <v>0.0007</v>
      </c>
      <c r="DV223" s="182" t="n">
        <v>0</v>
      </c>
      <c r="DW223" s="182" t="n">
        <v>0</v>
      </c>
      <c r="DX223" s="182" t="n">
        <v>0.0005</v>
      </c>
      <c r="DY223" s="182" t="n">
        <v>0.0005</v>
      </c>
      <c r="DZ223" s="182" t="n">
        <v>0.0003</v>
      </c>
      <c r="EA223" s="182" t="n">
        <v>0.000275</v>
      </c>
      <c r="EB223" s="182" t="n">
        <v>0.0004</v>
      </c>
      <c r="ED223" s="182" t="n">
        <v>6.5E-005</v>
      </c>
      <c r="EF223" s="173" t="n">
        <v>1</v>
      </c>
    </row>
    <row r="224" customFormat="false" ht="12.75" hidden="false" customHeight="false" outlineLevel="0" collapsed="false">
      <c r="A224" s="3" t="n">
        <v>43191</v>
      </c>
      <c r="B224" s="173" t="n">
        <v>0.98</v>
      </c>
      <c r="C224" s="173" t="n">
        <v>0</v>
      </c>
      <c r="E224" s="173" t="n">
        <v>0</v>
      </c>
      <c r="F224" s="173" t="n">
        <v>0</v>
      </c>
      <c r="G224" s="173" t="n">
        <v>0</v>
      </c>
      <c r="H224" s="173" t="n">
        <v>0.98051366</v>
      </c>
      <c r="I224" s="173" t="n">
        <v>0.9875</v>
      </c>
      <c r="J224" s="173" t="n">
        <v>0.9805</v>
      </c>
      <c r="K224" s="173" t="n">
        <v>0</v>
      </c>
      <c r="L224" s="173" t="n">
        <v>0.9875</v>
      </c>
      <c r="M224" s="173" t="n">
        <v>0.9875</v>
      </c>
      <c r="N224" s="173" t="n">
        <v>0.98</v>
      </c>
      <c r="O224" s="173" t="n">
        <v>0.9875</v>
      </c>
      <c r="P224" s="173" t="n">
        <v>0.98</v>
      </c>
      <c r="Q224" s="173" t="n">
        <v>0.9875</v>
      </c>
      <c r="R224" s="173" t="n">
        <v>0.9875</v>
      </c>
      <c r="S224" s="173" t="n">
        <v>0.9875</v>
      </c>
      <c r="T224" s="173" t="n">
        <v>0.98</v>
      </c>
      <c r="U224" s="173" t="n">
        <v>0.98</v>
      </c>
      <c r="V224" s="173" t="n">
        <v>0.98</v>
      </c>
      <c r="W224" s="173" t="n">
        <v>0.98</v>
      </c>
      <c r="X224" s="173" t="n">
        <v>0.9875</v>
      </c>
      <c r="Y224" s="173" t="n">
        <v>0.9875</v>
      </c>
      <c r="Z224" s="173" t="n">
        <v>0.9875</v>
      </c>
      <c r="AA224" s="173" t="n">
        <v>0.9875</v>
      </c>
      <c r="AB224" s="173" t="n">
        <v>0.98</v>
      </c>
      <c r="AC224" s="173" t="n">
        <v>0.98</v>
      </c>
      <c r="AD224" s="173" t="n">
        <v>0.9875</v>
      </c>
      <c r="AE224" s="173" t="n">
        <v>0.9875</v>
      </c>
      <c r="AF224" s="173" t="n">
        <v>0.98</v>
      </c>
      <c r="AG224" s="173" t="n">
        <v>0.99</v>
      </c>
      <c r="AH224" s="173" t="n">
        <v>0.9837704</v>
      </c>
      <c r="AI224" s="173" t="n">
        <v>0.9837704</v>
      </c>
      <c r="AJ224" s="173" t="n">
        <v>0.98</v>
      </c>
      <c r="AK224" s="173" t="n">
        <v>1</v>
      </c>
      <c r="AL224" s="173" t="n">
        <v>0</v>
      </c>
      <c r="AM224" s="174" t="n">
        <v>0</v>
      </c>
      <c r="BB224" s="181" t="n">
        <v>1</v>
      </c>
      <c r="BC224" s="173" t="n">
        <v>1</v>
      </c>
      <c r="BD224" s="173" t="n">
        <v>1</v>
      </c>
      <c r="BE224" s="173" t="n">
        <v>1</v>
      </c>
      <c r="BF224" s="173" t="n">
        <v>0.9999</v>
      </c>
      <c r="BG224" s="173" t="n">
        <v>1</v>
      </c>
      <c r="BH224" s="173" t="n">
        <v>1</v>
      </c>
      <c r="BI224" s="173" t="n">
        <v>0.99</v>
      </c>
      <c r="BJ224" s="173" t="n">
        <v>0.999</v>
      </c>
      <c r="BK224" s="173" t="n">
        <v>0.999</v>
      </c>
      <c r="BL224" s="173" t="n">
        <v>0.9985</v>
      </c>
      <c r="BM224" s="173" t="n">
        <v>0.9985</v>
      </c>
      <c r="BN224" s="173" t="n">
        <v>0.972</v>
      </c>
      <c r="BO224" s="173" t="n">
        <v>0.9999</v>
      </c>
      <c r="BP224" s="173" t="n">
        <v>0.9999</v>
      </c>
      <c r="BQ224" s="173" t="n">
        <v>1</v>
      </c>
      <c r="BR224" s="173" t="n">
        <v>1.1262776</v>
      </c>
      <c r="BS224" s="173" t="n">
        <v>1.1328</v>
      </c>
      <c r="BT224" s="173" t="n">
        <v>1.0827</v>
      </c>
      <c r="BU224" s="173" t="n">
        <v>1.0267</v>
      </c>
      <c r="BV224" s="173" t="n">
        <v>1</v>
      </c>
      <c r="BW224" s="173" t="n">
        <v>2.6322</v>
      </c>
      <c r="BX224" s="173" t="n">
        <v>2.334556333</v>
      </c>
      <c r="BY224" s="173" t="n">
        <v>1.17185</v>
      </c>
      <c r="BZ224" s="173" t="n">
        <v>1.2885</v>
      </c>
      <c r="CA224" s="173" t="n">
        <v>2.001</v>
      </c>
      <c r="CB224" s="173" t="n">
        <v>1.574005</v>
      </c>
      <c r="CC224" s="173" t="n">
        <v>1.574005</v>
      </c>
      <c r="CD224" s="173" t="n">
        <v>1.297905</v>
      </c>
      <c r="CE224" s="173" t="n">
        <v>1.107805</v>
      </c>
      <c r="CF224" s="173" t="n">
        <v>1.473405</v>
      </c>
      <c r="CG224" s="182"/>
      <c r="CH224" s="173" t="n">
        <v>1.10536</v>
      </c>
      <c r="CI224" s="182"/>
      <c r="CJ224" s="182"/>
      <c r="CK224" s="182"/>
      <c r="CL224" s="182"/>
      <c r="CM224" s="182"/>
      <c r="CN224" s="182"/>
      <c r="CO224" s="182"/>
      <c r="CP224" s="173" t="n">
        <v>0.895</v>
      </c>
      <c r="CV224" s="173" t="n">
        <v>0.42</v>
      </c>
      <c r="CW224" s="173" t="n">
        <v>0.935</v>
      </c>
      <c r="CX224" s="173" t="n">
        <v>0.935</v>
      </c>
      <c r="CZ224" s="173" t="n">
        <v>0.895</v>
      </c>
      <c r="DA224" s="173" t="n">
        <v>0.9275</v>
      </c>
      <c r="DB224" s="173" t="n">
        <v>0.85</v>
      </c>
      <c r="DC224" s="173" t="n">
        <v>0.903</v>
      </c>
      <c r="DD224" s="173" t="n">
        <v>0.92</v>
      </c>
      <c r="DE224" s="173" t="n">
        <v>0.89</v>
      </c>
      <c r="DN224" s="182" t="n">
        <v>0.000285</v>
      </c>
      <c r="DO224" s="182" t="n">
        <v>0.0002</v>
      </c>
      <c r="DP224" s="182" t="n">
        <v>0</v>
      </c>
      <c r="DQ224" s="182" t="n">
        <v>0.0001</v>
      </c>
      <c r="DR224" s="182" t="n">
        <v>0</v>
      </c>
      <c r="DS224" s="182" t="n">
        <v>0.0036</v>
      </c>
      <c r="DT224" s="182" t="n">
        <v>0.00047</v>
      </c>
      <c r="DU224" s="182" t="n">
        <v>0.0007</v>
      </c>
      <c r="DV224" s="182" t="n">
        <v>0</v>
      </c>
      <c r="DW224" s="182" t="n">
        <v>0</v>
      </c>
      <c r="DX224" s="182" t="n">
        <v>0.0005</v>
      </c>
      <c r="DY224" s="182" t="n">
        <v>0.0005</v>
      </c>
      <c r="DZ224" s="182" t="n">
        <v>0.0003</v>
      </c>
      <c r="EA224" s="182" t="n">
        <v>0.000275</v>
      </c>
      <c r="EB224" s="182" t="n">
        <v>0.0004</v>
      </c>
      <c r="ED224" s="182" t="n">
        <v>6.5E-005</v>
      </c>
      <c r="EF224" s="173" t="n">
        <v>1</v>
      </c>
    </row>
    <row r="225" customFormat="false" ht="12.75" hidden="false" customHeight="false" outlineLevel="0" collapsed="false">
      <c r="A225" s="3" t="n">
        <v>43221</v>
      </c>
      <c r="B225" s="173" t="n">
        <v>0.98</v>
      </c>
      <c r="C225" s="173" t="n">
        <v>0</v>
      </c>
      <c r="E225" s="173" t="n">
        <v>0</v>
      </c>
      <c r="F225" s="173" t="n">
        <v>0</v>
      </c>
      <c r="G225" s="173" t="n">
        <v>0</v>
      </c>
      <c r="H225" s="173" t="n">
        <v>0.98071106</v>
      </c>
      <c r="I225" s="173" t="n">
        <v>0.9875</v>
      </c>
      <c r="J225" s="173" t="n">
        <v>0.9805</v>
      </c>
      <c r="K225" s="173" t="n">
        <v>0</v>
      </c>
      <c r="L225" s="173" t="n">
        <v>0.9875</v>
      </c>
      <c r="M225" s="173" t="n">
        <v>0.9875</v>
      </c>
      <c r="N225" s="173" t="n">
        <v>0.98</v>
      </c>
      <c r="O225" s="173" t="n">
        <v>0.9875</v>
      </c>
      <c r="P225" s="173" t="n">
        <v>0.98</v>
      </c>
      <c r="Q225" s="173" t="n">
        <v>0.9875</v>
      </c>
      <c r="R225" s="173" t="n">
        <v>0.9875</v>
      </c>
      <c r="S225" s="173" t="n">
        <v>0.9875</v>
      </c>
      <c r="T225" s="173" t="n">
        <v>0.98</v>
      </c>
      <c r="U225" s="173" t="n">
        <v>0.98</v>
      </c>
      <c r="V225" s="173" t="n">
        <v>0.98</v>
      </c>
      <c r="W225" s="173" t="n">
        <v>0.98</v>
      </c>
      <c r="X225" s="173" t="n">
        <v>0.9875</v>
      </c>
      <c r="Y225" s="173" t="n">
        <v>0.9875</v>
      </c>
      <c r="Z225" s="173" t="n">
        <v>0.9875</v>
      </c>
      <c r="AA225" s="173" t="n">
        <v>0.9875</v>
      </c>
      <c r="AB225" s="173" t="n">
        <v>0.98</v>
      </c>
      <c r="AC225" s="173" t="n">
        <v>0.98</v>
      </c>
      <c r="AD225" s="173" t="n">
        <v>0.9875</v>
      </c>
      <c r="AE225" s="173" t="n">
        <v>0.9875</v>
      </c>
      <c r="AF225" s="173" t="n">
        <v>0.98</v>
      </c>
      <c r="AG225" s="173" t="n">
        <v>0.99</v>
      </c>
      <c r="AH225" s="173" t="n">
        <v>0.98382825</v>
      </c>
      <c r="AI225" s="173" t="n">
        <v>0.98382825</v>
      </c>
      <c r="AJ225" s="173" t="n">
        <v>0.98</v>
      </c>
      <c r="AK225" s="173" t="n">
        <v>1</v>
      </c>
      <c r="AL225" s="173" t="n">
        <v>0</v>
      </c>
      <c r="AM225" s="174" t="n">
        <v>0</v>
      </c>
      <c r="BB225" s="181" t="n">
        <v>1</v>
      </c>
      <c r="BC225" s="173" t="n">
        <v>1</v>
      </c>
      <c r="BD225" s="173" t="n">
        <v>1</v>
      </c>
      <c r="BE225" s="173" t="n">
        <v>1</v>
      </c>
      <c r="BF225" s="173" t="n">
        <v>0.9999</v>
      </c>
      <c r="BG225" s="173" t="n">
        <v>1</v>
      </c>
      <c r="BH225" s="173" t="n">
        <v>1</v>
      </c>
      <c r="BI225" s="173" t="n">
        <v>0.99</v>
      </c>
      <c r="BJ225" s="173" t="n">
        <v>0.999</v>
      </c>
      <c r="BK225" s="173" t="n">
        <v>0.999</v>
      </c>
      <c r="BL225" s="173" t="n">
        <v>0.9985</v>
      </c>
      <c r="BM225" s="173" t="n">
        <v>0.9985</v>
      </c>
      <c r="BN225" s="173" t="n">
        <v>0.972</v>
      </c>
      <c r="BO225" s="173" t="n">
        <v>0.9999</v>
      </c>
      <c r="BP225" s="173" t="n">
        <v>0.9999</v>
      </c>
      <c r="BQ225" s="173" t="n">
        <v>1</v>
      </c>
      <c r="BR225" s="173" t="n">
        <v>1.1265626</v>
      </c>
      <c r="BS225" s="173" t="n">
        <v>1.133</v>
      </c>
      <c r="BT225" s="173" t="n">
        <v>1.0827</v>
      </c>
      <c r="BU225" s="173" t="n">
        <v>1.0268</v>
      </c>
      <c r="BV225" s="173" t="n">
        <v>1</v>
      </c>
      <c r="BW225" s="173" t="n">
        <v>2.6358</v>
      </c>
      <c r="BX225" s="173" t="n">
        <v>2.335026333</v>
      </c>
      <c r="BY225" s="173" t="n">
        <v>1.17255</v>
      </c>
      <c r="BZ225" s="173" t="n">
        <v>1.2885</v>
      </c>
      <c r="CA225" s="173" t="n">
        <v>2.001</v>
      </c>
      <c r="CB225" s="173" t="n">
        <v>1.574505</v>
      </c>
      <c r="CC225" s="173" t="n">
        <v>1.574505</v>
      </c>
      <c r="CD225" s="173" t="n">
        <v>1.298205</v>
      </c>
      <c r="CE225" s="173" t="n">
        <v>1.10808</v>
      </c>
      <c r="CF225" s="173" t="n">
        <v>1.473805</v>
      </c>
      <c r="CG225" s="182"/>
      <c r="CH225" s="173" t="n">
        <v>1.105425</v>
      </c>
      <c r="CI225" s="182"/>
      <c r="CJ225" s="182"/>
      <c r="CK225" s="182"/>
      <c r="CL225" s="182"/>
      <c r="CM225" s="182"/>
      <c r="CN225" s="182"/>
      <c r="CO225" s="182"/>
      <c r="CP225" s="173" t="n">
        <v>0.965</v>
      </c>
      <c r="CV225" s="173" t="n">
        <v>0.42</v>
      </c>
      <c r="CW225" s="173" t="n">
        <v>0.935</v>
      </c>
      <c r="CX225" s="173" t="n">
        <v>0.835</v>
      </c>
      <c r="CZ225" s="173" t="n">
        <v>0.9175</v>
      </c>
      <c r="DA225" s="173" t="n">
        <v>0.95</v>
      </c>
      <c r="DB225" s="173" t="n">
        <v>0.88</v>
      </c>
      <c r="DC225" s="173" t="n">
        <v>0.9</v>
      </c>
      <c r="DD225" s="173" t="n">
        <v>0.935</v>
      </c>
      <c r="DE225" s="173" t="n">
        <v>0.89</v>
      </c>
      <c r="DN225" s="182" t="n">
        <v>0.000285</v>
      </c>
      <c r="DO225" s="182" t="n">
        <v>0.0002</v>
      </c>
      <c r="DP225" s="182" t="n">
        <v>0</v>
      </c>
      <c r="DQ225" s="182" t="n">
        <v>0.0001</v>
      </c>
      <c r="DR225" s="182" t="n">
        <v>0</v>
      </c>
      <c r="DS225" s="182" t="n">
        <v>0.0036</v>
      </c>
      <c r="DT225" s="182" t="n">
        <v>0.00047</v>
      </c>
      <c r="DU225" s="182" t="n">
        <v>0.0007</v>
      </c>
      <c r="DV225" s="182" t="n">
        <v>0</v>
      </c>
      <c r="DW225" s="182" t="n">
        <v>0</v>
      </c>
      <c r="DX225" s="182" t="n">
        <v>0.0005</v>
      </c>
      <c r="DY225" s="182" t="n">
        <v>0.0005</v>
      </c>
      <c r="DZ225" s="182" t="n">
        <v>0.0003</v>
      </c>
      <c r="EA225" s="182" t="n">
        <v>0.000275</v>
      </c>
      <c r="EB225" s="182" t="n">
        <v>0.0004</v>
      </c>
      <c r="ED225" s="182" t="n">
        <v>6.5E-005</v>
      </c>
      <c r="EF225" s="173" t="n">
        <v>1</v>
      </c>
    </row>
    <row r="226" customFormat="false" ht="12.75" hidden="false" customHeight="false" outlineLevel="0" collapsed="false">
      <c r="A226" s="3" t="n">
        <v>43252</v>
      </c>
      <c r="B226" s="173" t="n">
        <v>0.98</v>
      </c>
      <c r="C226" s="173" t="n">
        <v>0</v>
      </c>
      <c r="E226" s="173" t="n">
        <v>0</v>
      </c>
      <c r="F226" s="173" t="n">
        <v>0</v>
      </c>
      <c r="G226" s="173" t="n">
        <v>0</v>
      </c>
      <c r="H226" s="173" t="n">
        <v>0.9875</v>
      </c>
      <c r="I226" s="173" t="n">
        <v>0.9875</v>
      </c>
      <c r="J226" s="173" t="n">
        <v>0.9805</v>
      </c>
      <c r="K226" s="173" t="n">
        <v>0</v>
      </c>
      <c r="L226" s="173" t="n">
        <v>0.9875</v>
      </c>
      <c r="M226" s="173" t="n">
        <v>0.9875</v>
      </c>
      <c r="N226" s="173" t="n">
        <v>0.98</v>
      </c>
      <c r="O226" s="173" t="n">
        <v>0.9875</v>
      </c>
      <c r="P226" s="173" t="n">
        <v>0.98</v>
      </c>
      <c r="Q226" s="173" t="n">
        <v>0.9875</v>
      </c>
      <c r="R226" s="173" t="n">
        <v>0.9875</v>
      </c>
      <c r="S226" s="173" t="n">
        <v>0.9875</v>
      </c>
      <c r="T226" s="173" t="n">
        <v>0.98</v>
      </c>
      <c r="U226" s="173" t="n">
        <v>0.98</v>
      </c>
      <c r="V226" s="173" t="n">
        <v>0.98</v>
      </c>
      <c r="W226" s="173" t="n">
        <v>0.98</v>
      </c>
      <c r="X226" s="173" t="n">
        <v>0.9875</v>
      </c>
      <c r="Y226" s="173" t="n">
        <v>0.9875</v>
      </c>
      <c r="Z226" s="173" t="n">
        <v>0.9875</v>
      </c>
      <c r="AA226" s="173" t="n">
        <v>0.9875</v>
      </c>
      <c r="AB226" s="173" t="n">
        <v>0.98</v>
      </c>
      <c r="AC226" s="173" t="n">
        <v>0.98</v>
      </c>
      <c r="AD226" s="173" t="n">
        <v>0.9875</v>
      </c>
      <c r="AE226" s="173" t="n">
        <v>0.9875</v>
      </c>
      <c r="AF226" s="173" t="n">
        <v>0.98</v>
      </c>
      <c r="AG226" s="173" t="n">
        <v>0.99</v>
      </c>
      <c r="AH226" s="173" t="n">
        <v>0.9838861</v>
      </c>
      <c r="AI226" s="173" t="n">
        <v>0.9838861</v>
      </c>
      <c r="AJ226" s="173" t="n">
        <v>0.98</v>
      </c>
      <c r="AK226" s="173" t="n">
        <v>1</v>
      </c>
      <c r="AL226" s="173" t="n">
        <v>0</v>
      </c>
      <c r="AM226" s="174" t="n">
        <v>0</v>
      </c>
      <c r="BB226" s="181" t="n">
        <v>1</v>
      </c>
      <c r="BC226" s="173" t="n">
        <v>1</v>
      </c>
      <c r="BD226" s="173" t="n">
        <v>1</v>
      </c>
      <c r="BE226" s="173" t="n">
        <v>1</v>
      </c>
      <c r="BF226" s="173" t="n">
        <v>0.9999</v>
      </c>
      <c r="BG226" s="173" t="n">
        <v>1</v>
      </c>
      <c r="BH226" s="173" t="n">
        <v>1</v>
      </c>
      <c r="BI226" s="173" t="n">
        <v>0.99</v>
      </c>
      <c r="BJ226" s="173" t="n">
        <v>0.999</v>
      </c>
      <c r="BK226" s="173" t="n">
        <v>0.999</v>
      </c>
      <c r="BL226" s="173" t="n">
        <v>0.9985</v>
      </c>
      <c r="BM226" s="173" t="n">
        <v>0.9985</v>
      </c>
      <c r="BN226" s="173" t="n">
        <v>0.972</v>
      </c>
      <c r="BO226" s="173" t="n">
        <v>0.9999</v>
      </c>
      <c r="BP226" s="173" t="n">
        <v>0.9999</v>
      </c>
      <c r="BQ226" s="173" t="n">
        <v>1</v>
      </c>
      <c r="BR226" s="173" t="n">
        <v>1.1268476</v>
      </c>
      <c r="BS226" s="173" t="n">
        <v>1.1332</v>
      </c>
      <c r="BT226" s="173" t="n">
        <v>1.0827</v>
      </c>
      <c r="BU226" s="173" t="n">
        <v>1.0269</v>
      </c>
      <c r="BV226" s="173" t="n">
        <v>1</v>
      </c>
      <c r="BW226" s="173" t="n">
        <v>2.6394</v>
      </c>
      <c r="BX226" s="173" t="n">
        <v>2.335496333</v>
      </c>
      <c r="BY226" s="173" t="n">
        <v>1.17325</v>
      </c>
      <c r="BZ226" s="173" t="n">
        <v>1.2885</v>
      </c>
      <c r="CA226" s="173" t="n">
        <v>2.001</v>
      </c>
      <c r="CB226" s="173" t="n">
        <v>1.575005</v>
      </c>
      <c r="CC226" s="173" t="n">
        <v>1.575005</v>
      </c>
      <c r="CD226" s="173" t="n">
        <v>1.298505</v>
      </c>
      <c r="CE226" s="173" t="n">
        <v>1.108355</v>
      </c>
      <c r="CF226" s="173" t="n">
        <v>1.474205</v>
      </c>
      <c r="CG226" s="182"/>
      <c r="CH226" s="173" t="n">
        <v>1.10549</v>
      </c>
      <c r="CI226" s="182"/>
      <c r="CJ226" s="182"/>
      <c r="CK226" s="182"/>
      <c r="CL226" s="182"/>
      <c r="CM226" s="182"/>
      <c r="CN226" s="182"/>
      <c r="CO226" s="182"/>
      <c r="CP226" s="173" t="n">
        <v>0.965</v>
      </c>
      <c r="CV226" s="173" t="n">
        <v>0.47</v>
      </c>
      <c r="CW226" s="173" t="n">
        <v>0.935</v>
      </c>
      <c r="CX226" s="173" t="n">
        <v>0.745</v>
      </c>
      <c r="CZ226" s="173" t="n">
        <v>0.8825</v>
      </c>
      <c r="DA226" s="173" t="n">
        <v>0.915</v>
      </c>
      <c r="DB226" s="173" t="n">
        <v>0.88</v>
      </c>
      <c r="DC226" s="173" t="n">
        <v>0.9025</v>
      </c>
      <c r="DD226" s="173" t="n">
        <v>0.915</v>
      </c>
      <c r="DE226" s="173" t="n">
        <v>0.89</v>
      </c>
      <c r="DN226" s="182" t="n">
        <v>0.000285</v>
      </c>
      <c r="DO226" s="182" t="n">
        <v>0.0002</v>
      </c>
      <c r="DP226" s="182" t="n">
        <v>0</v>
      </c>
      <c r="DQ226" s="182" t="n">
        <v>0.0001</v>
      </c>
      <c r="DR226" s="182" t="n">
        <v>0</v>
      </c>
      <c r="DS226" s="182" t="n">
        <v>0.0036</v>
      </c>
      <c r="DT226" s="182" t="n">
        <v>0.00047</v>
      </c>
      <c r="DU226" s="182" t="n">
        <v>0.0007</v>
      </c>
      <c r="DV226" s="182" t="n">
        <v>0</v>
      </c>
      <c r="DW226" s="182" t="n">
        <v>0</v>
      </c>
      <c r="DX226" s="182" t="n">
        <v>0.0005</v>
      </c>
      <c r="DY226" s="182" t="n">
        <v>0.0005</v>
      </c>
      <c r="DZ226" s="182" t="n">
        <v>0.0003</v>
      </c>
      <c r="EA226" s="182" t="n">
        <v>0.000275</v>
      </c>
      <c r="EB226" s="182" t="n">
        <v>0.0004</v>
      </c>
      <c r="ED226" s="182" t="n">
        <v>6.5E-005</v>
      </c>
      <c r="EF226" s="173" t="n">
        <v>1</v>
      </c>
    </row>
    <row r="227" customFormat="false" ht="12.75" hidden="false" customHeight="false" outlineLevel="0" collapsed="false">
      <c r="A227" s="3" t="n">
        <v>43282</v>
      </c>
      <c r="B227" s="173" t="n">
        <v>0.98</v>
      </c>
      <c r="C227" s="173" t="n">
        <v>0</v>
      </c>
      <c r="E227" s="173" t="n">
        <v>0</v>
      </c>
      <c r="F227" s="173" t="n">
        <v>0</v>
      </c>
      <c r="G227" s="173" t="n">
        <v>0</v>
      </c>
      <c r="H227" s="173" t="n">
        <v>0.9875</v>
      </c>
      <c r="I227" s="173" t="n">
        <v>0.9875</v>
      </c>
      <c r="J227" s="173" t="n">
        <v>0.9805</v>
      </c>
      <c r="K227" s="173" t="n">
        <v>0</v>
      </c>
      <c r="L227" s="173" t="n">
        <v>0.9875</v>
      </c>
      <c r="M227" s="173" t="n">
        <v>0.9875</v>
      </c>
      <c r="N227" s="173" t="n">
        <v>0.98</v>
      </c>
      <c r="O227" s="173" t="n">
        <v>0.9875</v>
      </c>
      <c r="P227" s="173" t="n">
        <v>0.98</v>
      </c>
      <c r="Q227" s="173" t="n">
        <v>0.9875</v>
      </c>
      <c r="R227" s="173" t="n">
        <v>0.9875</v>
      </c>
      <c r="S227" s="173" t="n">
        <v>0.9875</v>
      </c>
      <c r="T227" s="173" t="n">
        <v>0.98</v>
      </c>
      <c r="U227" s="173" t="n">
        <v>0.98</v>
      </c>
      <c r="V227" s="173" t="n">
        <v>0.98</v>
      </c>
      <c r="W227" s="173" t="n">
        <v>0.98</v>
      </c>
      <c r="X227" s="173" t="n">
        <v>0.9875</v>
      </c>
      <c r="Y227" s="173" t="n">
        <v>0.9875</v>
      </c>
      <c r="Z227" s="173" t="n">
        <v>0.9875</v>
      </c>
      <c r="AA227" s="173" t="n">
        <v>0.9875</v>
      </c>
      <c r="AB227" s="173" t="n">
        <v>0.98</v>
      </c>
      <c r="AC227" s="173" t="n">
        <v>0.98</v>
      </c>
      <c r="AD227" s="173" t="n">
        <v>0.9875</v>
      </c>
      <c r="AE227" s="173" t="n">
        <v>0.9875</v>
      </c>
      <c r="AF227" s="173" t="n">
        <v>0.98</v>
      </c>
      <c r="AG227" s="173" t="n">
        <v>0.99</v>
      </c>
      <c r="AH227" s="173" t="n">
        <v>0.98394395</v>
      </c>
      <c r="AI227" s="173" t="n">
        <v>0.98394395</v>
      </c>
      <c r="AJ227" s="173" t="n">
        <v>0.98</v>
      </c>
      <c r="AK227" s="173" t="n">
        <v>1</v>
      </c>
      <c r="AL227" s="173" t="n">
        <v>0</v>
      </c>
      <c r="AM227" s="174" t="n">
        <v>0</v>
      </c>
      <c r="BB227" s="181" t="n">
        <v>1</v>
      </c>
      <c r="BC227" s="173" t="n">
        <v>1</v>
      </c>
      <c r="BD227" s="173" t="n">
        <v>1</v>
      </c>
      <c r="BE227" s="173" t="n">
        <v>1</v>
      </c>
      <c r="BF227" s="173" t="n">
        <v>0.9999</v>
      </c>
      <c r="BG227" s="173" t="n">
        <v>1</v>
      </c>
      <c r="BH227" s="173" t="n">
        <v>1</v>
      </c>
      <c r="BI227" s="173" t="n">
        <v>0.99</v>
      </c>
      <c r="BJ227" s="173" t="n">
        <v>0.999</v>
      </c>
      <c r="BK227" s="173" t="n">
        <v>0.999</v>
      </c>
      <c r="BL227" s="173" t="n">
        <v>0.9985</v>
      </c>
      <c r="BM227" s="173" t="n">
        <v>0.9985</v>
      </c>
      <c r="BN227" s="173" t="n">
        <v>0.972</v>
      </c>
      <c r="BO227" s="173" t="n">
        <v>0.9999</v>
      </c>
      <c r="BP227" s="173" t="n">
        <v>0.9999</v>
      </c>
      <c r="BQ227" s="173" t="n">
        <v>1</v>
      </c>
      <c r="BR227" s="173" t="n">
        <v>1.1271326</v>
      </c>
      <c r="BS227" s="173" t="n">
        <v>1.1334</v>
      </c>
      <c r="BT227" s="173" t="n">
        <v>1.0827</v>
      </c>
      <c r="BU227" s="173" t="n">
        <v>1.027</v>
      </c>
      <c r="BV227" s="173" t="n">
        <v>1</v>
      </c>
      <c r="BW227" s="173" t="n">
        <v>2.643</v>
      </c>
      <c r="BX227" s="173" t="n">
        <v>2.335966333</v>
      </c>
      <c r="BY227" s="173" t="n">
        <v>1.17395</v>
      </c>
      <c r="BZ227" s="173" t="n">
        <v>1.2885</v>
      </c>
      <c r="CA227" s="173" t="n">
        <v>2.001</v>
      </c>
      <c r="CB227" s="173" t="n">
        <v>1.575505</v>
      </c>
      <c r="CC227" s="173" t="n">
        <v>1.575505</v>
      </c>
      <c r="CD227" s="173" t="n">
        <v>1.298805</v>
      </c>
      <c r="CE227" s="173" t="n">
        <v>1.10863</v>
      </c>
      <c r="CF227" s="173" t="n">
        <v>1.474605</v>
      </c>
      <c r="CG227" s="182"/>
      <c r="CH227" s="173" t="n">
        <v>1.105555</v>
      </c>
      <c r="CI227" s="182"/>
      <c r="CJ227" s="182"/>
      <c r="CK227" s="182"/>
      <c r="CL227" s="182"/>
      <c r="CM227" s="182"/>
      <c r="CN227" s="182"/>
      <c r="CO227" s="182"/>
      <c r="CP227" s="173" t="n">
        <v>0.975</v>
      </c>
      <c r="CV227" s="173" t="n">
        <v>0.47</v>
      </c>
      <c r="CW227" s="173" t="n">
        <v>0.935</v>
      </c>
      <c r="CX227" s="173" t="n">
        <v>0.765</v>
      </c>
      <c r="CZ227" s="173" t="n">
        <v>0.8775</v>
      </c>
      <c r="DA227" s="173" t="n">
        <v>0.91</v>
      </c>
      <c r="DB227" s="173" t="n">
        <v>0.89</v>
      </c>
      <c r="DC227" s="173" t="n">
        <v>0.9075</v>
      </c>
      <c r="DD227" s="173" t="n">
        <v>0.915</v>
      </c>
      <c r="DE227" s="173" t="n">
        <v>0.89</v>
      </c>
      <c r="DN227" s="182" t="n">
        <v>0.000285</v>
      </c>
      <c r="DO227" s="182" t="n">
        <v>0.0002</v>
      </c>
      <c r="DP227" s="182" t="n">
        <v>0</v>
      </c>
      <c r="DQ227" s="182" t="n">
        <v>0.0001</v>
      </c>
      <c r="DR227" s="182" t="n">
        <v>0</v>
      </c>
      <c r="DS227" s="182" t="n">
        <v>0.0036</v>
      </c>
      <c r="DT227" s="182" t="n">
        <v>0.00047</v>
      </c>
      <c r="DU227" s="182" t="n">
        <v>0.0007</v>
      </c>
      <c r="DV227" s="182" t="n">
        <v>0</v>
      </c>
      <c r="DW227" s="182" t="n">
        <v>0</v>
      </c>
      <c r="DX227" s="182" t="n">
        <v>0.0005</v>
      </c>
      <c r="DY227" s="182" t="n">
        <v>0.0005</v>
      </c>
      <c r="DZ227" s="182" t="n">
        <v>0.0003</v>
      </c>
      <c r="EA227" s="182" t="n">
        <v>0.000275</v>
      </c>
      <c r="EB227" s="182" t="n">
        <v>0.0004</v>
      </c>
      <c r="ED227" s="182" t="n">
        <v>6.5E-005</v>
      </c>
      <c r="EF227" s="173" t="n">
        <v>1</v>
      </c>
    </row>
    <row r="228" customFormat="false" ht="12.75" hidden="false" customHeight="false" outlineLevel="0" collapsed="false">
      <c r="A228" s="3" t="n">
        <v>43313</v>
      </c>
      <c r="B228" s="173" t="n">
        <v>0.98</v>
      </c>
      <c r="C228" s="173" t="n">
        <v>0</v>
      </c>
      <c r="E228" s="173" t="n">
        <v>0</v>
      </c>
      <c r="F228" s="173" t="n">
        <v>0</v>
      </c>
      <c r="G228" s="173" t="n">
        <v>0</v>
      </c>
      <c r="H228" s="173" t="n">
        <v>0.9875</v>
      </c>
      <c r="I228" s="173" t="n">
        <v>0.9875</v>
      </c>
      <c r="J228" s="173" t="n">
        <v>0.9805</v>
      </c>
      <c r="K228" s="173" t="n">
        <v>0</v>
      </c>
      <c r="L228" s="173" t="n">
        <v>0.9875</v>
      </c>
      <c r="M228" s="173" t="n">
        <v>0.9875</v>
      </c>
      <c r="N228" s="173" t="n">
        <v>0.98</v>
      </c>
      <c r="O228" s="173" t="n">
        <v>0.9875</v>
      </c>
      <c r="P228" s="173" t="n">
        <v>0.98</v>
      </c>
      <c r="Q228" s="173" t="n">
        <v>0.9875</v>
      </c>
      <c r="R228" s="173" t="n">
        <v>0.9875</v>
      </c>
      <c r="S228" s="173" t="n">
        <v>0.9875</v>
      </c>
      <c r="T228" s="173" t="n">
        <v>0.98</v>
      </c>
      <c r="U228" s="173" t="n">
        <v>0.98</v>
      </c>
      <c r="V228" s="173" t="n">
        <v>0.98</v>
      </c>
      <c r="W228" s="173" t="n">
        <v>0.98</v>
      </c>
      <c r="X228" s="173" t="n">
        <v>0.9875</v>
      </c>
      <c r="Y228" s="173" t="n">
        <v>0.9875</v>
      </c>
      <c r="Z228" s="173" t="n">
        <v>0.9875</v>
      </c>
      <c r="AA228" s="173" t="n">
        <v>0.9875</v>
      </c>
      <c r="AB228" s="173" t="n">
        <v>0.98</v>
      </c>
      <c r="AC228" s="173" t="n">
        <v>0.98</v>
      </c>
      <c r="AD228" s="173" t="n">
        <v>0.9875</v>
      </c>
      <c r="AE228" s="173" t="n">
        <v>0.9875</v>
      </c>
      <c r="AF228" s="173" t="n">
        <v>0.98</v>
      </c>
      <c r="AG228" s="173" t="n">
        <v>0.99</v>
      </c>
      <c r="AH228" s="173" t="n">
        <v>0.9840018</v>
      </c>
      <c r="AI228" s="173" t="n">
        <v>0.9840018</v>
      </c>
      <c r="AJ228" s="173" t="n">
        <v>0.98</v>
      </c>
      <c r="AK228" s="173" t="n">
        <v>1</v>
      </c>
      <c r="AL228" s="173" t="n">
        <v>0</v>
      </c>
      <c r="AM228" s="174" t="n">
        <v>0</v>
      </c>
      <c r="BB228" s="181" t="n">
        <v>1</v>
      </c>
      <c r="BC228" s="173" t="n">
        <v>1</v>
      </c>
      <c r="BD228" s="173" t="n">
        <v>1</v>
      </c>
      <c r="BE228" s="173" t="n">
        <v>1</v>
      </c>
      <c r="BF228" s="173" t="n">
        <v>0.9999</v>
      </c>
      <c r="BG228" s="173" t="n">
        <v>1</v>
      </c>
      <c r="BH228" s="173" t="n">
        <v>1</v>
      </c>
      <c r="BI228" s="173" t="n">
        <v>0.99</v>
      </c>
      <c r="BJ228" s="173" t="n">
        <v>0.999</v>
      </c>
      <c r="BK228" s="173" t="n">
        <v>0.999</v>
      </c>
      <c r="BL228" s="173" t="n">
        <v>0.9985</v>
      </c>
      <c r="BM228" s="173" t="n">
        <v>0.9985</v>
      </c>
      <c r="BN228" s="173" t="n">
        <v>0.972</v>
      </c>
      <c r="BO228" s="173" t="n">
        <v>0.9999</v>
      </c>
      <c r="BP228" s="173" t="n">
        <v>0.9999</v>
      </c>
      <c r="BQ228" s="173" t="n">
        <v>1</v>
      </c>
      <c r="BR228" s="173" t="n">
        <v>1.1274176</v>
      </c>
      <c r="BS228" s="173" t="n">
        <v>1.1336</v>
      </c>
      <c r="BT228" s="173" t="n">
        <v>1.0827</v>
      </c>
      <c r="BU228" s="173" t="n">
        <v>1.0271</v>
      </c>
      <c r="BV228" s="173" t="n">
        <v>1</v>
      </c>
      <c r="BW228" s="173" t="n">
        <v>2.6466</v>
      </c>
      <c r="BX228" s="173" t="n">
        <v>2.336436333</v>
      </c>
      <c r="BY228" s="173" t="n">
        <v>1.17465</v>
      </c>
      <c r="BZ228" s="173" t="n">
        <v>1.2885</v>
      </c>
      <c r="CA228" s="173" t="n">
        <v>2.001</v>
      </c>
      <c r="CB228" s="173" t="n">
        <v>1.576005</v>
      </c>
      <c r="CC228" s="173" t="n">
        <v>1.576005</v>
      </c>
      <c r="CD228" s="173" t="n">
        <v>1.299105</v>
      </c>
      <c r="CE228" s="173" t="n">
        <v>1.108905</v>
      </c>
      <c r="CF228" s="173" t="n">
        <v>1.475005</v>
      </c>
      <c r="CG228" s="182"/>
      <c r="CH228" s="173" t="n">
        <v>1.10562</v>
      </c>
      <c r="CI228" s="182"/>
      <c r="CJ228" s="182"/>
      <c r="CK228" s="182"/>
      <c r="CL228" s="182"/>
      <c r="CM228" s="182"/>
      <c r="CN228" s="182"/>
      <c r="CO228" s="182"/>
      <c r="CP228" s="173" t="n">
        <v>0.975</v>
      </c>
      <c r="CV228" s="173" t="n">
        <v>0.52</v>
      </c>
      <c r="CW228" s="173" t="n">
        <v>0.925</v>
      </c>
      <c r="CX228" s="173" t="n">
        <v>0.855</v>
      </c>
      <c r="CZ228" s="173" t="n">
        <v>0.89</v>
      </c>
      <c r="DA228" s="173" t="n">
        <v>0.9225</v>
      </c>
      <c r="DB228" s="173" t="n">
        <v>0.915</v>
      </c>
      <c r="DC228" s="173" t="n">
        <v>0.9275</v>
      </c>
      <c r="DD228" s="173" t="n">
        <v>0.915</v>
      </c>
      <c r="DE228" s="173" t="n">
        <v>0.89</v>
      </c>
      <c r="DN228" s="182" t="n">
        <v>0.000285</v>
      </c>
      <c r="DO228" s="182" t="n">
        <v>0.0002</v>
      </c>
      <c r="DP228" s="182" t="n">
        <v>0</v>
      </c>
      <c r="DQ228" s="182" t="n">
        <v>0.0001</v>
      </c>
      <c r="DR228" s="182" t="n">
        <v>0</v>
      </c>
      <c r="DS228" s="182" t="n">
        <v>0.0036</v>
      </c>
      <c r="DT228" s="182" t="n">
        <v>0.00047</v>
      </c>
      <c r="DU228" s="182" t="n">
        <v>0.0007</v>
      </c>
      <c r="DV228" s="182" t="n">
        <v>0</v>
      </c>
      <c r="DW228" s="182" t="n">
        <v>0</v>
      </c>
      <c r="DX228" s="182" t="n">
        <v>0.0005</v>
      </c>
      <c r="DY228" s="182" t="n">
        <v>0.0005</v>
      </c>
      <c r="DZ228" s="182" t="n">
        <v>0.0003</v>
      </c>
      <c r="EA228" s="182" t="n">
        <v>0.000275</v>
      </c>
      <c r="EB228" s="182" t="n">
        <v>0.0004</v>
      </c>
      <c r="ED228" s="182" t="n">
        <v>6.5E-005</v>
      </c>
      <c r="EF228" s="173" t="n">
        <v>1</v>
      </c>
    </row>
    <row r="229" customFormat="false" ht="12.75" hidden="false" customHeight="false" outlineLevel="0" collapsed="false">
      <c r="A229" s="3" t="n">
        <v>43344</v>
      </c>
      <c r="B229" s="173" t="n">
        <v>0.98</v>
      </c>
      <c r="C229" s="173" t="n">
        <v>0</v>
      </c>
      <c r="E229" s="173" t="n">
        <v>0</v>
      </c>
      <c r="F229" s="173" t="n">
        <v>0</v>
      </c>
      <c r="G229" s="173" t="n">
        <v>0</v>
      </c>
      <c r="H229" s="173" t="n">
        <v>0.9875</v>
      </c>
      <c r="I229" s="173" t="n">
        <v>0.9875</v>
      </c>
      <c r="J229" s="173" t="n">
        <v>0.9805</v>
      </c>
      <c r="K229" s="173" t="n">
        <v>0</v>
      </c>
      <c r="L229" s="173" t="n">
        <v>0.9875</v>
      </c>
      <c r="M229" s="173" t="n">
        <v>0.9875</v>
      </c>
      <c r="N229" s="173" t="n">
        <v>0.98</v>
      </c>
      <c r="O229" s="173" t="n">
        <v>0.9875</v>
      </c>
      <c r="P229" s="173" t="n">
        <v>0.98</v>
      </c>
      <c r="Q229" s="173" t="n">
        <v>0.9875</v>
      </c>
      <c r="R229" s="173" t="n">
        <v>0.9875</v>
      </c>
      <c r="S229" s="173" t="n">
        <v>0.9875</v>
      </c>
      <c r="T229" s="173" t="n">
        <v>0.98</v>
      </c>
      <c r="U229" s="173" t="n">
        <v>0.98</v>
      </c>
      <c r="V229" s="173" t="n">
        <v>0.98</v>
      </c>
      <c r="W229" s="173" t="n">
        <v>0.98</v>
      </c>
      <c r="X229" s="173" t="n">
        <v>0.9875</v>
      </c>
      <c r="Y229" s="173" t="n">
        <v>0.9875</v>
      </c>
      <c r="Z229" s="173" t="n">
        <v>0.9875</v>
      </c>
      <c r="AA229" s="173" t="n">
        <v>0.9875</v>
      </c>
      <c r="AB229" s="173" t="n">
        <v>0.98</v>
      </c>
      <c r="AC229" s="173" t="n">
        <v>0.98</v>
      </c>
      <c r="AD229" s="173" t="n">
        <v>0.9875</v>
      </c>
      <c r="AE229" s="173" t="n">
        <v>0.9875</v>
      </c>
      <c r="AF229" s="173" t="n">
        <v>0.98</v>
      </c>
      <c r="AG229" s="173" t="n">
        <v>0.99</v>
      </c>
      <c r="AH229" s="173" t="n">
        <v>0.98405965</v>
      </c>
      <c r="AI229" s="173" t="n">
        <v>0.98405965</v>
      </c>
      <c r="AJ229" s="173" t="n">
        <v>0.98</v>
      </c>
      <c r="AK229" s="173" t="n">
        <v>1</v>
      </c>
      <c r="AL229" s="173" t="n">
        <v>0</v>
      </c>
      <c r="AM229" s="174" t="n">
        <v>0</v>
      </c>
      <c r="BB229" s="181" t="n">
        <v>1</v>
      </c>
      <c r="BC229" s="173" t="n">
        <v>1</v>
      </c>
      <c r="BD229" s="173" t="n">
        <v>1</v>
      </c>
      <c r="BE229" s="173" t="n">
        <v>1</v>
      </c>
      <c r="BF229" s="173" t="n">
        <v>0.9999</v>
      </c>
      <c r="BG229" s="173" t="n">
        <v>1</v>
      </c>
      <c r="BH229" s="173" t="n">
        <v>1</v>
      </c>
      <c r="BI229" s="173" t="n">
        <v>0.99</v>
      </c>
      <c r="BJ229" s="173" t="n">
        <v>0.999</v>
      </c>
      <c r="BK229" s="173" t="n">
        <v>0.999</v>
      </c>
      <c r="BL229" s="173" t="n">
        <v>0.9985</v>
      </c>
      <c r="BM229" s="173" t="n">
        <v>0.9985</v>
      </c>
      <c r="BN229" s="173" t="n">
        <v>0.972</v>
      </c>
      <c r="BO229" s="173" t="n">
        <v>0.9999</v>
      </c>
      <c r="BP229" s="173" t="n">
        <v>0.9999</v>
      </c>
      <c r="BQ229" s="173" t="n">
        <v>1</v>
      </c>
      <c r="BR229" s="173" t="n">
        <v>1.1277026</v>
      </c>
      <c r="BS229" s="173" t="n">
        <v>1.1338</v>
      </c>
      <c r="BT229" s="173" t="n">
        <v>1.0827</v>
      </c>
      <c r="BU229" s="173" t="n">
        <v>1.0272</v>
      </c>
      <c r="BV229" s="173" t="n">
        <v>1</v>
      </c>
      <c r="BW229" s="173" t="n">
        <v>2.6502</v>
      </c>
      <c r="BX229" s="173" t="n">
        <v>2.336906333</v>
      </c>
      <c r="BY229" s="173" t="n">
        <v>1.17535</v>
      </c>
      <c r="BZ229" s="173" t="n">
        <v>1.2885</v>
      </c>
      <c r="CA229" s="173" t="n">
        <v>2.001</v>
      </c>
      <c r="CB229" s="173" t="n">
        <v>1.576505</v>
      </c>
      <c r="CC229" s="173" t="n">
        <v>1.576505</v>
      </c>
      <c r="CD229" s="173" t="n">
        <v>1.299405</v>
      </c>
      <c r="CE229" s="173" t="n">
        <v>1.10918</v>
      </c>
      <c r="CF229" s="173" t="n">
        <v>1.475405</v>
      </c>
      <c r="CG229" s="182"/>
      <c r="CH229" s="173" t="n">
        <v>1.105685</v>
      </c>
      <c r="CI229" s="182"/>
      <c r="CJ229" s="182"/>
      <c r="CK229" s="182"/>
      <c r="CL229" s="182"/>
      <c r="CM229" s="182"/>
      <c r="CN229" s="182"/>
      <c r="CO229" s="182"/>
      <c r="CP229" s="173" t="n">
        <v>0.975</v>
      </c>
      <c r="CV229" s="173" t="n">
        <v>0.55</v>
      </c>
      <c r="CW229" s="173" t="n">
        <v>0.925</v>
      </c>
      <c r="CX229" s="173" t="n">
        <v>0.715</v>
      </c>
      <c r="CZ229" s="173" t="n">
        <v>0.945</v>
      </c>
      <c r="DA229" s="173" t="n">
        <v>0.9775</v>
      </c>
      <c r="DB229" s="173" t="n">
        <v>0.945</v>
      </c>
      <c r="DC229" s="173" t="n">
        <v>0.92</v>
      </c>
      <c r="DD229" s="173" t="n">
        <v>0.915</v>
      </c>
      <c r="DE229" s="173" t="n">
        <v>0.89</v>
      </c>
      <c r="DN229" s="182" t="n">
        <v>0.000285</v>
      </c>
      <c r="DO229" s="182" t="n">
        <v>0.0002</v>
      </c>
      <c r="DP229" s="182" t="n">
        <v>0</v>
      </c>
      <c r="DQ229" s="182" t="n">
        <v>0.0001</v>
      </c>
      <c r="DR229" s="182" t="n">
        <v>0</v>
      </c>
      <c r="DS229" s="182" t="n">
        <v>0.0036</v>
      </c>
      <c r="DT229" s="182" t="n">
        <v>0.00047</v>
      </c>
      <c r="DU229" s="182" t="n">
        <v>0.0007</v>
      </c>
      <c r="DV229" s="182" t="n">
        <v>0</v>
      </c>
      <c r="DW229" s="182" t="n">
        <v>0</v>
      </c>
      <c r="DX229" s="182" t="n">
        <v>0.0005</v>
      </c>
      <c r="DY229" s="182" t="n">
        <v>0.0005</v>
      </c>
      <c r="DZ229" s="182" t="n">
        <v>0.0003</v>
      </c>
      <c r="EA229" s="182" t="n">
        <v>0.000275</v>
      </c>
      <c r="EB229" s="182" t="n">
        <v>0.0004</v>
      </c>
      <c r="ED229" s="182" t="n">
        <v>6.5E-005</v>
      </c>
      <c r="EF229" s="173" t="n">
        <v>1</v>
      </c>
    </row>
    <row r="230" customFormat="false" ht="12.75" hidden="false" customHeight="false" outlineLevel="0" collapsed="false">
      <c r="A230" s="3" t="n">
        <v>43374</v>
      </c>
      <c r="B230" s="173" t="n">
        <v>0.98</v>
      </c>
      <c r="C230" s="173" t="n">
        <v>0</v>
      </c>
      <c r="E230" s="173" t="n">
        <v>0</v>
      </c>
      <c r="F230" s="173" t="n">
        <v>0</v>
      </c>
      <c r="G230" s="173" t="n">
        <v>0</v>
      </c>
      <c r="H230" s="173" t="n">
        <v>0.9875</v>
      </c>
      <c r="I230" s="173" t="n">
        <v>0.9875</v>
      </c>
      <c r="J230" s="173" t="n">
        <v>0.9805</v>
      </c>
      <c r="K230" s="173" t="n">
        <v>0</v>
      </c>
      <c r="L230" s="173" t="n">
        <v>0.9875</v>
      </c>
      <c r="M230" s="173" t="n">
        <v>0.9875</v>
      </c>
      <c r="N230" s="173" t="n">
        <v>0.98</v>
      </c>
      <c r="O230" s="173" t="n">
        <v>0.9875</v>
      </c>
      <c r="P230" s="173" t="n">
        <v>0.98</v>
      </c>
      <c r="Q230" s="173" t="n">
        <v>0.9875</v>
      </c>
      <c r="R230" s="173" t="n">
        <v>0.9875</v>
      </c>
      <c r="S230" s="173" t="n">
        <v>0.9875</v>
      </c>
      <c r="T230" s="173" t="n">
        <v>0.98</v>
      </c>
      <c r="U230" s="173" t="n">
        <v>0.98</v>
      </c>
      <c r="V230" s="173" t="n">
        <v>0.98</v>
      </c>
      <c r="W230" s="173" t="n">
        <v>0.98</v>
      </c>
      <c r="X230" s="173" t="n">
        <v>0.9875</v>
      </c>
      <c r="Y230" s="173" t="n">
        <v>0.9875</v>
      </c>
      <c r="Z230" s="173" t="n">
        <v>0.9875</v>
      </c>
      <c r="AA230" s="173" t="n">
        <v>0.9875</v>
      </c>
      <c r="AB230" s="173" t="n">
        <v>0.98</v>
      </c>
      <c r="AC230" s="173" t="n">
        <v>0.98</v>
      </c>
      <c r="AD230" s="173" t="n">
        <v>0.9875</v>
      </c>
      <c r="AE230" s="173" t="n">
        <v>0.9875</v>
      </c>
      <c r="AF230" s="173" t="n">
        <v>0.98</v>
      </c>
      <c r="AG230" s="173" t="n">
        <v>0.99</v>
      </c>
      <c r="AH230" s="173" t="n">
        <v>0.9841175</v>
      </c>
      <c r="AI230" s="173" t="n">
        <v>0.9841175</v>
      </c>
      <c r="AJ230" s="173" t="n">
        <v>0.98</v>
      </c>
      <c r="AK230" s="173" t="n">
        <v>1</v>
      </c>
      <c r="AL230" s="173" t="n">
        <v>0</v>
      </c>
      <c r="AM230" s="174" t="n">
        <v>0</v>
      </c>
      <c r="BB230" s="181" t="n">
        <v>1</v>
      </c>
      <c r="BC230" s="173" t="n">
        <v>1</v>
      </c>
      <c r="BD230" s="173" t="n">
        <v>1</v>
      </c>
      <c r="BE230" s="173" t="n">
        <v>1</v>
      </c>
      <c r="BF230" s="173" t="n">
        <v>0.9999</v>
      </c>
      <c r="BG230" s="173" t="n">
        <v>1</v>
      </c>
      <c r="BH230" s="173" t="n">
        <v>1</v>
      </c>
      <c r="BI230" s="173" t="n">
        <v>0.99</v>
      </c>
      <c r="BJ230" s="173" t="n">
        <v>0.999</v>
      </c>
      <c r="BK230" s="173" t="n">
        <v>0.999</v>
      </c>
      <c r="BL230" s="173" t="n">
        <v>0.9985</v>
      </c>
      <c r="BM230" s="173" t="n">
        <v>0.9985</v>
      </c>
      <c r="BN230" s="173" t="n">
        <v>0.972</v>
      </c>
      <c r="BO230" s="173" t="n">
        <v>0.9999</v>
      </c>
      <c r="BP230" s="173" t="n">
        <v>0.9999</v>
      </c>
      <c r="BQ230" s="173" t="n">
        <v>1</v>
      </c>
      <c r="BR230" s="173" t="n">
        <v>1.1279876</v>
      </c>
      <c r="BS230" s="173" t="n">
        <v>1.134</v>
      </c>
      <c r="BT230" s="173" t="n">
        <v>1.0827</v>
      </c>
      <c r="BU230" s="173" t="n">
        <v>1.0273</v>
      </c>
      <c r="BV230" s="173" t="n">
        <v>1</v>
      </c>
      <c r="BW230" s="173" t="n">
        <v>2.6538</v>
      </c>
      <c r="BX230" s="173" t="n">
        <v>2.337376333</v>
      </c>
      <c r="BY230" s="173" t="n">
        <v>1.17605</v>
      </c>
      <c r="BZ230" s="173" t="n">
        <v>1.2885</v>
      </c>
      <c r="CA230" s="173" t="n">
        <v>2.001</v>
      </c>
      <c r="CB230" s="173" t="n">
        <v>1.577005</v>
      </c>
      <c r="CC230" s="173" t="n">
        <v>1.577005</v>
      </c>
      <c r="CD230" s="173" t="n">
        <v>1.299705</v>
      </c>
      <c r="CE230" s="173" t="n">
        <v>1.109455</v>
      </c>
      <c r="CF230" s="173" t="n">
        <v>1.475805</v>
      </c>
      <c r="CG230" s="182"/>
      <c r="CH230" s="173" t="n">
        <v>1.10575</v>
      </c>
      <c r="CI230" s="182"/>
      <c r="CJ230" s="182"/>
      <c r="CK230" s="182"/>
      <c r="CL230" s="182"/>
      <c r="CM230" s="182"/>
      <c r="CN230" s="182"/>
      <c r="CO230" s="182"/>
      <c r="CP230" s="173" t="n">
        <v>0.955</v>
      </c>
      <c r="CV230" s="173" t="n">
        <v>0.45</v>
      </c>
      <c r="CW230" s="173" t="n">
        <v>0.925</v>
      </c>
      <c r="CX230" s="173" t="n">
        <v>0.705</v>
      </c>
      <c r="CZ230" s="173" t="n">
        <v>0.805</v>
      </c>
      <c r="DA230" s="173" t="n">
        <v>0.8375</v>
      </c>
      <c r="DB230" s="173" t="n">
        <v>0.875</v>
      </c>
      <c r="DC230" s="173" t="n">
        <v>0.9025</v>
      </c>
      <c r="DD230" s="173" t="n">
        <v>0.82</v>
      </c>
      <c r="DE230" s="173" t="n">
        <v>0.89</v>
      </c>
      <c r="DN230" s="182" t="n">
        <v>0.000285</v>
      </c>
      <c r="DO230" s="182" t="n">
        <v>0.0002</v>
      </c>
      <c r="DP230" s="182" t="n">
        <v>0</v>
      </c>
      <c r="DQ230" s="182" t="n">
        <v>0.0001</v>
      </c>
      <c r="DR230" s="182" t="n">
        <v>0</v>
      </c>
      <c r="DS230" s="182" t="n">
        <v>0.0036</v>
      </c>
      <c r="DT230" s="182" t="n">
        <v>0.00047</v>
      </c>
      <c r="DU230" s="182" t="n">
        <v>0.0007</v>
      </c>
      <c r="DV230" s="182" t="n">
        <v>0</v>
      </c>
      <c r="DW230" s="182" t="n">
        <v>0</v>
      </c>
      <c r="DX230" s="182" t="n">
        <v>0.0005</v>
      </c>
      <c r="DY230" s="182" t="n">
        <v>0.0005</v>
      </c>
      <c r="DZ230" s="182" t="n">
        <v>0.0003</v>
      </c>
      <c r="EA230" s="182" t="n">
        <v>0.000275</v>
      </c>
      <c r="EB230" s="182" t="n">
        <v>0.0004</v>
      </c>
      <c r="ED230" s="182" t="n">
        <v>6.5E-005</v>
      </c>
      <c r="EF230" s="173" t="n">
        <v>1</v>
      </c>
    </row>
    <row r="231" customFormat="false" ht="12.75" hidden="false" customHeight="false" outlineLevel="0" collapsed="false">
      <c r="A231" s="3" t="n">
        <v>43405</v>
      </c>
      <c r="B231" s="173" t="n">
        <v>0.98</v>
      </c>
      <c r="C231" s="173" t="n">
        <v>0</v>
      </c>
      <c r="E231" s="173" t="n">
        <v>0</v>
      </c>
      <c r="F231" s="173" t="n">
        <v>0</v>
      </c>
      <c r="G231" s="173" t="n">
        <v>0</v>
      </c>
      <c r="H231" s="173" t="n">
        <v>0.9875</v>
      </c>
      <c r="I231" s="173" t="n">
        <v>0.9875</v>
      </c>
      <c r="J231" s="173" t="n">
        <v>0.9805</v>
      </c>
      <c r="K231" s="173" t="n">
        <v>0</v>
      </c>
      <c r="L231" s="173" t="n">
        <v>0.9875</v>
      </c>
      <c r="M231" s="173" t="n">
        <v>0.9875</v>
      </c>
      <c r="N231" s="173" t="n">
        <v>0.98</v>
      </c>
      <c r="O231" s="173" t="n">
        <v>0.9875</v>
      </c>
      <c r="P231" s="173" t="n">
        <v>0.98</v>
      </c>
      <c r="Q231" s="173" t="n">
        <v>0.9875</v>
      </c>
      <c r="R231" s="173" t="n">
        <v>0.9875</v>
      </c>
      <c r="S231" s="173" t="n">
        <v>0.9875</v>
      </c>
      <c r="T231" s="173" t="n">
        <v>0.98</v>
      </c>
      <c r="U231" s="173" t="n">
        <v>0.98</v>
      </c>
      <c r="V231" s="173" t="n">
        <v>0.98</v>
      </c>
      <c r="W231" s="173" t="n">
        <v>0.98</v>
      </c>
      <c r="X231" s="173" t="n">
        <v>0.9875</v>
      </c>
      <c r="Y231" s="173" t="n">
        <v>0.9875</v>
      </c>
      <c r="Z231" s="173" t="n">
        <v>0.9875</v>
      </c>
      <c r="AA231" s="173" t="n">
        <v>0.9875</v>
      </c>
      <c r="AB231" s="173" t="n">
        <v>0.98</v>
      </c>
      <c r="AC231" s="173" t="n">
        <v>0.98</v>
      </c>
      <c r="AD231" s="173" t="n">
        <v>0.9875</v>
      </c>
      <c r="AE231" s="173" t="n">
        <v>0.9875</v>
      </c>
      <c r="AF231" s="173" t="n">
        <v>0.98</v>
      </c>
      <c r="AG231" s="173" t="n">
        <v>0.99</v>
      </c>
      <c r="AH231" s="173" t="n">
        <v>0.98417535</v>
      </c>
      <c r="AI231" s="173" t="n">
        <v>0.98417535</v>
      </c>
      <c r="AJ231" s="173" t="n">
        <v>0.98</v>
      </c>
      <c r="AK231" s="173" t="n">
        <v>1</v>
      </c>
      <c r="AL231" s="173" t="n">
        <v>0</v>
      </c>
      <c r="AM231" s="174" t="n">
        <v>0</v>
      </c>
      <c r="BB231" s="181" t="n">
        <v>1</v>
      </c>
      <c r="BC231" s="173" t="n">
        <v>1</v>
      </c>
      <c r="BD231" s="173" t="n">
        <v>1</v>
      </c>
      <c r="BE231" s="173" t="n">
        <v>1</v>
      </c>
      <c r="BF231" s="173" t="n">
        <v>0.9999</v>
      </c>
      <c r="BG231" s="173" t="n">
        <v>1</v>
      </c>
      <c r="BH231" s="173" t="n">
        <v>1</v>
      </c>
      <c r="BI231" s="173" t="n">
        <v>0.99</v>
      </c>
      <c r="BJ231" s="173" t="n">
        <v>0.999</v>
      </c>
      <c r="BK231" s="173" t="n">
        <v>0.999</v>
      </c>
      <c r="BL231" s="173" t="n">
        <v>0.9985</v>
      </c>
      <c r="BM231" s="173" t="n">
        <v>0.9985</v>
      </c>
      <c r="BN231" s="173" t="n">
        <v>0.972</v>
      </c>
      <c r="BO231" s="173" t="n">
        <v>0.9999</v>
      </c>
      <c r="BP231" s="173" t="n">
        <v>0.9999</v>
      </c>
      <c r="BQ231" s="173" t="n">
        <v>1</v>
      </c>
      <c r="BR231" s="173" t="n">
        <v>1.1282726</v>
      </c>
      <c r="BS231" s="173" t="n">
        <v>1.1342</v>
      </c>
      <c r="BT231" s="173" t="n">
        <v>1.0827</v>
      </c>
      <c r="BU231" s="173" t="n">
        <v>1.0274</v>
      </c>
      <c r="BV231" s="173" t="n">
        <v>1</v>
      </c>
      <c r="BW231" s="173" t="n">
        <v>2.6574</v>
      </c>
      <c r="BX231" s="173" t="n">
        <v>2.337846333</v>
      </c>
      <c r="BY231" s="173" t="n">
        <v>1.17675</v>
      </c>
      <c r="BZ231" s="173" t="n">
        <v>1.2885</v>
      </c>
      <c r="CA231" s="173" t="n">
        <v>2.001</v>
      </c>
      <c r="CB231" s="173" t="n">
        <v>1.577505</v>
      </c>
      <c r="CC231" s="173" t="n">
        <v>1.577505</v>
      </c>
      <c r="CD231" s="173" t="n">
        <v>1.300005</v>
      </c>
      <c r="CE231" s="173" t="n">
        <v>1.10973</v>
      </c>
      <c r="CF231" s="173" t="n">
        <v>1.476205</v>
      </c>
      <c r="CG231" s="182"/>
      <c r="CH231" s="173" t="n">
        <v>1.105815</v>
      </c>
      <c r="CI231" s="182"/>
      <c r="CJ231" s="182"/>
      <c r="CK231" s="182"/>
      <c r="CL231" s="182"/>
      <c r="CM231" s="182"/>
      <c r="CN231" s="182"/>
      <c r="CO231" s="182"/>
      <c r="CP231" s="173" t="n">
        <v>0.955</v>
      </c>
      <c r="CV231" s="173" t="n">
        <v>0.46</v>
      </c>
      <c r="CW231" s="173" t="n">
        <v>0.905</v>
      </c>
      <c r="CX231" s="173" t="n">
        <v>0.665</v>
      </c>
      <c r="CZ231" s="173" t="n">
        <v>0.795</v>
      </c>
      <c r="DA231" s="173" t="n">
        <v>0.8275</v>
      </c>
      <c r="DB231" s="173" t="n">
        <v>0.85</v>
      </c>
      <c r="DC231" s="173" t="n">
        <v>0.9025</v>
      </c>
      <c r="DD231" s="173" t="n">
        <v>0.82</v>
      </c>
      <c r="DE231" s="173" t="n">
        <v>0.89</v>
      </c>
      <c r="DN231" s="182" t="n">
        <v>0.000285</v>
      </c>
      <c r="DO231" s="182" t="n">
        <v>0.0002</v>
      </c>
      <c r="DP231" s="182" t="n">
        <v>0</v>
      </c>
      <c r="DQ231" s="182" t="n">
        <v>0.0001</v>
      </c>
      <c r="DR231" s="182" t="n">
        <v>0</v>
      </c>
      <c r="DS231" s="182" t="n">
        <v>0.0036</v>
      </c>
      <c r="DT231" s="182" t="n">
        <v>0.00047</v>
      </c>
      <c r="DU231" s="182" t="n">
        <v>0.0007</v>
      </c>
      <c r="DV231" s="182" t="n">
        <v>0</v>
      </c>
      <c r="DW231" s="182" t="n">
        <v>0</v>
      </c>
      <c r="DX231" s="182" t="n">
        <v>0.0005</v>
      </c>
      <c r="DY231" s="182" t="n">
        <v>0.0005</v>
      </c>
      <c r="DZ231" s="182" t="n">
        <v>0.0003</v>
      </c>
      <c r="EA231" s="182" t="n">
        <v>0.000275</v>
      </c>
      <c r="EB231" s="182" t="n">
        <v>0.0004</v>
      </c>
      <c r="ED231" s="182" t="n">
        <v>6.5E-005</v>
      </c>
      <c r="EF231" s="173" t="n">
        <v>1</v>
      </c>
    </row>
    <row r="232" customFormat="false" ht="12.75" hidden="false" customHeight="false" outlineLevel="0" collapsed="false">
      <c r="A232" s="3" t="n">
        <v>43435</v>
      </c>
      <c r="B232" s="173" t="n">
        <v>0.98</v>
      </c>
      <c r="C232" s="173" t="n">
        <v>0</v>
      </c>
      <c r="E232" s="173" t="n">
        <v>0</v>
      </c>
      <c r="F232" s="173" t="n">
        <v>0</v>
      </c>
      <c r="G232" s="173" t="n">
        <v>0</v>
      </c>
      <c r="H232" s="173" t="n">
        <v>0.9875</v>
      </c>
      <c r="I232" s="173" t="n">
        <v>0.9875</v>
      </c>
      <c r="J232" s="173" t="n">
        <v>0.9805</v>
      </c>
      <c r="K232" s="173" t="n">
        <v>0</v>
      </c>
      <c r="L232" s="173" t="n">
        <v>0.93102295</v>
      </c>
      <c r="M232" s="173" t="n">
        <v>0.982308112</v>
      </c>
      <c r="N232" s="173" t="n">
        <v>0.89721045</v>
      </c>
      <c r="O232" s="173" t="n">
        <v>0.9875</v>
      </c>
      <c r="P232" s="173" t="n">
        <v>0.89721045</v>
      </c>
      <c r="Q232" s="173" t="n">
        <v>0.93102295</v>
      </c>
      <c r="R232" s="173" t="n">
        <v>0.93102295</v>
      </c>
      <c r="S232" s="173" t="n">
        <v>0.93102295</v>
      </c>
      <c r="T232" s="173" t="n">
        <v>0.89721045</v>
      </c>
      <c r="U232" s="173" t="n">
        <v>0.89721045</v>
      </c>
      <c r="V232" s="173" t="n">
        <v>0.89721045</v>
      </c>
      <c r="W232" s="173" t="n">
        <v>0.89721045</v>
      </c>
      <c r="X232" s="173" t="n">
        <v>0.9875</v>
      </c>
      <c r="Y232" s="173" t="n">
        <v>0.9875</v>
      </c>
      <c r="Z232" s="173" t="n">
        <v>0.9875</v>
      </c>
      <c r="AA232" s="173" t="n">
        <v>0.9875</v>
      </c>
      <c r="AB232" s="173" t="n">
        <v>0.89721045</v>
      </c>
      <c r="AC232" s="173" t="n">
        <v>0.89721045</v>
      </c>
      <c r="AD232" s="173" t="n">
        <v>0.9875</v>
      </c>
      <c r="AE232" s="173" t="n">
        <v>0.9875</v>
      </c>
      <c r="AF232" s="173" t="n">
        <v>0.89721045</v>
      </c>
      <c r="AG232" s="173" t="n">
        <v>0.98</v>
      </c>
      <c r="AH232" s="173" t="n">
        <v>0.9842332</v>
      </c>
      <c r="AI232" s="173" t="n">
        <v>0.9842332</v>
      </c>
      <c r="AJ232" s="173" t="n">
        <v>0.89721045</v>
      </c>
      <c r="AK232" s="173" t="n">
        <v>1</v>
      </c>
      <c r="AL232" s="173" t="n">
        <v>0</v>
      </c>
      <c r="AM232" s="174" t="n">
        <v>0</v>
      </c>
      <c r="BB232" s="181" t="n">
        <v>1</v>
      </c>
      <c r="BC232" s="173" t="n">
        <v>1</v>
      </c>
      <c r="BD232" s="173" t="n">
        <v>1</v>
      </c>
      <c r="BE232" s="173" t="n">
        <v>1</v>
      </c>
      <c r="BF232" s="173" t="n">
        <v>0.9999</v>
      </c>
      <c r="BG232" s="173" t="n">
        <v>1</v>
      </c>
      <c r="BH232" s="173" t="n">
        <v>1</v>
      </c>
      <c r="BI232" s="173" t="n">
        <v>0.99</v>
      </c>
      <c r="BJ232" s="173" t="n">
        <v>0.999</v>
      </c>
      <c r="BK232" s="173" t="n">
        <v>0.999</v>
      </c>
      <c r="BL232" s="173" t="n">
        <v>0.9985</v>
      </c>
      <c r="BM232" s="173" t="n">
        <v>0.9985</v>
      </c>
      <c r="BN232" s="173" t="n">
        <v>0.972</v>
      </c>
      <c r="BO232" s="173" t="n">
        <v>0.9999</v>
      </c>
      <c r="BP232" s="173" t="n">
        <v>0.9999</v>
      </c>
      <c r="BQ232" s="173" t="n">
        <v>1</v>
      </c>
      <c r="BR232" s="173" t="n">
        <v>1.1285576</v>
      </c>
      <c r="BS232" s="173" t="n">
        <v>1.1344</v>
      </c>
      <c r="BT232" s="173" t="n">
        <v>1.0827</v>
      </c>
      <c r="BU232" s="173" t="n">
        <v>1.0275</v>
      </c>
      <c r="BV232" s="173" t="n">
        <v>1</v>
      </c>
      <c r="BW232" s="173" t="n">
        <v>2.661</v>
      </c>
      <c r="BX232" s="173" t="n">
        <v>2.338316333</v>
      </c>
      <c r="BY232" s="173" t="n">
        <v>1.17745</v>
      </c>
      <c r="BZ232" s="173" t="n">
        <v>1.2885</v>
      </c>
      <c r="CA232" s="173" t="n">
        <v>2.001</v>
      </c>
      <c r="CB232" s="173" t="n">
        <v>1.578005</v>
      </c>
      <c r="CC232" s="173" t="n">
        <v>1.578005</v>
      </c>
      <c r="CD232" s="173" t="n">
        <v>1.300305</v>
      </c>
      <c r="CE232" s="173" t="n">
        <v>1.110005</v>
      </c>
      <c r="CF232" s="173" t="n">
        <v>1.476605</v>
      </c>
      <c r="CG232" s="182"/>
      <c r="CH232" s="173" t="n">
        <v>1.10588</v>
      </c>
      <c r="CI232" s="182"/>
      <c r="CJ232" s="182"/>
      <c r="CK232" s="182"/>
      <c r="CL232" s="182"/>
      <c r="CM232" s="182"/>
      <c r="CN232" s="182"/>
      <c r="CO232" s="182"/>
      <c r="CP232" s="173" t="n">
        <v>0.935</v>
      </c>
      <c r="CV232" s="173" t="n">
        <v>0.48</v>
      </c>
      <c r="CW232" s="173" t="n">
        <v>0.875</v>
      </c>
      <c r="CX232" s="173" t="n">
        <v>0.67</v>
      </c>
      <c r="CZ232" s="173" t="n">
        <v>0.59</v>
      </c>
      <c r="DA232" s="173" t="n">
        <v>0.6225</v>
      </c>
      <c r="DB232" s="173" t="n">
        <v>0.69</v>
      </c>
      <c r="DC232" s="173" t="n">
        <v>0.8925</v>
      </c>
      <c r="DD232" s="173" t="n">
        <v>0.715</v>
      </c>
      <c r="DE232" s="173" t="n">
        <v>0.89</v>
      </c>
      <c r="DN232" s="182" t="n">
        <v>0.000285</v>
      </c>
      <c r="DO232" s="182" t="n">
        <v>0.0002</v>
      </c>
      <c r="DP232" s="182" t="n">
        <v>0</v>
      </c>
      <c r="DQ232" s="182" t="n">
        <v>0.0001</v>
      </c>
      <c r="DR232" s="182" t="n">
        <v>0</v>
      </c>
      <c r="DS232" s="182" t="n">
        <v>0.0036</v>
      </c>
      <c r="DT232" s="182" t="n">
        <v>0.00047</v>
      </c>
      <c r="DU232" s="182" t="n">
        <v>0.0007</v>
      </c>
      <c r="DV232" s="182" t="n">
        <v>0</v>
      </c>
      <c r="DW232" s="182" t="n">
        <v>0</v>
      </c>
      <c r="DX232" s="182" t="n">
        <v>0.0005</v>
      </c>
      <c r="DY232" s="182" t="n">
        <v>0.0005</v>
      </c>
      <c r="DZ232" s="182" t="n">
        <v>0.0003</v>
      </c>
      <c r="EA232" s="182" t="n">
        <v>0.000275</v>
      </c>
      <c r="EB232" s="182" t="n">
        <v>0.0004</v>
      </c>
      <c r="ED232" s="182" t="n">
        <v>6.5E-005</v>
      </c>
      <c r="EF232" s="173" t="n">
        <v>1</v>
      </c>
    </row>
    <row r="233" customFormat="false" ht="12.75" hidden="false" customHeight="false" outlineLevel="0" collapsed="false">
      <c r="A233" s="3" t="n">
        <v>43466</v>
      </c>
      <c r="B233" s="173" t="n">
        <v>0.98</v>
      </c>
      <c r="C233" s="173" t="n">
        <v>0</v>
      </c>
      <c r="E233" s="173" t="n">
        <v>0</v>
      </c>
      <c r="F233" s="173" t="n">
        <v>0</v>
      </c>
      <c r="G233" s="173" t="n">
        <v>0</v>
      </c>
      <c r="H233" s="173" t="n">
        <v>0.9875</v>
      </c>
      <c r="I233" s="173" t="n">
        <v>0.94841075</v>
      </c>
      <c r="J233" s="173" t="n">
        <v>0.9805</v>
      </c>
      <c r="K233" s="173" t="n">
        <v>0</v>
      </c>
      <c r="L233" s="173" t="n">
        <v>0.954995525</v>
      </c>
      <c r="M233" s="173" t="n">
        <v>0.9875</v>
      </c>
      <c r="N233" s="173" t="n">
        <v>0.89741745</v>
      </c>
      <c r="O233" s="173" t="n">
        <v>0.9770464</v>
      </c>
      <c r="P233" s="173" t="n">
        <v>0.89741745</v>
      </c>
      <c r="Q233" s="173" t="n">
        <v>0.954995525</v>
      </c>
      <c r="R233" s="173" t="n">
        <v>0.954995525</v>
      </c>
      <c r="S233" s="173" t="n">
        <v>0.954995525</v>
      </c>
      <c r="T233" s="173" t="n">
        <v>0.89741745</v>
      </c>
      <c r="U233" s="173" t="n">
        <v>0.89741745</v>
      </c>
      <c r="V233" s="173" t="n">
        <v>0.89741745</v>
      </c>
      <c r="W233" s="173" t="n">
        <v>0.89741745</v>
      </c>
      <c r="X233" s="173" t="n">
        <v>0.9770464</v>
      </c>
      <c r="Y233" s="173" t="n">
        <v>0.9770464</v>
      </c>
      <c r="Z233" s="173" t="n">
        <v>0.9770464</v>
      </c>
      <c r="AA233" s="173" t="n">
        <v>0.9770464</v>
      </c>
      <c r="AB233" s="173" t="n">
        <v>0.89741745</v>
      </c>
      <c r="AC233" s="173" t="n">
        <v>0.89741745</v>
      </c>
      <c r="AD233" s="173" t="n">
        <v>0.9770464</v>
      </c>
      <c r="AE233" s="173" t="n">
        <v>0.9770464</v>
      </c>
      <c r="AF233" s="173" t="n">
        <v>0.89741745</v>
      </c>
      <c r="AG233" s="173" t="n">
        <v>0.98</v>
      </c>
      <c r="AH233" s="173" t="n">
        <v>0.98429105</v>
      </c>
      <c r="AI233" s="173" t="n">
        <v>0.98429105</v>
      </c>
      <c r="AJ233" s="173" t="n">
        <v>0.89741745</v>
      </c>
      <c r="AK233" s="173" t="n">
        <v>1</v>
      </c>
      <c r="AL233" s="173" t="n">
        <v>0</v>
      </c>
      <c r="AM233" s="174" t="n">
        <v>0</v>
      </c>
      <c r="BB233" s="181" t="n">
        <v>1</v>
      </c>
      <c r="BC233" s="173" t="n">
        <v>1</v>
      </c>
      <c r="BD233" s="173" t="n">
        <v>1</v>
      </c>
      <c r="BE233" s="173" t="n">
        <v>1</v>
      </c>
      <c r="BF233" s="173" t="n">
        <v>0.9999</v>
      </c>
      <c r="BG233" s="173" t="n">
        <v>1</v>
      </c>
      <c r="BH233" s="173" t="n">
        <v>1</v>
      </c>
      <c r="BI233" s="173" t="n">
        <v>0.99</v>
      </c>
      <c r="BJ233" s="173" t="n">
        <v>0.999</v>
      </c>
      <c r="BK233" s="173" t="n">
        <v>0.999</v>
      </c>
      <c r="BL233" s="173" t="n">
        <v>0.9985</v>
      </c>
      <c r="BM233" s="173" t="n">
        <v>0.9985</v>
      </c>
      <c r="BN233" s="173" t="n">
        <v>0.972</v>
      </c>
      <c r="BO233" s="173" t="n">
        <v>0.9999</v>
      </c>
      <c r="BP233" s="173" t="n">
        <v>0.9999</v>
      </c>
      <c r="BQ233" s="173" t="n">
        <v>1</v>
      </c>
      <c r="BR233" s="173" t="n">
        <v>1.1288426</v>
      </c>
      <c r="BS233" s="173" t="n">
        <v>1.1346</v>
      </c>
      <c r="BT233" s="173" t="n">
        <v>1.0827</v>
      </c>
      <c r="BU233" s="173" t="n">
        <v>1.0276</v>
      </c>
      <c r="BV233" s="173" t="n">
        <v>1</v>
      </c>
      <c r="BW233" s="173" t="n">
        <v>2.6646</v>
      </c>
      <c r="BX233" s="173" t="n">
        <v>2.338786333</v>
      </c>
      <c r="BY233" s="173" t="n">
        <v>1.17815</v>
      </c>
      <c r="BZ233" s="173" t="n">
        <v>1.2885</v>
      </c>
      <c r="CA233" s="173" t="n">
        <v>2.001</v>
      </c>
      <c r="CB233" s="173" t="n">
        <v>1.578505</v>
      </c>
      <c r="CC233" s="173" t="n">
        <v>1.578505</v>
      </c>
      <c r="CD233" s="173" t="n">
        <v>1.300605</v>
      </c>
      <c r="CE233" s="173" t="n">
        <v>1.11028</v>
      </c>
      <c r="CF233" s="173" t="n">
        <v>1.477005</v>
      </c>
      <c r="CG233" s="182"/>
      <c r="CH233" s="173" t="n">
        <v>1.105945</v>
      </c>
      <c r="CI233" s="182"/>
      <c r="CJ233" s="182"/>
      <c r="CK233" s="182"/>
      <c r="CL233" s="182"/>
      <c r="CM233" s="182"/>
      <c r="CN233" s="182"/>
      <c r="CO233" s="182"/>
      <c r="CP233" s="173" t="n">
        <v>0.895</v>
      </c>
      <c r="CV233" s="173" t="n">
        <v>0.45</v>
      </c>
      <c r="CW233" s="173" t="n">
        <v>0.805</v>
      </c>
      <c r="CX233" s="173" t="n">
        <v>0.68</v>
      </c>
      <c r="CZ233" s="173" t="n">
        <v>0.605</v>
      </c>
      <c r="DA233" s="173" t="n">
        <v>0.6375</v>
      </c>
      <c r="DB233" s="173" t="n">
        <v>0.69</v>
      </c>
      <c r="DC233" s="173" t="n">
        <v>0.88</v>
      </c>
      <c r="DD233" s="173" t="n">
        <v>0.64</v>
      </c>
      <c r="DE233" s="173" t="n">
        <v>0.89</v>
      </c>
      <c r="DN233" s="182" t="n">
        <v>0.000285</v>
      </c>
      <c r="DO233" s="182" t="n">
        <v>0.0002</v>
      </c>
      <c r="DP233" s="182" t="n">
        <v>0</v>
      </c>
      <c r="DQ233" s="182" t="n">
        <v>0.0001</v>
      </c>
      <c r="DR233" s="182" t="n">
        <v>0</v>
      </c>
      <c r="DS233" s="182" t="n">
        <v>0.0036</v>
      </c>
      <c r="DT233" s="182" t="n">
        <v>0.00047</v>
      </c>
      <c r="DU233" s="182" t="n">
        <v>0.0007</v>
      </c>
      <c r="DV233" s="182" t="n">
        <v>0</v>
      </c>
      <c r="DW233" s="182" t="n">
        <v>0</v>
      </c>
      <c r="DX233" s="182" t="n">
        <v>0.0005</v>
      </c>
      <c r="DY233" s="182" t="n">
        <v>0.0005</v>
      </c>
      <c r="DZ233" s="182" t="n">
        <v>0.0003</v>
      </c>
      <c r="EA233" s="182" t="n">
        <v>0.000275</v>
      </c>
      <c r="EB233" s="182" t="n">
        <v>0.0004</v>
      </c>
      <c r="ED233" s="182" t="n">
        <v>6.5E-005</v>
      </c>
      <c r="EF233" s="173" t="n">
        <v>1</v>
      </c>
    </row>
    <row r="234" customFormat="false" ht="12.75" hidden="false" customHeight="false" outlineLevel="0" collapsed="false">
      <c r="A234" s="3" t="n">
        <v>43497</v>
      </c>
      <c r="B234" s="173" t="n">
        <v>0.98</v>
      </c>
      <c r="C234" s="173" t="n">
        <v>0</v>
      </c>
      <c r="E234" s="173" t="n">
        <v>0</v>
      </c>
      <c r="F234" s="173" t="n">
        <v>0</v>
      </c>
      <c r="G234" s="173" t="n">
        <v>0</v>
      </c>
      <c r="H234" s="173" t="n">
        <v>0.9875</v>
      </c>
      <c r="I234" s="173" t="n">
        <v>0.9875</v>
      </c>
      <c r="J234" s="173" t="n">
        <v>0.9805</v>
      </c>
      <c r="K234" s="173" t="n">
        <v>0</v>
      </c>
      <c r="L234" s="173" t="n">
        <v>0.9875</v>
      </c>
      <c r="M234" s="173" t="n">
        <v>0.9875</v>
      </c>
      <c r="N234" s="173" t="n">
        <v>0.92364255</v>
      </c>
      <c r="O234" s="173" t="n">
        <v>0.974512013</v>
      </c>
      <c r="P234" s="173" t="n">
        <v>0.92364255</v>
      </c>
      <c r="Q234" s="173" t="n">
        <v>0.9875</v>
      </c>
      <c r="R234" s="173" t="n">
        <v>0.9875</v>
      </c>
      <c r="S234" s="173" t="n">
        <v>0.9875</v>
      </c>
      <c r="T234" s="173" t="n">
        <v>0.92364255</v>
      </c>
      <c r="U234" s="173" t="n">
        <v>0.92364255</v>
      </c>
      <c r="V234" s="173" t="n">
        <v>0.92364255</v>
      </c>
      <c r="W234" s="173" t="n">
        <v>0.92364255</v>
      </c>
      <c r="X234" s="173" t="n">
        <v>0.974512013</v>
      </c>
      <c r="Y234" s="173" t="n">
        <v>0.974512013</v>
      </c>
      <c r="Z234" s="173" t="n">
        <v>0.974512013</v>
      </c>
      <c r="AA234" s="173" t="n">
        <v>0.974512013</v>
      </c>
      <c r="AB234" s="173" t="n">
        <v>0.92364255</v>
      </c>
      <c r="AC234" s="173" t="n">
        <v>0.92364255</v>
      </c>
      <c r="AD234" s="173" t="n">
        <v>0.974512013</v>
      </c>
      <c r="AE234" s="173" t="n">
        <v>0.974512013</v>
      </c>
      <c r="AF234" s="173" t="n">
        <v>0.92364255</v>
      </c>
      <c r="AG234" s="173" t="n">
        <v>0.98</v>
      </c>
      <c r="AH234" s="173" t="n">
        <v>0.9843489</v>
      </c>
      <c r="AI234" s="173" t="n">
        <v>0.9843489</v>
      </c>
      <c r="AJ234" s="173" t="n">
        <v>0.92364255</v>
      </c>
      <c r="AK234" s="173" t="n">
        <v>1</v>
      </c>
      <c r="AL234" s="173" t="n">
        <v>0</v>
      </c>
      <c r="AM234" s="174" t="n">
        <v>0</v>
      </c>
      <c r="BB234" s="181" t="n">
        <v>1</v>
      </c>
      <c r="BC234" s="173" t="n">
        <v>1</v>
      </c>
      <c r="BD234" s="173" t="n">
        <v>1</v>
      </c>
      <c r="BE234" s="173" t="n">
        <v>1</v>
      </c>
      <c r="BF234" s="173" t="n">
        <v>0.9999</v>
      </c>
      <c r="BG234" s="173" t="n">
        <v>1</v>
      </c>
      <c r="BH234" s="173" t="n">
        <v>1</v>
      </c>
      <c r="BI234" s="173" t="n">
        <v>0.99</v>
      </c>
      <c r="BJ234" s="173" t="n">
        <v>0.999</v>
      </c>
      <c r="BK234" s="173" t="n">
        <v>0.999</v>
      </c>
      <c r="BL234" s="173" t="n">
        <v>0.9985</v>
      </c>
      <c r="BM234" s="173" t="n">
        <v>0.9985</v>
      </c>
      <c r="BN234" s="173" t="n">
        <v>0.972</v>
      </c>
      <c r="BO234" s="173" t="n">
        <v>0.9999</v>
      </c>
      <c r="BP234" s="173" t="n">
        <v>0.9999</v>
      </c>
      <c r="BQ234" s="173" t="n">
        <v>1</v>
      </c>
      <c r="BR234" s="173" t="n">
        <v>1.1291276</v>
      </c>
      <c r="BS234" s="173" t="n">
        <v>1.1348</v>
      </c>
      <c r="BT234" s="173" t="n">
        <v>1.0827</v>
      </c>
      <c r="BU234" s="173" t="n">
        <v>1.0277</v>
      </c>
      <c r="BV234" s="173" t="n">
        <v>1</v>
      </c>
      <c r="BW234" s="173" t="n">
        <v>2.6682</v>
      </c>
      <c r="BX234" s="173" t="n">
        <v>2.339256333</v>
      </c>
      <c r="BY234" s="173" t="n">
        <v>1.17885</v>
      </c>
      <c r="BZ234" s="173" t="n">
        <v>1.2885</v>
      </c>
      <c r="CA234" s="173" t="n">
        <v>2.001</v>
      </c>
      <c r="CB234" s="173" t="n">
        <v>1.579005</v>
      </c>
      <c r="CC234" s="173" t="n">
        <v>1.579005</v>
      </c>
      <c r="CD234" s="173" t="n">
        <v>1.300905</v>
      </c>
      <c r="CE234" s="173" t="n">
        <v>1.110555</v>
      </c>
      <c r="CF234" s="173" t="n">
        <v>1.477405</v>
      </c>
      <c r="CG234" s="182"/>
      <c r="CH234" s="173" t="n">
        <v>1.10601</v>
      </c>
      <c r="CI234" s="182"/>
      <c r="CJ234" s="182"/>
      <c r="CK234" s="182"/>
      <c r="CL234" s="182"/>
      <c r="CM234" s="182"/>
      <c r="CN234" s="182"/>
      <c r="CO234" s="182"/>
      <c r="CP234" s="173" t="n">
        <v>0.865</v>
      </c>
      <c r="CV234" s="173" t="n">
        <v>0.45</v>
      </c>
      <c r="CW234" s="173" t="n">
        <v>0.845</v>
      </c>
      <c r="CX234" s="173" t="n">
        <v>0.785</v>
      </c>
      <c r="CZ234" s="173" t="n">
        <v>0.635</v>
      </c>
      <c r="DA234" s="173" t="n">
        <v>0.6675</v>
      </c>
      <c r="DB234" s="173" t="n">
        <v>0.71</v>
      </c>
      <c r="DC234" s="173" t="n">
        <v>0.8775</v>
      </c>
      <c r="DD234" s="173" t="n">
        <v>0.67</v>
      </c>
      <c r="DE234" s="173" t="n">
        <v>0.89</v>
      </c>
      <c r="DN234" s="182" t="n">
        <v>0.000285</v>
      </c>
      <c r="DO234" s="182" t="n">
        <v>0.0002</v>
      </c>
      <c r="DP234" s="182" t="n">
        <v>0</v>
      </c>
      <c r="DQ234" s="182" t="n">
        <v>0.0001</v>
      </c>
      <c r="DR234" s="182" t="n">
        <v>0</v>
      </c>
      <c r="DS234" s="182" t="n">
        <v>0.0036</v>
      </c>
      <c r="DT234" s="182" t="n">
        <v>0.00047</v>
      </c>
      <c r="DU234" s="182" t="n">
        <v>0.0007</v>
      </c>
      <c r="DV234" s="182" t="n">
        <v>0</v>
      </c>
      <c r="DW234" s="182" t="n">
        <v>0</v>
      </c>
      <c r="DX234" s="182" t="n">
        <v>0.0005</v>
      </c>
      <c r="DY234" s="182" t="n">
        <v>0.0005</v>
      </c>
      <c r="DZ234" s="182" t="n">
        <v>0.0003</v>
      </c>
      <c r="EA234" s="182" t="n">
        <v>0.000275</v>
      </c>
      <c r="EB234" s="182" t="n">
        <v>0.0004</v>
      </c>
      <c r="ED234" s="182" t="n">
        <v>6.5E-005</v>
      </c>
      <c r="EF234" s="173" t="n">
        <v>1</v>
      </c>
    </row>
    <row r="235" customFormat="false" ht="12.75" hidden="false" customHeight="false" outlineLevel="0" collapsed="false">
      <c r="A235" s="3" t="n">
        <v>43525</v>
      </c>
      <c r="B235" s="173" t="n">
        <v>0.98</v>
      </c>
      <c r="C235" s="173" t="n">
        <v>0</v>
      </c>
      <c r="E235" s="173" t="n">
        <v>0</v>
      </c>
      <c r="F235" s="173" t="n">
        <v>0</v>
      </c>
      <c r="G235" s="173" t="n">
        <v>0</v>
      </c>
      <c r="H235" s="173" t="n">
        <v>0.9875</v>
      </c>
      <c r="I235" s="173" t="n">
        <v>0.9875</v>
      </c>
      <c r="J235" s="173" t="n">
        <v>0.9805</v>
      </c>
      <c r="K235" s="173" t="n">
        <v>0</v>
      </c>
      <c r="L235" s="173" t="n">
        <v>0.9875</v>
      </c>
      <c r="M235" s="173" t="n">
        <v>0.9875</v>
      </c>
      <c r="N235" s="173" t="n">
        <v>0.98</v>
      </c>
      <c r="O235" s="173" t="n">
        <v>0.9875</v>
      </c>
      <c r="P235" s="173" t="n">
        <v>0.98</v>
      </c>
      <c r="Q235" s="173" t="n">
        <v>0.9875</v>
      </c>
      <c r="R235" s="173" t="n">
        <v>0.9875</v>
      </c>
      <c r="S235" s="173" t="n">
        <v>0.9875</v>
      </c>
      <c r="T235" s="173" t="n">
        <v>0.98</v>
      </c>
      <c r="U235" s="173" t="n">
        <v>0.98</v>
      </c>
      <c r="V235" s="173" t="n">
        <v>0.98</v>
      </c>
      <c r="W235" s="173" t="n">
        <v>0.98</v>
      </c>
      <c r="X235" s="173" t="n">
        <v>0.9875</v>
      </c>
      <c r="Y235" s="173" t="n">
        <v>0.9875</v>
      </c>
      <c r="Z235" s="173" t="n">
        <v>0.9875</v>
      </c>
      <c r="AA235" s="173" t="n">
        <v>0.9875</v>
      </c>
      <c r="AB235" s="173" t="n">
        <v>0.98</v>
      </c>
      <c r="AC235" s="173" t="n">
        <v>0.98</v>
      </c>
      <c r="AD235" s="173" t="n">
        <v>0.9875</v>
      </c>
      <c r="AE235" s="173" t="n">
        <v>0.9875</v>
      </c>
      <c r="AF235" s="173" t="n">
        <v>0.98</v>
      </c>
      <c r="AG235" s="173" t="n">
        <v>0.99</v>
      </c>
      <c r="AH235" s="173" t="n">
        <v>0.98440675</v>
      </c>
      <c r="AI235" s="173" t="n">
        <v>0.98440675</v>
      </c>
      <c r="AJ235" s="173" t="n">
        <v>0.98</v>
      </c>
      <c r="AK235" s="173" t="n">
        <v>1</v>
      </c>
      <c r="AL235" s="173" t="n">
        <v>0</v>
      </c>
      <c r="AM235" s="174" t="n">
        <v>0</v>
      </c>
      <c r="BB235" s="181" t="n">
        <v>1</v>
      </c>
      <c r="BC235" s="173" t="n">
        <v>1</v>
      </c>
      <c r="BD235" s="173" t="n">
        <v>1</v>
      </c>
      <c r="BE235" s="173" t="n">
        <v>1</v>
      </c>
      <c r="BF235" s="173" t="n">
        <v>0.9999</v>
      </c>
      <c r="BG235" s="173" t="n">
        <v>1</v>
      </c>
      <c r="BH235" s="173" t="n">
        <v>1</v>
      </c>
      <c r="BI235" s="173" t="n">
        <v>0.99</v>
      </c>
      <c r="BJ235" s="173" t="n">
        <v>0.999</v>
      </c>
      <c r="BK235" s="173" t="n">
        <v>0.999</v>
      </c>
      <c r="BL235" s="173" t="n">
        <v>0.9985</v>
      </c>
      <c r="BM235" s="173" t="n">
        <v>0.9985</v>
      </c>
      <c r="BN235" s="173" t="n">
        <v>0.972</v>
      </c>
      <c r="BO235" s="173" t="n">
        <v>0.9999</v>
      </c>
      <c r="BP235" s="173" t="n">
        <v>0.9999</v>
      </c>
      <c r="BQ235" s="173" t="n">
        <v>1</v>
      </c>
      <c r="BR235" s="173" t="n">
        <v>1.1294126</v>
      </c>
      <c r="BS235" s="173" t="n">
        <v>1.135</v>
      </c>
      <c r="BT235" s="173" t="n">
        <v>1.0827</v>
      </c>
      <c r="BU235" s="173" t="n">
        <v>1.0278</v>
      </c>
      <c r="BV235" s="173" t="n">
        <v>1</v>
      </c>
      <c r="BW235" s="173" t="n">
        <v>2.6718</v>
      </c>
      <c r="BX235" s="173" t="n">
        <v>2.339726333</v>
      </c>
      <c r="BY235" s="173" t="n">
        <v>1.17955</v>
      </c>
      <c r="BZ235" s="173" t="n">
        <v>1.2885</v>
      </c>
      <c r="CA235" s="173" t="n">
        <v>2.001</v>
      </c>
      <c r="CB235" s="173" t="n">
        <v>1.579505</v>
      </c>
      <c r="CC235" s="173" t="n">
        <v>1.579505</v>
      </c>
      <c r="CD235" s="173" t="n">
        <v>1.301205</v>
      </c>
      <c r="CE235" s="173" t="n">
        <v>1.11083</v>
      </c>
      <c r="CF235" s="173" t="n">
        <v>1.477805</v>
      </c>
      <c r="CG235" s="182"/>
      <c r="CH235" s="173" t="n">
        <v>1.106075</v>
      </c>
      <c r="CI235" s="182"/>
      <c r="CJ235" s="182"/>
      <c r="CK235" s="182"/>
      <c r="CL235" s="182"/>
      <c r="CM235" s="182"/>
      <c r="CN235" s="182"/>
      <c r="CO235" s="182"/>
      <c r="CP235" s="173" t="n">
        <v>0.865</v>
      </c>
      <c r="CV235" s="173" t="n">
        <v>0.45</v>
      </c>
      <c r="CW235" s="173" t="n">
        <v>0.875</v>
      </c>
      <c r="CX235" s="173" t="n">
        <v>0.955</v>
      </c>
      <c r="CZ235" s="173" t="n">
        <v>0.785</v>
      </c>
      <c r="DA235" s="173" t="n">
        <v>0.8175</v>
      </c>
      <c r="DB235" s="173" t="n">
        <v>0.8</v>
      </c>
      <c r="DC235" s="173" t="n">
        <v>0.9</v>
      </c>
      <c r="DD235" s="173" t="n">
        <v>0.83</v>
      </c>
      <c r="DE235" s="173" t="n">
        <v>0.89</v>
      </c>
      <c r="DN235" s="182" t="n">
        <v>0.000285</v>
      </c>
      <c r="DO235" s="182" t="n">
        <v>0.0002</v>
      </c>
      <c r="DP235" s="182" t="n">
        <v>0</v>
      </c>
      <c r="DQ235" s="182" t="n">
        <v>0.0001</v>
      </c>
      <c r="DR235" s="182" t="n">
        <v>0</v>
      </c>
      <c r="DS235" s="182" t="n">
        <v>0.0036</v>
      </c>
      <c r="DT235" s="182" t="n">
        <v>0.00047</v>
      </c>
      <c r="DU235" s="182" t="n">
        <v>0.0007</v>
      </c>
      <c r="DV235" s="182" t="n">
        <v>0</v>
      </c>
      <c r="DW235" s="182" t="n">
        <v>0</v>
      </c>
      <c r="DX235" s="182" t="n">
        <v>0.0005</v>
      </c>
      <c r="DY235" s="182" t="n">
        <v>0.0005</v>
      </c>
      <c r="DZ235" s="182" t="n">
        <v>0.0003</v>
      </c>
      <c r="EA235" s="182" t="n">
        <v>0.000275</v>
      </c>
      <c r="EB235" s="182" t="n">
        <v>0.0004</v>
      </c>
      <c r="ED235" s="182" t="n">
        <v>6.5E-005</v>
      </c>
      <c r="EF235" s="173" t="n">
        <v>1</v>
      </c>
    </row>
    <row r="236" customFormat="false" ht="12.75" hidden="false" customHeight="false" outlineLevel="0" collapsed="false">
      <c r="A236" s="3" t="n">
        <v>43556</v>
      </c>
      <c r="B236" s="173" t="n">
        <v>0.98</v>
      </c>
      <c r="C236" s="173" t="n">
        <v>0</v>
      </c>
      <c r="E236" s="173" t="n">
        <v>0</v>
      </c>
      <c r="F236" s="173" t="n">
        <v>0</v>
      </c>
      <c r="G236" s="173" t="n">
        <v>0</v>
      </c>
      <c r="H236" s="173" t="n">
        <v>0.98288246</v>
      </c>
      <c r="I236" s="173" t="n">
        <v>0.9875</v>
      </c>
      <c r="J236" s="173" t="n">
        <v>0.9805</v>
      </c>
      <c r="K236" s="173" t="n">
        <v>0</v>
      </c>
      <c r="L236" s="173" t="n">
        <v>0.9875</v>
      </c>
      <c r="M236" s="173" t="n">
        <v>0.9875</v>
      </c>
      <c r="N236" s="173" t="n">
        <v>0.98</v>
      </c>
      <c r="O236" s="173" t="n">
        <v>0.9875</v>
      </c>
      <c r="P236" s="173" t="n">
        <v>0.98</v>
      </c>
      <c r="Q236" s="173" t="n">
        <v>0.9875</v>
      </c>
      <c r="R236" s="173" t="n">
        <v>0.9875</v>
      </c>
      <c r="S236" s="173" t="n">
        <v>0.9875</v>
      </c>
      <c r="T236" s="173" t="n">
        <v>0.98</v>
      </c>
      <c r="U236" s="173" t="n">
        <v>0.98</v>
      </c>
      <c r="V236" s="173" t="n">
        <v>0.98</v>
      </c>
      <c r="W236" s="173" t="n">
        <v>0.98</v>
      </c>
      <c r="X236" s="173" t="n">
        <v>0.9875</v>
      </c>
      <c r="Y236" s="173" t="n">
        <v>0.9875</v>
      </c>
      <c r="Z236" s="173" t="n">
        <v>0.9875</v>
      </c>
      <c r="AA236" s="173" t="n">
        <v>0.9875</v>
      </c>
      <c r="AB236" s="173" t="n">
        <v>0.98</v>
      </c>
      <c r="AC236" s="173" t="n">
        <v>0.98</v>
      </c>
      <c r="AD236" s="173" t="n">
        <v>0.9875</v>
      </c>
      <c r="AE236" s="173" t="n">
        <v>0.9875</v>
      </c>
      <c r="AF236" s="173" t="n">
        <v>0.98</v>
      </c>
      <c r="AG236" s="173" t="n">
        <v>0.99</v>
      </c>
      <c r="AH236" s="173" t="n">
        <v>0.9844646</v>
      </c>
      <c r="AI236" s="173" t="n">
        <v>0.9844646</v>
      </c>
      <c r="AJ236" s="173" t="n">
        <v>0.98</v>
      </c>
      <c r="AK236" s="173" t="n">
        <v>1</v>
      </c>
      <c r="AL236" s="173" t="n">
        <v>0</v>
      </c>
      <c r="AM236" s="174" t="n">
        <v>0</v>
      </c>
      <c r="BB236" s="181" t="n">
        <v>1</v>
      </c>
      <c r="BC236" s="173" t="n">
        <v>1</v>
      </c>
      <c r="BD236" s="173" t="n">
        <v>1</v>
      </c>
      <c r="BE236" s="173" t="n">
        <v>1</v>
      </c>
      <c r="BF236" s="173" t="n">
        <v>0.9999</v>
      </c>
      <c r="BG236" s="173" t="n">
        <v>1</v>
      </c>
      <c r="BH236" s="173" t="n">
        <v>1</v>
      </c>
      <c r="BI236" s="173" t="n">
        <v>0.99</v>
      </c>
      <c r="BJ236" s="173" t="n">
        <v>0.999</v>
      </c>
      <c r="BK236" s="173" t="n">
        <v>0.999</v>
      </c>
      <c r="BL236" s="173" t="n">
        <v>0.9985</v>
      </c>
      <c r="BM236" s="173" t="n">
        <v>0.9985</v>
      </c>
      <c r="BN236" s="173" t="n">
        <v>0.972</v>
      </c>
      <c r="BO236" s="173" t="n">
        <v>0.9999</v>
      </c>
      <c r="BP236" s="173" t="n">
        <v>0.9999</v>
      </c>
      <c r="BQ236" s="173" t="n">
        <v>1</v>
      </c>
      <c r="BR236" s="173" t="n">
        <v>1.1296976</v>
      </c>
      <c r="BS236" s="173" t="n">
        <v>1.1352</v>
      </c>
      <c r="BT236" s="173" t="n">
        <v>1.0827</v>
      </c>
      <c r="BU236" s="173" t="n">
        <v>1.0279</v>
      </c>
      <c r="BV236" s="173" t="n">
        <v>1</v>
      </c>
      <c r="BW236" s="173" t="n">
        <v>2.6754</v>
      </c>
      <c r="BX236" s="173" t="n">
        <v>2.340196333</v>
      </c>
      <c r="BY236" s="173" t="n">
        <v>1.18025</v>
      </c>
      <c r="BZ236" s="173" t="n">
        <v>1.2885</v>
      </c>
      <c r="CA236" s="173" t="n">
        <v>2.001</v>
      </c>
      <c r="CB236" s="173" t="n">
        <v>1.580005</v>
      </c>
      <c r="CC236" s="173" t="n">
        <v>1.580005</v>
      </c>
      <c r="CD236" s="173" t="n">
        <v>1.301505</v>
      </c>
      <c r="CE236" s="173" t="n">
        <v>1.111105</v>
      </c>
      <c r="CF236" s="173" t="n">
        <v>1.478205</v>
      </c>
      <c r="CG236" s="182"/>
      <c r="CH236" s="173" t="n">
        <v>1.10614</v>
      </c>
      <c r="CI236" s="182"/>
      <c r="CJ236" s="182"/>
      <c r="CK236" s="182"/>
      <c r="CL236" s="182"/>
      <c r="CM236" s="182"/>
      <c r="CN236" s="182"/>
      <c r="CO236" s="182"/>
      <c r="CP236" s="173" t="n">
        <v>0.895</v>
      </c>
      <c r="CV236" s="173" t="n">
        <v>0.42</v>
      </c>
      <c r="CW236" s="173" t="n">
        <v>0.935</v>
      </c>
      <c r="CX236" s="173" t="n">
        <v>0.945</v>
      </c>
      <c r="CZ236" s="173" t="n">
        <v>0.895</v>
      </c>
      <c r="DA236" s="173" t="n">
        <v>0.9275</v>
      </c>
      <c r="DB236" s="173" t="n">
        <v>0.85</v>
      </c>
      <c r="DC236" s="173" t="n">
        <v>0.903</v>
      </c>
      <c r="DD236" s="173" t="n">
        <v>0.92</v>
      </c>
      <c r="DE236" s="173" t="n">
        <v>0.89</v>
      </c>
      <c r="DN236" s="182" t="n">
        <v>0.000285</v>
      </c>
      <c r="DO236" s="182" t="n">
        <v>0.0002</v>
      </c>
      <c r="DP236" s="182" t="n">
        <v>0</v>
      </c>
      <c r="DQ236" s="182" t="n">
        <v>0.0001</v>
      </c>
      <c r="DR236" s="182" t="n">
        <v>0</v>
      </c>
      <c r="DS236" s="182" t="n">
        <v>0.0036</v>
      </c>
      <c r="DT236" s="182" t="n">
        <v>0.00047</v>
      </c>
      <c r="DU236" s="182" t="n">
        <v>0.0007</v>
      </c>
      <c r="DV236" s="182" t="n">
        <v>0</v>
      </c>
      <c r="DW236" s="182" t="n">
        <v>0</v>
      </c>
      <c r="DX236" s="182" t="n">
        <v>0.0005</v>
      </c>
      <c r="DY236" s="182" t="n">
        <v>0.0005</v>
      </c>
      <c r="DZ236" s="182" t="n">
        <v>0.0003</v>
      </c>
      <c r="EA236" s="182" t="n">
        <v>0.000275</v>
      </c>
      <c r="EB236" s="182" t="n">
        <v>0.0004</v>
      </c>
      <c r="ED236" s="182" t="n">
        <v>6.5E-005</v>
      </c>
      <c r="EF236" s="173" t="n">
        <v>1</v>
      </c>
    </row>
    <row r="237" customFormat="false" ht="12.75" hidden="false" customHeight="false" outlineLevel="0" collapsed="false">
      <c r="A237" s="3" t="n">
        <v>43586</v>
      </c>
      <c r="B237" s="173" t="n">
        <v>0.98</v>
      </c>
      <c r="C237" s="173" t="n">
        <v>0</v>
      </c>
      <c r="E237" s="173" t="n">
        <v>0</v>
      </c>
      <c r="F237" s="173" t="n">
        <v>0</v>
      </c>
      <c r="G237" s="173" t="n">
        <v>0</v>
      </c>
      <c r="H237" s="173" t="n">
        <v>0.98307986</v>
      </c>
      <c r="I237" s="173" t="n">
        <v>0.9875</v>
      </c>
      <c r="J237" s="173" t="n">
        <v>0.9805</v>
      </c>
      <c r="K237" s="173" t="n">
        <v>0</v>
      </c>
      <c r="L237" s="173" t="n">
        <v>0.9875</v>
      </c>
      <c r="M237" s="173" t="n">
        <v>0.9875</v>
      </c>
      <c r="N237" s="173" t="n">
        <v>0.98</v>
      </c>
      <c r="O237" s="173" t="n">
        <v>0.9875</v>
      </c>
      <c r="P237" s="173" t="n">
        <v>0.98</v>
      </c>
      <c r="Q237" s="173" t="n">
        <v>0.9875</v>
      </c>
      <c r="R237" s="173" t="n">
        <v>0.9875</v>
      </c>
      <c r="S237" s="173" t="n">
        <v>0.9875</v>
      </c>
      <c r="T237" s="173" t="n">
        <v>0.98</v>
      </c>
      <c r="U237" s="173" t="n">
        <v>0.98</v>
      </c>
      <c r="V237" s="173" t="n">
        <v>0.98</v>
      </c>
      <c r="W237" s="173" t="n">
        <v>0.98</v>
      </c>
      <c r="X237" s="173" t="n">
        <v>0.9875</v>
      </c>
      <c r="Y237" s="173" t="n">
        <v>0.9875</v>
      </c>
      <c r="Z237" s="173" t="n">
        <v>0.9875</v>
      </c>
      <c r="AA237" s="173" t="n">
        <v>0.9875</v>
      </c>
      <c r="AB237" s="173" t="n">
        <v>0.98</v>
      </c>
      <c r="AC237" s="173" t="n">
        <v>0.98</v>
      </c>
      <c r="AD237" s="173" t="n">
        <v>0.9875</v>
      </c>
      <c r="AE237" s="173" t="n">
        <v>0.9875</v>
      </c>
      <c r="AF237" s="173" t="n">
        <v>0.98</v>
      </c>
      <c r="AG237" s="173" t="n">
        <v>0.99</v>
      </c>
      <c r="AH237" s="173" t="n">
        <v>0.98452245</v>
      </c>
      <c r="AI237" s="173" t="n">
        <v>0.98452245</v>
      </c>
      <c r="AJ237" s="173" t="n">
        <v>0.98</v>
      </c>
      <c r="AK237" s="173" t="n">
        <v>1</v>
      </c>
      <c r="AL237" s="173" t="n">
        <v>0</v>
      </c>
      <c r="AM237" s="174" t="n">
        <v>0</v>
      </c>
      <c r="BB237" s="181" t="n">
        <v>1</v>
      </c>
      <c r="BC237" s="173" t="n">
        <v>1</v>
      </c>
      <c r="BD237" s="173" t="n">
        <v>1</v>
      </c>
      <c r="BE237" s="173" t="n">
        <v>1</v>
      </c>
      <c r="BF237" s="173" t="n">
        <v>0.9999</v>
      </c>
      <c r="BG237" s="173" t="n">
        <v>1</v>
      </c>
      <c r="BH237" s="173" t="n">
        <v>1</v>
      </c>
      <c r="BI237" s="173" t="n">
        <v>0.99</v>
      </c>
      <c r="BJ237" s="173" t="n">
        <v>0.999</v>
      </c>
      <c r="BK237" s="173" t="n">
        <v>0.999</v>
      </c>
      <c r="BL237" s="173" t="n">
        <v>0.9985</v>
      </c>
      <c r="BM237" s="173" t="n">
        <v>0.9985</v>
      </c>
      <c r="BN237" s="173" t="n">
        <v>0.972</v>
      </c>
      <c r="BO237" s="173" t="n">
        <v>0.9999</v>
      </c>
      <c r="BP237" s="173" t="n">
        <v>0.9999</v>
      </c>
      <c r="BQ237" s="173" t="n">
        <v>1</v>
      </c>
      <c r="BR237" s="173" t="n">
        <v>1.1299826</v>
      </c>
      <c r="BS237" s="173" t="n">
        <v>1.1354</v>
      </c>
      <c r="BT237" s="173" t="n">
        <v>1.0827</v>
      </c>
      <c r="BU237" s="173" t="n">
        <v>1.028</v>
      </c>
      <c r="BV237" s="173" t="n">
        <v>1</v>
      </c>
      <c r="BW237" s="173" t="n">
        <v>2.679</v>
      </c>
      <c r="BX237" s="173" t="n">
        <v>2.340666333</v>
      </c>
      <c r="BY237" s="173" t="n">
        <v>1.18095</v>
      </c>
      <c r="BZ237" s="173" t="n">
        <v>1.2885</v>
      </c>
      <c r="CA237" s="173" t="n">
        <v>2.001</v>
      </c>
      <c r="CB237" s="173" t="n">
        <v>1.580505</v>
      </c>
      <c r="CC237" s="173" t="n">
        <v>1.580505</v>
      </c>
      <c r="CD237" s="173" t="n">
        <v>1.301805</v>
      </c>
      <c r="CE237" s="173" t="n">
        <v>1.11138</v>
      </c>
      <c r="CF237" s="173" t="n">
        <v>1.478605</v>
      </c>
      <c r="CG237" s="182"/>
      <c r="CH237" s="173" t="n">
        <v>1.106205</v>
      </c>
      <c r="CI237" s="182"/>
      <c r="CJ237" s="182"/>
      <c r="CK237" s="182"/>
      <c r="CL237" s="182"/>
      <c r="CM237" s="182"/>
      <c r="CN237" s="182"/>
      <c r="CO237" s="182"/>
      <c r="CP237" s="173" t="n">
        <v>0.965</v>
      </c>
      <c r="CV237" s="173" t="n">
        <v>0.42</v>
      </c>
      <c r="CW237" s="173" t="n">
        <v>0.935</v>
      </c>
      <c r="CX237" s="173" t="n">
        <v>0.845</v>
      </c>
      <c r="CZ237" s="173" t="n">
        <v>0.9175</v>
      </c>
      <c r="DA237" s="173" t="n">
        <v>0.95</v>
      </c>
      <c r="DB237" s="173" t="n">
        <v>0.88</v>
      </c>
      <c r="DC237" s="173" t="n">
        <v>0.9</v>
      </c>
      <c r="DD237" s="173" t="n">
        <v>0.935</v>
      </c>
      <c r="DE237" s="173" t="n">
        <v>0.89</v>
      </c>
      <c r="DN237" s="182" t="n">
        <v>0.000285</v>
      </c>
      <c r="DO237" s="182" t="n">
        <v>0.0002</v>
      </c>
      <c r="DP237" s="182" t="n">
        <v>0</v>
      </c>
      <c r="DQ237" s="182" t="n">
        <v>0.0001</v>
      </c>
      <c r="DR237" s="182" t="n">
        <v>0</v>
      </c>
      <c r="DS237" s="182" t="n">
        <v>0.0036</v>
      </c>
      <c r="DT237" s="182" t="n">
        <v>0.00047</v>
      </c>
      <c r="DU237" s="182" t="n">
        <v>0.0007</v>
      </c>
      <c r="DV237" s="182" t="n">
        <v>0</v>
      </c>
      <c r="DW237" s="182" t="n">
        <v>0</v>
      </c>
      <c r="DX237" s="182" t="n">
        <v>0.0005</v>
      </c>
      <c r="DY237" s="182" t="n">
        <v>0.0005</v>
      </c>
      <c r="DZ237" s="182" t="n">
        <v>0.0003</v>
      </c>
      <c r="EA237" s="182" t="n">
        <v>0.000275</v>
      </c>
      <c r="EB237" s="182" t="n">
        <v>0.0004</v>
      </c>
      <c r="ED237" s="182" t="n">
        <v>6.5E-005</v>
      </c>
      <c r="EF237" s="173" t="n">
        <v>1</v>
      </c>
    </row>
    <row r="238" customFormat="false" ht="12.75" hidden="false" customHeight="false" outlineLevel="0" collapsed="false">
      <c r="A238" s="3" t="n">
        <v>43617</v>
      </c>
      <c r="B238" s="173" t="n">
        <v>0.98</v>
      </c>
      <c r="C238" s="173" t="n">
        <v>0</v>
      </c>
      <c r="E238" s="173" t="n">
        <v>0</v>
      </c>
      <c r="F238" s="173" t="n">
        <v>0</v>
      </c>
      <c r="G238" s="173" t="n">
        <v>0</v>
      </c>
      <c r="H238" s="173" t="n">
        <v>0.9875</v>
      </c>
      <c r="I238" s="173" t="n">
        <v>0.9875</v>
      </c>
      <c r="J238" s="173" t="n">
        <v>0.9805</v>
      </c>
      <c r="K238" s="173" t="n">
        <v>0</v>
      </c>
      <c r="L238" s="173" t="n">
        <v>0.9875</v>
      </c>
      <c r="M238" s="173" t="n">
        <v>0.9875</v>
      </c>
      <c r="N238" s="173" t="n">
        <v>0.98</v>
      </c>
      <c r="O238" s="173" t="n">
        <v>0.9875</v>
      </c>
      <c r="P238" s="173" t="n">
        <v>0.98</v>
      </c>
      <c r="Q238" s="173" t="n">
        <v>0.9875</v>
      </c>
      <c r="R238" s="173" t="n">
        <v>0.9875</v>
      </c>
      <c r="S238" s="173" t="n">
        <v>0.9875</v>
      </c>
      <c r="T238" s="173" t="n">
        <v>0.98</v>
      </c>
      <c r="U238" s="173" t="n">
        <v>0.98</v>
      </c>
      <c r="V238" s="173" t="n">
        <v>0.98</v>
      </c>
      <c r="W238" s="173" t="n">
        <v>0.98</v>
      </c>
      <c r="X238" s="173" t="n">
        <v>0.9875</v>
      </c>
      <c r="Y238" s="173" t="n">
        <v>0.9875</v>
      </c>
      <c r="Z238" s="173" t="n">
        <v>0.9875</v>
      </c>
      <c r="AA238" s="173" t="n">
        <v>0.9875</v>
      </c>
      <c r="AB238" s="173" t="n">
        <v>0.98</v>
      </c>
      <c r="AC238" s="173" t="n">
        <v>0.98</v>
      </c>
      <c r="AD238" s="173" t="n">
        <v>0.9875</v>
      </c>
      <c r="AE238" s="173" t="n">
        <v>0.9875</v>
      </c>
      <c r="AF238" s="173" t="n">
        <v>0.98</v>
      </c>
      <c r="AG238" s="173" t="n">
        <v>0.99</v>
      </c>
      <c r="AH238" s="173" t="n">
        <v>0.9845803</v>
      </c>
      <c r="AI238" s="173" t="n">
        <v>0.9845803</v>
      </c>
      <c r="AJ238" s="173" t="n">
        <v>0.98</v>
      </c>
      <c r="AK238" s="173" t="n">
        <v>1</v>
      </c>
      <c r="AL238" s="173" t="n">
        <v>0</v>
      </c>
      <c r="AM238" s="174" t="n">
        <v>0</v>
      </c>
      <c r="BB238" s="181" t="n">
        <v>1</v>
      </c>
      <c r="BC238" s="173" t="n">
        <v>1</v>
      </c>
      <c r="BD238" s="173" t="n">
        <v>1</v>
      </c>
      <c r="BE238" s="173" t="n">
        <v>1</v>
      </c>
      <c r="BF238" s="173" t="n">
        <v>0.9999</v>
      </c>
      <c r="BG238" s="173" t="n">
        <v>1</v>
      </c>
      <c r="BH238" s="173" t="n">
        <v>1</v>
      </c>
      <c r="BI238" s="173" t="n">
        <v>0.99</v>
      </c>
      <c r="BJ238" s="173" t="n">
        <v>0.999</v>
      </c>
      <c r="BK238" s="173" t="n">
        <v>0.999</v>
      </c>
      <c r="BL238" s="173" t="n">
        <v>0.9985</v>
      </c>
      <c r="BM238" s="173" t="n">
        <v>0.9985</v>
      </c>
      <c r="BN238" s="173" t="n">
        <v>0.972</v>
      </c>
      <c r="BO238" s="173" t="n">
        <v>0.9999</v>
      </c>
      <c r="BP238" s="173" t="n">
        <v>0.9999</v>
      </c>
      <c r="BQ238" s="173" t="n">
        <v>1</v>
      </c>
      <c r="BR238" s="173" t="n">
        <v>1.1302676</v>
      </c>
      <c r="BS238" s="173" t="n">
        <v>1.1356</v>
      </c>
      <c r="BT238" s="173" t="n">
        <v>1.0827</v>
      </c>
      <c r="BU238" s="173" t="n">
        <v>1.0281</v>
      </c>
      <c r="BV238" s="173" t="n">
        <v>1</v>
      </c>
      <c r="BW238" s="173" t="n">
        <v>2.6826</v>
      </c>
      <c r="BX238" s="173" t="n">
        <v>2.341136333</v>
      </c>
      <c r="BY238" s="173" t="n">
        <v>1.18165</v>
      </c>
      <c r="BZ238" s="173" t="n">
        <v>1.2885</v>
      </c>
      <c r="CA238" s="173" t="n">
        <v>2.001</v>
      </c>
      <c r="CB238" s="173" t="n">
        <v>1.581005</v>
      </c>
      <c r="CC238" s="173" t="n">
        <v>1.581005</v>
      </c>
      <c r="CD238" s="173" t="n">
        <v>1.302105</v>
      </c>
      <c r="CE238" s="173" t="n">
        <v>1.111655</v>
      </c>
      <c r="CF238" s="173" t="n">
        <v>1.479005</v>
      </c>
      <c r="CG238" s="182"/>
      <c r="CH238" s="173" t="n">
        <v>1.10627</v>
      </c>
      <c r="CI238" s="182"/>
      <c r="CJ238" s="182"/>
      <c r="CK238" s="182"/>
      <c r="CL238" s="182"/>
      <c r="CM238" s="182"/>
      <c r="CN238" s="182"/>
      <c r="CO238" s="182"/>
      <c r="CP238" s="173" t="n">
        <v>0.965</v>
      </c>
      <c r="CV238" s="173" t="n">
        <v>0.47</v>
      </c>
      <c r="CW238" s="173" t="n">
        <v>0.935</v>
      </c>
      <c r="CX238" s="173" t="n">
        <v>0.755</v>
      </c>
      <c r="CZ238" s="173" t="n">
        <v>0.8825</v>
      </c>
      <c r="DA238" s="173" t="n">
        <v>0.915</v>
      </c>
      <c r="DB238" s="173" t="n">
        <v>0.88</v>
      </c>
      <c r="DC238" s="173" t="n">
        <v>0.9025</v>
      </c>
      <c r="DD238" s="173" t="n">
        <v>0.915</v>
      </c>
      <c r="DE238" s="173" t="n">
        <v>0.89</v>
      </c>
      <c r="DN238" s="182" t="n">
        <v>0.000285</v>
      </c>
      <c r="DO238" s="182" t="n">
        <v>0.0002</v>
      </c>
      <c r="DP238" s="182" t="n">
        <v>0</v>
      </c>
      <c r="DQ238" s="182" t="n">
        <v>0.0001</v>
      </c>
      <c r="DR238" s="182" t="n">
        <v>0</v>
      </c>
      <c r="DS238" s="182" t="n">
        <v>0.0036</v>
      </c>
      <c r="DT238" s="182" t="n">
        <v>0.00047</v>
      </c>
      <c r="DU238" s="182" t="n">
        <v>0.0007</v>
      </c>
      <c r="DV238" s="182" t="n">
        <v>0</v>
      </c>
      <c r="DW238" s="182" t="n">
        <v>0</v>
      </c>
      <c r="DX238" s="182" t="n">
        <v>0.0005</v>
      </c>
      <c r="DY238" s="182" t="n">
        <v>0.0005</v>
      </c>
      <c r="DZ238" s="182" t="n">
        <v>0.0003</v>
      </c>
      <c r="EA238" s="182" t="n">
        <v>0.000275</v>
      </c>
      <c r="EB238" s="182" t="n">
        <v>0.0004</v>
      </c>
      <c r="ED238" s="182" t="n">
        <v>6.5E-005</v>
      </c>
      <c r="EF238" s="173" t="n">
        <v>1</v>
      </c>
    </row>
    <row r="239" customFormat="false" ht="12.75" hidden="false" customHeight="false" outlineLevel="0" collapsed="false">
      <c r="A239" s="3" t="n">
        <v>43647</v>
      </c>
      <c r="B239" s="173" t="n">
        <v>0.98</v>
      </c>
      <c r="C239" s="173" t="n">
        <v>0</v>
      </c>
      <c r="E239" s="173" t="n">
        <v>0</v>
      </c>
      <c r="F239" s="173" t="n">
        <v>0</v>
      </c>
      <c r="G239" s="173" t="n">
        <v>0</v>
      </c>
      <c r="H239" s="173" t="n">
        <v>0.9875</v>
      </c>
      <c r="I239" s="173" t="n">
        <v>0.9875</v>
      </c>
      <c r="J239" s="173" t="n">
        <v>0.9805</v>
      </c>
      <c r="K239" s="173" t="n">
        <v>0</v>
      </c>
      <c r="L239" s="173" t="n">
        <v>0.9875</v>
      </c>
      <c r="M239" s="173" t="n">
        <v>0.9875</v>
      </c>
      <c r="N239" s="173" t="n">
        <v>0.98</v>
      </c>
      <c r="O239" s="173" t="n">
        <v>0.9875</v>
      </c>
      <c r="P239" s="173" t="n">
        <v>0.98</v>
      </c>
      <c r="Q239" s="173" t="n">
        <v>0.9875</v>
      </c>
      <c r="R239" s="173" t="n">
        <v>0.9875</v>
      </c>
      <c r="S239" s="173" t="n">
        <v>0.9875</v>
      </c>
      <c r="T239" s="173" t="n">
        <v>0.98</v>
      </c>
      <c r="U239" s="173" t="n">
        <v>0.98</v>
      </c>
      <c r="V239" s="173" t="n">
        <v>0.98</v>
      </c>
      <c r="W239" s="173" t="n">
        <v>0.98</v>
      </c>
      <c r="X239" s="173" t="n">
        <v>0.9875</v>
      </c>
      <c r="Y239" s="173" t="n">
        <v>0.9875</v>
      </c>
      <c r="Z239" s="173" t="n">
        <v>0.9875</v>
      </c>
      <c r="AA239" s="173" t="n">
        <v>0.9875</v>
      </c>
      <c r="AB239" s="173" t="n">
        <v>0.98</v>
      </c>
      <c r="AC239" s="173" t="n">
        <v>0.98</v>
      </c>
      <c r="AD239" s="173" t="n">
        <v>0.9875</v>
      </c>
      <c r="AE239" s="173" t="n">
        <v>0.9875</v>
      </c>
      <c r="AF239" s="173" t="n">
        <v>0.98</v>
      </c>
      <c r="AG239" s="173" t="n">
        <v>0.99</v>
      </c>
      <c r="AH239" s="173" t="n">
        <v>0.98463815</v>
      </c>
      <c r="AI239" s="173" t="n">
        <v>0.98463815</v>
      </c>
      <c r="AJ239" s="173" t="n">
        <v>0.98</v>
      </c>
      <c r="AK239" s="173" t="n">
        <v>1</v>
      </c>
      <c r="AL239" s="173" t="n">
        <v>0</v>
      </c>
      <c r="AM239" s="174" t="n">
        <v>0</v>
      </c>
      <c r="BB239" s="181" t="n">
        <v>1</v>
      </c>
      <c r="BC239" s="173" t="n">
        <v>1</v>
      </c>
      <c r="BD239" s="173" t="n">
        <v>1</v>
      </c>
      <c r="BE239" s="173" t="n">
        <v>1</v>
      </c>
      <c r="BF239" s="173" t="n">
        <v>0.9999</v>
      </c>
      <c r="BG239" s="173" t="n">
        <v>1</v>
      </c>
      <c r="BH239" s="173" t="n">
        <v>1</v>
      </c>
      <c r="BI239" s="173" t="n">
        <v>0.99</v>
      </c>
      <c r="BJ239" s="173" t="n">
        <v>0.999</v>
      </c>
      <c r="BK239" s="173" t="n">
        <v>0.999</v>
      </c>
      <c r="BL239" s="173" t="n">
        <v>0.9985</v>
      </c>
      <c r="BM239" s="173" t="n">
        <v>0.9985</v>
      </c>
      <c r="BN239" s="173" t="n">
        <v>0.972</v>
      </c>
      <c r="BO239" s="173" t="n">
        <v>0.9999</v>
      </c>
      <c r="BP239" s="173" t="n">
        <v>0.9999</v>
      </c>
      <c r="BQ239" s="173" t="n">
        <v>1</v>
      </c>
      <c r="BR239" s="173" t="n">
        <v>1.1305526</v>
      </c>
      <c r="BS239" s="173" t="n">
        <v>1.1358</v>
      </c>
      <c r="BT239" s="173" t="n">
        <v>1.0827</v>
      </c>
      <c r="BU239" s="173" t="n">
        <v>1.0282</v>
      </c>
      <c r="BV239" s="173" t="n">
        <v>1</v>
      </c>
      <c r="BW239" s="173" t="n">
        <v>2.6862</v>
      </c>
      <c r="BX239" s="173" t="n">
        <v>2.341606333</v>
      </c>
      <c r="BY239" s="173" t="n">
        <v>1.18235</v>
      </c>
      <c r="BZ239" s="173" t="n">
        <v>1.2885</v>
      </c>
      <c r="CA239" s="173" t="n">
        <v>2.001</v>
      </c>
      <c r="CB239" s="173" t="n">
        <v>1.581505</v>
      </c>
      <c r="CC239" s="173" t="n">
        <v>1.581505</v>
      </c>
      <c r="CD239" s="173" t="n">
        <v>1.302405</v>
      </c>
      <c r="CE239" s="173" t="n">
        <v>1.11193</v>
      </c>
      <c r="CF239" s="173" t="n">
        <v>1.479405</v>
      </c>
      <c r="CG239" s="182"/>
      <c r="CH239" s="173" t="n">
        <v>1.106335</v>
      </c>
      <c r="CI239" s="182"/>
      <c r="CJ239" s="182"/>
      <c r="CK239" s="182"/>
      <c r="CL239" s="182"/>
      <c r="CM239" s="182"/>
      <c r="CN239" s="182"/>
      <c r="CO239" s="182"/>
      <c r="CP239" s="173" t="n">
        <v>0.975</v>
      </c>
      <c r="CV239" s="173" t="n">
        <v>0.47</v>
      </c>
      <c r="CW239" s="173" t="n">
        <v>0.935</v>
      </c>
      <c r="CX239" s="173" t="n">
        <v>0.775</v>
      </c>
      <c r="CZ239" s="173" t="n">
        <v>0.8775</v>
      </c>
      <c r="DA239" s="173" t="n">
        <v>0.91</v>
      </c>
      <c r="DB239" s="173" t="n">
        <v>0.89</v>
      </c>
      <c r="DC239" s="173" t="n">
        <v>0.9075</v>
      </c>
      <c r="DD239" s="173" t="n">
        <v>0.915</v>
      </c>
      <c r="DE239" s="173" t="n">
        <v>0.89</v>
      </c>
      <c r="DN239" s="182" t="n">
        <v>0.000285</v>
      </c>
      <c r="DO239" s="182" t="n">
        <v>0.0002</v>
      </c>
      <c r="DP239" s="182" t="n">
        <v>0</v>
      </c>
      <c r="DQ239" s="182" t="n">
        <v>0.0001</v>
      </c>
      <c r="DR239" s="182" t="n">
        <v>0</v>
      </c>
      <c r="DS239" s="182" t="n">
        <v>0.0036</v>
      </c>
      <c r="DT239" s="182" t="n">
        <v>0.00047</v>
      </c>
      <c r="DU239" s="182" t="n">
        <v>0.0007</v>
      </c>
      <c r="DV239" s="182" t="n">
        <v>0</v>
      </c>
      <c r="DW239" s="182" t="n">
        <v>0</v>
      </c>
      <c r="DX239" s="182" t="n">
        <v>0.0005</v>
      </c>
      <c r="DY239" s="182" t="n">
        <v>0.0005</v>
      </c>
      <c r="DZ239" s="182" t="n">
        <v>0.0003</v>
      </c>
      <c r="EA239" s="182" t="n">
        <v>0.000275</v>
      </c>
      <c r="EB239" s="182" t="n">
        <v>0.0004</v>
      </c>
      <c r="ED239" s="182" t="n">
        <v>6.5E-005</v>
      </c>
      <c r="EF239" s="173" t="n">
        <v>1</v>
      </c>
    </row>
    <row r="240" customFormat="false" ht="12.75" hidden="false" customHeight="false" outlineLevel="0" collapsed="false">
      <c r="A240" s="3" t="n">
        <v>43678</v>
      </c>
      <c r="B240" s="173" t="n">
        <v>0.98</v>
      </c>
      <c r="C240" s="173" t="n">
        <v>0</v>
      </c>
      <c r="E240" s="173" t="n">
        <v>0</v>
      </c>
      <c r="F240" s="173" t="n">
        <v>0</v>
      </c>
      <c r="G240" s="173" t="n">
        <v>0</v>
      </c>
      <c r="H240" s="173" t="n">
        <v>0.9875</v>
      </c>
      <c r="I240" s="173" t="n">
        <v>0.9875</v>
      </c>
      <c r="J240" s="173" t="n">
        <v>0.9805</v>
      </c>
      <c r="K240" s="173" t="n">
        <v>0</v>
      </c>
      <c r="L240" s="173" t="n">
        <v>0.9875</v>
      </c>
      <c r="M240" s="173" t="n">
        <v>0.9875</v>
      </c>
      <c r="N240" s="173" t="n">
        <v>0.98</v>
      </c>
      <c r="O240" s="173" t="n">
        <v>0.9875</v>
      </c>
      <c r="P240" s="173" t="n">
        <v>0.98</v>
      </c>
      <c r="Q240" s="173" t="n">
        <v>0.9875</v>
      </c>
      <c r="R240" s="173" t="n">
        <v>0.9875</v>
      </c>
      <c r="S240" s="173" t="n">
        <v>0.9875</v>
      </c>
      <c r="T240" s="173" t="n">
        <v>0.98</v>
      </c>
      <c r="U240" s="173" t="n">
        <v>0.98</v>
      </c>
      <c r="V240" s="173" t="n">
        <v>0.98</v>
      </c>
      <c r="W240" s="173" t="n">
        <v>0.98</v>
      </c>
      <c r="X240" s="173" t="n">
        <v>0.9875</v>
      </c>
      <c r="Y240" s="173" t="n">
        <v>0.9875</v>
      </c>
      <c r="Z240" s="173" t="n">
        <v>0.9875</v>
      </c>
      <c r="AA240" s="173" t="n">
        <v>0.9875</v>
      </c>
      <c r="AB240" s="173" t="n">
        <v>0.98</v>
      </c>
      <c r="AC240" s="173" t="n">
        <v>0.98</v>
      </c>
      <c r="AD240" s="173" t="n">
        <v>0.9875</v>
      </c>
      <c r="AE240" s="173" t="n">
        <v>0.9875</v>
      </c>
      <c r="AF240" s="173" t="n">
        <v>0.98</v>
      </c>
      <c r="AG240" s="173" t="n">
        <v>0.99</v>
      </c>
      <c r="AH240" s="173" t="n">
        <v>0.984696</v>
      </c>
      <c r="AI240" s="173" t="n">
        <v>0.984696</v>
      </c>
      <c r="AJ240" s="173" t="n">
        <v>0.98</v>
      </c>
      <c r="AK240" s="173" t="n">
        <v>1</v>
      </c>
      <c r="AL240" s="173" t="n">
        <v>0</v>
      </c>
      <c r="AM240" s="174" t="n">
        <v>0</v>
      </c>
      <c r="BB240" s="181" t="n">
        <v>1</v>
      </c>
      <c r="BC240" s="173" t="n">
        <v>1</v>
      </c>
      <c r="BD240" s="173" t="n">
        <v>1</v>
      </c>
      <c r="BE240" s="173" t="n">
        <v>1</v>
      </c>
      <c r="BF240" s="173" t="n">
        <v>0.9999</v>
      </c>
      <c r="BG240" s="173" t="n">
        <v>1</v>
      </c>
      <c r="BH240" s="173" t="n">
        <v>1</v>
      </c>
      <c r="BI240" s="173" t="n">
        <v>0.99</v>
      </c>
      <c r="BJ240" s="173" t="n">
        <v>0.999</v>
      </c>
      <c r="BK240" s="173" t="n">
        <v>0.999</v>
      </c>
      <c r="BL240" s="173" t="n">
        <v>0.9985</v>
      </c>
      <c r="BM240" s="173" t="n">
        <v>0.9985</v>
      </c>
      <c r="BN240" s="173" t="n">
        <v>0.972</v>
      </c>
      <c r="BO240" s="173" t="n">
        <v>0.9999</v>
      </c>
      <c r="BP240" s="173" t="n">
        <v>0.9999</v>
      </c>
      <c r="BQ240" s="173" t="n">
        <v>1</v>
      </c>
      <c r="BR240" s="173" t="n">
        <v>1.1308376</v>
      </c>
      <c r="BS240" s="173" t="n">
        <v>1.136</v>
      </c>
      <c r="BT240" s="173" t="n">
        <v>1.0827</v>
      </c>
      <c r="BU240" s="173" t="n">
        <v>1.0283</v>
      </c>
      <c r="BV240" s="173" t="n">
        <v>1</v>
      </c>
      <c r="BW240" s="173" t="n">
        <v>2.6898</v>
      </c>
      <c r="BX240" s="173" t="n">
        <v>2.342076333</v>
      </c>
      <c r="BY240" s="173" t="n">
        <v>1.18305</v>
      </c>
      <c r="BZ240" s="173" t="n">
        <v>1.2885</v>
      </c>
      <c r="CA240" s="173" t="n">
        <v>2.001</v>
      </c>
      <c r="CB240" s="173" t="n">
        <v>1.582005</v>
      </c>
      <c r="CC240" s="173" t="n">
        <v>1.582005</v>
      </c>
      <c r="CD240" s="173" t="n">
        <v>1.302705</v>
      </c>
      <c r="CE240" s="173" t="n">
        <v>1.112205</v>
      </c>
      <c r="CF240" s="173" t="n">
        <v>1.479805</v>
      </c>
      <c r="CG240" s="182"/>
      <c r="CH240" s="173" t="n">
        <v>1.1064</v>
      </c>
      <c r="CI240" s="182"/>
      <c r="CJ240" s="182"/>
      <c r="CK240" s="182"/>
      <c r="CL240" s="182"/>
      <c r="CM240" s="182"/>
      <c r="CN240" s="182"/>
      <c r="CO240" s="182"/>
      <c r="CP240" s="173" t="n">
        <v>0.975</v>
      </c>
      <c r="CV240" s="173" t="n">
        <v>0.52</v>
      </c>
      <c r="CW240" s="173" t="n">
        <v>0.925</v>
      </c>
      <c r="CX240" s="173" t="n">
        <v>0.865</v>
      </c>
      <c r="CZ240" s="173" t="n">
        <v>0.89</v>
      </c>
      <c r="DA240" s="173" t="n">
        <v>0.9225</v>
      </c>
      <c r="DB240" s="173" t="n">
        <v>0.915</v>
      </c>
      <c r="DC240" s="173" t="n">
        <v>0.9275</v>
      </c>
      <c r="DD240" s="173" t="n">
        <v>0.915</v>
      </c>
      <c r="DE240" s="173" t="n">
        <v>0.89</v>
      </c>
      <c r="DN240" s="182" t="n">
        <v>0.000285</v>
      </c>
      <c r="DO240" s="182" t="n">
        <v>0.0002</v>
      </c>
      <c r="DP240" s="182" t="n">
        <v>0</v>
      </c>
      <c r="DQ240" s="182" t="n">
        <v>0.0001</v>
      </c>
      <c r="DR240" s="182" t="n">
        <v>0</v>
      </c>
      <c r="DS240" s="182" t="n">
        <v>0.0036</v>
      </c>
      <c r="DT240" s="182" t="n">
        <v>0.00047</v>
      </c>
      <c r="DU240" s="182" t="n">
        <v>0.0007</v>
      </c>
      <c r="DV240" s="182" t="n">
        <v>0</v>
      </c>
      <c r="DW240" s="182" t="n">
        <v>0</v>
      </c>
      <c r="DX240" s="182" t="n">
        <v>0.0005</v>
      </c>
      <c r="DY240" s="182" t="n">
        <v>0.0005</v>
      </c>
      <c r="DZ240" s="182" t="n">
        <v>0.0003</v>
      </c>
      <c r="EA240" s="182" t="n">
        <v>0.000275</v>
      </c>
      <c r="EB240" s="182" t="n">
        <v>0.0004</v>
      </c>
      <c r="ED240" s="182" t="n">
        <v>6.5E-005</v>
      </c>
      <c r="EF240" s="173" t="n">
        <v>1</v>
      </c>
    </row>
    <row r="241" customFormat="false" ht="12.75" hidden="false" customHeight="false" outlineLevel="0" collapsed="false">
      <c r="A241" s="3" t="n">
        <v>43709</v>
      </c>
      <c r="B241" s="173" t="n">
        <v>0.98</v>
      </c>
      <c r="C241" s="173" t="n">
        <v>0</v>
      </c>
      <c r="E241" s="173" t="n">
        <v>0</v>
      </c>
      <c r="F241" s="173" t="n">
        <v>0</v>
      </c>
      <c r="G241" s="173" t="n">
        <v>0</v>
      </c>
      <c r="H241" s="173" t="n">
        <v>0.9875</v>
      </c>
      <c r="I241" s="173" t="n">
        <v>0.9875</v>
      </c>
      <c r="J241" s="173" t="n">
        <v>0.9805</v>
      </c>
      <c r="K241" s="173" t="n">
        <v>0</v>
      </c>
      <c r="L241" s="173" t="n">
        <v>0.9875</v>
      </c>
      <c r="M241" s="173" t="n">
        <v>0.9875</v>
      </c>
      <c r="N241" s="173" t="n">
        <v>0.98</v>
      </c>
      <c r="O241" s="173" t="n">
        <v>0.9875</v>
      </c>
      <c r="P241" s="173" t="n">
        <v>0.98</v>
      </c>
      <c r="Q241" s="173" t="n">
        <v>0.9875</v>
      </c>
      <c r="R241" s="173" t="n">
        <v>0.9875</v>
      </c>
      <c r="S241" s="173" t="n">
        <v>0.9875</v>
      </c>
      <c r="T241" s="173" t="n">
        <v>0.98</v>
      </c>
      <c r="U241" s="173" t="n">
        <v>0.98</v>
      </c>
      <c r="V241" s="173" t="n">
        <v>0.98</v>
      </c>
      <c r="W241" s="173" t="n">
        <v>0.98</v>
      </c>
      <c r="X241" s="173" t="n">
        <v>0.9875</v>
      </c>
      <c r="Y241" s="173" t="n">
        <v>0.9875</v>
      </c>
      <c r="Z241" s="173" t="n">
        <v>0.9875</v>
      </c>
      <c r="AA241" s="173" t="n">
        <v>0.9875</v>
      </c>
      <c r="AB241" s="173" t="n">
        <v>0.98</v>
      </c>
      <c r="AC241" s="173" t="n">
        <v>0.98</v>
      </c>
      <c r="AD241" s="173" t="n">
        <v>0.9875</v>
      </c>
      <c r="AE241" s="173" t="n">
        <v>0.9875</v>
      </c>
      <c r="AF241" s="173" t="n">
        <v>0.98</v>
      </c>
      <c r="AG241" s="173" t="n">
        <v>0.99</v>
      </c>
      <c r="AH241" s="173" t="n">
        <v>0.98475385</v>
      </c>
      <c r="AI241" s="173" t="n">
        <v>0.98475385</v>
      </c>
      <c r="AJ241" s="173" t="n">
        <v>0.98</v>
      </c>
      <c r="AK241" s="173" t="n">
        <v>1</v>
      </c>
      <c r="AL241" s="173" t="n">
        <v>0</v>
      </c>
      <c r="AM241" s="174" t="n">
        <v>0</v>
      </c>
      <c r="BB241" s="181" t="n">
        <v>1</v>
      </c>
      <c r="BC241" s="173" t="n">
        <v>1</v>
      </c>
      <c r="BD241" s="173" t="n">
        <v>1</v>
      </c>
      <c r="BE241" s="173" t="n">
        <v>1</v>
      </c>
      <c r="BF241" s="173" t="n">
        <v>0.9999</v>
      </c>
      <c r="BG241" s="173" t="n">
        <v>1</v>
      </c>
      <c r="BH241" s="173" t="n">
        <v>1</v>
      </c>
      <c r="BI241" s="173" t="n">
        <v>0.99</v>
      </c>
      <c r="BJ241" s="173" t="n">
        <v>0.999</v>
      </c>
      <c r="BK241" s="173" t="n">
        <v>0.999</v>
      </c>
      <c r="BL241" s="173" t="n">
        <v>0.9985</v>
      </c>
      <c r="BM241" s="173" t="n">
        <v>0.9985</v>
      </c>
      <c r="BN241" s="173" t="n">
        <v>0.972</v>
      </c>
      <c r="BO241" s="173" t="n">
        <v>0.9999</v>
      </c>
      <c r="BP241" s="173" t="n">
        <v>0.9999</v>
      </c>
      <c r="BQ241" s="173" t="n">
        <v>1</v>
      </c>
      <c r="BR241" s="173" t="n">
        <v>1.1311226</v>
      </c>
      <c r="BS241" s="173" t="n">
        <v>1.1362</v>
      </c>
      <c r="BT241" s="173" t="n">
        <v>1.0827</v>
      </c>
      <c r="BU241" s="173" t="n">
        <v>1.0284</v>
      </c>
      <c r="BV241" s="173" t="n">
        <v>1</v>
      </c>
      <c r="BW241" s="173" t="n">
        <v>2.6934</v>
      </c>
      <c r="BX241" s="173" t="n">
        <v>2.342546333</v>
      </c>
      <c r="BY241" s="173" t="n">
        <v>1.18375</v>
      </c>
      <c r="BZ241" s="173" t="n">
        <v>1.2885</v>
      </c>
      <c r="CA241" s="173" t="n">
        <v>2.001</v>
      </c>
      <c r="CB241" s="173" t="n">
        <v>1.582505</v>
      </c>
      <c r="CC241" s="173" t="n">
        <v>1.582505</v>
      </c>
      <c r="CD241" s="173" t="n">
        <v>1.303005</v>
      </c>
      <c r="CE241" s="173" t="n">
        <v>1.11248</v>
      </c>
      <c r="CF241" s="173" t="n">
        <v>1.480205</v>
      </c>
      <c r="CG241" s="182"/>
      <c r="CH241" s="173" t="n">
        <v>1.106465</v>
      </c>
      <c r="CI241" s="182"/>
      <c r="CJ241" s="182"/>
      <c r="CK241" s="182"/>
      <c r="CL241" s="182"/>
      <c r="CM241" s="182"/>
      <c r="CN241" s="182"/>
      <c r="CO241" s="182"/>
      <c r="CP241" s="173" t="n">
        <v>0.975</v>
      </c>
      <c r="CV241" s="173" t="n">
        <v>0.55</v>
      </c>
      <c r="CW241" s="173" t="n">
        <v>0.925</v>
      </c>
      <c r="CX241" s="173" t="n">
        <v>0.725</v>
      </c>
      <c r="CZ241" s="173" t="n">
        <v>0.945</v>
      </c>
      <c r="DA241" s="173" t="n">
        <v>0.9775</v>
      </c>
      <c r="DB241" s="173" t="n">
        <v>0.945</v>
      </c>
      <c r="DC241" s="173" t="n">
        <v>0.92</v>
      </c>
      <c r="DD241" s="173" t="n">
        <v>0.915</v>
      </c>
      <c r="DE241" s="173" t="n">
        <v>0.89</v>
      </c>
      <c r="DN241" s="182" t="n">
        <v>0.000285</v>
      </c>
      <c r="DO241" s="182" t="n">
        <v>0.0002</v>
      </c>
      <c r="DP241" s="182" t="n">
        <v>0</v>
      </c>
      <c r="DQ241" s="182" t="n">
        <v>0.0001</v>
      </c>
      <c r="DR241" s="182" t="n">
        <v>0</v>
      </c>
      <c r="DS241" s="182" t="n">
        <v>0.0036</v>
      </c>
      <c r="DT241" s="182" t="n">
        <v>0.00047</v>
      </c>
      <c r="DU241" s="182" t="n">
        <v>0.0007</v>
      </c>
      <c r="DV241" s="182" t="n">
        <v>0</v>
      </c>
      <c r="DW241" s="182" t="n">
        <v>0</v>
      </c>
      <c r="DX241" s="182" t="n">
        <v>0.0005</v>
      </c>
      <c r="DY241" s="182" t="n">
        <v>0.0005</v>
      </c>
      <c r="DZ241" s="182" t="n">
        <v>0.0003</v>
      </c>
      <c r="EA241" s="182" t="n">
        <v>0.000275</v>
      </c>
      <c r="EB241" s="182" t="n">
        <v>0.0004</v>
      </c>
      <c r="ED241" s="182" t="n">
        <v>6.5E-005</v>
      </c>
      <c r="EF241" s="173" t="n">
        <v>1</v>
      </c>
    </row>
    <row r="242" customFormat="false" ht="12.75" hidden="false" customHeight="false" outlineLevel="0" collapsed="false">
      <c r="A242" s="3" t="n">
        <v>43739</v>
      </c>
      <c r="B242" s="173" t="n">
        <v>0.98</v>
      </c>
      <c r="C242" s="173" t="n">
        <v>0</v>
      </c>
      <c r="E242" s="173" t="n">
        <v>0</v>
      </c>
      <c r="F242" s="173" t="n">
        <v>0</v>
      </c>
      <c r="G242" s="173" t="n">
        <v>0</v>
      </c>
      <c r="H242" s="173" t="n">
        <v>0.9875</v>
      </c>
      <c r="I242" s="173" t="n">
        <v>0.9875</v>
      </c>
      <c r="J242" s="173" t="n">
        <v>0.9805</v>
      </c>
      <c r="K242" s="173" t="n">
        <v>0</v>
      </c>
      <c r="L242" s="173" t="n">
        <v>0.9875</v>
      </c>
      <c r="M242" s="173" t="n">
        <v>0.9875</v>
      </c>
      <c r="N242" s="173" t="n">
        <v>0.98</v>
      </c>
      <c r="O242" s="173" t="n">
        <v>0.9875</v>
      </c>
      <c r="P242" s="173" t="n">
        <v>0.98</v>
      </c>
      <c r="Q242" s="173" t="n">
        <v>0.9875</v>
      </c>
      <c r="R242" s="173" t="n">
        <v>0.9875</v>
      </c>
      <c r="S242" s="173" t="n">
        <v>0.9875</v>
      </c>
      <c r="T242" s="173" t="n">
        <v>0.98</v>
      </c>
      <c r="U242" s="173" t="n">
        <v>0.98</v>
      </c>
      <c r="V242" s="173" t="n">
        <v>0.98</v>
      </c>
      <c r="W242" s="173" t="n">
        <v>0.98</v>
      </c>
      <c r="X242" s="173" t="n">
        <v>0.9875</v>
      </c>
      <c r="Y242" s="173" t="n">
        <v>0.9875</v>
      </c>
      <c r="Z242" s="173" t="n">
        <v>0.9875</v>
      </c>
      <c r="AA242" s="173" t="n">
        <v>0.9875</v>
      </c>
      <c r="AB242" s="173" t="n">
        <v>0.98</v>
      </c>
      <c r="AC242" s="173" t="n">
        <v>0.98</v>
      </c>
      <c r="AD242" s="173" t="n">
        <v>0.9875</v>
      </c>
      <c r="AE242" s="173" t="n">
        <v>0.9875</v>
      </c>
      <c r="AF242" s="173" t="n">
        <v>0.98</v>
      </c>
      <c r="AG242" s="173" t="n">
        <v>0.99</v>
      </c>
      <c r="AH242" s="173" t="n">
        <v>0.9848117</v>
      </c>
      <c r="AI242" s="173" t="n">
        <v>0.9848117</v>
      </c>
      <c r="AJ242" s="173" t="n">
        <v>0.98</v>
      </c>
      <c r="AK242" s="173" t="n">
        <v>1</v>
      </c>
      <c r="AL242" s="173" t="n">
        <v>0</v>
      </c>
      <c r="AM242" s="174" t="n">
        <v>0</v>
      </c>
      <c r="BB242" s="181" t="n">
        <v>1</v>
      </c>
      <c r="BC242" s="173" t="n">
        <v>1</v>
      </c>
      <c r="BD242" s="173" t="n">
        <v>1</v>
      </c>
      <c r="BE242" s="173" t="n">
        <v>1</v>
      </c>
      <c r="BF242" s="173" t="n">
        <v>0.9999</v>
      </c>
      <c r="BG242" s="173" t="n">
        <v>1</v>
      </c>
      <c r="BH242" s="173" t="n">
        <v>1</v>
      </c>
      <c r="BI242" s="173" t="n">
        <v>0.99</v>
      </c>
      <c r="BJ242" s="173" t="n">
        <v>0.999</v>
      </c>
      <c r="BK242" s="173" t="n">
        <v>0.999</v>
      </c>
      <c r="BL242" s="173" t="n">
        <v>0.9985</v>
      </c>
      <c r="BM242" s="173" t="n">
        <v>0.9985</v>
      </c>
      <c r="BN242" s="173" t="n">
        <v>0.972</v>
      </c>
      <c r="BO242" s="173" t="n">
        <v>0.9999</v>
      </c>
      <c r="BP242" s="173" t="n">
        <v>0.9999</v>
      </c>
      <c r="BQ242" s="173" t="n">
        <v>1</v>
      </c>
      <c r="BR242" s="173" t="n">
        <v>1.1314076</v>
      </c>
      <c r="BS242" s="173" t="n">
        <v>1.1364</v>
      </c>
      <c r="BT242" s="173" t="n">
        <v>1.0827</v>
      </c>
      <c r="BU242" s="173" t="n">
        <v>1.0285</v>
      </c>
      <c r="BV242" s="173" t="n">
        <v>1</v>
      </c>
      <c r="BW242" s="173" t="n">
        <v>2.697</v>
      </c>
      <c r="BX242" s="173" t="n">
        <v>2.343016333</v>
      </c>
      <c r="BY242" s="173" t="n">
        <v>1.18445</v>
      </c>
      <c r="BZ242" s="173" t="n">
        <v>1.2885</v>
      </c>
      <c r="CA242" s="173" t="n">
        <v>2.001</v>
      </c>
      <c r="CB242" s="173" t="n">
        <v>1.583005</v>
      </c>
      <c r="CC242" s="173" t="n">
        <v>1.583005</v>
      </c>
      <c r="CD242" s="173" t="n">
        <v>1.303305</v>
      </c>
      <c r="CE242" s="173" t="n">
        <v>1.112755</v>
      </c>
      <c r="CF242" s="173" t="n">
        <v>1.480605</v>
      </c>
      <c r="CG242" s="182"/>
      <c r="CH242" s="173" t="n">
        <v>1.10653</v>
      </c>
      <c r="CI242" s="182"/>
      <c r="CJ242" s="182"/>
      <c r="CK242" s="182"/>
      <c r="CL242" s="182"/>
      <c r="CM242" s="182"/>
      <c r="CN242" s="182"/>
      <c r="CO242" s="182"/>
      <c r="CP242" s="173" t="n">
        <v>0.955</v>
      </c>
      <c r="CV242" s="173" t="n">
        <v>0.45</v>
      </c>
      <c r="CW242" s="173" t="n">
        <v>0.925</v>
      </c>
      <c r="CX242" s="173" t="n">
        <v>0.715</v>
      </c>
      <c r="CZ242" s="173" t="n">
        <v>0.805</v>
      </c>
      <c r="DA242" s="173" t="n">
        <v>0.8375</v>
      </c>
      <c r="DB242" s="173" t="n">
        <v>0.875</v>
      </c>
      <c r="DC242" s="173" t="n">
        <v>0.9025</v>
      </c>
      <c r="DD242" s="173" t="n">
        <v>0.82</v>
      </c>
      <c r="DE242" s="173" t="n">
        <v>0.89</v>
      </c>
      <c r="DN242" s="182" t="n">
        <v>0.000285</v>
      </c>
      <c r="DO242" s="182" t="n">
        <v>0.0002</v>
      </c>
      <c r="DP242" s="182" t="n">
        <v>0</v>
      </c>
      <c r="DQ242" s="182" t="n">
        <v>0.0001</v>
      </c>
      <c r="DR242" s="182" t="n">
        <v>0</v>
      </c>
      <c r="DS242" s="182" t="n">
        <v>0.0036</v>
      </c>
      <c r="DT242" s="182" t="n">
        <v>0.00047</v>
      </c>
      <c r="DU242" s="182" t="n">
        <v>0.0007</v>
      </c>
      <c r="DV242" s="182" t="n">
        <v>0</v>
      </c>
      <c r="DW242" s="182" t="n">
        <v>0</v>
      </c>
      <c r="DX242" s="182" t="n">
        <v>0.0005</v>
      </c>
      <c r="DY242" s="182" t="n">
        <v>0.0005</v>
      </c>
      <c r="DZ242" s="182" t="n">
        <v>0.0003</v>
      </c>
      <c r="EA242" s="182" t="n">
        <v>0.000275</v>
      </c>
      <c r="EB242" s="182" t="n">
        <v>0.0004</v>
      </c>
      <c r="ED242" s="182" t="n">
        <v>6.5E-005</v>
      </c>
      <c r="EF242" s="173" t="n">
        <v>1</v>
      </c>
    </row>
    <row r="243" customFormat="false" ht="12.75" hidden="false" customHeight="false" outlineLevel="0" collapsed="false">
      <c r="A243" s="3" t="n">
        <v>43770</v>
      </c>
      <c r="B243" s="173" t="n">
        <v>0.98</v>
      </c>
      <c r="C243" s="173" t="n">
        <v>0</v>
      </c>
      <c r="E243" s="173" t="n">
        <v>0</v>
      </c>
      <c r="F243" s="173" t="n">
        <v>0</v>
      </c>
      <c r="G243" s="173" t="n">
        <v>0</v>
      </c>
      <c r="H243" s="173" t="n">
        <v>0.9875</v>
      </c>
      <c r="I243" s="173" t="n">
        <v>0.9875</v>
      </c>
      <c r="J243" s="173" t="n">
        <v>0.9805</v>
      </c>
      <c r="K243" s="173" t="n">
        <v>0</v>
      </c>
      <c r="L243" s="173" t="n">
        <v>0.9875</v>
      </c>
      <c r="M243" s="173" t="n">
        <v>0.9875</v>
      </c>
      <c r="N243" s="173" t="n">
        <v>0.98</v>
      </c>
      <c r="O243" s="173" t="n">
        <v>0.9875</v>
      </c>
      <c r="P243" s="173" t="n">
        <v>0.98</v>
      </c>
      <c r="Q243" s="173" t="n">
        <v>0.9875</v>
      </c>
      <c r="R243" s="173" t="n">
        <v>0.9875</v>
      </c>
      <c r="S243" s="173" t="n">
        <v>0.9875</v>
      </c>
      <c r="T243" s="173" t="n">
        <v>0.98</v>
      </c>
      <c r="U243" s="173" t="n">
        <v>0.98</v>
      </c>
      <c r="V243" s="173" t="n">
        <v>0.98</v>
      </c>
      <c r="W243" s="173" t="n">
        <v>0.98</v>
      </c>
      <c r="X243" s="173" t="n">
        <v>0.9875</v>
      </c>
      <c r="Y243" s="173" t="n">
        <v>0.9875</v>
      </c>
      <c r="Z243" s="173" t="n">
        <v>0.9875</v>
      </c>
      <c r="AA243" s="173" t="n">
        <v>0.9875</v>
      </c>
      <c r="AB243" s="173" t="n">
        <v>0.98</v>
      </c>
      <c r="AC243" s="173" t="n">
        <v>0.98</v>
      </c>
      <c r="AD243" s="173" t="n">
        <v>0.9875</v>
      </c>
      <c r="AE243" s="173" t="n">
        <v>0.9875</v>
      </c>
      <c r="AF243" s="173" t="n">
        <v>0.98</v>
      </c>
      <c r="AG243" s="173" t="n">
        <v>0.99</v>
      </c>
      <c r="AH243" s="173" t="n">
        <v>0.98486955</v>
      </c>
      <c r="AI243" s="173" t="n">
        <v>0.98486955</v>
      </c>
      <c r="AJ243" s="173" t="n">
        <v>0.98</v>
      </c>
      <c r="AK243" s="173" t="n">
        <v>1</v>
      </c>
      <c r="AL243" s="173" t="n">
        <v>0</v>
      </c>
      <c r="AM243" s="174" t="n">
        <v>0</v>
      </c>
      <c r="BB243" s="181" t="n">
        <v>1</v>
      </c>
      <c r="BC243" s="173" t="n">
        <v>1</v>
      </c>
      <c r="BD243" s="173" t="n">
        <v>1</v>
      </c>
      <c r="BE243" s="173" t="n">
        <v>1</v>
      </c>
      <c r="BF243" s="173" t="n">
        <v>0.9999</v>
      </c>
      <c r="BG243" s="173" t="n">
        <v>1</v>
      </c>
      <c r="BH243" s="173" t="n">
        <v>1</v>
      </c>
      <c r="BI243" s="173" t="n">
        <v>0.99</v>
      </c>
      <c r="BJ243" s="173" t="n">
        <v>0.999</v>
      </c>
      <c r="BK243" s="173" t="n">
        <v>0.999</v>
      </c>
      <c r="BL243" s="173" t="n">
        <v>0.9985</v>
      </c>
      <c r="BM243" s="173" t="n">
        <v>0.9985</v>
      </c>
      <c r="BN243" s="173" t="n">
        <v>0.972</v>
      </c>
      <c r="BO243" s="173" t="n">
        <v>0.9999</v>
      </c>
      <c r="BP243" s="173" t="n">
        <v>0.9999</v>
      </c>
      <c r="BQ243" s="173" t="n">
        <v>1</v>
      </c>
      <c r="BR243" s="173" t="n">
        <v>1.1316926</v>
      </c>
      <c r="BS243" s="173" t="n">
        <v>1.1366</v>
      </c>
      <c r="BT243" s="173" t="n">
        <v>1.0827</v>
      </c>
      <c r="BU243" s="173" t="n">
        <v>1.0286</v>
      </c>
      <c r="BV243" s="173" t="n">
        <v>1</v>
      </c>
      <c r="BW243" s="173" t="n">
        <v>2.7006</v>
      </c>
      <c r="BX243" s="173" t="n">
        <v>2.343486333</v>
      </c>
      <c r="BY243" s="173" t="n">
        <v>1.18515</v>
      </c>
      <c r="BZ243" s="173" t="n">
        <v>1.2885</v>
      </c>
      <c r="CA243" s="173" t="n">
        <v>2.001</v>
      </c>
      <c r="CB243" s="173" t="n">
        <v>1.583505</v>
      </c>
      <c r="CC243" s="173" t="n">
        <v>1.583505</v>
      </c>
      <c r="CD243" s="173" t="n">
        <v>1.303605</v>
      </c>
      <c r="CE243" s="173" t="n">
        <v>1.11303</v>
      </c>
      <c r="CF243" s="173" t="n">
        <v>1.481005</v>
      </c>
      <c r="CG243" s="182"/>
      <c r="CH243" s="173" t="n">
        <v>1.106595</v>
      </c>
      <c r="CI243" s="182"/>
      <c r="CJ243" s="182"/>
      <c r="CK243" s="182"/>
      <c r="CL243" s="182"/>
      <c r="CM243" s="182"/>
      <c r="CN243" s="182"/>
      <c r="CO243" s="182"/>
      <c r="CP243" s="173" t="n">
        <v>0.955</v>
      </c>
      <c r="CV243" s="173" t="n">
        <v>0.46</v>
      </c>
      <c r="CW243" s="173" t="n">
        <v>0.905</v>
      </c>
      <c r="CX243" s="173" t="n">
        <v>0.675</v>
      </c>
      <c r="CZ243" s="173" t="n">
        <v>0.795</v>
      </c>
      <c r="DA243" s="173" t="n">
        <v>0.8275</v>
      </c>
      <c r="DB243" s="173" t="n">
        <v>0.85</v>
      </c>
      <c r="DC243" s="173" t="n">
        <v>0.9025</v>
      </c>
      <c r="DD243" s="173" t="n">
        <v>0.82</v>
      </c>
      <c r="DE243" s="173" t="n">
        <v>0.89</v>
      </c>
      <c r="DN243" s="182" t="n">
        <v>0.000285</v>
      </c>
      <c r="DO243" s="182" t="n">
        <v>0.0002</v>
      </c>
      <c r="DP243" s="182" t="n">
        <v>0</v>
      </c>
      <c r="DQ243" s="182" t="n">
        <v>0.0001</v>
      </c>
      <c r="DR243" s="182" t="n">
        <v>0</v>
      </c>
      <c r="DS243" s="182" t="n">
        <v>0.0036</v>
      </c>
      <c r="DT243" s="182" t="n">
        <v>0.00047</v>
      </c>
      <c r="DU243" s="182" t="n">
        <v>0.0007</v>
      </c>
      <c r="DV243" s="182" t="n">
        <v>0</v>
      </c>
      <c r="DW243" s="182" t="n">
        <v>0</v>
      </c>
      <c r="DX243" s="182" t="n">
        <v>0.0005</v>
      </c>
      <c r="DY243" s="182" t="n">
        <v>0.0005</v>
      </c>
      <c r="DZ243" s="182" t="n">
        <v>0.0003</v>
      </c>
      <c r="EA243" s="182" t="n">
        <v>0.000275</v>
      </c>
      <c r="EB243" s="182" t="n">
        <v>0.0004</v>
      </c>
      <c r="ED243" s="182" t="n">
        <v>6.5E-005</v>
      </c>
      <c r="EF243" s="173" t="n">
        <v>1</v>
      </c>
    </row>
    <row r="244" customFormat="false" ht="12.75" hidden="false" customHeight="false" outlineLevel="0" collapsed="false">
      <c r="A244" s="3" t="n">
        <v>43800</v>
      </c>
      <c r="B244" s="173" t="n">
        <v>0.98</v>
      </c>
      <c r="C244" s="173" t="n">
        <v>0</v>
      </c>
      <c r="E244" s="173" t="n">
        <v>0</v>
      </c>
      <c r="F244" s="173" t="n">
        <v>0</v>
      </c>
      <c r="G244" s="173" t="n">
        <v>0</v>
      </c>
      <c r="H244" s="173" t="n">
        <v>0.9875</v>
      </c>
      <c r="I244" s="173" t="n">
        <v>0.9875</v>
      </c>
      <c r="J244" s="173" t="n">
        <v>0.9805</v>
      </c>
      <c r="K244" s="173" t="n">
        <v>0</v>
      </c>
      <c r="L244" s="173" t="n">
        <v>0.93456295</v>
      </c>
      <c r="M244" s="173" t="n">
        <v>0.986043112</v>
      </c>
      <c r="N244" s="173" t="n">
        <v>0.89969445</v>
      </c>
      <c r="O244" s="173" t="n">
        <v>0.9875</v>
      </c>
      <c r="P244" s="173" t="n">
        <v>0.89969445</v>
      </c>
      <c r="Q244" s="173" t="n">
        <v>0.93456295</v>
      </c>
      <c r="R244" s="173" t="n">
        <v>0.93456295</v>
      </c>
      <c r="S244" s="173" t="n">
        <v>0.93456295</v>
      </c>
      <c r="T244" s="173" t="n">
        <v>0.89969445</v>
      </c>
      <c r="U244" s="173" t="n">
        <v>0.89969445</v>
      </c>
      <c r="V244" s="173" t="n">
        <v>0.89969445</v>
      </c>
      <c r="W244" s="173" t="n">
        <v>0.89969445</v>
      </c>
      <c r="X244" s="173" t="n">
        <v>0.9875</v>
      </c>
      <c r="Y244" s="173" t="n">
        <v>0.9875</v>
      </c>
      <c r="Z244" s="173" t="n">
        <v>0.9875</v>
      </c>
      <c r="AA244" s="173" t="n">
        <v>0.9875</v>
      </c>
      <c r="AB244" s="173" t="n">
        <v>0.89969445</v>
      </c>
      <c r="AC244" s="173" t="n">
        <v>0.89969445</v>
      </c>
      <c r="AD244" s="173" t="n">
        <v>0.9875</v>
      </c>
      <c r="AE244" s="173" t="n">
        <v>0.9875</v>
      </c>
      <c r="AF244" s="173" t="n">
        <v>0.89969445</v>
      </c>
      <c r="AG244" s="173" t="n">
        <v>0.98</v>
      </c>
      <c r="AH244" s="173" t="n">
        <v>0.9849274</v>
      </c>
      <c r="AI244" s="173" t="n">
        <v>0.9849274</v>
      </c>
      <c r="AJ244" s="173" t="n">
        <v>0.89969445</v>
      </c>
      <c r="AK244" s="173" t="n">
        <v>1</v>
      </c>
      <c r="AL244" s="173" t="n">
        <v>0</v>
      </c>
      <c r="AM244" s="174" t="n">
        <v>0</v>
      </c>
      <c r="BB244" s="181" t="n">
        <v>1</v>
      </c>
      <c r="BC244" s="173" t="n">
        <v>1</v>
      </c>
      <c r="BD244" s="173" t="n">
        <v>1</v>
      </c>
      <c r="BE244" s="173" t="n">
        <v>1</v>
      </c>
      <c r="BF244" s="173" t="n">
        <v>0.9999</v>
      </c>
      <c r="BG244" s="173" t="n">
        <v>1</v>
      </c>
      <c r="BH244" s="173" t="n">
        <v>1</v>
      </c>
      <c r="BI244" s="173" t="n">
        <v>0.99</v>
      </c>
      <c r="BJ244" s="173" t="n">
        <v>0.999</v>
      </c>
      <c r="BK244" s="173" t="n">
        <v>0.999</v>
      </c>
      <c r="BL244" s="173" t="n">
        <v>0.9985</v>
      </c>
      <c r="BM244" s="173" t="n">
        <v>0.9985</v>
      </c>
      <c r="BN244" s="173" t="n">
        <v>0.972</v>
      </c>
      <c r="BO244" s="173" t="n">
        <v>0.9999</v>
      </c>
      <c r="BP244" s="173" t="n">
        <v>0.9999</v>
      </c>
      <c r="BQ244" s="173" t="n">
        <v>1</v>
      </c>
      <c r="BR244" s="173" t="n">
        <v>1.1319776</v>
      </c>
      <c r="BS244" s="173" t="n">
        <v>1.1368</v>
      </c>
      <c r="BT244" s="173" t="n">
        <v>1.0827</v>
      </c>
      <c r="BU244" s="173" t="n">
        <v>1.0287</v>
      </c>
      <c r="BV244" s="173" t="n">
        <v>1</v>
      </c>
      <c r="BW244" s="173" t="n">
        <v>2.7042</v>
      </c>
      <c r="BX244" s="173" t="n">
        <v>2.343956333</v>
      </c>
      <c r="BY244" s="173" t="n">
        <v>1.18585</v>
      </c>
      <c r="BZ244" s="173" t="n">
        <v>1.2885</v>
      </c>
      <c r="CA244" s="173" t="n">
        <v>2.001</v>
      </c>
      <c r="CB244" s="173" t="n">
        <v>1.584005</v>
      </c>
      <c r="CC244" s="173" t="n">
        <v>1.584005</v>
      </c>
      <c r="CD244" s="173" t="n">
        <v>1.303905</v>
      </c>
      <c r="CE244" s="173" t="n">
        <v>1.113305</v>
      </c>
      <c r="CF244" s="173" t="n">
        <v>1.481405</v>
      </c>
      <c r="CG244" s="182"/>
      <c r="CH244" s="173" t="n">
        <v>1.10666</v>
      </c>
      <c r="CI244" s="182"/>
      <c r="CJ244" s="182"/>
      <c r="CK244" s="182"/>
      <c r="CL244" s="182"/>
      <c r="CM244" s="182"/>
      <c r="CN244" s="182"/>
      <c r="CO244" s="182"/>
      <c r="CP244" s="173" t="n">
        <v>0.935</v>
      </c>
      <c r="CV244" s="173" t="n">
        <v>0.48</v>
      </c>
      <c r="CW244" s="173" t="n">
        <v>0.875</v>
      </c>
      <c r="CX244" s="173" t="n">
        <v>0.68</v>
      </c>
      <c r="CZ244" s="173" t="n">
        <v>0.59</v>
      </c>
      <c r="DA244" s="173" t="n">
        <v>0.6225</v>
      </c>
      <c r="DB244" s="173" t="n">
        <v>0.69</v>
      </c>
      <c r="DC244" s="173" t="n">
        <v>0.8925</v>
      </c>
      <c r="DD244" s="173" t="n">
        <v>0.715</v>
      </c>
      <c r="DE244" s="173" t="n">
        <v>0.89</v>
      </c>
      <c r="DN244" s="182" t="n">
        <v>0.000285</v>
      </c>
      <c r="DO244" s="182" t="n">
        <v>0.0002</v>
      </c>
      <c r="DP244" s="182" t="n">
        <v>0</v>
      </c>
      <c r="DQ244" s="182" t="n">
        <v>0.0001</v>
      </c>
      <c r="DR244" s="182" t="n">
        <v>0</v>
      </c>
      <c r="DS244" s="182" t="n">
        <v>0.0036</v>
      </c>
      <c r="DT244" s="182" t="n">
        <v>0.00047</v>
      </c>
      <c r="DU244" s="182" t="n">
        <v>0.0007</v>
      </c>
      <c r="DV244" s="182" t="n">
        <v>0</v>
      </c>
      <c r="DW244" s="182" t="n">
        <v>0</v>
      </c>
      <c r="DX244" s="182" t="n">
        <v>0.0005</v>
      </c>
      <c r="DY244" s="182" t="n">
        <v>0.0005</v>
      </c>
      <c r="DZ244" s="182" t="n">
        <v>0.0003</v>
      </c>
      <c r="EA244" s="182" t="n">
        <v>0.000275</v>
      </c>
      <c r="EB244" s="182" t="n">
        <v>0.0004</v>
      </c>
      <c r="ED244" s="182" t="n">
        <v>6.5E-005</v>
      </c>
      <c r="EF244" s="173" t="n">
        <v>1</v>
      </c>
    </row>
    <row r="245" customFormat="false" ht="12.75" hidden="false" customHeight="false" outlineLevel="0" collapsed="false">
      <c r="A245" s="3" t="n">
        <v>43831</v>
      </c>
      <c r="B245" s="173" t="n">
        <v>0.98</v>
      </c>
      <c r="C245" s="173" t="n">
        <v>0</v>
      </c>
      <c r="E245" s="173" t="n">
        <v>0</v>
      </c>
      <c r="F245" s="173" t="n">
        <v>0</v>
      </c>
      <c r="G245" s="173" t="n">
        <v>0</v>
      </c>
      <c r="H245" s="173" t="n">
        <v>0.9875</v>
      </c>
      <c r="I245" s="173" t="n">
        <v>0.95517275</v>
      </c>
      <c r="J245" s="173" t="n">
        <v>0.9805</v>
      </c>
      <c r="K245" s="173" t="n">
        <v>0</v>
      </c>
      <c r="L245" s="173" t="n">
        <v>0.958625525</v>
      </c>
      <c r="M245" s="173" t="n">
        <v>0.9875</v>
      </c>
      <c r="N245" s="173" t="n">
        <v>0.89990145</v>
      </c>
      <c r="O245" s="173" t="n">
        <v>0.9799504</v>
      </c>
      <c r="P245" s="173" t="n">
        <v>0.89990145</v>
      </c>
      <c r="Q245" s="173" t="n">
        <v>0.958625525</v>
      </c>
      <c r="R245" s="173" t="n">
        <v>0.958625525</v>
      </c>
      <c r="S245" s="173" t="n">
        <v>0.958625525</v>
      </c>
      <c r="T245" s="173" t="n">
        <v>0.89990145</v>
      </c>
      <c r="U245" s="173" t="n">
        <v>0.89990145</v>
      </c>
      <c r="V245" s="173" t="n">
        <v>0.89990145</v>
      </c>
      <c r="W245" s="173" t="n">
        <v>0.89990145</v>
      </c>
      <c r="X245" s="173" t="n">
        <v>0.9799504</v>
      </c>
      <c r="Y245" s="173" t="n">
        <v>0.9799504</v>
      </c>
      <c r="Z245" s="173" t="n">
        <v>0.9799504</v>
      </c>
      <c r="AA245" s="173" t="n">
        <v>0.9799504</v>
      </c>
      <c r="AB245" s="173" t="n">
        <v>0.89990145</v>
      </c>
      <c r="AC245" s="173" t="n">
        <v>0.89990145</v>
      </c>
      <c r="AD245" s="173" t="n">
        <v>0.9799504</v>
      </c>
      <c r="AE245" s="173" t="n">
        <v>0.9799504</v>
      </c>
      <c r="AF245" s="173" t="n">
        <v>0.89990145</v>
      </c>
      <c r="AG245" s="173" t="n">
        <v>0.98</v>
      </c>
      <c r="AH245" s="173" t="n">
        <v>0.98498525</v>
      </c>
      <c r="AI245" s="173" t="n">
        <v>0.98498525</v>
      </c>
      <c r="AJ245" s="173" t="n">
        <v>0.89990145</v>
      </c>
      <c r="AK245" s="173" t="n">
        <v>1</v>
      </c>
      <c r="AL245" s="173" t="n">
        <v>0</v>
      </c>
      <c r="AM245" s="174" t="n">
        <v>0</v>
      </c>
      <c r="BB245" s="181" t="n">
        <v>1</v>
      </c>
      <c r="BC245" s="173" t="n">
        <v>1</v>
      </c>
      <c r="BD245" s="173" t="n">
        <v>1</v>
      </c>
      <c r="BE245" s="173" t="n">
        <v>1</v>
      </c>
      <c r="BF245" s="173" t="n">
        <v>0.9999</v>
      </c>
      <c r="BG245" s="173" t="n">
        <v>1</v>
      </c>
      <c r="BH245" s="173" t="n">
        <v>1</v>
      </c>
      <c r="BI245" s="173" t="n">
        <v>0.99</v>
      </c>
      <c r="BJ245" s="173" t="n">
        <v>0.999</v>
      </c>
      <c r="BK245" s="173" t="n">
        <v>0.999</v>
      </c>
      <c r="BL245" s="173" t="n">
        <v>0.9985</v>
      </c>
      <c r="BM245" s="173" t="n">
        <v>0.9985</v>
      </c>
      <c r="BN245" s="173" t="n">
        <v>0.972</v>
      </c>
      <c r="BO245" s="173" t="n">
        <v>0.9999</v>
      </c>
      <c r="BP245" s="173" t="n">
        <v>0.9999</v>
      </c>
      <c r="BQ245" s="173" t="n">
        <v>1</v>
      </c>
      <c r="BR245" s="173" t="n">
        <v>1.1322626</v>
      </c>
      <c r="BS245" s="173" t="n">
        <v>1.137</v>
      </c>
      <c r="BT245" s="173" t="n">
        <v>1.0827</v>
      </c>
      <c r="BU245" s="173" t="n">
        <v>1.0288</v>
      </c>
      <c r="BV245" s="173" t="n">
        <v>1</v>
      </c>
      <c r="BW245" s="173" t="n">
        <v>2.7078</v>
      </c>
      <c r="BX245" s="173" t="n">
        <v>2.344426333</v>
      </c>
      <c r="BY245" s="173" t="n">
        <v>1.18655</v>
      </c>
      <c r="BZ245" s="173" t="n">
        <v>1.2885</v>
      </c>
      <c r="CA245" s="173" t="n">
        <v>2.001</v>
      </c>
      <c r="CB245" s="173" t="n">
        <v>1.584505</v>
      </c>
      <c r="CC245" s="173" t="n">
        <v>1.584505</v>
      </c>
      <c r="CD245" s="173" t="n">
        <v>1.304205</v>
      </c>
      <c r="CE245" s="173" t="n">
        <v>1.11358</v>
      </c>
      <c r="CF245" s="173" t="n">
        <v>1.481805</v>
      </c>
      <c r="CG245" s="182"/>
      <c r="CH245" s="173" t="n">
        <v>1.106725</v>
      </c>
      <c r="CI245" s="182"/>
      <c r="CJ245" s="182"/>
      <c r="CK245" s="182"/>
      <c r="CL245" s="182"/>
      <c r="CM245" s="182"/>
      <c r="CN245" s="182"/>
      <c r="CO245" s="182"/>
      <c r="CP245" s="173" t="n">
        <v>0.895</v>
      </c>
      <c r="CV245" s="173" t="n">
        <v>0.45</v>
      </c>
      <c r="CW245" s="173" t="n">
        <v>0.805</v>
      </c>
      <c r="CX245" s="173" t="n">
        <v>0.69</v>
      </c>
      <c r="CZ245" s="173" t="n">
        <v>0.605</v>
      </c>
      <c r="DA245" s="173" t="n">
        <v>0.6375</v>
      </c>
      <c r="DB245" s="173" t="n">
        <v>0.69</v>
      </c>
      <c r="DC245" s="173" t="n">
        <v>0.88</v>
      </c>
      <c r="DD245" s="173" t="n">
        <v>0.64</v>
      </c>
      <c r="DE245" s="173" t="n">
        <v>0.89</v>
      </c>
      <c r="DN245" s="182" t="n">
        <v>0.000285</v>
      </c>
      <c r="DO245" s="182" t="n">
        <v>0.0002</v>
      </c>
      <c r="DP245" s="182" t="n">
        <v>0</v>
      </c>
      <c r="DQ245" s="182" t="n">
        <v>0.0001</v>
      </c>
      <c r="DR245" s="182" t="n">
        <v>0</v>
      </c>
      <c r="DS245" s="182" t="n">
        <v>0.0036</v>
      </c>
      <c r="DT245" s="182" t="n">
        <v>0.00047</v>
      </c>
      <c r="DU245" s="182" t="n">
        <v>0.0007</v>
      </c>
      <c r="DV245" s="182" t="n">
        <v>0</v>
      </c>
      <c r="DW245" s="182" t="n">
        <v>0</v>
      </c>
      <c r="DX245" s="182" t="n">
        <v>0.0005</v>
      </c>
      <c r="DY245" s="182" t="n">
        <v>0.0005</v>
      </c>
      <c r="DZ245" s="182" t="n">
        <v>0.0003</v>
      </c>
      <c r="EA245" s="182" t="n">
        <v>0.000275</v>
      </c>
      <c r="EB245" s="182" t="n">
        <v>0.0004</v>
      </c>
      <c r="ED245" s="182" t="n">
        <v>6.5E-005</v>
      </c>
      <c r="EF245" s="173" t="n">
        <v>1</v>
      </c>
    </row>
    <row r="246" customFormat="false" ht="12.75" hidden="false" customHeight="false" outlineLevel="0" collapsed="false">
      <c r="A246" s="3" t="n">
        <v>43862</v>
      </c>
      <c r="B246" s="173" t="n">
        <v>0.98</v>
      </c>
      <c r="C246" s="173" t="n">
        <v>0</v>
      </c>
      <c r="E246" s="173" t="n">
        <v>0</v>
      </c>
      <c r="F246" s="173" t="n">
        <v>0</v>
      </c>
      <c r="G246" s="173" t="n">
        <v>0</v>
      </c>
      <c r="H246" s="173" t="n">
        <v>0.9875</v>
      </c>
      <c r="I246" s="173" t="n">
        <v>0.9875</v>
      </c>
      <c r="J246" s="173" t="n">
        <v>0.9805</v>
      </c>
      <c r="K246" s="173" t="n">
        <v>0</v>
      </c>
      <c r="L246" s="173" t="n">
        <v>0.9875</v>
      </c>
      <c r="M246" s="173" t="n">
        <v>0.9875</v>
      </c>
      <c r="N246" s="173" t="n">
        <v>0.92619855</v>
      </c>
      <c r="O246" s="173" t="n">
        <v>0.977407763</v>
      </c>
      <c r="P246" s="173" t="n">
        <v>0.92619855</v>
      </c>
      <c r="Q246" s="173" t="n">
        <v>0.9875</v>
      </c>
      <c r="R246" s="173" t="n">
        <v>0.9875</v>
      </c>
      <c r="S246" s="173" t="n">
        <v>0.9875</v>
      </c>
      <c r="T246" s="173" t="n">
        <v>0.92619855</v>
      </c>
      <c r="U246" s="173" t="n">
        <v>0.92619855</v>
      </c>
      <c r="V246" s="173" t="n">
        <v>0.92619855</v>
      </c>
      <c r="W246" s="173" t="n">
        <v>0.92619855</v>
      </c>
      <c r="X246" s="173" t="n">
        <v>0.977407763</v>
      </c>
      <c r="Y246" s="173" t="n">
        <v>0.977407763</v>
      </c>
      <c r="Z246" s="173" t="n">
        <v>0.977407763</v>
      </c>
      <c r="AA246" s="173" t="n">
        <v>0.977407763</v>
      </c>
      <c r="AB246" s="173" t="n">
        <v>0.92619855</v>
      </c>
      <c r="AC246" s="173" t="n">
        <v>0.92619855</v>
      </c>
      <c r="AD246" s="173" t="n">
        <v>0.977407763</v>
      </c>
      <c r="AE246" s="173" t="n">
        <v>0.977407763</v>
      </c>
      <c r="AF246" s="173" t="n">
        <v>0.92619855</v>
      </c>
      <c r="AG246" s="173" t="n">
        <v>0.98</v>
      </c>
      <c r="AH246" s="173" t="n">
        <v>0.985</v>
      </c>
      <c r="AI246" s="173" t="n">
        <v>0.985</v>
      </c>
      <c r="AJ246" s="173" t="n">
        <v>0.92619855</v>
      </c>
      <c r="AK246" s="173" t="n">
        <v>1</v>
      </c>
      <c r="AL246" s="173" t="n">
        <v>0</v>
      </c>
      <c r="AM246" s="174" t="n">
        <v>0</v>
      </c>
      <c r="BB246" s="181" t="n">
        <v>1</v>
      </c>
      <c r="BC246" s="173" t="n">
        <v>1</v>
      </c>
      <c r="BD246" s="173" t="n">
        <v>1</v>
      </c>
      <c r="BE246" s="173" t="n">
        <v>1</v>
      </c>
      <c r="BF246" s="173" t="n">
        <v>0.9999</v>
      </c>
      <c r="BG246" s="173" t="n">
        <v>1</v>
      </c>
      <c r="BH246" s="173" t="n">
        <v>1</v>
      </c>
      <c r="BI246" s="173" t="n">
        <v>0.99</v>
      </c>
      <c r="BJ246" s="173" t="n">
        <v>0.999</v>
      </c>
      <c r="BK246" s="173" t="n">
        <v>0.999</v>
      </c>
      <c r="BL246" s="173" t="n">
        <v>0.9985</v>
      </c>
      <c r="BM246" s="173" t="n">
        <v>0.9985</v>
      </c>
      <c r="BN246" s="173" t="n">
        <v>0.972</v>
      </c>
      <c r="BO246" s="173" t="n">
        <v>0.9999</v>
      </c>
      <c r="BP246" s="173" t="n">
        <v>0.9999</v>
      </c>
      <c r="BQ246" s="173" t="n">
        <v>1</v>
      </c>
      <c r="BR246" s="173" t="n">
        <v>1.1325476</v>
      </c>
      <c r="BS246" s="173" t="n">
        <v>1.1372</v>
      </c>
      <c r="BT246" s="173" t="n">
        <v>1.0827</v>
      </c>
      <c r="BU246" s="173" t="n">
        <v>1.0289</v>
      </c>
      <c r="BV246" s="173" t="n">
        <v>1</v>
      </c>
      <c r="BW246" s="173" t="n">
        <v>2.7114</v>
      </c>
      <c r="BX246" s="173" t="n">
        <v>2.344896333</v>
      </c>
      <c r="BY246" s="173" t="n">
        <v>1.18725</v>
      </c>
      <c r="BZ246" s="173" t="n">
        <v>1.2885</v>
      </c>
      <c r="CA246" s="173" t="n">
        <v>2.001</v>
      </c>
      <c r="CB246" s="173" t="n">
        <v>1.585005</v>
      </c>
      <c r="CC246" s="173" t="n">
        <v>1.585005</v>
      </c>
      <c r="CD246" s="173" t="n">
        <v>1.304505</v>
      </c>
      <c r="CE246" s="173" t="n">
        <v>1.113855</v>
      </c>
      <c r="CF246" s="173" t="n">
        <v>1.482205</v>
      </c>
      <c r="CG246" s="182"/>
      <c r="CH246" s="173" t="n">
        <v>1.10679</v>
      </c>
      <c r="CI246" s="182"/>
      <c r="CJ246" s="182"/>
      <c r="CK246" s="182"/>
      <c r="CL246" s="182"/>
      <c r="CM246" s="182"/>
      <c r="CN246" s="182"/>
      <c r="CO246" s="182"/>
      <c r="CP246" s="173" t="n">
        <v>0.865</v>
      </c>
      <c r="CV246" s="173" t="n">
        <v>0.45</v>
      </c>
      <c r="CW246" s="173" t="n">
        <v>0.845</v>
      </c>
      <c r="CX246" s="173" t="n">
        <v>0.795</v>
      </c>
      <c r="CZ246" s="173" t="n">
        <v>0.635</v>
      </c>
      <c r="DA246" s="173" t="n">
        <v>0.6675</v>
      </c>
      <c r="DB246" s="173" t="n">
        <v>0.71</v>
      </c>
      <c r="DC246" s="173" t="n">
        <v>0.8775</v>
      </c>
      <c r="DD246" s="173" t="n">
        <v>0.67</v>
      </c>
      <c r="DE246" s="173" t="n">
        <v>0.89</v>
      </c>
      <c r="DN246" s="182" t="n">
        <v>0.000285</v>
      </c>
      <c r="DO246" s="182" t="n">
        <v>0.0002</v>
      </c>
      <c r="DP246" s="182" t="n">
        <v>0</v>
      </c>
      <c r="DQ246" s="182" t="n">
        <v>0.0001</v>
      </c>
      <c r="DR246" s="182" t="n">
        <v>0</v>
      </c>
      <c r="DS246" s="182" t="n">
        <v>0.0036</v>
      </c>
      <c r="DT246" s="182" t="n">
        <v>0.00047</v>
      </c>
      <c r="DU246" s="182" t="n">
        <v>0.0007</v>
      </c>
      <c r="DV246" s="182" t="n">
        <v>0</v>
      </c>
      <c r="DW246" s="182" t="n">
        <v>0</v>
      </c>
      <c r="DX246" s="182" t="n">
        <v>0.0005</v>
      </c>
      <c r="DY246" s="182" t="n">
        <v>0.0005</v>
      </c>
      <c r="DZ246" s="182" t="n">
        <v>0.0003</v>
      </c>
      <c r="EA246" s="182" t="n">
        <v>0.000275</v>
      </c>
      <c r="EB246" s="182" t="n">
        <v>0.0004</v>
      </c>
      <c r="ED246" s="182" t="n">
        <v>6.5E-005</v>
      </c>
      <c r="EF246" s="173" t="n">
        <v>1</v>
      </c>
    </row>
    <row r="247" customFormat="false" ht="12.75" hidden="false" customHeight="false" outlineLevel="0" collapsed="false">
      <c r="A247" s="3" t="n">
        <v>43891</v>
      </c>
      <c r="B247" s="173" t="n">
        <v>0.98</v>
      </c>
      <c r="C247" s="173" t="n">
        <v>0</v>
      </c>
      <c r="E247" s="173" t="n">
        <v>0</v>
      </c>
      <c r="F247" s="173" t="n">
        <v>0</v>
      </c>
      <c r="G247" s="173" t="n">
        <v>0</v>
      </c>
      <c r="H247" s="173" t="n">
        <v>0.9875</v>
      </c>
      <c r="I247" s="173" t="n">
        <v>0.9875</v>
      </c>
      <c r="J247" s="173" t="n">
        <v>0.9805</v>
      </c>
      <c r="K247" s="173" t="n">
        <v>0</v>
      </c>
      <c r="L247" s="173" t="n">
        <v>0.9875</v>
      </c>
      <c r="M247" s="173" t="n">
        <v>0.9875</v>
      </c>
      <c r="N247" s="173" t="n">
        <v>0.98</v>
      </c>
      <c r="O247" s="173" t="n">
        <v>0.9875</v>
      </c>
      <c r="P247" s="173" t="n">
        <v>0.98</v>
      </c>
      <c r="Q247" s="173" t="n">
        <v>0.9875</v>
      </c>
      <c r="R247" s="173" t="n">
        <v>0.9875</v>
      </c>
      <c r="S247" s="173" t="n">
        <v>0.9875</v>
      </c>
      <c r="T247" s="173" t="n">
        <v>0.98</v>
      </c>
      <c r="U247" s="173" t="n">
        <v>0.98</v>
      </c>
      <c r="V247" s="173" t="n">
        <v>0.98</v>
      </c>
      <c r="W247" s="173" t="n">
        <v>0.98</v>
      </c>
      <c r="X247" s="173" t="n">
        <v>0.9875</v>
      </c>
      <c r="Y247" s="173" t="n">
        <v>0.9875</v>
      </c>
      <c r="Z247" s="173" t="n">
        <v>0.9875</v>
      </c>
      <c r="AA247" s="173" t="n">
        <v>0.9875</v>
      </c>
      <c r="AB247" s="173" t="n">
        <v>0.98</v>
      </c>
      <c r="AC247" s="173" t="n">
        <v>0.98</v>
      </c>
      <c r="AD247" s="173" t="n">
        <v>0.9875</v>
      </c>
      <c r="AE247" s="173" t="n">
        <v>0.9875</v>
      </c>
      <c r="AF247" s="173" t="n">
        <v>0.98</v>
      </c>
      <c r="AG247" s="173" t="n">
        <v>0.99</v>
      </c>
      <c r="AH247" s="173" t="n">
        <v>0.985</v>
      </c>
      <c r="AI247" s="173" t="n">
        <v>0.985</v>
      </c>
      <c r="AJ247" s="173" t="n">
        <v>0.98</v>
      </c>
      <c r="AK247" s="173" t="n">
        <v>1</v>
      </c>
      <c r="AL247" s="173" t="n">
        <v>0</v>
      </c>
      <c r="AM247" s="174" t="n">
        <v>0</v>
      </c>
      <c r="BB247" s="181" t="n">
        <v>1</v>
      </c>
      <c r="BC247" s="173" t="n">
        <v>1</v>
      </c>
      <c r="BD247" s="173" t="n">
        <v>1</v>
      </c>
      <c r="BE247" s="173" t="n">
        <v>1</v>
      </c>
      <c r="BF247" s="173" t="n">
        <v>0.9999</v>
      </c>
      <c r="BG247" s="173" t="n">
        <v>1</v>
      </c>
      <c r="BH247" s="173" t="n">
        <v>1</v>
      </c>
      <c r="BI247" s="173" t="n">
        <v>0.99</v>
      </c>
      <c r="BJ247" s="173" t="n">
        <v>0.999</v>
      </c>
      <c r="BK247" s="173" t="n">
        <v>0.999</v>
      </c>
      <c r="BL247" s="173" t="n">
        <v>0.9985</v>
      </c>
      <c r="BM247" s="173" t="n">
        <v>0.9985</v>
      </c>
      <c r="BN247" s="173" t="n">
        <v>0.972</v>
      </c>
      <c r="BO247" s="173" t="n">
        <v>0.9999</v>
      </c>
      <c r="BP247" s="173" t="n">
        <v>0.9999</v>
      </c>
      <c r="BQ247" s="173" t="n">
        <v>1</v>
      </c>
      <c r="BR247" s="173" t="n">
        <v>1.1328326</v>
      </c>
      <c r="BS247" s="173" t="n">
        <v>1.1374</v>
      </c>
      <c r="BT247" s="173" t="n">
        <v>1.0827</v>
      </c>
      <c r="BU247" s="173" t="n">
        <v>1.029</v>
      </c>
      <c r="BV247" s="173" t="n">
        <v>1</v>
      </c>
      <c r="BW247" s="173" t="n">
        <v>2.715</v>
      </c>
      <c r="BX247" s="173" t="n">
        <v>2.345366333</v>
      </c>
      <c r="BY247" s="173" t="n">
        <v>1.18795</v>
      </c>
      <c r="BZ247" s="173" t="n">
        <v>1.2885</v>
      </c>
      <c r="CA247" s="173" t="n">
        <v>2.001</v>
      </c>
      <c r="CB247" s="173" t="n">
        <v>1.585505</v>
      </c>
      <c r="CC247" s="173" t="n">
        <v>1.585505</v>
      </c>
      <c r="CD247" s="173" t="n">
        <v>1.304805</v>
      </c>
      <c r="CE247" s="173" t="n">
        <v>1.11413</v>
      </c>
      <c r="CF247" s="173" t="n">
        <v>1.482605</v>
      </c>
      <c r="CG247" s="182"/>
      <c r="CH247" s="173" t="n">
        <v>1.106855</v>
      </c>
      <c r="CI247" s="182"/>
      <c r="CJ247" s="182"/>
      <c r="CK247" s="182"/>
      <c r="CL247" s="182"/>
      <c r="CM247" s="182"/>
      <c r="CN247" s="182"/>
      <c r="CO247" s="182"/>
      <c r="CP247" s="173" t="n">
        <v>0.865</v>
      </c>
      <c r="CV247" s="173" t="n">
        <v>0.45</v>
      </c>
      <c r="CW247" s="173" t="n">
        <v>0.875</v>
      </c>
      <c r="CX247" s="173" t="n">
        <v>0.965</v>
      </c>
      <c r="CZ247" s="173" t="n">
        <v>0.785</v>
      </c>
      <c r="DA247" s="173" t="n">
        <v>0.8175</v>
      </c>
      <c r="DB247" s="173" t="n">
        <v>0.8</v>
      </c>
      <c r="DC247" s="173" t="n">
        <v>0.9</v>
      </c>
      <c r="DD247" s="173" t="n">
        <v>0.83</v>
      </c>
      <c r="DE247" s="173" t="n">
        <v>0.89</v>
      </c>
      <c r="DN247" s="182" t="n">
        <v>0.000285</v>
      </c>
      <c r="DO247" s="182" t="n">
        <v>0.0002</v>
      </c>
      <c r="DP247" s="182" t="n">
        <v>0</v>
      </c>
      <c r="DQ247" s="182" t="n">
        <v>0.0001</v>
      </c>
      <c r="DR247" s="182" t="n">
        <v>0</v>
      </c>
      <c r="DS247" s="182" t="n">
        <v>0.0036</v>
      </c>
      <c r="DT247" s="182" t="n">
        <v>0.00047</v>
      </c>
      <c r="DU247" s="182" t="n">
        <v>0.0007</v>
      </c>
      <c r="DV247" s="182" t="n">
        <v>0</v>
      </c>
      <c r="DW247" s="182" t="n">
        <v>0</v>
      </c>
      <c r="DX247" s="182" t="n">
        <v>0.0005</v>
      </c>
      <c r="DY247" s="182" t="n">
        <v>0.0005</v>
      </c>
      <c r="DZ247" s="182" t="n">
        <v>0.0003</v>
      </c>
      <c r="EA247" s="182" t="n">
        <v>0.000275</v>
      </c>
      <c r="EB247" s="182" t="n">
        <v>0.0004</v>
      </c>
      <c r="ED247" s="182" t="n">
        <v>6.5E-005</v>
      </c>
      <c r="EF247" s="173" t="n">
        <v>1</v>
      </c>
    </row>
    <row r="248" customFormat="false" ht="12.75" hidden="false" customHeight="false" outlineLevel="0" collapsed="false">
      <c r="A248" s="3" t="n">
        <v>43922</v>
      </c>
      <c r="B248" s="173" t="n">
        <v>0.98</v>
      </c>
      <c r="C248" s="173" t="n">
        <v>0</v>
      </c>
      <c r="E248" s="173" t="n">
        <v>0</v>
      </c>
      <c r="F248" s="173" t="n">
        <v>0</v>
      </c>
      <c r="G248" s="173" t="n">
        <v>0</v>
      </c>
      <c r="H248" s="173" t="n">
        <v>0.98525126</v>
      </c>
      <c r="I248" s="173" t="n">
        <v>0.9875</v>
      </c>
      <c r="J248" s="173" t="n">
        <v>0.9805</v>
      </c>
      <c r="K248" s="173" t="n">
        <v>0</v>
      </c>
      <c r="L248" s="173" t="n">
        <v>0.9875</v>
      </c>
      <c r="M248" s="173" t="n">
        <v>0.9875</v>
      </c>
      <c r="N248" s="173" t="n">
        <v>0.98</v>
      </c>
      <c r="O248" s="173" t="n">
        <v>0.9875</v>
      </c>
      <c r="P248" s="173" t="n">
        <v>0.98</v>
      </c>
      <c r="Q248" s="173" t="n">
        <v>0.9875</v>
      </c>
      <c r="R248" s="173" t="n">
        <v>0.9875</v>
      </c>
      <c r="S248" s="173" t="n">
        <v>0.9875</v>
      </c>
      <c r="T248" s="173" t="n">
        <v>0.98</v>
      </c>
      <c r="U248" s="173" t="n">
        <v>0.98</v>
      </c>
      <c r="V248" s="173" t="n">
        <v>0.98</v>
      </c>
      <c r="W248" s="173" t="n">
        <v>0.98</v>
      </c>
      <c r="X248" s="173" t="n">
        <v>0.9875</v>
      </c>
      <c r="Y248" s="173" t="n">
        <v>0.9875</v>
      </c>
      <c r="Z248" s="173" t="n">
        <v>0.9875</v>
      </c>
      <c r="AA248" s="173" t="n">
        <v>0.9875</v>
      </c>
      <c r="AB248" s="173" t="n">
        <v>0.98</v>
      </c>
      <c r="AC248" s="173" t="n">
        <v>0.98</v>
      </c>
      <c r="AD248" s="173" t="n">
        <v>0.9875</v>
      </c>
      <c r="AE248" s="173" t="n">
        <v>0.9875</v>
      </c>
      <c r="AF248" s="173" t="n">
        <v>0.98</v>
      </c>
      <c r="AG248" s="173" t="n">
        <v>0.99</v>
      </c>
      <c r="AH248" s="173" t="n">
        <v>0.985</v>
      </c>
      <c r="AI248" s="173" t="n">
        <v>0.985</v>
      </c>
      <c r="AJ248" s="173" t="n">
        <v>0.98</v>
      </c>
      <c r="AK248" s="173" t="n">
        <v>1</v>
      </c>
      <c r="AL248" s="173" t="n">
        <v>0</v>
      </c>
      <c r="AM248" s="174" t="n">
        <v>0</v>
      </c>
      <c r="BB248" s="181" t="n">
        <v>1</v>
      </c>
      <c r="BC248" s="173" t="n">
        <v>1</v>
      </c>
      <c r="BD248" s="173" t="n">
        <v>1</v>
      </c>
      <c r="BE248" s="173" t="n">
        <v>1</v>
      </c>
      <c r="BF248" s="173" t="n">
        <v>0.9999</v>
      </c>
      <c r="BG248" s="173" t="n">
        <v>1</v>
      </c>
      <c r="BH248" s="173" t="n">
        <v>1</v>
      </c>
      <c r="BI248" s="173" t="n">
        <v>0.99</v>
      </c>
      <c r="BJ248" s="173" t="n">
        <v>0.999</v>
      </c>
      <c r="BK248" s="173" t="n">
        <v>0.999</v>
      </c>
      <c r="BL248" s="173" t="n">
        <v>0.9985</v>
      </c>
      <c r="BM248" s="173" t="n">
        <v>0.9985</v>
      </c>
      <c r="BN248" s="173" t="n">
        <v>0.972</v>
      </c>
      <c r="BO248" s="173" t="n">
        <v>0.9999</v>
      </c>
      <c r="BP248" s="173" t="n">
        <v>0.9999</v>
      </c>
      <c r="BQ248" s="173" t="n">
        <v>1</v>
      </c>
      <c r="BR248" s="173" t="n">
        <v>1.1331176</v>
      </c>
      <c r="BS248" s="173" t="n">
        <v>1.1376</v>
      </c>
      <c r="BT248" s="173" t="n">
        <v>1.0827</v>
      </c>
      <c r="BU248" s="173" t="n">
        <v>1.0291</v>
      </c>
      <c r="BV248" s="173" t="n">
        <v>1</v>
      </c>
      <c r="BW248" s="173" t="n">
        <v>2.7186</v>
      </c>
      <c r="BX248" s="173" t="n">
        <v>2.345836333</v>
      </c>
      <c r="BY248" s="173" t="n">
        <v>1.18865</v>
      </c>
      <c r="BZ248" s="173" t="n">
        <v>1.2885</v>
      </c>
      <c r="CA248" s="173" t="n">
        <v>2.001</v>
      </c>
      <c r="CB248" s="173" t="n">
        <v>1.586005</v>
      </c>
      <c r="CC248" s="173" t="n">
        <v>1.586005</v>
      </c>
      <c r="CD248" s="173" t="n">
        <v>1.305105</v>
      </c>
      <c r="CE248" s="173" t="n">
        <v>1.114405</v>
      </c>
      <c r="CF248" s="173" t="n">
        <v>1.483005</v>
      </c>
      <c r="CG248" s="182"/>
      <c r="CH248" s="173" t="n">
        <v>1.10692</v>
      </c>
      <c r="CI248" s="182"/>
      <c r="CJ248" s="182"/>
      <c r="CK248" s="182"/>
      <c r="CL248" s="182"/>
      <c r="CM248" s="182"/>
      <c r="CN248" s="182"/>
      <c r="CO248" s="182"/>
      <c r="CP248" s="173" t="n">
        <v>0.895</v>
      </c>
      <c r="CV248" s="173" t="n">
        <v>0.42</v>
      </c>
      <c r="CW248" s="173" t="n">
        <v>0.935</v>
      </c>
      <c r="CX248" s="173" t="n">
        <v>0.955</v>
      </c>
      <c r="CZ248" s="173" t="n">
        <v>0.895</v>
      </c>
      <c r="DA248" s="173" t="n">
        <v>0.9275</v>
      </c>
      <c r="DB248" s="173" t="n">
        <v>0.85</v>
      </c>
      <c r="DC248" s="173" t="n">
        <v>0.903</v>
      </c>
      <c r="DD248" s="173" t="n">
        <v>0.92</v>
      </c>
      <c r="DE248" s="173" t="n">
        <v>0.89</v>
      </c>
      <c r="DN248" s="182" t="n">
        <v>0.000285</v>
      </c>
      <c r="DO248" s="182" t="n">
        <v>0.0002</v>
      </c>
      <c r="DP248" s="182" t="n">
        <v>0</v>
      </c>
      <c r="DQ248" s="182" t="n">
        <v>0.0001</v>
      </c>
      <c r="DR248" s="182" t="n">
        <v>0</v>
      </c>
      <c r="DS248" s="182" t="n">
        <v>0.0036</v>
      </c>
      <c r="DT248" s="182" t="n">
        <v>0.00047</v>
      </c>
      <c r="DU248" s="182" t="n">
        <v>0.0007</v>
      </c>
      <c r="DV248" s="182" t="n">
        <v>0</v>
      </c>
      <c r="DW248" s="182" t="n">
        <v>0</v>
      </c>
      <c r="DX248" s="182" t="n">
        <v>0.0005</v>
      </c>
      <c r="DY248" s="182" t="n">
        <v>0.0005</v>
      </c>
      <c r="DZ248" s="182" t="n">
        <v>0.0003</v>
      </c>
      <c r="EA248" s="182" t="n">
        <v>0.000275</v>
      </c>
      <c r="EB248" s="182" t="n">
        <v>0.0004</v>
      </c>
      <c r="ED248" s="182" t="n">
        <v>6.5E-005</v>
      </c>
      <c r="EF248" s="173" t="n">
        <v>1</v>
      </c>
    </row>
    <row r="249" customFormat="false" ht="12.75" hidden="false" customHeight="false" outlineLevel="0" collapsed="false">
      <c r="A249" s="3" t="n">
        <v>43952</v>
      </c>
      <c r="B249" s="173" t="n">
        <v>0.98</v>
      </c>
      <c r="C249" s="173" t="n">
        <v>0</v>
      </c>
      <c r="E249" s="173" t="n">
        <v>0</v>
      </c>
      <c r="F249" s="173" t="n">
        <v>0</v>
      </c>
      <c r="G249" s="173" t="n">
        <v>0</v>
      </c>
      <c r="H249" s="173" t="n">
        <v>0.98544866</v>
      </c>
      <c r="I249" s="173" t="n">
        <v>0.9875</v>
      </c>
      <c r="J249" s="173" t="n">
        <v>0.9805</v>
      </c>
      <c r="K249" s="173" t="n">
        <v>0</v>
      </c>
      <c r="L249" s="173" t="n">
        <v>0.9875</v>
      </c>
      <c r="M249" s="173" t="n">
        <v>0.9875</v>
      </c>
      <c r="N249" s="173" t="n">
        <v>0.98</v>
      </c>
      <c r="O249" s="173" t="n">
        <v>0.9875</v>
      </c>
      <c r="P249" s="173" t="n">
        <v>0.98</v>
      </c>
      <c r="Q249" s="173" t="n">
        <v>0.9875</v>
      </c>
      <c r="R249" s="173" t="n">
        <v>0.9875</v>
      </c>
      <c r="S249" s="173" t="n">
        <v>0.9875</v>
      </c>
      <c r="T249" s="173" t="n">
        <v>0.98</v>
      </c>
      <c r="U249" s="173" t="n">
        <v>0.98</v>
      </c>
      <c r="V249" s="173" t="n">
        <v>0.98</v>
      </c>
      <c r="W249" s="173" t="n">
        <v>0.98</v>
      </c>
      <c r="X249" s="173" t="n">
        <v>0.9875</v>
      </c>
      <c r="Y249" s="173" t="n">
        <v>0.9875</v>
      </c>
      <c r="Z249" s="173" t="n">
        <v>0.9875</v>
      </c>
      <c r="AA249" s="173" t="n">
        <v>0.9875</v>
      </c>
      <c r="AB249" s="173" t="n">
        <v>0.98</v>
      </c>
      <c r="AC249" s="173" t="n">
        <v>0.98</v>
      </c>
      <c r="AD249" s="173" t="n">
        <v>0.9875</v>
      </c>
      <c r="AE249" s="173" t="n">
        <v>0.9875</v>
      </c>
      <c r="AF249" s="173" t="n">
        <v>0.98</v>
      </c>
      <c r="AG249" s="173" t="n">
        <v>0.99</v>
      </c>
      <c r="AH249" s="173" t="n">
        <v>0.985</v>
      </c>
      <c r="AI249" s="173" t="n">
        <v>0.985</v>
      </c>
      <c r="AJ249" s="173" t="n">
        <v>0.98</v>
      </c>
      <c r="AK249" s="173" t="n">
        <v>1</v>
      </c>
      <c r="AL249" s="173" t="n">
        <v>0</v>
      </c>
      <c r="AM249" s="174" t="n">
        <v>0</v>
      </c>
      <c r="BB249" s="181" t="n">
        <v>1</v>
      </c>
      <c r="BC249" s="173" t="n">
        <v>1</v>
      </c>
      <c r="BD249" s="173" t="n">
        <v>1</v>
      </c>
      <c r="BE249" s="173" t="n">
        <v>1</v>
      </c>
      <c r="BF249" s="173" t="n">
        <v>0.9999</v>
      </c>
      <c r="BG249" s="173" t="n">
        <v>1</v>
      </c>
      <c r="BH249" s="173" t="n">
        <v>1</v>
      </c>
      <c r="BI249" s="173" t="n">
        <v>0.99</v>
      </c>
      <c r="BJ249" s="173" t="n">
        <v>0.999</v>
      </c>
      <c r="BK249" s="173" t="n">
        <v>0.999</v>
      </c>
      <c r="BL249" s="173" t="n">
        <v>0.9985</v>
      </c>
      <c r="BM249" s="173" t="n">
        <v>0.9985</v>
      </c>
      <c r="BN249" s="173" t="n">
        <v>0.972</v>
      </c>
      <c r="BO249" s="173" t="n">
        <v>0.9999</v>
      </c>
      <c r="BP249" s="173" t="n">
        <v>0.9999</v>
      </c>
      <c r="BQ249" s="173" t="n">
        <v>1</v>
      </c>
      <c r="BR249" s="173" t="n">
        <v>1.1334026</v>
      </c>
      <c r="BS249" s="173" t="n">
        <v>1.1378</v>
      </c>
      <c r="BT249" s="173" t="n">
        <v>1.0827</v>
      </c>
      <c r="BU249" s="173" t="n">
        <v>1.0292</v>
      </c>
      <c r="BV249" s="173" t="n">
        <v>1</v>
      </c>
      <c r="BW249" s="173" t="n">
        <v>2.7222</v>
      </c>
      <c r="BX249" s="173" t="n">
        <v>2.346306333</v>
      </c>
      <c r="BY249" s="173" t="n">
        <v>1.18935</v>
      </c>
      <c r="BZ249" s="173" t="n">
        <v>1.2885</v>
      </c>
      <c r="CA249" s="173" t="n">
        <v>2.001</v>
      </c>
      <c r="CB249" s="173" t="n">
        <v>1.586505</v>
      </c>
      <c r="CC249" s="173" t="n">
        <v>1.586505</v>
      </c>
      <c r="CD249" s="173" t="n">
        <v>1.305405</v>
      </c>
      <c r="CE249" s="173" t="n">
        <v>1.11468</v>
      </c>
      <c r="CF249" s="173" t="n">
        <v>1.483405</v>
      </c>
      <c r="CG249" s="182"/>
      <c r="CH249" s="173" t="n">
        <v>1.106985</v>
      </c>
      <c r="CI249" s="182"/>
      <c r="CJ249" s="182"/>
      <c r="CK249" s="182"/>
      <c r="CL249" s="182"/>
      <c r="CM249" s="182"/>
      <c r="CN249" s="182"/>
      <c r="CO249" s="182"/>
      <c r="CP249" s="173" t="n">
        <v>0.965</v>
      </c>
      <c r="CV249" s="173" t="n">
        <v>0.42</v>
      </c>
      <c r="CW249" s="173" t="n">
        <v>0.935</v>
      </c>
      <c r="CX249" s="173" t="n">
        <v>0.855</v>
      </c>
      <c r="CZ249" s="173" t="n">
        <v>0.9175</v>
      </c>
      <c r="DA249" s="173" t="n">
        <v>0.95</v>
      </c>
      <c r="DB249" s="173" t="n">
        <v>0.88</v>
      </c>
      <c r="DC249" s="173" t="n">
        <v>0.9</v>
      </c>
      <c r="DD249" s="173" t="n">
        <v>0.935</v>
      </c>
      <c r="DE249" s="173" t="n">
        <v>0.89</v>
      </c>
      <c r="DN249" s="182" t="n">
        <v>0.000285</v>
      </c>
      <c r="DO249" s="182" t="n">
        <v>0.0002</v>
      </c>
      <c r="DP249" s="182" t="n">
        <v>0</v>
      </c>
      <c r="DQ249" s="182" t="n">
        <v>0.0001</v>
      </c>
      <c r="DR249" s="182" t="n">
        <v>0</v>
      </c>
      <c r="DS249" s="182" t="n">
        <v>0.0036</v>
      </c>
      <c r="DT249" s="182" t="n">
        <v>0.00047</v>
      </c>
      <c r="DU249" s="182" t="n">
        <v>0.0007</v>
      </c>
      <c r="DV249" s="182" t="n">
        <v>0</v>
      </c>
      <c r="DW249" s="182" t="n">
        <v>0</v>
      </c>
      <c r="DX249" s="182" t="n">
        <v>0.0005</v>
      </c>
      <c r="DY249" s="182" t="n">
        <v>0.0005</v>
      </c>
      <c r="DZ249" s="182" t="n">
        <v>0.0003</v>
      </c>
      <c r="EA249" s="182" t="n">
        <v>0.000275</v>
      </c>
      <c r="EB249" s="182" t="n">
        <v>0.0004</v>
      </c>
      <c r="ED249" s="182" t="n">
        <v>6.5E-005</v>
      </c>
      <c r="EF249" s="173" t="n">
        <v>1</v>
      </c>
    </row>
    <row r="250" customFormat="false" ht="12.75" hidden="false" customHeight="false" outlineLevel="0" collapsed="false">
      <c r="A250" s="3" t="n">
        <v>43983</v>
      </c>
      <c r="B250" s="173" t="n">
        <v>0.98</v>
      </c>
      <c r="C250" s="173" t="n">
        <v>0</v>
      </c>
      <c r="E250" s="173" t="n">
        <v>0</v>
      </c>
      <c r="F250" s="173" t="n">
        <v>0</v>
      </c>
      <c r="G250" s="173" t="n">
        <v>0</v>
      </c>
      <c r="H250" s="173" t="n">
        <v>0.9875</v>
      </c>
      <c r="I250" s="173" t="n">
        <v>0.9875</v>
      </c>
      <c r="J250" s="173" t="n">
        <v>0.9805</v>
      </c>
      <c r="K250" s="173" t="n">
        <v>0</v>
      </c>
      <c r="L250" s="173" t="n">
        <v>0.9875</v>
      </c>
      <c r="M250" s="173" t="n">
        <v>0.9875</v>
      </c>
      <c r="N250" s="173" t="n">
        <v>0.98</v>
      </c>
      <c r="O250" s="173" t="n">
        <v>0.9875</v>
      </c>
      <c r="P250" s="173" t="n">
        <v>0.98</v>
      </c>
      <c r="Q250" s="173" t="n">
        <v>0.9875</v>
      </c>
      <c r="R250" s="173" t="n">
        <v>0.9875</v>
      </c>
      <c r="S250" s="173" t="n">
        <v>0.9875</v>
      </c>
      <c r="T250" s="173" t="n">
        <v>0.98</v>
      </c>
      <c r="U250" s="173" t="n">
        <v>0.98</v>
      </c>
      <c r="V250" s="173" t="n">
        <v>0.98</v>
      </c>
      <c r="W250" s="173" t="n">
        <v>0.98</v>
      </c>
      <c r="X250" s="173" t="n">
        <v>0.9875</v>
      </c>
      <c r="Y250" s="173" t="n">
        <v>0.9875</v>
      </c>
      <c r="Z250" s="173" t="n">
        <v>0.9875</v>
      </c>
      <c r="AA250" s="173" t="n">
        <v>0.9875</v>
      </c>
      <c r="AB250" s="173" t="n">
        <v>0.98</v>
      </c>
      <c r="AC250" s="173" t="n">
        <v>0.98</v>
      </c>
      <c r="AD250" s="173" t="n">
        <v>0.9875</v>
      </c>
      <c r="AE250" s="173" t="n">
        <v>0.9875</v>
      </c>
      <c r="AF250" s="173" t="n">
        <v>0.98</v>
      </c>
      <c r="AG250" s="173" t="n">
        <v>0.99</v>
      </c>
      <c r="AH250" s="173" t="n">
        <v>0.985</v>
      </c>
      <c r="AI250" s="173" t="n">
        <v>0.985</v>
      </c>
      <c r="AJ250" s="173" t="n">
        <v>0.98</v>
      </c>
      <c r="AK250" s="173" t="n">
        <v>1</v>
      </c>
      <c r="AL250" s="173" t="n">
        <v>0</v>
      </c>
      <c r="AM250" s="174" t="n">
        <v>0</v>
      </c>
      <c r="BB250" s="181" t="n">
        <v>1</v>
      </c>
      <c r="BC250" s="173" t="n">
        <v>1</v>
      </c>
      <c r="BD250" s="173" t="n">
        <v>1</v>
      </c>
      <c r="BE250" s="173" t="n">
        <v>1</v>
      </c>
      <c r="BF250" s="173" t="n">
        <v>0.9999</v>
      </c>
      <c r="BG250" s="173" t="n">
        <v>1</v>
      </c>
      <c r="BH250" s="173" t="n">
        <v>1</v>
      </c>
      <c r="BI250" s="173" t="n">
        <v>0.99</v>
      </c>
      <c r="BJ250" s="173" t="n">
        <v>0.999</v>
      </c>
      <c r="BK250" s="173" t="n">
        <v>0.999</v>
      </c>
      <c r="BL250" s="173" t="n">
        <v>0.9985</v>
      </c>
      <c r="BM250" s="173" t="n">
        <v>0.9985</v>
      </c>
      <c r="BN250" s="173" t="n">
        <v>0.972</v>
      </c>
      <c r="BO250" s="173" t="n">
        <v>0.9999</v>
      </c>
      <c r="BP250" s="173" t="n">
        <v>0.9999</v>
      </c>
      <c r="BQ250" s="173" t="n">
        <v>1</v>
      </c>
      <c r="BR250" s="173" t="n">
        <v>1.1336876</v>
      </c>
      <c r="BS250" s="173" t="n">
        <v>1.138</v>
      </c>
      <c r="BT250" s="173" t="n">
        <v>1.0827</v>
      </c>
      <c r="BU250" s="173" t="n">
        <v>1.0293</v>
      </c>
      <c r="BV250" s="173" t="n">
        <v>1</v>
      </c>
      <c r="BW250" s="173" t="n">
        <v>2.7258</v>
      </c>
      <c r="BX250" s="173" t="n">
        <v>2.346776333</v>
      </c>
      <c r="BY250" s="173" t="n">
        <v>1.19005</v>
      </c>
      <c r="BZ250" s="173" t="n">
        <v>1.2885</v>
      </c>
      <c r="CA250" s="173" t="n">
        <v>2.001</v>
      </c>
      <c r="CB250" s="173" t="n">
        <v>1.587005</v>
      </c>
      <c r="CC250" s="173" t="n">
        <v>1.587005</v>
      </c>
      <c r="CD250" s="173" t="n">
        <v>1.305705</v>
      </c>
      <c r="CE250" s="173" t="n">
        <v>1.114955</v>
      </c>
      <c r="CF250" s="173" t="n">
        <v>1.483805</v>
      </c>
      <c r="CG250" s="182"/>
      <c r="CH250" s="173" t="n">
        <v>1.10705</v>
      </c>
      <c r="CI250" s="182"/>
      <c r="CJ250" s="182"/>
      <c r="CK250" s="182"/>
      <c r="CL250" s="182"/>
      <c r="CM250" s="182"/>
      <c r="CN250" s="182"/>
      <c r="CO250" s="182"/>
      <c r="CP250" s="173" t="n">
        <v>0.965</v>
      </c>
      <c r="CV250" s="173" t="n">
        <v>0.47</v>
      </c>
      <c r="CW250" s="173" t="n">
        <v>0.935</v>
      </c>
      <c r="CX250" s="173" t="n">
        <v>0.765</v>
      </c>
      <c r="CZ250" s="173" t="n">
        <v>0.8825</v>
      </c>
      <c r="DA250" s="173" t="n">
        <v>0.915</v>
      </c>
      <c r="DB250" s="173" t="n">
        <v>0.88</v>
      </c>
      <c r="DC250" s="173" t="n">
        <v>0.9025</v>
      </c>
      <c r="DD250" s="173" t="n">
        <v>0.915</v>
      </c>
      <c r="DE250" s="173" t="n">
        <v>0.89</v>
      </c>
      <c r="DN250" s="182" t="n">
        <v>0.000285</v>
      </c>
      <c r="DO250" s="182" t="n">
        <v>0.0002</v>
      </c>
      <c r="DP250" s="182" t="n">
        <v>0</v>
      </c>
      <c r="DQ250" s="182" t="n">
        <v>0.0001</v>
      </c>
      <c r="DR250" s="182" t="n">
        <v>0</v>
      </c>
      <c r="DS250" s="182" t="n">
        <v>0.0036</v>
      </c>
      <c r="DT250" s="182" t="n">
        <v>0.00047</v>
      </c>
      <c r="DU250" s="182" t="n">
        <v>0.0007</v>
      </c>
      <c r="DV250" s="182" t="n">
        <v>0</v>
      </c>
      <c r="DW250" s="182" t="n">
        <v>0</v>
      </c>
      <c r="DX250" s="182" t="n">
        <v>0.0005</v>
      </c>
      <c r="DY250" s="182" t="n">
        <v>0.0005</v>
      </c>
      <c r="DZ250" s="182" t="n">
        <v>0.0003</v>
      </c>
      <c r="EA250" s="182" t="n">
        <v>0.000275</v>
      </c>
      <c r="EB250" s="182" t="n">
        <v>0.0004</v>
      </c>
      <c r="ED250" s="182" t="n">
        <v>6.5E-005</v>
      </c>
      <c r="EF250" s="173" t="n">
        <v>1</v>
      </c>
    </row>
    <row r="251" customFormat="false" ht="12.75" hidden="false" customHeight="false" outlineLevel="0" collapsed="false">
      <c r="A251" s="3" t="n">
        <v>44013</v>
      </c>
      <c r="B251" s="173" t="n">
        <v>0.98</v>
      </c>
      <c r="C251" s="173" t="n">
        <v>0</v>
      </c>
      <c r="E251" s="173" t="n">
        <v>0</v>
      </c>
      <c r="F251" s="173" t="n">
        <v>0</v>
      </c>
      <c r="G251" s="173" t="n">
        <v>0</v>
      </c>
      <c r="H251" s="173" t="n">
        <v>0.9875</v>
      </c>
      <c r="I251" s="173" t="n">
        <v>0.9875</v>
      </c>
      <c r="J251" s="173" t="n">
        <v>0.9805</v>
      </c>
      <c r="K251" s="173" t="n">
        <v>0</v>
      </c>
      <c r="L251" s="173" t="n">
        <v>0.9875</v>
      </c>
      <c r="M251" s="173" t="n">
        <v>0.9875</v>
      </c>
      <c r="N251" s="173" t="n">
        <v>0.98</v>
      </c>
      <c r="O251" s="173" t="n">
        <v>0.9875</v>
      </c>
      <c r="P251" s="173" t="n">
        <v>0.98</v>
      </c>
      <c r="Q251" s="173" t="n">
        <v>0.9875</v>
      </c>
      <c r="R251" s="173" t="n">
        <v>0.9875</v>
      </c>
      <c r="S251" s="173" t="n">
        <v>0.9875</v>
      </c>
      <c r="T251" s="173" t="n">
        <v>0.98</v>
      </c>
      <c r="U251" s="173" t="n">
        <v>0.98</v>
      </c>
      <c r="V251" s="173" t="n">
        <v>0.98</v>
      </c>
      <c r="W251" s="173" t="n">
        <v>0.98</v>
      </c>
      <c r="X251" s="173" t="n">
        <v>0.9875</v>
      </c>
      <c r="Y251" s="173" t="n">
        <v>0.9875</v>
      </c>
      <c r="Z251" s="173" t="n">
        <v>0.9875</v>
      </c>
      <c r="AA251" s="173" t="n">
        <v>0.9875</v>
      </c>
      <c r="AB251" s="173" t="n">
        <v>0.98</v>
      </c>
      <c r="AC251" s="173" t="n">
        <v>0.98</v>
      </c>
      <c r="AD251" s="173" t="n">
        <v>0.9875</v>
      </c>
      <c r="AE251" s="173" t="n">
        <v>0.9875</v>
      </c>
      <c r="AF251" s="173" t="n">
        <v>0.98</v>
      </c>
      <c r="AG251" s="173" t="n">
        <v>0.99</v>
      </c>
      <c r="AH251" s="173" t="n">
        <v>0.985</v>
      </c>
      <c r="AI251" s="173" t="n">
        <v>0.985</v>
      </c>
      <c r="AJ251" s="173" t="n">
        <v>0.98</v>
      </c>
      <c r="AK251" s="173" t="n">
        <v>1</v>
      </c>
      <c r="AL251" s="173" t="n">
        <v>0</v>
      </c>
      <c r="AM251" s="174" t="n">
        <v>0</v>
      </c>
      <c r="BB251" s="181" t="n">
        <v>1</v>
      </c>
      <c r="BC251" s="173" t="n">
        <v>1</v>
      </c>
      <c r="BD251" s="173" t="n">
        <v>1</v>
      </c>
      <c r="BE251" s="173" t="n">
        <v>1</v>
      </c>
      <c r="BF251" s="173" t="n">
        <v>0.9999</v>
      </c>
      <c r="BG251" s="173" t="n">
        <v>1</v>
      </c>
      <c r="BH251" s="173" t="n">
        <v>1</v>
      </c>
      <c r="BI251" s="173" t="n">
        <v>0.99</v>
      </c>
      <c r="BJ251" s="173" t="n">
        <v>0.999</v>
      </c>
      <c r="BK251" s="173" t="n">
        <v>0.999</v>
      </c>
      <c r="BL251" s="173" t="n">
        <v>0.9985</v>
      </c>
      <c r="BM251" s="173" t="n">
        <v>0.9985</v>
      </c>
      <c r="BN251" s="173" t="n">
        <v>0.972</v>
      </c>
      <c r="BO251" s="173" t="n">
        <v>0.9999</v>
      </c>
      <c r="BP251" s="173" t="n">
        <v>0.9999</v>
      </c>
      <c r="BQ251" s="173" t="n">
        <v>1</v>
      </c>
      <c r="BR251" s="173" t="n">
        <v>1.1339726</v>
      </c>
      <c r="BS251" s="173" t="n">
        <v>1.1382</v>
      </c>
      <c r="BT251" s="173" t="n">
        <v>1.0827</v>
      </c>
      <c r="BU251" s="173" t="n">
        <v>1.0294</v>
      </c>
      <c r="BV251" s="173" t="n">
        <v>1</v>
      </c>
      <c r="BW251" s="173" t="n">
        <v>2.7294</v>
      </c>
      <c r="BX251" s="173" t="n">
        <v>2.347246333</v>
      </c>
      <c r="BY251" s="173" t="n">
        <v>1.19075</v>
      </c>
      <c r="BZ251" s="173" t="n">
        <v>1.2885</v>
      </c>
      <c r="CA251" s="173" t="n">
        <v>2.001</v>
      </c>
      <c r="CB251" s="173" t="n">
        <v>1.587505</v>
      </c>
      <c r="CC251" s="173" t="n">
        <v>1.587505</v>
      </c>
      <c r="CD251" s="173" t="n">
        <v>1.306005</v>
      </c>
      <c r="CE251" s="173" t="n">
        <v>1.11523</v>
      </c>
      <c r="CF251" s="173" t="n">
        <v>1.484205</v>
      </c>
      <c r="CG251" s="182"/>
      <c r="CH251" s="173" t="n">
        <v>1.107115</v>
      </c>
      <c r="CI251" s="182"/>
      <c r="CJ251" s="182"/>
      <c r="CK251" s="182"/>
      <c r="CL251" s="182"/>
      <c r="CM251" s="182"/>
      <c r="CN251" s="182"/>
      <c r="CO251" s="182"/>
      <c r="CP251" s="173" t="n">
        <v>0.975</v>
      </c>
      <c r="CV251" s="173" t="n">
        <v>0.47</v>
      </c>
      <c r="CW251" s="173" t="n">
        <v>0.935</v>
      </c>
      <c r="CX251" s="173" t="n">
        <v>0.785</v>
      </c>
      <c r="CZ251" s="173" t="n">
        <v>0.8775</v>
      </c>
      <c r="DA251" s="173" t="n">
        <v>0.91</v>
      </c>
      <c r="DB251" s="173" t="n">
        <v>0.89</v>
      </c>
      <c r="DC251" s="173" t="n">
        <v>0.9075</v>
      </c>
      <c r="DD251" s="173" t="n">
        <v>0.915</v>
      </c>
      <c r="DE251" s="173" t="n">
        <v>0.89</v>
      </c>
      <c r="DN251" s="182" t="n">
        <v>0.000285</v>
      </c>
      <c r="DO251" s="182" t="n">
        <v>0.0002</v>
      </c>
      <c r="DP251" s="182" t="n">
        <v>0</v>
      </c>
      <c r="DQ251" s="182" t="n">
        <v>0.0001</v>
      </c>
      <c r="DR251" s="182" t="n">
        <v>0</v>
      </c>
      <c r="DS251" s="182" t="n">
        <v>0.0036</v>
      </c>
      <c r="DT251" s="182" t="n">
        <v>0.00047</v>
      </c>
      <c r="DU251" s="182" t="n">
        <v>0.0007</v>
      </c>
      <c r="DV251" s="182" t="n">
        <v>0</v>
      </c>
      <c r="DW251" s="182" t="n">
        <v>0</v>
      </c>
      <c r="DX251" s="182" t="n">
        <v>0.0005</v>
      </c>
      <c r="DY251" s="182" t="n">
        <v>0.0005</v>
      </c>
      <c r="DZ251" s="182" t="n">
        <v>0.0003</v>
      </c>
      <c r="EA251" s="182" t="n">
        <v>0.000275</v>
      </c>
      <c r="EB251" s="182" t="n">
        <v>0.0004</v>
      </c>
      <c r="ED251" s="182" t="n">
        <v>6.5E-005</v>
      </c>
      <c r="EF251" s="173" t="n">
        <v>1</v>
      </c>
    </row>
    <row r="252" customFormat="false" ht="12.75" hidden="false" customHeight="false" outlineLevel="0" collapsed="false">
      <c r="A252" s="3" t="n">
        <v>44044</v>
      </c>
      <c r="B252" s="173" t="n">
        <v>0.98</v>
      </c>
      <c r="C252" s="173" t="n">
        <v>0</v>
      </c>
      <c r="E252" s="173" t="n">
        <v>0</v>
      </c>
      <c r="F252" s="173" t="n">
        <v>0</v>
      </c>
      <c r="G252" s="173" t="n">
        <v>0</v>
      </c>
      <c r="H252" s="173" t="n">
        <v>0.9875</v>
      </c>
      <c r="I252" s="173" t="n">
        <v>0.9875</v>
      </c>
      <c r="J252" s="173" t="n">
        <v>0.9805</v>
      </c>
      <c r="K252" s="173" t="n">
        <v>0</v>
      </c>
      <c r="L252" s="173" t="n">
        <v>0.9875</v>
      </c>
      <c r="M252" s="173" t="n">
        <v>0.9875</v>
      </c>
      <c r="N252" s="173" t="n">
        <v>0.98</v>
      </c>
      <c r="O252" s="173" t="n">
        <v>0.9875</v>
      </c>
      <c r="P252" s="173" t="n">
        <v>0.98</v>
      </c>
      <c r="Q252" s="173" t="n">
        <v>0.9875</v>
      </c>
      <c r="R252" s="173" t="n">
        <v>0.9875</v>
      </c>
      <c r="S252" s="173" t="n">
        <v>0.9875</v>
      </c>
      <c r="T252" s="173" t="n">
        <v>0.98</v>
      </c>
      <c r="U252" s="173" t="n">
        <v>0.98</v>
      </c>
      <c r="V252" s="173" t="n">
        <v>0.98</v>
      </c>
      <c r="W252" s="173" t="n">
        <v>0.98</v>
      </c>
      <c r="X252" s="173" t="n">
        <v>0.9875</v>
      </c>
      <c r="Y252" s="173" t="n">
        <v>0.9875</v>
      </c>
      <c r="Z252" s="173" t="n">
        <v>0.9875</v>
      </c>
      <c r="AA252" s="173" t="n">
        <v>0.9875</v>
      </c>
      <c r="AB252" s="173" t="n">
        <v>0.98</v>
      </c>
      <c r="AC252" s="173" t="n">
        <v>0.98</v>
      </c>
      <c r="AD252" s="173" t="n">
        <v>0.9875</v>
      </c>
      <c r="AE252" s="173" t="n">
        <v>0.9875</v>
      </c>
      <c r="AF252" s="173" t="n">
        <v>0.98</v>
      </c>
      <c r="AG252" s="173" t="n">
        <v>0.99</v>
      </c>
      <c r="AH252" s="173" t="n">
        <v>0.985</v>
      </c>
      <c r="AI252" s="173" t="n">
        <v>0.985</v>
      </c>
      <c r="AJ252" s="173" t="n">
        <v>0.98</v>
      </c>
      <c r="AK252" s="173" t="n">
        <v>1</v>
      </c>
      <c r="AL252" s="173" t="n">
        <v>0</v>
      </c>
      <c r="AM252" s="174" t="n">
        <v>0</v>
      </c>
      <c r="BB252" s="181" t="n">
        <v>1</v>
      </c>
      <c r="BC252" s="173" t="n">
        <v>1</v>
      </c>
      <c r="BD252" s="173" t="n">
        <v>1</v>
      </c>
      <c r="BE252" s="173" t="n">
        <v>1</v>
      </c>
      <c r="BF252" s="173" t="n">
        <v>0.9999</v>
      </c>
      <c r="BG252" s="173" t="n">
        <v>1</v>
      </c>
      <c r="BH252" s="173" t="n">
        <v>1</v>
      </c>
      <c r="BI252" s="173" t="n">
        <v>0.99</v>
      </c>
      <c r="BJ252" s="173" t="n">
        <v>0.999</v>
      </c>
      <c r="BK252" s="173" t="n">
        <v>0.999</v>
      </c>
      <c r="BL252" s="173" t="n">
        <v>0.9985</v>
      </c>
      <c r="BM252" s="173" t="n">
        <v>0.9985</v>
      </c>
      <c r="BN252" s="173" t="n">
        <v>0.972</v>
      </c>
      <c r="BO252" s="173" t="n">
        <v>0.9999</v>
      </c>
      <c r="BP252" s="173" t="n">
        <v>0.9999</v>
      </c>
      <c r="BQ252" s="173" t="n">
        <v>1</v>
      </c>
      <c r="BR252" s="173" t="n">
        <v>1.1342576</v>
      </c>
      <c r="BS252" s="173" t="n">
        <v>1.1384</v>
      </c>
      <c r="BT252" s="173" t="n">
        <v>1.0827</v>
      </c>
      <c r="BU252" s="173" t="n">
        <v>1.0295</v>
      </c>
      <c r="BV252" s="173" t="n">
        <v>1</v>
      </c>
      <c r="BW252" s="173" t="n">
        <v>2.733</v>
      </c>
      <c r="BX252" s="173" t="n">
        <v>2.347716333</v>
      </c>
      <c r="BY252" s="173" t="n">
        <v>1.19145</v>
      </c>
      <c r="BZ252" s="173" t="n">
        <v>1.2885</v>
      </c>
      <c r="CA252" s="173" t="n">
        <v>2.001</v>
      </c>
      <c r="CB252" s="173" t="n">
        <v>1.588005</v>
      </c>
      <c r="CC252" s="173" t="n">
        <v>1.588005</v>
      </c>
      <c r="CD252" s="173" t="n">
        <v>1.306305</v>
      </c>
      <c r="CE252" s="173" t="n">
        <v>1.115505</v>
      </c>
      <c r="CF252" s="173" t="n">
        <v>1.484605</v>
      </c>
      <c r="CG252" s="182"/>
      <c r="CH252" s="173" t="n">
        <v>1.10718</v>
      </c>
      <c r="CI252" s="182"/>
      <c r="CJ252" s="182"/>
      <c r="CK252" s="182"/>
      <c r="CL252" s="182"/>
      <c r="CM252" s="182"/>
      <c r="CN252" s="182"/>
      <c r="CO252" s="182"/>
      <c r="CP252" s="173" t="n">
        <v>0.975</v>
      </c>
      <c r="CV252" s="173" t="n">
        <v>0.52</v>
      </c>
      <c r="CW252" s="173" t="n">
        <v>0.925</v>
      </c>
      <c r="CX252" s="173" t="n">
        <v>0.875</v>
      </c>
      <c r="CZ252" s="173" t="n">
        <v>0.89</v>
      </c>
      <c r="DA252" s="173" t="n">
        <v>0.9225</v>
      </c>
      <c r="DB252" s="173" t="n">
        <v>0.915</v>
      </c>
      <c r="DC252" s="173" t="n">
        <v>0.9275</v>
      </c>
      <c r="DD252" s="173" t="n">
        <v>0.915</v>
      </c>
      <c r="DE252" s="173" t="n">
        <v>0.89</v>
      </c>
      <c r="DN252" s="182" t="n">
        <v>0.000285</v>
      </c>
      <c r="DO252" s="182" t="n">
        <v>0.0002</v>
      </c>
      <c r="DP252" s="182" t="n">
        <v>0</v>
      </c>
      <c r="DQ252" s="182" t="n">
        <v>0.0001</v>
      </c>
      <c r="DR252" s="182" t="n">
        <v>0</v>
      </c>
      <c r="DS252" s="182" t="n">
        <v>0.0036</v>
      </c>
      <c r="DT252" s="182" t="n">
        <v>0.00047</v>
      </c>
      <c r="DU252" s="182" t="n">
        <v>0.0007</v>
      </c>
      <c r="DV252" s="182" t="n">
        <v>0</v>
      </c>
      <c r="DW252" s="182" t="n">
        <v>0</v>
      </c>
      <c r="DX252" s="182" t="n">
        <v>0.0005</v>
      </c>
      <c r="DY252" s="182" t="n">
        <v>0.0005</v>
      </c>
      <c r="DZ252" s="182" t="n">
        <v>0.0003</v>
      </c>
      <c r="EA252" s="182" t="n">
        <v>0.000275</v>
      </c>
      <c r="EB252" s="182" t="n">
        <v>0.0004</v>
      </c>
      <c r="ED252" s="182" t="n">
        <v>6.5E-005</v>
      </c>
      <c r="EF252" s="173" t="n">
        <v>1</v>
      </c>
    </row>
    <row r="253" customFormat="false" ht="12.75" hidden="false" customHeight="false" outlineLevel="0" collapsed="false">
      <c r="A253" s="3" t="n">
        <v>44075</v>
      </c>
      <c r="B253" s="173" t="n">
        <v>0.98</v>
      </c>
      <c r="C253" s="173" t="n">
        <v>0</v>
      </c>
      <c r="E253" s="173" t="n">
        <v>0</v>
      </c>
      <c r="F253" s="173" t="n">
        <v>0</v>
      </c>
      <c r="G253" s="173" t="n">
        <v>0</v>
      </c>
      <c r="H253" s="173" t="n">
        <v>0.9875</v>
      </c>
      <c r="I253" s="173" t="n">
        <v>0.9875</v>
      </c>
      <c r="J253" s="173" t="n">
        <v>0.9805</v>
      </c>
      <c r="K253" s="173" t="n">
        <v>0</v>
      </c>
      <c r="L253" s="173" t="n">
        <v>0.9875</v>
      </c>
      <c r="M253" s="173" t="n">
        <v>0.9875</v>
      </c>
      <c r="N253" s="173" t="n">
        <v>0.98</v>
      </c>
      <c r="O253" s="173" t="n">
        <v>0.9875</v>
      </c>
      <c r="P253" s="173" t="n">
        <v>0.98</v>
      </c>
      <c r="Q253" s="173" t="n">
        <v>0.9875</v>
      </c>
      <c r="R253" s="173" t="n">
        <v>0.9875</v>
      </c>
      <c r="S253" s="173" t="n">
        <v>0.9875</v>
      </c>
      <c r="T253" s="173" t="n">
        <v>0.98</v>
      </c>
      <c r="U253" s="173" t="n">
        <v>0.98</v>
      </c>
      <c r="V253" s="173" t="n">
        <v>0.98</v>
      </c>
      <c r="W253" s="173" t="n">
        <v>0.98</v>
      </c>
      <c r="X253" s="173" t="n">
        <v>0.9875</v>
      </c>
      <c r="Y253" s="173" t="n">
        <v>0.9875</v>
      </c>
      <c r="Z253" s="173" t="n">
        <v>0.9875</v>
      </c>
      <c r="AA253" s="173" t="n">
        <v>0.9875</v>
      </c>
      <c r="AB253" s="173" t="n">
        <v>0.98</v>
      </c>
      <c r="AC253" s="173" t="n">
        <v>0.98</v>
      </c>
      <c r="AD253" s="173" t="n">
        <v>0.9875</v>
      </c>
      <c r="AE253" s="173" t="n">
        <v>0.9875</v>
      </c>
      <c r="AF253" s="173" t="n">
        <v>0.98</v>
      </c>
      <c r="AG253" s="173" t="n">
        <v>0.99</v>
      </c>
      <c r="AH253" s="173" t="n">
        <v>0.985</v>
      </c>
      <c r="AI253" s="173" t="n">
        <v>0.985</v>
      </c>
      <c r="AJ253" s="173" t="n">
        <v>0.98</v>
      </c>
      <c r="AK253" s="173" t="n">
        <v>1</v>
      </c>
      <c r="AL253" s="173" t="n">
        <v>0</v>
      </c>
      <c r="AM253" s="174" t="n">
        <v>0</v>
      </c>
      <c r="BB253" s="181" t="n">
        <v>1</v>
      </c>
      <c r="BC253" s="173" t="n">
        <v>1</v>
      </c>
      <c r="BD253" s="173" t="n">
        <v>1</v>
      </c>
      <c r="BE253" s="173" t="n">
        <v>1</v>
      </c>
      <c r="BF253" s="173" t="n">
        <v>0.9999</v>
      </c>
      <c r="BG253" s="173" t="n">
        <v>1</v>
      </c>
      <c r="BH253" s="173" t="n">
        <v>1</v>
      </c>
      <c r="BI253" s="173" t="n">
        <v>0.99</v>
      </c>
      <c r="BJ253" s="173" t="n">
        <v>0.999</v>
      </c>
      <c r="BK253" s="173" t="n">
        <v>0.999</v>
      </c>
      <c r="BL253" s="173" t="n">
        <v>0.9985</v>
      </c>
      <c r="BM253" s="173" t="n">
        <v>0.9985</v>
      </c>
      <c r="BN253" s="173" t="n">
        <v>0.972</v>
      </c>
      <c r="BO253" s="173" t="n">
        <v>0.9999</v>
      </c>
      <c r="BP253" s="173" t="n">
        <v>0.9999</v>
      </c>
      <c r="BQ253" s="173" t="n">
        <v>1</v>
      </c>
      <c r="BR253" s="173" t="n">
        <v>1.1345426</v>
      </c>
      <c r="BS253" s="173" t="n">
        <v>1.1386</v>
      </c>
      <c r="BT253" s="173" t="n">
        <v>1.0827</v>
      </c>
      <c r="BU253" s="173" t="n">
        <v>1.0296</v>
      </c>
      <c r="BV253" s="173" t="n">
        <v>1</v>
      </c>
      <c r="BW253" s="173" t="n">
        <v>2.7366</v>
      </c>
      <c r="BX253" s="173" t="n">
        <v>2.348186333</v>
      </c>
      <c r="BY253" s="173" t="n">
        <v>1.19215</v>
      </c>
      <c r="BZ253" s="173" t="n">
        <v>1.2885</v>
      </c>
      <c r="CA253" s="173" t="n">
        <v>2.001</v>
      </c>
      <c r="CB253" s="173" t="n">
        <v>1.588505</v>
      </c>
      <c r="CC253" s="173" t="n">
        <v>1.588505</v>
      </c>
      <c r="CD253" s="173" t="n">
        <v>1.306605</v>
      </c>
      <c r="CE253" s="173" t="n">
        <v>1.11578</v>
      </c>
      <c r="CF253" s="173" t="n">
        <v>1.485005</v>
      </c>
      <c r="CG253" s="182"/>
      <c r="CH253" s="173" t="n">
        <v>1.107245</v>
      </c>
      <c r="CI253" s="182"/>
      <c r="CJ253" s="182"/>
      <c r="CK253" s="182"/>
      <c r="CL253" s="182"/>
      <c r="CM253" s="182"/>
      <c r="CN253" s="182"/>
      <c r="CO253" s="182"/>
      <c r="CP253" s="173" t="n">
        <v>0.975</v>
      </c>
      <c r="CV253" s="173" t="n">
        <v>0.55</v>
      </c>
      <c r="CW253" s="173" t="n">
        <v>0.925</v>
      </c>
      <c r="CX253" s="173" t="n">
        <v>0.735</v>
      </c>
      <c r="CZ253" s="173" t="n">
        <v>0.945</v>
      </c>
      <c r="DA253" s="173" t="n">
        <v>0.9775</v>
      </c>
      <c r="DB253" s="173" t="n">
        <v>0.945</v>
      </c>
      <c r="DC253" s="173" t="n">
        <v>0.92</v>
      </c>
      <c r="DD253" s="173" t="n">
        <v>0.915</v>
      </c>
      <c r="DE253" s="173" t="n">
        <v>0.89</v>
      </c>
      <c r="DN253" s="182" t="n">
        <v>0.000285</v>
      </c>
      <c r="DO253" s="182" t="n">
        <v>0.0002</v>
      </c>
      <c r="DP253" s="182" t="n">
        <v>0</v>
      </c>
      <c r="DQ253" s="182" t="n">
        <v>0.0001</v>
      </c>
      <c r="DR253" s="182" t="n">
        <v>0</v>
      </c>
      <c r="DS253" s="182" t="n">
        <v>0.0036</v>
      </c>
      <c r="DT253" s="182" t="n">
        <v>0.00047</v>
      </c>
      <c r="DU253" s="182" t="n">
        <v>0.0007</v>
      </c>
      <c r="DV253" s="182" t="n">
        <v>0</v>
      </c>
      <c r="DW253" s="182" t="n">
        <v>0</v>
      </c>
      <c r="DX253" s="182" t="n">
        <v>0.0005</v>
      </c>
      <c r="DY253" s="182" t="n">
        <v>0.0005</v>
      </c>
      <c r="DZ253" s="182" t="n">
        <v>0.0003</v>
      </c>
      <c r="EA253" s="182" t="n">
        <v>0.000275</v>
      </c>
      <c r="EB253" s="182" t="n">
        <v>0.0004</v>
      </c>
      <c r="ED253" s="182" t="n">
        <v>6.5E-005</v>
      </c>
      <c r="EF253" s="173" t="n">
        <v>1</v>
      </c>
    </row>
    <row r="254" customFormat="false" ht="12.75" hidden="false" customHeight="false" outlineLevel="0" collapsed="false">
      <c r="A254" s="3" t="n">
        <v>44105</v>
      </c>
      <c r="B254" s="173" t="n">
        <v>0.98</v>
      </c>
      <c r="C254" s="173" t="n">
        <v>0</v>
      </c>
      <c r="E254" s="173" t="n">
        <v>0</v>
      </c>
      <c r="F254" s="173" t="n">
        <v>0</v>
      </c>
      <c r="G254" s="173" t="n">
        <v>0</v>
      </c>
      <c r="H254" s="173" t="n">
        <v>0.9875</v>
      </c>
      <c r="I254" s="173" t="n">
        <v>0.9875</v>
      </c>
      <c r="J254" s="173" t="n">
        <v>0.9805</v>
      </c>
      <c r="K254" s="173" t="n">
        <v>0</v>
      </c>
      <c r="L254" s="173" t="n">
        <v>0.9875</v>
      </c>
      <c r="M254" s="173" t="n">
        <v>0.9875</v>
      </c>
      <c r="N254" s="173" t="n">
        <v>0.98</v>
      </c>
      <c r="O254" s="173" t="n">
        <v>0.9875</v>
      </c>
      <c r="P254" s="173" t="n">
        <v>0.98</v>
      </c>
      <c r="Q254" s="173" t="n">
        <v>0.9875</v>
      </c>
      <c r="R254" s="173" t="n">
        <v>0.9875</v>
      </c>
      <c r="S254" s="173" t="n">
        <v>0.9875</v>
      </c>
      <c r="T254" s="173" t="n">
        <v>0.98</v>
      </c>
      <c r="U254" s="173" t="n">
        <v>0.98</v>
      </c>
      <c r="V254" s="173" t="n">
        <v>0.98</v>
      </c>
      <c r="W254" s="173" t="n">
        <v>0.98</v>
      </c>
      <c r="X254" s="173" t="n">
        <v>0.9875</v>
      </c>
      <c r="Y254" s="173" t="n">
        <v>0.9875</v>
      </c>
      <c r="Z254" s="173" t="n">
        <v>0.9875</v>
      </c>
      <c r="AA254" s="173" t="n">
        <v>0.9875</v>
      </c>
      <c r="AB254" s="173" t="n">
        <v>0.98</v>
      </c>
      <c r="AC254" s="173" t="n">
        <v>0.98</v>
      </c>
      <c r="AD254" s="173" t="n">
        <v>0.9875</v>
      </c>
      <c r="AE254" s="173" t="n">
        <v>0.9875</v>
      </c>
      <c r="AF254" s="173" t="n">
        <v>0.98</v>
      </c>
      <c r="AG254" s="173" t="n">
        <v>0.99</v>
      </c>
      <c r="AH254" s="173" t="n">
        <v>0.985</v>
      </c>
      <c r="AI254" s="173" t="n">
        <v>0.985</v>
      </c>
      <c r="AJ254" s="173" t="n">
        <v>0.98</v>
      </c>
      <c r="AK254" s="173" t="n">
        <v>1</v>
      </c>
      <c r="AL254" s="173" t="n">
        <v>0</v>
      </c>
      <c r="AM254" s="174" t="n">
        <v>0</v>
      </c>
      <c r="BB254" s="181" t="n">
        <v>1</v>
      </c>
      <c r="BC254" s="173" t="n">
        <v>1</v>
      </c>
      <c r="BD254" s="173" t="n">
        <v>1</v>
      </c>
      <c r="BE254" s="173" t="n">
        <v>1</v>
      </c>
      <c r="BF254" s="173" t="n">
        <v>0.9999</v>
      </c>
      <c r="BG254" s="173" t="n">
        <v>1</v>
      </c>
      <c r="BH254" s="173" t="n">
        <v>1</v>
      </c>
      <c r="BI254" s="173" t="n">
        <v>0.99</v>
      </c>
      <c r="BJ254" s="173" t="n">
        <v>0.999</v>
      </c>
      <c r="BK254" s="173" t="n">
        <v>0.999</v>
      </c>
      <c r="BL254" s="173" t="n">
        <v>0.9985</v>
      </c>
      <c r="BM254" s="173" t="n">
        <v>0.9985</v>
      </c>
      <c r="BN254" s="173" t="n">
        <v>0.972</v>
      </c>
      <c r="BO254" s="173" t="n">
        <v>0.9999</v>
      </c>
      <c r="BP254" s="173" t="n">
        <v>0.9999</v>
      </c>
      <c r="BQ254" s="173" t="n">
        <v>1</v>
      </c>
      <c r="BR254" s="173" t="n">
        <v>1.1348276</v>
      </c>
      <c r="BS254" s="173" t="n">
        <v>1.1388</v>
      </c>
      <c r="BT254" s="173" t="n">
        <v>1.0827</v>
      </c>
      <c r="BU254" s="173" t="n">
        <v>1.0297</v>
      </c>
      <c r="BV254" s="173" t="n">
        <v>1</v>
      </c>
      <c r="BW254" s="173" t="n">
        <v>2.7402</v>
      </c>
      <c r="BX254" s="173" t="n">
        <v>2.348656333</v>
      </c>
      <c r="BY254" s="173" t="n">
        <v>1.19285</v>
      </c>
      <c r="BZ254" s="173" t="n">
        <v>1.2885</v>
      </c>
      <c r="CA254" s="173" t="n">
        <v>2.001</v>
      </c>
      <c r="CB254" s="173" t="n">
        <v>1.589005</v>
      </c>
      <c r="CC254" s="173" t="n">
        <v>1.589005</v>
      </c>
      <c r="CD254" s="173" t="n">
        <v>1.306905</v>
      </c>
      <c r="CE254" s="173" t="n">
        <v>1.116055</v>
      </c>
      <c r="CF254" s="173" t="n">
        <v>1.485405</v>
      </c>
      <c r="CG254" s="182"/>
      <c r="CH254" s="173" t="n">
        <v>1.10731</v>
      </c>
      <c r="CI254" s="182"/>
      <c r="CJ254" s="182"/>
      <c r="CK254" s="182"/>
      <c r="CL254" s="182"/>
      <c r="CM254" s="182"/>
      <c r="CN254" s="182"/>
      <c r="CO254" s="182"/>
      <c r="CP254" s="173" t="n">
        <v>0.955</v>
      </c>
      <c r="CV254" s="173" t="n">
        <v>0.45</v>
      </c>
      <c r="CW254" s="173" t="n">
        <v>0.925</v>
      </c>
      <c r="CX254" s="173" t="n">
        <v>0.725</v>
      </c>
      <c r="CZ254" s="173" t="n">
        <v>0.805</v>
      </c>
      <c r="DA254" s="173" t="n">
        <v>0.8375</v>
      </c>
      <c r="DB254" s="173" t="n">
        <v>0.875</v>
      </c>
      <c r="DC254" s="173" t="n">
        <v>0.9025</v>
      </c>
      <c r="DD254" s="173" t="n">
        <v>0.82</v>
      </c>
      <c r="DE254" s="173" t="n">
        <v>0.89</v>
      </c>
      <c r="DN254" s="182" t="n">
        <v>0.000285</v>
      </c>
      <c r="DO254" s="182" t="n">
        <v>0.0002</v>
      </c>
      <c r="DP254" s="182" t="n">
        <v>0</v>
      </c>
      <c r="DQ254" s="182" t="n">
        <v>0.0001</v>
      </c>
      <c r="DR254" s="182" t="n">
        <v>0</v>
      </c>
      <c r="DS254" s="182" t="n">
        <v>0.0036</v>
      </c>
      <c r="DT254" s="182" t="n">
        <v>0.00047</v>
      </c>
      <c r="DU254" s="182" t="n">
        <v>0.0007</v>
      </c>
      <c r="DV254" s="182" t="n">
        <v>0</v>
      </c>
      <c r="DW254" s="182" t="n">
        <v>0</v>
      </c>
      <c r="DX254" s="182" t="n">
        <v>0.0005</v>
      </c>
      <c r="DY254" s="182" t="n">
        <v>0.0005</v>
      </c>
      <c r="DZ254" s="182" t="n">
        <v>0.0003</v>
      </c>
      <c r="EA254" s="182" t="n">
        <v>0.000275</v>
      </c>
      <c r="EB254" s="182" t="n">
        <v>0.0004</v>
      </c>
      <c r="ED254" s="182" t="n">
        <v>6.5E-005</v>
      </c>
      <c r="EF254" s="173" t="n">
        <v>1</v>
      </c>
    </row>
    <row r="255" customFormat="false" ht="12.75" hidden="false" customHeight="false" outlineLevel="0" collapsed="false">
      <c r="A255" s="3" t="n">
        <v>44136</v>
      </c>
      <c r="B255" s="173" t="n">
        <v>0.98</v>
      </c>
      <c r="C255" s="173" t="n">
        <v>0</v>
      </c>
      <c r="E255" s="173" t="n">
        <v>0</v>
      </c>
      <c r="F255" s="173" t="n">
        <v>0</v>
      </c>
      <c r="G255" s="173" t="n">
        <v>0</v>
      </c>
      <c r="H255" s="173" t="n">
        <v>0.9875</v>
      </c>
      <c r="I255" s="173" t="n">
        <v>0.9875</v>
      </c>
      <c r="J255" s="173" t="n">
        <v>0.9805</v>
      </c>
      <c r="K255" s="173" t="n">
        <v>0</v>
      </c>
      <c r="L255" s="173" t="n">
        <v>0.9875</v>
      </c>
      <c r="M255" s="173" t="n">
        <v>0.9875</v>
      </c>
      <c r="N255" s="173" t="n">
        <v>0.98</v>
      </c>
      <c r="O255" s="173" t="n">
        <v>0.9875</v>
      </c>
      <c r="P255" s="173" t="n">
        <v>0.98</v>
      </c>
      <c r="Q255" s="173" t="n">
        <v>0.9875</v>
      </c>
      <c r="R255" s="173" t="n">
        <v>0.9875</v>
      </c>
      <c r="S255" s="173" t="n">
        <v>0.9875</v>
      </c>
      <c r="T255" s="173" t="n">
        <v>0.98</v>
      </c>
      <c r="U255" s="173" t="n">
        <v>0.98</v>
      </c>
      <c r="V255" s="173" t="n">
        <v>0.98</v>
      </c>
      <c r="W255" s="173" t="n">
        <v>0.98</v>
      </c>
      <c r="X255" s="173" t="n">
        <v>0.9875</v>
      </c>
      <c r="Y255" s="173" t="n">
        <v>0.9875</v>
      </c>
      <c r="Z255" s="173" t="n">
        <v>0.9875</v>
      </c>
      <c r="AA255" s="173" t="n">
        <v>0.9875</v>
      </c>
      <c r="AB255" s="173" t="n">
        <v>0.98</v>
      </c>
      <c r="AC255" s="173" t="n">
        <v>0.98</v>
      </c>
      <c r="AD255" s="173" t="n">
        <v>0.9875</v>
      </c>
      <c r="AE255" s="173" t="n">
        <v>0.9875</v>
      </c>
      <c r="AF255" s="173" t="n">
        <v>0.98</v>
      </c>
      <c r="AG255" s="173" t="n">
        <v>0.99</v>
      </c>
      <c r="AH255" s="173" t="n">
        <v>0.985</v>
      </c>
      <c r="AI255" s="173" t="n">
        <v>0.985</v>
      </c>
      <c r="AJ255" s="173" t="n">
        <v>0.98</v>
      </c>
      <c r="AK255" s="173" t="n">
        <v>1</v>
      </c>
      <c r="AL255" s="173" t="n">
        <v>0</v>
      </c>
      <c r="AM255" s="174" t="n">
        <v>0</v>
      </c>
      <c r="BB255" s="181" t="n">
        <v>1</v>
      </c>
      <c r="BC255" s="173" t="n">
        <v>1</v>
      </c>
      <c r="BD255" s="173" t="n">
        <v>1</v>
      </c>
      <c r="BE255" s="173" t="n">
        <v>1</v>
      </c>
      <c r="BF255" s="173" t="n">
        <v>0.9999</v>
      </c>
      <c r="BG255" s="173" t="n">
        <v>1</v>
      </c>
      <c r="BH255" s="173" t="n">
        <v>1</v>
      </c>
      <c r="BI255" s="173" t="n">
        <v>0.99</v>
      </c>
      <c r="BJ255" s="173" t="n">
        <v>0.999</v>
      </c>
      <c r="BK255" s="173" t="n">
        <v>0.999</v>
      </c>
      <c r="BL255" s="173" t="n">
        <v>0.9985</v>
      </c>
      <c r="BM255" s="173" t="n">
        <v>0.9985</v>
      </c>
      <c r="BN255" s="173" t="n">
        <v>0.972</v>
      </c>
      <c r="BO255" s="173" t="n">
        <v>0.9999</v>
      </c>
      <c r="BP255" s="173" t="n">
        <v>0.9999</v>
      </c>
      <c r="BQ255" s="173" t="n">
        <v>1</v>
      </c>
      <c r="BR255" s="173" t="n">
        <v>1.1351126</v>
      </c>
      <c r="BS255" s="173" t="n">
        <v>1.139</v>
      </c>
      <c r="BT255" s="173" t="n">
        <v>1.0827</v>
      </c>
      <c r="BU255" s="173" t="n">
        <v>1.0298</v>
      </c>
      <c r="BV255" s="173" t="n">
        <v>1</v>
      </c>
      <c r="BW255" s="173" t="n">
        <v>2.7438</v>
      </c>
      <c r="BX255" s="173" t="n">
        <v>2.349126333</v>
      </c>
      <c r="BY255" s="173" t="n">
        <v>1.19355</v>
      </c>
      <c r="BZ255" s="173" t="n">
        <v>1.2885</v>
      </c>
      <c r="CA255" s="173" t="n">
        <v>2.001</v>
      </c>
      <c r="CB255" s="173" t="n">
        <v>1.589505</v>
      </c>
      <c r="CC255" s="173" t="n">
        <v>1.589505</v>
      </c>
      <c r="CD255" s="173" t="n">
        <v>1.307205</v>
      </c>
      <c r="CE255" s="173" t="n">
        <v>1.11633</v>
      </c>
      <c r="CF255" s="173" t="n">
        <v>1.485805</v>
      </c>
      <c r="CG255" s="182"/>
      <c r="CH255" s="173" t="n">
        <v>1.107375</v>
      </c>
      <c r="CI255" s="182"/>
      <c r="CJ255" s="182"/>
      <c r="CK255" s="182"/>
      <c r="CL255" s="182"/>
      <c r="CM255" s="182"/>
      <c r="CN255" s="182"/>
      <c r="CO255" s="182"/>
      <c r="CP255" s="173" t="n">
        <v>0.955</v>
      </c>
      <c r="CV255" s="173" t="n">
        <v>0.46</v>
      </c>
      <c r="CW255" s="173" t="n">
        <v>0.905</v>
      </c>
      <c r="CX255" s="173" t="n">
        <v>0.685</v>
      </c>
      <c r="CZ255" s="173" t="n">
        <v>0.795</v>
      </c>
      <c r="DA255" s="173" t="n">
        <v>0.8275</v>
      </c>
      <c r="DB255" s="173" t="n">
        <v>0.85</v>
      </c>
      <c r="DC255" s="173" t="n">
        <v>0.9025</v>
      </c>
      <c r="DD255" s="173" t="n">
        <v>0.82</v>
      </c>
      <c r="DE255" s="173" t="n">
        <v>0.89</v>
      </c>
      <c r="DN255" s="182" t="n">
        <v>0.000285</v>
      </c>
      <c r="DO255" s="182" t="n">
        <v>0.0002</v>
      </c>
      <c r="DP255" s="182" t="n">
        <v>0</v>
      </c>
      <c r="DQ255" s="182" t="n">
        <v>0.0001</v>
      </c>
      <c r="DR255" s="182" t="n">
        <v>0</v>
      </c>
      <c r="DS255" s="182" t="n">
        <v>0.0036</v>
      </c>
      <c r="DT255" s="182" t="n">
        <v>0.00047</v>
      </c>
      <c r="DU255" s="182" t="n">
        <v>0.0007</v>
      </c>
      <c r="DV255" s="182" t="n">
        <v>0</v>
      </c>
      <c r="DW255" s="182" t="n">
        <v>0</v>
      </c>
      <c r="DX255" s="182" t="n">
        <v>0.0005</v>
      </c>
      <c r="DY255" s="182" t="n">
        <v>0.0005</v>
      </c>
      <c r="DZ255" s="182" t="n">
        <v>0.0003</v>
      </c>
      <c r="EA255" s="182" t="n">
        <v>0.000275</v>
      </c>
      <c r="EB255" s="182" t="n">
        <v>0.0004</v>
      </c>
      <c r="ED255" s="182" t="n">
        <v>6.5E-005</v>
      </c>
      <c r="EF255" s="173" t="n">
        <v>1</v>
      </c>
    </row>
    <row r="256" customFormat="false" ht="12.75" hidden="false" customHeight="false" outlineLevel="0" collapsed="false">
      <c r="A256" s="3" t="n">
        <v>44166</v>
      </c>
      <c r="B256" s="173" t="n">
        <v>0.98</v>
      </c>
      <c r="C256" s="173" t="n">
        <v>0</v>
      </c>
      <c r="E256" s="173" t="n">
        <v>0</v>
      </c>
      <c r="F256" s="173" t="n">
        <v>0</v>
      </c>
      <c r="G256" s="173" t="n">
        <v>0</v>
      </c>
      <c r="H256" s="173" t="n">
        <v>0.9875</v>
      </c>
      <c r="I256" s="173" t="n">
        <v>0.9875</v>
      </c>
      <c r="J256" s="173" t="n">
        <v>0.9805</v>
      </c>
      <c r="K256" s="173" t="n">
        <v>0</v>
      </c>
      <c r="L256" s="173" t="n">
        <v>0.93810295</v>
      </c>
      <c r="M256" s="173" t="n">
        <v>0.9875</v>
      </c>
      <c r="N256" s="173" t="n">
        <v>0.90217845</v>
      </c>
      <c r="O256" s="173" t="n">
        <v>0.9875</v>
      </c>
      <c r="P256" s="173" t="n">
        <v>0.90217845</v>
      </c>
      <c r="Q256" s="173" t="n">
        <v>0.93810295</v>
      </c>
      <c r="R256" s="173" t="n">
        <v>0.93810295</v>
      </c>
      <c r="S256" s="173" t="n">
        <v>0.93810295</v>
      </c>
      <c r="T256" s="173" t="n">
        <v>0.90217845</v>
      </c>
      <c r="U256" s="173" t="n">
        <v>0.90217845</v>
      </c>
      <c r="V256" s="173" t="n">
        <v>0.90217845</v>
      </c>
      <c r="W256" s="173" t="n">
        <v>0.90217845</v>
      </c>
      <c r="X256" s="173" t="n">
        <v>0.9875</v>
      </c>
      <c r="Y256" s="173" t="n">
        <v>0.9875</v>
      </c>
      <c r="Z256" s="173" t="n">
        <v>0.9875</v>
      </c>
      <c r="AA256" s="173" t="n">
        <v>0.9875</v>
      </c>
      <c r="AB256" s="173" t="n">
        <v>0.90217845</v>
      </c>
      <c r="AC256" s="173" t="n">
        <v>0.90217845</v>
      </c>
      <c r="AD256" s="173" t="n">
        <v>0.9875</v>
      </c>
      <c r="AE256" s="173" t="n">
        <v>0.9875</v>
      </c>
      <c r="AF256" s="173" t="n">
        <v>0.90217845</v>
      </c>
      <c r="AG256" s="173" t="n">
        <v>0.98</v>
      </c>
      <c r="AH256" s="173" t="n">
        <v>0.985</v>
      </c>
      <c r="AI256" s="173" t="n">
        <v>0.985</v>
      </c>
      <c r="AJ256" s="173" t="n">
        <v>0.90217845</v>
      </c>
      <c r="AK256" s="173" t="n">
        <v>1</v>
      </c>
      <c r="AL256" s="173" t="n">
        <v>0</v>
      </c>
      <c r="AM256" s="174" t="n">
        <v>0</v>
      </c>
      <c r="BB256" s="181" t="n">
        <v>1</v>
      </c>
      <c r="BC256" s="173" t="n">
        <v>1</v>
      </c>
      <c r="BD256" s="173" t="n">
        <v>1</v>
      </c>
      <c r="BE256" s="173" t="n">
        <v>1</v>
      </c>
      <c r="BF256" s="173" t="n">
        <v>0.9999</v>
      </c>
      <c r="BG256" s="173" t="n">
        <v>1</v>
      </c>
      <c r="BH256" s="173" t="n">
        <v>1</v>
      </c>
      <c r="BI256" s="173" t="n">
        <v>0.99</v>
      </c>
      <c r="BJ256" s="173" t="n">
        <v>0.999</v>
      </c>
      <c r="BK256" s="173" t="n">
        <v>0.999</v>
      </c>
      <c r="BL256" s="173" t="n">
        <v>0.9985</v>
      </c>
      <c r="BM256" s="173" t="n">
        <v>0.9985</v>
      </c>
      <c r="BN256" s="173" t="n">
        <v>0.972</v>
      </c>
      <c r="BO256" s="173" t="n">
        <v>0.9999</v>
      </c>
      <c r="BP256" s="173" t="n">
        <v>0.9999</v>
      </c>
      <c r="BQ256" s="173" t="n">
        <v>1</v>
      </c>
      <c r="BR256" s="173" t="n">
        <v>1.1353976</v>
      </c>
      <c r="BS256" s="173" t="n">
        <v>1.1392</v>
      </c>
      <c r="BT256" s="173" t="n">
        <v>1.0827</v>
      </c>
      <c r="BU256" s="173" t="n">
        <v>1.0299</v>
      </c>
      <c r="BV256" s="173" t="n">
        <v>1</v>
      </c>
      <c r="BW256" s="173" t="n">
        <v>2.7474</v>
      </c>
      <c r="BX256" s="173" t="n">
        <v>2.349596333</v>
      </c>
      <c r="BY256" s="173" t="n">
        <v>1.19425</v>
      </c>
      <c r="BZ256" s="173" t="n">
        <v>1.2885</v>
      </c>
      <c r="CA256" s="173" t="n">
        <v>2.001</v>
      </c>
      <c r="CB256" s="173" t="n">
        <v>1.590005</v>
      </c>
      <c r="CC256" s="173" t="n">
        <v>1.590005</v>
      </c>
      <c r="CD256" s="173" t="n">
        <v>1.307505</v>
      </c>
      <c r="CE256" s="173" t="n">
        <v>1.116605</v>
      </c>
      <c r="CF256" s="173" t="n">
        <v>1.486205</v>
      </c>
      <c r="CG256" s="182"/>
      <c r="CH256" s="173" t="n">
        <v>1.10744</v>
      </c>
      <c r="CI256" s="182"/>
      <c r="CJ256" s="182"/>
      <c r="CK256" s="182"/>
      <c r="CL256" s="182"/>
      <c r="CM256" s="182"/>
      <c r="CN256" s="182"/>
      <c r="CO256" s="182"/>
      <c r="CP256" s="173" t="n">
        <v>0.935</v>
      </c>
      <c r="CV256" s="173" t="n">
        <v>0.48</v>
      </c>
      <c r="CW256" s="173" t="n">
        <v>0.875</v>
      </c>
      <c r="CX256" s="173" t="n">
        <v>0.69</v>
      </c>
      <c r="CZ256" s="173" t="n">
        <v>0.59</v>
      </c>
      <c r="DA256" s="173" t="n">
        <v>0.6225</v>
      </c>
      <c r="DB256" s="173" t="n">
        <v>0.69</v>
      </c>
      <c r="DC256" s="173" t="n">
        <v>0.8925</v>
      </c>
      <c r="DD256" s="173" t="n">
        <v>0.715</v>
      </c>
      <c r="DE256" s="173" t="n">
        <v>0.89</v>
      </c>
      <c r="DN256" s="182" t="n">
        <v>0.000285</v>
      </c>
      <c r="DO256" s="182" t="n">
        <v>0.0002</v>
      </c>
      <c r="DP256" s="182" t="n">
        <v>0</v>
      </c>
      <c r="DQ256" s="182" t="n">
        <v>0.0001</v>
      </c>
      <c r="DR256" s="182" t="n">
        <v>0</v>
      </c>
      <c r="DS256" s="182" t="n">
        <v>0.0036</v>
      </c>
      <c r="DT256" s="182" t="n">
        <v>0.00047</v>
      </c>
      <c r="DU256" s="182" t="n">
        <v>0.0007</v>
      </c>
      <c r="DV256" s="182" t="n">
        <v>0</v>
      </c>
      <c r="DW256" s="182" t="n">
        <v>0</v>
      </c>
      <c r="DX256" s="182" t="n">
        <v>0.0005</v>
      </c>
      <c r="DY256" s="182" t="n">
        <v>0.0005</v>
      </c>
      <c r="DZ256" s="182" t="n">
        <v>0.0003</v>
      </c>
      <c r="EA256" s="182" t="n">
        <v>0.000275</v>
      </c>
      <c r="EB256" s="182" t="n">
        <v>0.0004</v>
      </c>
      <c r="ED256" s="182" t="n">
        <v>6.5E-005</v>
      </c>
      <c r="EF256" s="173" t="n">
        <v>1</v>
      </c>
    </row>
    <row r="257" customFormat="false" ht="12.75" hidden="false" customHeight="false" outlineLevel="0" collapsed="false">
      <c r="A257" s="3" t="n">
        <v>44197</v>
      </c>
      <c r="B257" s="173" t="n">
        <v>0.98</v>
      </c>
      <c r="C257" s="173" t="n">
        <v>0</v>
      </c>
      <c r="E257" s="173" t="n">
        <v>0</v>
      </c>
      <c r="F257" s="173" t="n">
        <v>0</v>
      </c>
      <c r="G257" s="173" t="n">
        <v>0</v>
      </c>
      <c r="H257" s="173" t="n">
        <v>0.9875</v>
      </c>
      <c r="I257" s="173" t="n">
        <v>0.96193475</v>
      </c>
      <c r="J257" s="173" t="n">
        <v>0.9805</v>
      </c>
      <c r="K257" s="173" t="n">
        <v>0</v>
      </c>
      <c r="L257" s="173" t="n">
        <v>0.962255525</v>
      </c>
      <c r="M257" s="173" t="n">
        <v>0.9875</v>
      </c>
      <c r="N257" s="173" t="n">
        <v>0.90238545</v>
      </c>
      <c r="O257" s="173" t="n">
        <v>0.9828544</v>
      </c>
      <c r="P257" s="173" t="n">
        <v>0.90238545</v>
      </c>
      <c r="Q257" s="173" t="n">
        <v>0.962255525</v>
      </c>
      <c r="R257" s="173" t="n">
        <v>0.962255525</v>
      </c>
      <c r="S257" s="173" t="n">
        <v>0.962255525</v>
      </c>
      <c r="T257" s="173" t="n">
        <v>0.90238545</v>
      </c>
      <c r="U257" s="173" t="n">
        <v>0.90238545</v>
      </c>
      <c r="V257" s="173" t="n">
        <v>0.90238545</v>
      </c>
      <c r="W257" s="173" t="n">
        <v>0.90238545</v>
      </c>
      <c r="X257" s="173" t="n">
        <v>0.9828544</v>
      </c>
      <c r="Y257" s="173" t="n">
        <v>0.9828544</v>
      </c>
      <c r="Z257" s="173" t="n">
        <v>0.9828544</v>
      </c>
      <c r="AA257" s="173" t="n">
        <v>0.9828544</v>
      </c>
      <c r="AB257" s="173" t="n">
        <v>0.90238545</v>
      </c>
      <c r="AC257" s="173" t="n">
        <v>0.90238545</v>
      </c>
      <c r="AD257" s="173" t="n">
        <v>0.9828544</v>
      </c>
      <c r="AE257" s="173" t="n">
        <v>0.9828544</v>
      </c>
      <c r="AF257" s="173" t="n">
        <v>0.90238545</v>
      </c>
      <c r="AG257" s="173" t="n">
        <v>0.98</v>
      </c>
      <c r="AH257" s="173" t="n">
        <v>0.985</v>
      </c>
      <c r="AI257" s="173" t="n">
        <v>0.985</v>
      </c>
      <c r="AJ257" s="173" t="n">
        <v>0.90238545</v>
      </c>
      <c r="AK257" s="173" t="n">
        <v>1</v>
      </c>
      <c r="AL257" s="173" t="n">
        <v>0</v>
      </c>
      <c r="AM257" s="174" t="n">
        <v>0</v>
      </c>
      <c r="BB257" s="181" t="n">
        <v>1</v>
      </c>
      <c r="BC257" s="173" t="n">
        <v>1</v>
      </c>
      <c r="BD257" s="173" t="n">
        <v>1</v>
      </c>
      <c r="BE257" s="173" t="n">
        <v>1</v>
      </c>
      <c r="BF257" s="173" t="n">
        <v>0.9999</v>
      </c>
      <c r="BG257" s="173" t="n">
        <v>1</v>
      </c>
      <c r="BH257" s="173" t="n">
        <v>1</v>
      </c>
      <c r="BI257" s="173" t="n">
        <v>0.99</v>
      </c>
      <c r="BJ257" s="173" t="n">
        <v>0.999</v>
      </c>
      <c r="BK257" s="173" t="n">
        <v>0.999</v>
      </c>
      <c r="BL257" s="173" t="n">
        <v>0.9985</v>
      </c>
      <c r="BM257" s="173" t="n">
        <v>0.9985</v>
      </c>
      <c r="BN257" s="173" t="n">
        <v>0.972</v>
      </c>
      <c r="BO257" s="173" t="n">
        <v>0.9999</v>
      </c>
      <c r="BP257" s="173" t="n">
        <v>0.9999</v>
      </c>
      <c r="BQ257" s="173" t="n">
        <v>1</v>
      </c>
      <c r="BR257" s="173" t="n">
        <v>1.1356826</v>
      </c>
      <c r="BS257" s="173" t="n">
        <v>1.1394</v>
      </c>
      <c r="BT257" s="173" t="n">
        <v>1.0827</v>
      </c>
      <c r="BU257" s="173" t="n">
        <v>1.03</v>
      </c>
      <c r="BV257" s="173" t="n">
        <v>1</v>
      </c>
      <c r="BW257" s="173" t="n">
        <v>2.751</v>
      </c>
      <c r="BX257" s="173" t="n">
        <v>2.350066333</v>
      </c>
      <c r="BY257" s="173" t="n">
        <v>1.19495</v>
      </c>
      <c r="BZ257" s="173" t="n">
        <v>1.2885</v>
      </c>
      <c r="CA257" s="173" t="n">
        <v>2.001</v>
      </c>
      <c r="CB257" s="173" t="n">
        <v>1.590505</v>
      </c>
      <c r="CC257" s="173" t="n">
        <v>1.590505</v>
      </c>
      <c r="CD257" s="173" t="n">
        <v>1.307805</v>
      </c>
      <c r="CE257" s="173" t="n">
        <v>1.11688</v>
      </c>
      <c r="CF257" s="173" t="n">
        <v>1.486605</v>
      </c>
      <c r="CG257" s="182"/>
      <c r="CH257" s="173" t="n">
        <v>1.107505</v>
      </c>
      <c r="CI257" s="182"/>
      <c r="CJ257" s="182"/>
      <c r="CK257" s="182"/>
      <c r="CL257" s="182"/>
      <c r="CM257" s="182"/>
      <c r="CN257" s="182"/>
      <c r="CO257" s="182"/>
      <c r="CP257" s="173" t="n">
        <v>0.895</v>
      </c>
      <c r="CV257" s="173" t="n">
        <v>0.45</v>
      </c>
      <c r="CW257" s="173" t="n">
        <v>0.805</v>
      </c>
      <c r="CX257" s="173" t="n">
        <v>0.7</v>
      </c>
      <c r="CZ257" s="173" t="n">
        <v>0.605</v>
      </c>
      <c r="DA257" s="173" t="n">
        <v>0.6375</v>
      </c>
      <c r="DB257" s="173" t="n">
        <v>0.69</v>
      </c>
      <c r="DC257" s="173" t="n">
        <v>0.88</v>
      </c>
      <c r="DD257" s="173" t="n">
        <v>0.64</v>
      </c>
      <c r="DE257" s="173" t="n">
        <v>0.89</v>
      </c>
      <c r="DN257" s="182" t="n">
        <v>0.000285</v>
      </c>
      <c r="DO257" s="182" t="n">
        <v>0.0002</v>
      </c>
      <c r="DP257" s="182" t="n">
        <v>0</v>
      </c>
      <c r="DQ257" s="182" t="n">
        <v>0.0001</v>
      </c>
      <c r="DR257" s="182" t="n">
        <v>0</v>
      </c>
      <c r="DS257" s="182" t="n">
        <v>0.0036</v>
      </c>
      <c r="DT257" s="182" t="n">
        <v>0.00047</v>
      </c>
      <c r="DU257" s="182" t="n">
        <v>0.0007</v>
      </c>
      <c r="DV257" s="182" t="n">
        <v>0</v>
      </c>
      <c r="DW257" s="182" t="n">
        <v>0</v>
      </c>
      <c r="DX257" s="182" t="n">
        <v>0.0005</v>
      </c>
      <c r="DY257" s="182" t="n">
        <v>0.0005</v>
      </c>
      <c r="DZ257" s="182" t="n">
        <v>0.0003</v>
      </c>
      <c r="EA257" s="182" t="n">
        <v>0.000275</v>
      </c>
      <c r="EB257" s="182" t="n">
        <v>0.0004</v>
      </c>
      <c r="ED257" s="182" t="n">
        <v>6.5E-005</v>
      </c>
      <c r="EF257" s="173" t="n">
        <v>1</v>
      </c>
    </row>
    <row r="258" customFormat="false" ht="12.75" hidden="false" customHeight="false" outlineLevel="0" collapsed="false">
      <c r="A258" s="3" t="n">
        <v>44228</v>
      </c>
      <c r="B258" s="173" t="n">
        <v>0.98</v>
      </c>
      <c r="C258" s="173" t="n">
        <v>0</v>
      </c>
      <c r="E258" s="173" t="n">
        <v>0</v>
      </c>
      <c r="F258" s="173" t="n">
        <v>0</v>
      </c>
      <c r="G258" s="173" t="n">
        <v>0</v>
      </c>
      <c r="H258" s="173" t="n">
        <v>0.9875</v>
      </c>
      <c r="I258" s="173" t="n">
        <v>0.9875</v>
      </c>
      <c r="J258" s="173" t="n">
        <v>0.9805</v>
      </c>
      <c r="K258" s="173" t="n">
        <v>0</v>
      </c>
      <c r="L258" s="173" t="n">
        <v>0.9875</v>
      </c>
      <c r="M258" s="173" t="n">
        <v>0.9875</v>
      </c>
      <c r="N258" s="173" t="n">
        <v>0.92875455</v>
      </c>
      <c r="O258" s="173" t="n">
        <v>0.980303513</v>
      </c>
      <c r="P258" s="173" t="n">
        <v>0.92875455</v>
      </c>
      <c r="Q258" s="173" t="n">
        <v>0.9875</v>
      </c>
      <c r="R258" s="173" t="n">
        <v>0.9875</v>
      </c>
      <c r="S258" s="173" t="n">
        <v>0.9875</v>
      </c>
      <c r="T258" s="173" t="n">
        <v>0.92875455</v>
      </c>
      <c r="U258" s="173" t="n">
        <v>0.92875455</v>
      </c>
      <c r="V258" s="173" t="n">
        <v>0.92875455</v>
      </c>
      <c r="W258" s="173" t="n">
        <v>0.92875455</v>
      </c>
      <c r="X258" s="173" t="n">
        <v>0.980303513</v>
      </c>
      <c r="Y258" s="173" t="n">
        <v>0.980303513</v>
      </c>
      <c r="Z258" s="173" t="n">
        <v>0.980303513</v>
      </c>
      <c r="AA258" s="173" t="n">
        <v>0.980303513</v>
      </c>
      <c r="AB258" s="173" t="n">
        <v>0.92875455</v>
      </c>
      <c r="AC258" s="173" t="n">
        <v>0.92875455</v>
      </c>
      <c r="AD258" s="173" t="n">
        <v>0.980303513</v>
      </c>
      <c r="AE258" s="173" t="n">
        <v>0.980303513</v>
      </c>
      <c r="AF258" s="173" t="n">
        <v>0.92875455</v>
      </c>
      <c r="AG258" s="173" t="n">
        <v>0.98</v>
      </c>
      <c r="AH258" s="173" t="n">
        <v>0.985</v>
      </c>
      <c r="AI258" s="173" t="n">
        <v>0.985</v>
      </c>
      <c r="AJ258" s="173" t="n">
        <v>0.92875455</v>
      </c>
      <c r="AK258" s="173" t="n">
        <v>1</v>
      </c>
      <c r="AL258" s="173" t="n">
        <v>0</v>
      </c>
      <c r="AM258" s="174" t="n">
        <v>0</v>
      </c>
      <c r="BB258" s="181" t="n">
        <v>1</v>
      </c>
      <c r="BC258" s="173" t="n">
        <v>1</v>
      </c>
      <c r="BD258" s="173" t="n">
        <v>1</v>
      </c>
      <c r="BE258" s="173" t="n">
        <v>1</v>
      </c>
      <c r="BF258" s="173" t="n">
        <v>0.9999</v>
      </c>
      <c r="BG258" s="173" t="n">
        <v>1</v>
      </c>
      <c r="BH258" s="173" t="n">
        <v>1</v>
      </c>
      <c r="BI258" s="173" t="n">
        <v>0.99</v>
      </c>
      <c r="BJ258" s="173" t="n">
        <v>0.999</v>
      </c>
      <c r="BK258" s="173" t="n">
        <v>0.999</v>
      </c>
      <c r="BL258" s="173" t="n">
        <v>0.9985</v>
      </c>
      <c r="BM258" s="173" t="n">
        <v>0.9985</v>
      </c>
      <c r="BN258" s="173" t="n">
        <v>0.972</v>
      </c>
      <c r="BO258" s="173" t="n">
        <v>0.9999</v>
      </c>
      <c r="BP258" s="173" t="n">
        <v>0.9999</v>
      </c>
      <c r="BQ258" s="173" t="n">
        <v>1</v>
      </c>
      <c r="BR258" s="173" t="n">
        <v>1.1359676</v>
      </c>
      <c r="BS258" s="173" t="n">
        <v>1.1396</v>
      </c>
      <c r="BT258" s="173" t="n">
        <v>1.0827</v>
      </c>
      <c r="BU258" s="173" t="n">
        <v>1.0301</v>
      </c>
      <c r="BV258" s="173" t="n">
        <v>1</v>
      </c>
      <c r="BW258" s="173" t="n">
        <v>2.7546</v>
      </c>
      <c r="BX258" s="173" t="n">
        <v>2.350536333</v>
      </c>
      <c r="BY258" s="173" t="n">
        <v>1.19565</v>
      </c>
      <c r="BZ258" s="173" t="n">
        <v>1.2885</v>
      </c>
      <c r="CA258" s="173" t="n">
        <v>2.001</v>
      </c>
      <c r="CB258" s="173" t="n">
        <v>1.591005</v>
      </c>
      <c r="CC258" s="173" t="n">
        <v>1.591005</v>
      </c>
      <c r="CD258" s="173" t="n">
        <v>1.308105</v>
      </c>
      <c r="CE258" s="173" t="n">
        <v>1.117155</v>
      </c>
      <c r="CF258" s="173" t="n">
        <v>1.487005</v>
      </c>
      <c r="CG258" s="182"/>
      <c r="CH258" s="173" t="n">
        <v>1.10757</v>
      </c>
      <c r="CI258" s="182"/>
      <c r="CJ258" s="182"/>
      <c r="CK258" s="182"/>
      <c r="CL258" s="182"/>
      <c r="CM258" s="182"/>
      <c r="CN258" s="182"/>
      <c r="CO258" s="182"/>
      <c r="CP258" s="173" t="n">
        <v>0.865</v>
      </c>
      <c r="CV258" s="173" t="n">
        <v>0.45</v>
      </c>
      <c r="CW258" s="173" t="n">
        <v>0.845</v>
      </c>
      <c r="CX258" s="173" t="n">
        <v>0.805</v>
      </c>
      <c r="CZ258" s="173" t="n">
        <v>0.635</v>
      </c>
      <c r="DA258" s="173" t="n">
        <v>0.6675</v>
      </c>
      <c r="DB258" s="173" t="n">
        <v>0.71</v>
      </c>
      <c r="DC258" s="173" t="n">
        <v>0.8775</v>
      </c>
      <c r="DD258" s="173" t="n">
        <v>0.67</v>
      </c>
      <c r="DE258" s="173" t="n">
        <v>0.89</v>
      </c>
      <c r="DN258" s="182" t="n">
        <v>0.000285</v>
      </c>
      <c r="DO258" s="182" t="n">
        <v>0.0002</v>
      </c>
      <c r="DP258" s="182" t="n">
        <v>0</v>
      </c>
      <c r="DQ258" s="182" t="n">
        <v>0.0001</v>
      </c>
      <c r="DR258" s="182" t="n">
        <v>0</v>
      </c>
      <c r="DS258" s="182" t="n">
        <v>0.0036</v>
      </c>
      <c r="DT258" s="182" t="n">
        <v>0.00047</v>
      </c>
      <c r="DU258" s="182" t="n">
        <v>0.0007</v>
      </c>
      <c r="DV258" s="182" t="n">
        <v>0</v>
      </c>
      <c r="DW258" s="182" t="n">
        <v>0</v>
      </c>
      <c r="DX258" s="182" t="n">
        <v>0.0005</v>
      </c>
      <c r="DY258" s="182" t="n">
        <v>0.0005</v>
      </c>
      <c r="DZ258" s="182" t="n">
        <v>0.0003</v>
      </c>
      <c r="EA258" s="182" t="n">
        <v>0.000275</v>
      </c>
      <c r="EB258" s="182" t="n">
        <v>0.0004</v>
      </c>
      <c r="ED258" s="182" t="n">
        <v>6.5E-005</v>
      </c>
      <c r="EF258" s="173" t="n">
        <v>1</v>
      </c>
    </row>
    <row r="259" customFormat="false" ht="12.75" hidden="false" customHeight="false" outlineLevel="0" collapsed="false">
      <c r="A259" s="3" t="n">
        <v>44256</v>
      </c>
      <c r="B259" s="173" t="n">
        <v>0.98</v>
      </c>
      <c r="C259" s="173" t="n">
        <v>0</v>
      </c>
      <c r="E259" s="173" t="n">
        <v>0</v>
      </c>
      <c r="F259" s="173" t="n">
        <v>0</v>
      </c>
      <c r="G259" s="173" t="n">
        <v>0</v>
      </c>
      <c r="H259" s="173" t="n">
        <v>0.9875</v>
      </c>
      <c r="I259" s="173" t="n">
        <v>0.9875</v>
      </c>
      <c r="J259" s="173" t="n">
        <v>0.9805</v>
      </c>
      <c r="K259" s="173" t="n">
        <v>0</v>
      </c>
      <c r="L259" s="173" t="n">
        <v>0.9875</v>
      </c>
      <c r="M259" s="173" t="n">
        <v>0.9875</v>
      </c>
      <c r="N259" s="173" t="n">
        <v>0.98</v>
      </c>
      <c r="O259" s="173" t="n">
        <v>0.9875</v>
      </c>
      <c r="P259" s="173" t="n">
        <v>0.98</v>
      </c>
      <c r="Q259" s="173" t="n">
        <v>0.9875</v>
      </c>
      <c r="R259" s="173" t="n">
        <v>0.9875</v>
      </c>
      <c r="S259" s="173" t="n">
        <v>0.9875</v>
      </c>
      <c r="T259" s="173" t="n">
        <v>0.98</v>
      </c>
      <c r="U259" s="173" t="n">
        <v>0.98</v>
      </c>
      <c r="V259" s="173" t="n">
        <v>0.98</v>
      </c>
      <c r="W259" s="173" t="n">
        <v>0.98</v>
      </c>
      <c r="X259" s="173" t="n">
        <v>0.9875</v>
      </c>
      <c r="Y259" s="173" t="n">
        <v>0.9875</v>
      </c>
      <c r="Z259" s="173" t="n">
        <v>0.9875</v>
      </c>
      <c r="AA259" s="173" t="n">
        <v>0.9875</v>
      </c>
      <c r="AB259" s="173" t="n">
        <v>0.98</v>
      </c>
      <c r="AC259" s="173" t="n">
        <v>0.98</v>
      </c>
      <c r="AD259" s="173" t="n">
        <v>0.9875</v>
      </c>
      <c r="AE259" s="173" t="n">
        <v>0.9875</v>
      </c>
      <c r="AF259" s="173" t="n">
        <v>0.98</v>
      </c>
      <c r="AG259" s="173" t="n">
        <v>0.99</v>
      </c>
      <c r="AH259" s="173" t="n">
        <v>0.985</v>
      </c>
      <c r="AI259" s="173" t="n">
        <v>0.985</v>
      </c>
      <c r="AJ259" s="173" t="n">
        <v>0.98</v>
      </c>
      <c r="AK259" s="173" t="n">
        <v>1</v>
      </c>
      <c r="AL259" s="173" t="n">
        <v>0</v>
      </c>
      <c r="AM259" s="174" t="n">
        <v>0</v>
      </c>
      <c r="BB259" s="181" t="n">
        <v>1</v>
      </c>
      <c r="BC259" s="173" t="n">
        <v>1</v>
      </c>
      <c r="BD259" s="173" t="n">
        <v>1</v>
      </c>
      <c r="BE259" s="173" t="n">
        <v>1</v>
      </c>
      <c r="BF259" s="173" t="n">
        <v>0.9999</v>
      </c>
      <c r="BG259" s="173" t="n">
        <v>1</v>
      </c>
      <c r="BH259" s="173" t="n">
        <v>1</v>
      </c>
      <c r="BI259" s="173" t="n">
        <v>0.99</v>
      </c>
      <c r="BJ259" s="173" t="n">
        <v>0.999</v>
      </c>
      <c r="BK259" s="173" t="n">
        <v>0.999</v>
      </c>
      <c r="BL259" s="173" t="n">
        <v>0.9985</v>
      </c>
      <c r="BM259" s="173" t="n">
        <v>0.9985</v>
      </c>
      <c r="BN259" s="173" t="n">
        <v>0.972</v>
      </c>
      <c r="BO259" s="173" t="n">
        <v>0.9999</v>
      </c>
      <c r="BP259" s="173" t="n">
        <v>0.9999</v>
      </c>
      <c r="BQ259" s="173" t="n">
        <v>1</v>
      </c>
      <c r="BR259" s="173" t="n">
        <v>1.1362526</v>
      </c>
      <c r="BS259" s="173" t="n">
        <v>1.1398</v>
      </c>
      <c r="BT259" s="173" t="n">
        <v>1.0827</v>
      </c>
      <c r="BU259" s="173" t="n">
        <v>1.0302</v>
      </c>
      <c r="BV259" s="173" t="n">
        <v>1</v>
      </c>
      <c r="BW259" s="173" t="n">
        <v>2.7582</v>
      </c>
      <c r="BX259" s="173" t="n">
        <v>2.351006333</v>
      </c>
      <c r="BY259" s="173" t="n">
        <v>1.19635</v>
      </c>
      <c r="BZ259" s="173" t="n">
        <v>1.2885</v>
      </c>
      <c r="CA259" s="173" t="n">
        <v>2.001</v>
      </c>
      <c r="CB259" s="173" t="n">
        <v>1.591505</v>
      </c>
      <c r="CC259" s="173" t="n">
        <v>1.591505</v>
      </c>
      <c r="CD259" s="173" t="n">
        <v>1.308405</v>
      </c>
      <c r="CE259" s="173" t="n">
        <v>1.11743</v>
      </c>
      <c r="CF259" s="173" t="n">
        <v>1.487405</v>
      </c>
      <c r="CG259" s="182"/>
      <c r="CH259" s="173" t="n">
        <v>1.107635</v>
      </c>
      <c r="CI259" s="182"/>
      <c r="CJ259" s="182"/>
      <c r="CK259" s="182"/>
      <c r="CL259" s="182"/>
      <c r="CM259" s="182"/>
      <c r="CN259" s="182"/>
      <c r="CO259" s="182"/>
      <c r="CP259" s="173" t="n">
        <v>0.865</v>
      </c>
      <c r="CV259" s="173" t="n">
        <v>0.45</v>
      </c>
      <c r="CW259" s="173" t="n">
        <v>0.875</v>
      </c>
      <c r="CX259" s="173" t="n">
        <v>0.975</v>
      </c>
      <c r="CZ259" s="173" t="n">
        <v>0.785</v>
      </c>
      <c r="DA259" s="173" t="n">
        <v>0.8175</v>
      </c>
      <c r="DB259" s="173" t="n">
        <v>0.8</v>
      </c>
      <c r="DC259" s="173" t="n">
        <v>0.9</v>
      </c>
      <c r="DD259" s="173" t="n">
        <v>0.83</v>
      </c>
      <c r="DE259" s="173" t="n">
        <v>0.89</v>
      </c>
      <c r="DN259" s="182" t="n">
        <v>0.000285</v>
      </c>
      <c r="DO259" s="182" t="n">
        <v>0.0002</v>
      </c>
      <c r="DP259" s="182" t="n">
        <v>0</v>
      </c>
      <c r="DQ259" s="182" t="n">
        <v>0.0001</v>
      </c>
      <c r="DR259" s="182" t="n">
        <v>0</v>
      </c>
      <c r="DS259" s="182" t="n">
        <v>0.0036</v>
      </c>
      <c r="DT259" s="182" t="n">
        <v>0.00047</v>
      </c>
      <c r="DU259" s="182" t="n">
        <v>0.0007</v>
      </c>
      <c r="DV259" s="182" t="n">
        <v>0</v>
      </c>
      <c r="DW259" s="182" t="n">
        <v>0</v>
      </c>
      <c r="DX259" s="182" t="n">
        <v>0.0005</v>
      </c>
      <c r="DY259" s="182" t="n">
        <v>0.0005</v>
      </c>
      <c r="DZ259" s="182" t="n">
        <v>0.0003</v>
      </c>
      <c r="EA259" s="182" t="n">
        <v>0.000275</v>
      </c>
      <c r="EB259" s="182" t="n">
        <v>0.0004</v>
      </c>
      <c r="ED259" s="182" t="n">
        <v>6.5E-005</v>
      </c>
      <c r="EF259" s="173" t="n">
        <v>1</v>
      </c>
    </row>
    <row r="260" customFormat="false" ht="12.75" hidden="false" customHeight="false" outlineLevel="0" collapsed="false">
      <c r="A260" s="3" t="n">
        <v>44287</v>
      </c>
      <c r="B260" s="173" t="n">
        <v>0.98</v>
      </c>
      <c r="C260" s="173" t="n">
        <v>0</v>
      </c>
      <c r="E260" s="173" t="n">
        <v>0</v>
      </c>
      <c r="F260" s="173" t="n">
        <v>0</v>
      </c>
      <c r="G260" s="173" t="n">
        <v>0</v>
      </c>
      <c r="H260" s="173" t="n">
        <v>0.9875</v>
      </c>
      <c r="I260" s="173" t="n">
        <v>0.9875</v>
      </c>
      <c r="J260" s="173" t="n">
        <v>0.9805</v>
      </c>
      <c r="K260" s="173" t="n">
        <v>0</v>
      </c>
      <c r="L260" s="173" t="n">
        <v>0.9875</v>
      </c>
      <c r="M260" s="173" t="n">
        <v>0.9875</v>
      </c>
      <c r="N260" s="173" t="n">
        <v>0.98</v>
      </c>
      <c r="O260" s="173" t="n">
        <v>0.9875</v>
      </c>
      <c r="P260" s="173" t="n">
        <v>0.98</v>
      </c>
      <c r="Q260" s="173" t="n">
        <v>0.9875</v>
      </c>
      <c r="R260" s="173" t="n">
        <v>0.9875</v>
      </c>
      <c r="S260" s="173" t="n">
        <v>0.9875</v>
      </c>
      <c r="T260" s="173" t="n">
        <v>0.98</v>
      </c>
      <c r="U260" s="173" t="n">
        <v>0.98</v>
      </c>
      <c r="V260" s="173" t="n">
        <v>0.98</v>
      </c>
      <c r="W260" s="173" t="n">
        <v>0.98</v>
      </c>
      <c r="X260" s="173" t="n">
        <v>0.9875</v>
      </c>
      <c r="Y260" s="173" t="n">
        <v>0.9875</v>
      </c>
      <c r="Z260" s="173" t="n">
        <v>0.9875</v>
      </c>
      <c r="AA260" s="173" t="n">
        <v>0.9875</v>
      </c>
      <c r="AB260" s="173" t="n">
        <v>0.98</v>
      </c>
      <c r="AC260" s="173" t="n">
        <v>0.98</v>
      </c>
      <c r="AD260" s="173" t="n">
        <v>0.9875</v>
      </c>
      <c r="AE260" s="173" t="n">
        <v>0.9875</v>
      </c>
      <c r="AF260" s="173" t="n">
        <v>0.98</v>
      </c>
      <c r="AG260" s="173" t="n">
        <v>0.99</v>
      </c>
      <c r="AH260" s="173" t="n">
        <v>0.985</v>
      </c>
      <c r="AI260" s="173" t="n">
        <v>0.985</v>
      </c>
      <c r="AJ260" s="173" t="n">
        <v>0.98</v>
      </c>
      <c r="AK260" s="173" t="n">
        <v>1</v>
      </c>
      <c r="AL260" s="173" t="n">
        <v>0</v>
      </c>
      <c r="AM260" s="174" t="n">
        <v>0</v>
      </c>
      <c r="BB260" s="181" t="n">
        <v>1</v>
      </c>
      <c r="BC260" s="173" t="n">
        <v>1</v>
      </c>
      <c r="BD260" s="173" t="n">
        <v>1</v>
      </c>
      <c r="BE260" s="173" t="n">
        <v>1</v>
      </c>
      <c r="BF260" s="173" t="n">
        <v>0.9999</v>
      </c>
      <c r="BG260" s="173" t="n">
        <v>1</v>
      </c>
      <c r="BH260" s="173" t="n">
        <v>1</v>
      </c>
      <c r="BI260" s="173" t="n">
        <v>0.99</v>
      </c>
      <c r="BJ260" s="173" t="n">
        <v>0.999</v>
      </c>
      <c r="BK260" s="173" t="n">
        <v>0.999</v>
      </c>
      <c r="BL260" s="173" t="n">
        <v>0.9985</v>
      </c>
      <c r="BM260" s="173" t="n">
        <v>0.9985</v>
      </c>
      <c r="BN260" s="173" t="n">
        <v>0.972</v>
      </c>
      <c r="BO260" s="173" t="n">
        <v>0.9999</v>
      </c>
      <c r="BP260" s="173" t="n">
        <v>0.9999</v>
      </c>
      <c r="BQ260" s="173" t="n">
        <v>1</v>
      </c>
      <c r="BR260" s="173" t="n">
        <v>1.1365376</v>
      </c>
      <c r="BS260" s="173" t="n">
        <v>1.14</v>
      </c>
      <c r="BT260" s="173" t="n">
        <v>1.0827</v>
      </c>
      <c r="BU260" s="173" t="n">
        <v>1.0303</v>
      </c>
      <c r="BV260" s="173" t="n">
        <v>1</v>
      </c>
      <c r="BW260" s="173" t="n">
        <v>2.7618</v>
      </c>
      <c r="BX260" s="173" t="n">
        <v>2.351476333</v>
      </c>
      <c r="BY260" s="173" t="n">
        <v>1.19705</v>
      </c>
      <c r="BZ260" s="173" t="n">
        <v>1.2885</v>
      </c>
      <c r="CA260" s="173" t="n">
        <v>2.001</v>
      </c>
      <c r="CB260" s="173" t="n">
        <v>1.592005</v>
      </c>
      <c r="CC260" s="173" t="n">
        <v>1.592005</v>
      </c>
      <c r="CD260" s="173" t="n">
        <v>1.308705</v>
      </c>
      <c r="CE260" s="173" t="n">
        <v>1.117705</v>
      </c>
      <c r="CF260" s="173" t="n">
        <v>1.487805</v>
      </c>
      <c r="CG260" s="182"/>
      <c r="CH260" s="173" t="n">
        <v>1.1077</v>
      </c>
      <c r="CI260" s="182"/>
      <c r="CJ260" s="182"/>
      <c r="CK260" s="182"/>
      <c r="CL260" s="182"/>
      <c r="CM260" s="182"/>
      <c r="CN260" s="182"/>
      <c r="CO260" s="182"/>
      <c r="CP260" s="173" t="n">
        <v>0.895</v>
      </c>
      <c r="CV260" s="173" t="n">
        <v>0.42</v>
      </c>
      <c r="CW260" s="173" t="n">
        <v>0.935</v>
      </c>
      <c r="CX260" s="173" t="n">
        <v>0.965</v>
      </c>
      <c r="CZ260" s="173" t="n">
        <v>0.895</v>
      </c>
      <c r="DA260" s="173" t="n">
        <v>0.9275</v>
      </c>
      <c r="DB260" s="173" t="n">
        <v>0.85</v>
      </c>
      <c r="DC260" s="173" t="n">
        <v>0.903</v>
      </c>
      <c r="DD260" s="173" t="n">
        <v>0.92</v>
      </c>
      <c r="DE260" s="173" t="n">
        <v>0.89</v>
      </c>
      <c r="DN260" s="182" t="n">
        <v>0.000285</v>
      </c>
      <c r="DO260" s="182" t="n">
        <v>0.0002</v>
      </c>
      <c r="DP260" s="182" t="n">
        <v>0</v>
      </c>
      <c r="DQ260" s="182" t="n">
        <v>0.0001</v>
      </c>
      <c r="DR260" s="182" t="n">
        <v>0</v>
      </c>
      <c r="DS260" s="182" t="n">
        <v>0.0036</v>
      </c>
      <c r="DT260" s="182" t="n">
        <v>0.00047</v>
      </c>
      <c r="DU260" s="182" t="n">
        <v>0.0007</v>
      </c>
      <c r="DV260" s="182" t="n">
        <v>0</v>
      </c>
      <c r="DW260" s="182" t="n">
        <v>0</v>
      </c>
      <c r="DX260" s="182" t="n">
        <v>0.0005</v>
      </c>
      <c r="DY260" s="182" t="n">
        <v>0.0005</v>
      </c>
      <c r="DZ260" s="182" t="n">
        <v>0.0003</v>
      </c>
      <c r="EA260" s="182" t="n">
        <v>0.000275</v>
      </c>
      <c r="EB260" s="182" t="n">
        <v>0.0004</v>
      </c>
      <c r="ED260" s="182" t="n">
        <v>6.5E-005</v>
      </c>
      <c r="EF260" s="173" t="n">
        <v>1</v>
      </c>
    </row>
    <row r="261" customFormat="false" ht="12.75" hidden="false" customHeight="false" outlineLevel="0" collapsed="false">
      <c r="A261" s="3" t="n">
        <v>44317</v>
      </c>
      <c r="B261" s="173" t="n">
        <v>0.98</v>
      </c>
      <c r="C261" s="173" t="n">
        <v>0</v>
      </c>
      <c r="E261" s="173" t="n">
        <v>0</v>
      </c>
      <c r="F261" s="173" t="n">
        <v>0</v>
      </c>
      <c r="G261" s="173" t="n">
        <v>0</v>
      </c>
      <c r="H261" s="173" t="n">
        <v>0.9875</v>
      </c>
      <c r="I261" s="173" t="n">
        <v>0.9875</v>
      </c>
      <c r="J261" s="173" t="n">
        <v>0.9805</v>
      </c>
      <c r="K261" s="173" t="n">
        <v>0</v>
      </c>
      <c r="L261" s="173" t="n">
        <v>0.9875</v>
      </c>
      <c r="M261" s="173" t="n">
        <v>0.9875</v>
      </c>
      <c r="N261" s="173" t="n">
        <v>0.98</v>
      </c>
      <c r="O261" s="173" t="n">
        <v>0.9875</v>
      </c>
      <c r="P261" s="173" t="n">
        <v>0.98</v>
      </c>
      <c r="Q261" s="173" t="n">
        <v>0.9875</v>
      </c>
      <c r="R261" s="173" t="n">
        <v>0.9875</v>
      </c>
      <c r="S261" s="173" t="n">
        <v>0.9875</v>
      </c>
      <c r="T261" s="173" t="n">
        <v>0.98</v>
      </c>
      <c r="U261" s="173" t="n">
        <v>0.98</v>
      </c>
      <c r="V261" s="173" t="n">
        <v>0.98</v>
      </c>
      <c r="W261" s="173" t="n">
        <v>0.98</v>
      </c>
      <c r="X261" s="173" t="n">
        <v>0.9875</v>
      </c>
      <c r="Y261" s="173" t="n">
        <v>0.9875</v>
      </c>
      <c r="Z261" s="173" t="n">
        <v>0.9875</v>
      </c>
      <c r="AA261" s="173" t="n">
        <v>0.9875</v>
      </c>
      <c r="AB261" s="173" t="n">
        <v>0.98</v>
      </c>
      <c r="AC261" s="173" t="n">
        <v>0.98</v>
      </c>
      <c r="AD261" s="173" t="n">
        <v>0.9875</v>
      </c>
      <c r="AE261" s="173" t="n">
        <v>0.9875</v>
      </c>
      <c r="AF261" s="173" t="n">
        <v>0.98</v>
      </c>
      <c r="AG261" s="173" t="n">
        <v>0.99</v>
      </c>
      <c r="AH261" s="173" t="n">
        <v>0.985</v>
      </c>
      <c r="AI261" s="173" t="n">
        <v>0.985</v>
      </c>
      <c r="AJ261" s="173" t="n">
        <v>0.98</v>
      </c>
      <c r="AK261" s="173" t="n">
        <v>1</v>
      </c>
      <c r="AL261" s="173" t="n">
        <v>0</v>
      </c>
      <c r="AM261" s="174" t="n">
        <v>0</v>
      </c>
      <c r="BB261" s="181" t="n">
        <v>1</v>
      </c>
      <c r="BC261" s="173" t="n">
        <v>1</v>
      </c>
      <c r="BD261" s="173" t="n">
        <v>1</v>
      </c>
      <c r="BE261" s="173" t="n">
        <v>1</v>
      </c>
      <c r="BF261" s="173" t="n">
        <v>0.9999</v>
      </c>
      <c r="BG261" s="173" t="n">
        <v>1</v>
      </c>
      <c r="BH261" s="173" t="n">
        <v>1</v>
      </c>
      <c r="BI261" s="173" t="n">
        <v>0.99</v>
      </c>
      <c r="BJ261" s="173" t="n">
        <v>0.999</v>
      </c>
      <c r="BK261" s="173" t="n">
        <v>0.999</v>
      </c>
      <c r="BL261" s="173" t="n">
        <v>0.9985</v>
      </c>
      <c r="BM261" s="173" t="n">
        <v>0.9985</v>
      </c>
      <c r="BN261" s="173" t="n">
        <v>0.972</v>
      </c>
      <c r="BO261" s="173" t="n">
        <v>0.9999</v>
      </c>
      <c r="BP261" s="173" t="n">
        <v>0.9999</v>
      </c>
      <c r="BQ261" s="173" t="n">
        <v>1</v>
      </c>
      <c r="BR261" s="173" t="n">
        <v>1.1368226</v>
      </c>
      <c r="BS261" s="173" t="n">
        <v>1.1402</v>
      </c>
      <c r="BT261" s="173" t="n">
        <v>1.0827</v>
      </c>
      <c r="BU261" s="173" t="n">
        <v>1.0304</v>
      </c>
      <c r="BV261" s="173" t="n">
        <v>1</v>
      </c>
      <c r="BW261" s="173" t="n">
        <v>2.7654</v>
      </c>
      <c r="BX261" s="173" t="n">
        <v>2.351946333</v>
      </c>
      <c r="BY261" s="173" t="n">
        <v>1.19775</v>
      </c>
      <c r="BZ261" s="173" t="n">
        <v>1.2885</v>
      </c>
      <c r="CA261" s="173" t="n">
        <v>2.001</v>
      </c>
      <c r="CB261" s="173" t="n">
        <v>1.592505</v>
      </c>
      <c r="CC261" s="173" t="n">
        <v>1.592505</v>
      </c>
      <c r="CD261" s="173" t="n">
        <v>1.309005</v>
      </c>
      <c r="CE261" s="173" t="n">
        <v>1.11798</v>
      </c>
      <c r="CF261" s="173" t="n">
        <v>1.488205</v>
      </c>
      <c r="CG261" s="182"/>
      <c r="CH261" s="173" t="n">
        <v>1.107765</v>
      </c>
      <c r="CI261" s="182"/>
      <c r="CJ261" s="182"/>
      <c r="CK261" s="182"/>
      <c r="CL261" s="182"/>
      <c r="CM261" s="182"/>
      <c r="CN261" s="182"/>
      <c r="CO261" s="182"/>
      <c r="CP261" s="173" t="n">
        <v>0.965</v>
      </c>
      <c r="CV261" s="173" t="n">
        <v>0.42</v>
      </c>
      <c r="CW261" s="173" t="n">
        <v>0.935</v>
      </c>
      <c r="CX261" s="173" t="n">
        <v>0.865</v>
      </c>
      <c r="CZ261" s="173" t="n">
        <v>0.9175</v>
      </c>
      <c r="DA261" s="173" t="n">
        <v>0.95</v>
      </c>
      <c r="DB261" s="173" t="n">
        <v>0.88</v>
      </c>
      <c r="DC261" s="173" t="n">
        <v>0.9</v>
      </c>
      <c r="DD261" s="173" t="n">
        <v>0.935</v>
      </c>
      <c r="DE261" s="173" t="n">
        <v>0.89</v>
      </c>
      <c r="DN261" s="182" t="n">
        <v>0.000285</v>
      </c>
      <c r="DO261" s="182" t="n">
        <v>0.0002</v>
      </c>
      <c r="DP261" s="182" t="n">
        <v>0</v>
      </c>
      <c r="DQ261" s="182" t="n">
        <v>0.0001</v>
      </c>
      <c r="DR261" s="182" t="n">
        <v>0</v>
      </c>
      <c r="DS261" s="182" t="n">
        <v>0.0036</v>
      </c>
      <c r="DT261" s="182" t="n">
        <v>0.00047</v>
      </c>
      <c r="DU261" s="182" t="n">
        <v>0.0007</v>
      </c>
      <c r="DV261" s="182" t="n">
        <v>0</v>
      </c>
      <c r="DW261" s="182" t="n">
        <v>0</v>
      </c>
      <c r="DX261" s="182" t="n">
        <v>0.0005</v>
      </c>
      <c r="DY261" s="182" t="n">
        <v>0.0005</v>
      </c>
      <c r="DZ261" s="182" t="n">
        <v>0.0003</v>
      </c>
      <c r="EA261" s="182" t="n">
        <v>0.000275</v>
      </c>
      <c r="EB261" s="182" t="n">
        <v>0.0004</v>
      </c>
      <c r="ED261" s="182" t="n">
        <v>6.5E-005</v>
      </c>
      <c r="EF261" s="173" t="n">
        <v>1</v>
      </c>
    </row>
    <row r="262" customFormat="false" ht="12.75" hidden="false" customHeight="false" outlineLevel="0" collapsed="false">
      <c r="A262" s="3" t="n">
        <v>44348</v>
      </c>
      <c r="B262" s="173" t="n">
        <v>0.98</v>
      </c>
      <c r="C262" s="173" t="n">
        <v>0</v>
      </c>
      <c r="E262" s="173" t="n">
        <v>0</v>
      </c>
      <c r="F262" s="173" t="n">
        <v>0</v>
      </c>
      <c r="G262" s="173" t="n">
        <v>0</v>
      </c>
      <c r="H262" s="173" t="n">
        <v>0.9875</v>
      </c>
      <c r="I262" s="173" t="n">
        <v>0.9875</v>
      </c>
      <c r="J262" s="173" t="n">
        <v>0.9805</v>
      </c>
      <c r="K262" s="173" t="n">
        <v>0</v>
      </c>
      <c r="L262" s="173" t="n">
        <v>0.9875</v>
      </c>
      <c r="M262" s="173" t="n">
        <v>0.9875</v>
      </c>
      <c r="N262" s="173" t="n">
        <v>0.98</v>
      </c>
      <c r="O262" s="173" t="n">
        <v>0.9875</v>
      </c>
      <c r="P262" s="173" t="n">
        <v>0.98</v>
      </c>
      <c r="Q262" s="173" t="n">
        <v>0.9875</v>
      </c>
      <c r="R262" s="173" t="n">
        <v>0.9875</v>
      </c>
      <c r="S262" s="173" t="n">
        <v>0.9875</v>
      </c>
      <c r="T262" s="173" t="n">
        <v>0.98</v>
      </c>
      <c r="U262" s="173" t="n">
        <v>0.98</v>
      </c>
      <c r="V262" s="173" t="n">
        <v>0.98</v>
      </c>
      <c r="W262" s="173" t="n">
        <v>0.98</v>
      </c>
      <c r="X262" s="173" t="n">
        <v>0.9875</v>
      </c>
      <c r="Y262" s="173" t="n">
        <v>0.9875</v>
      </c>
      <c r="Z262" s="173" t="n">
        <v>0.9875</v>
      </c>
      <c r="AA262" s="173" t="n">
        <v>0.9875</v>
      </c>
      <c r="AB262" s="173" t="n">
        <v>0.98</v>
      </c>
      <c r="AC262" s="173" t="n">
        <v>0.98</v>
      </c>
      <c r="AD262" s="173" t="n">
        <v>0.9875</v>
      </c>
      <c r="AE262" s="173" t="n">
        <v>0.9875</v>
      </c>
      <c r="AF262" s="173" t="n">
        <v>0.98</v>
      </c>
      <c r="AG262" s="173" t="n">
        <v>0.99</v>
      </c>
      <c r="AH262" s="173" t="n">
        <v>0.985</v>
      </c>
      <c r="AI262" s="173" t="n">
        <v>0.985</v>
      </c>
      <c r="AJ262" s="173" t="n">
        <v>0.98</v>
      </c>
      <c r="AK262" s="173" t="n">
        <v>1</v>
      </c>
      <c r="AL262" s="173" t="n">
        <v>0</v>
      </c>
      <c r="AM262" s="174" t="n">
        <v>0</v>
      </c>
      <c r="BB262" s="181" t="n">
        <v>1</v>
      </c>
      <c r="BC262" s="173" t="n">
        <v>1</v>
      </c>
      <c r="BD262" s="173" t="n">
        <v>1</v>
      </c>
      <c r="BE262" s="173" t="n">
        <v>1</v>
      </c>
      <c r="BF262" s="173" t="n">
        <v>0.9999</v>
      </c>
      <c r="BG262" s="173" t="n">
        <v>1</v>
      </c>
      <c r="BH262" s="173" t="n">
        <v>1</v>
      </c>
      <c r="BI262" s="173" t="n">
        <v>0.99</v>
      </c>
      <c r="BJ262" s="173" t="n">
        <v>0.999</v>
      </c>
      <c r="BK262" s="173" t="n">
        <v>0.999</v>
      </c>
      <c r="BL262" s="173" t="n">
        <v>0.9985</v>
      </c>
      <c r="BM262" s="173" t="n">
        <v>0.9985</v>
      </c>
      <c r="BN262" s="173" t="n">
        <v>0.972</v>
      </c>
      <c r="BO262" s="173" t="n">
        <v>0.9999</v>
      </c>
      <c r="BP262" s="173" t="n">
        <v>0.9999</v>
      </c>
      <c r="BQ262" s="173" t="n">
        <v>1</v>
      </c>
      <c r="BR262" s="173" t="n">
        <v>1.1371076</v>
      </c>
      <c r="BS262" s="173" t="n">
        <v>1.1404</v>
      </c>
      <c r="BT262" s="173" t="n">
        <v>1.0827</v>
      </c>
      <c r="BU262" s="173" t="n">
        <v>1.0305</v>
      </c>
      <c r="BV262" s="173" t="n">
        <v>1</v>
      </c>
      <c r="BW262" s="173" t="n">
        <v>2.769</v>
      </c>
      <c r="BX262" s="173" t="n">
        <v>2.352416333</v>
      </c>
      <c r="BY262" s="173" t="n">
        <v>1.19845</v>
      </c>
      <c r="BZ262" s="173" t="n">
        <v>1.2885</v>
      </c>
      <c r="CA262" s="173" t="n">
        <v>2.001</v>
      </c>
      <c r="CB262" s="173" t="n">
        <v>1.593005</v>
      </c>
      <c r="CC262" s="173" t="n">
        <v>1.593005</v>
      </c>
      <c r="CD262" s="173" t="n">
        <v>1.309305</v>
      </c>
      <c r="CE262" s="173" t="n">
        <v>1.118255</v>
      </c>
      <c r="CF262" s="173" t="n">
        <v>1.488605</v>
      </c>
      <c r="CG262" s="182"/>
      <c r="CH262" s="173" t="n">
        <v>1.10783</v>
      </c>
      <c r="CI262" s="182"/>
      <c r="CJ262" s="182"/>
      <c r="CK262" s="182"/>
      <c r="CL262" s="182"/>
      <c r="CM262" s="182"/>
      <c r="CN262" s="182"/>
      <c r="CO262" s="182"/>
      <c r="CP262" s="173" t="n">
        <v>0.965</v>
      </c>
      <c r="CV262" s="173" t="n">
        <v>0.47</v>
      </c>
      <c r="CW262" s="173" t="n">
        <v>0.935</v>
      </c>
      <c r="CX262" s="173" t="n">
        <v>0.775</v>
      </c>
      <c r="CZ262" s="173" t="n">
        <v>0.8825</v>
      </c>
      <c r="DA262" s="173" t="n">
        <v>0.915</v>
      </c>
      <c r="DB262" s="173" t="n">
        <v>0.88</v>
      </c>
      <c r="DC262" s="173" t="n">
        <v>0.9025</v>
      </c>
      <c r="DD262" s="173" t="n">
        <v>0.915</v>
      </c>
      <c r="DE262" s="173" t="n">
        <v>0.89</v>
      </c>
      <c r="DN262" s="182" t="n">
        <v>0.000285</v>
      </c>
      <c r="DO262" s="182" t="n">
        <v>0.0002</v>
      </c>
      <c r="DP262" s="182" t="n">
        <v>0</v>
      </c>
      <c r="DQ262" s="182" t="n">
        <v>0.0001</v>
      </c>
      <c r="DR262" s="182" t="n">
        <v>0</v>
      </c>
      <c r="DS262" s="182" t="n">
        <v>0.0036</v>
      </c>
      <c r="DT262" s="182" t="n">
        <v>0.00047</v>
      </c>
      <c r="DU262" s="182" t="n">
        <v>0.0007</v>
      </c>
      <c r="DV262" s="182" t="n">
        <v>0</v>
      </c>
      <c r="DW262" s="182" t="n">
        <v>0</v>
      </c>
      <c r="DX262" s="182" t="n">
        <v>0.0005</v>
      </c>
      <c r="DY262" s="182" t="n">
        <v>0.0005</v>
      </c>
      <c r="DZ262" s="182" t="n">
        <v>0.0003</v>
      </c>
      <c r="EA262" s="182" t="n">
        <v>0.000275</v>
      </c>
      <c r="EB262" s="182" t="n">
        <v>0.0004</v>
      </c>
      <c r="ED262" s="182" t="n">
        <v>6.5E-005</v>
      </c>
      <c r="EF262" s="173" t="n">
        <v>1</v>
      </c>
    </row>
    <row r="263" customFormat="false" ht="12.75" hidden="false" customHeight="false" outlineLevel="0" collapsed="false">
      <c r="A263" s="3" t="n">
        <v>44378</v>
      </c>
      <c r="B263" s="173" t="n">
        <v>0.98</v>
      </c>
      <c r="C263" s="173" t="n">
        <v>0</v>
      </c>
      <c r="E263" s="173" t="n">
        <v>0</v>
      </c>
      <c r="F263" s="173" t="n">
        <v>0</v>
      </c>
      <c r="G263" s="173" t="n">
        <v>0</v>
      </c>
      <c r="H263" s="173" t="n">
        <v>0.9875</v>
      </c>
      <c r="I263" s="173" t="n">
        <v>0.9875</v>
      </c>
      <c r="J263" s="173" t="n">
        <v>0.9805</v>
      </c>
      <c r="K263" s="173" t="n">
        <v>0</v>
      </c>
      <c r="L263" s="173" t="n">
        <v>0.9875</v>
      </c>
      <c r="M263" s="173" t="n">
        <v>0.9875</v>
      </c>
      <c r="N263" s="173" t="n">
        <v>0.98</v>
      </c>
      <c r="O263" s="173" t="n">
        <v>0.9875</v>
      </c>
      <c r="P263" s="173" t="n">
        <v>0.98</v>
      </c>
      <c r="Q263" s="173" t="n">
        <v>0.9875</v>
      </c>
      <c r="R263" s="173" t="n">
        <v>0.9875</v>
      </c>
      <c r="S263" s="173" t="n">
        <v>0.9875</v>
      </c>
      <c r="T263" s="173" t="n">
        <v>0.98</v>
      </c>
      <c r="U263" s="173" t="n">
        <v>0.98</v>
      </c>
      <c r="V263" s="173" t="n">
        <v>0.98</v>
      </c>
      <c r="W263" s="173" t="n">
        <v>0.98</v>
      </c>
      <c r="X263" s="173" t="n">
        <v>0.9875</v>
      </c>
      <c r="Y263" s="173" t="n">
        <v>0.9875</v>
      </c>
      <c r="Z263" s="173" t="n">
        <v>0.9875</v>
      </c>
      <c r="AA263" s="173" t="n">
        <v>0.9875</v>
      </c>
      <c r="AB263" s="173" t="n">
        <v>0.98</v>
      </c>
      <c r="AC263" s="173" t="n">
        <v>0.98</v>
      </c>
      <c r="AD263" s="173" t="n">
        <v>0.9875</v>
      </c>
      <c r="AE263" s="173" t="n">
        <v>0.9875</v>
      </c>
      <c r="AF263" s="173" t="n">
        <v>0.98</v>
      </c>
      <c r="AG263" s="173" t="n">
        <v>0.99</v>
      </c>
      <c r="AH263" s="173" t="n">
        <v>0.985</v>
      </c>
      <c r="AI263" s="173" t="n">
        <v>0.985</v>
      </c>
      <c r="AJ263" s="173" t="n">
        <v>0.98</v>
      </c>
      <c r="AK263" s="173" t="n">
        <v>1</v>
      </c>
      <c r="AL263" s="173" t="n">
        <v>0</v>
      </c>
      <c r="AM263" s="174" t="n">
        <v>0</v>
      </c>
      <c r="BB263" s="181" t="n">
        <v>1</v>
      </c>
      <c r="BC263" s="173" t="n">
        <v>1</v>
      </c>
      <c r="BD263" s="173" t="n">
        <v>1</v>
      </c>
      <c r="BE263" s="173" t="n">
        <v>1</v>
      </c>
      <c r="BF263" s="173" t="n">
        <v>0.9999</v>
      </c>
      <c r="BG263" s="173" t="n">
        <v>1</v>
      </c>
      <c r="BH263" s="173" t="n">
        <v>1</v>
      </c>
      <c r="BI263" s="173" t="n">
        <v>0.99</v>
      </c>
      <c r="BJ263" s="173" t="n">
        <v>0.999</v>
      </c>
      <c r="BK263" s="173" t="n">
        <v>0.999</v>
      </c>
      <c r="BL263" s="173" t="n">
        <v>0.9985</v>
      </c>
      <c r="BM263" s="173" t="n">
        <v>0.9985</v>
      </c>
      <c r="BN263" s="173" t="n">
        <v>0.972</v>
      </c>
      <c r="BO263" s="173" t="n">
        <v>0.9999</v>
      </c>
      <c r="BP263" s="173" t="n">
        <v>0.9999</v>
      </c>
      <c r="BQ263" s="173" t="n">
        <v>1</v>
      </c>
      <c r="BR263" s="173" t="n">
        <v>1.1373926</v>
      </c>
      <c r="BS263" s="173" t="n">
        <v>1.1406</v>
      </c>
      <c r="BT263" s="173" t="n">
        <v>1.0827</v>
      </c>
      <c r="BU263" s="173" t="n">
        <v>1.0306</v>
      </c>
      <c r="BV263" s="173" t="n">
        <v>1</v>
      </c>
      <c r="BW263" s="173" t="n">
        <v>2.7726</v>
      </c>
      <c r="BX263" s="173" t="n">
        <v>2.352886333</v>
      </c>
      <c r="BY263" s="173" t="n">
        <v>1.19915</v>
      </c>
      <c r="BZ263" s="173" t="n">
        <v>1.2885</v>
      </c>
      <c r="CA263" s="173" t="n">
        <v>2.001</v>
      </c>
      <c r="CB263" s="173" t="n">
        <v>1.593505</v>
      </c>
      <c r="CC263" s="173" t="n">
        <v>1.593505</v>
      </c>
      <c r="CD263" s="173" t="n">
        <v>1.309605</v>
      </c>
      <c r="CE263" s="173" t="n">
        <v>1.11853</v>
      </c>
      <c r="CF263" s="173" t="n">
        <v>1.489005</v>
      </c>
      <c r="CG263" s="182"/>
      <c r="CH263" s="173" t="n">
        <v>1.107895</v>
      </c>
      <c r="CI263" s="182"/>
      <c r="CJ263" s="182"/>
      <c r="CK263" s="182"/>
      <c r="CL263" s="182"/>
      <c r="CM263" s="182"/>
      <c r="CN263" s="182"/>
      <c r="CO263" s="182"/>
      <c r="CP263" s="173" t="n">
        <v>0.975</v>
      </c>
      <c r="CV263" s="173" t="n">
        <v>0.47</v>
      </c>
      <c r="CW263" s="173" t="n">
        <v>0.935</v>
      </c>
      <c r="CX263" s="173" t="n">
        <v>0.795</v>
      </c>
      <c r="CZ263" s="173" t="n">
        <v>0.8775</v>
      </c>
      <c r="DA263" s="173" t="n">
        <v>0.91</v>
      </c>
      <c r="DB263" s="173" t="n">
        <v>0.89</v>
      </c>
      <c r="DC263" s="173" t="n">
        <v>0.9075</v>
      </c>
      <c r="DD263" s="173" t="n">
        <v>0.915</v>
      </c>
      <c r="DE263" s="173" t="n">
        <v>0.89</v>
      </c>
      <c r="DN263" s="182" t="n">
        <v>0.000285</v>
      </c>
      <c r="DO263" s="182" t="n">
        <v>0.0002</v>
      </c>
      <c r="DP263" s="182" t="n">
        <v>0</v>
      </c>
      <c r="DQ263" s="182" t="n">
        <v>0.0001</v>
      </c>
      <c r="DR263" s="182" t="n">
        <v>0</v>
      </c>
      <c r="DS263" s="182" t="n">
        <v>0.0036</v>
      </c>
      <c r="DT263" s="182" t="n">
        <v>0.00047</v>
      </c>
      <c r="DU263" s="182" t="n">
        <v>0.0007</v>
      </c>
      <c r="DV263" s="182" t="n">
        <v>0</v>
      </c>
      <c r="DW263" s="182" t="n">
        <v>0</v>
      </c>
      <c r="DX263" s="182" t="n">
        <v>0.0005</v>
      </c>
      <c r="DY263" s="182" t="n">
        <v>0.0005</v>
      </c>
      <c r="DZ263" s="182" t="n">
        <v>0.0003</v>
      </c>
      <c r="EA263" s="182" t="n">
        <v>0.000275</v>
      </c>
      <c r="EB263" s="182" t="n">
        <v>0.0004</v>
      </c>
      <c r="ED263" s="182" t="n">
        <v>6.5E-005</v>
      </c>
      <c r="EF263" s="173" t="n">
        <v>1</v>
      </c>
    </row>
    <row r="264" customFormat="false" ht="12.75" hidden="false" customHeight="false" outlineLevel="0" collapsed="false">
      <c r="A264" s="3" t="n">
        <v>44409</v>
      </c>
      <c r="B264" s="173" t="n">
        <v>0.98</v>
      </c>
      <c r="C264" s="173" t="n">
        <v>0</v>
      </c>
      <c r="E264" s="173" t="n">
        <v>0</v>
      </c>
      <c r="F264" s="173" t="n">
        <v>0</v>
      </c>
      <c r="G264" s="173" t="n">
        <v>0</v>
      </c>
      <c r="H264" s="173" t="n">
        <v>0.9875</v>
      </c>
      <c r="I264" s="173" t="n">
        <v>0.9875</v>
      </c>
      <c r="J264" s="173" t="n">
        <v>0.9805</v>
      </c>
      <c r="K264" s="173" t="n">
        <v>0</v>
      </c>
      <c r="L264" s="173" t="n">
        <v>0.9875</v>
      </c>
      <c r="M264" s="173" t="n">
        <v>0.9875</v>
      </c>
      <c r="N264" s="173" t="n">
        <v>0.98</v>
      </c>
      <c r="O264" s="173" t="n">
        <v>0.9875</v>
      </c>
      <c r="P264" s="173" t="n">
        <v>0.98</v>
      </c>
      <c r="Q264" s="173" t="n">
        <v>0.9875</v>
      </c>
      <c r="R264" s="173" t="n">
        <v>0.9875</v>
      </c>
      <c r="S264" s="173" t="n">
        <v>0.9875</v>
      </c>
      <c r="T264" s="173" t="n">
        <v>0.98</v>
      </c>
      <c r="U264" s="173" t="n">
        <v>0.98</v>
      </c>
      <c r="V264" s="173" t="n">
        <v>0.98</v>
      </c>
      <c r="W264" s="173" t="n">
        <v>0.98</v>
      </c>
      <c r="X264" s="173" t="n">
        <v>0.9875</v>
      </c>
      <c r="Y264" s="173" t="n">
        <v>0.9875</v>
      </c>
      <c r="Z264" s="173" t="n">
        <v>0.9875</v>
      </c>
      <c r="AA264" s="173" t="n">
        <v>0.9875</v>
      </c>
      <c r="AB264" s="173" t="n">
        <v>0.98</v>
      </c>
      <c r="AC264" s="173" t="n">
        <v>0.98</v>
      </c>
      <c r="AD264" s="173" t="n">
        <v>0.9875</v>
      </c>
      <c r="AE264" s="173" t="n">
        <v>0.9875</v>
      </c>
      <c r="AF264" s="173" t="n">
        <v>0.98</v>
      </c>
      <c r="AG264" s="173" t="n">
        <v>0.99</v>
      </c>
      <c r="AH264" s="173" t="n">
        <v>0.985</v>
      </c>
      <c r="AI264" s="173" t="n">
        <v>0.985</v>
      </c>
      <c r="AJ264" s="173" t="n">
        <v>0.98</v>
      </c>
      <c r="AK264" s="173" t="n">
        <v>1</v>
      </c>
      <c r="AL264" s="173" t="n">
        <v>0</v>
      </c>
      <c r="AM264" s="174" t="n">
        <v>0</v>
      </c>
      <c r="BB264" s="181" t="n">
        <v>1</v>
      </c>
      <c r="BC264" s="173" t="n">
        <v>1</v>
      </c>
      <c r="BD264" s="173" t="n">
        <v>1</v>
      </c>
      <c r="BE264" s="173" t="n">
        <v>1</v>
      </c>
      <c r="BF264" s="173" t="n">
        <v>0.9999</v>
      </c>
      <c r="BG264" s="173" t="n">
        <v>1</v>
      </c>
      <c r="BH264" s="173" t="n">
        <v>1</v>
      </c>
      <c r="BI264" s="173" t="n">
        <v>0.99</v>
      </c>
      <c r="BJ264" s="173" t="n">
        <v>0.999</v>
      </c>
      <c r="BK264" s="173" t="n">
        <v>0.999</v>
      </c>
      <c r="BL264" s="173" t="n">
        <v>0.9985</v>
      </c>
      <c r="BM264" s="173" t="n">
        <v>0.9985</v>
      </c>
      <c r="BN264" s="173" t="n">
        <v>0.972</v>
      </c>
      <c r="BO264" s="173" t="n">
        <v>0.9999</v>
      </c>
      <c r="BP264" s="173" t="n">
        <v>0.9999</v>
      </c>
      <c r="BQ264" s="173" t="n">
        <v>1</v>
      </c>
      <c r="BR264" s="173" t="n">
        <v>1.1376776</v>
      </c>
      <c r="BS264" s="173" t="n">
        <v>1.1408</v>
      </c>
      <c r="BT264" s="173" t="n">
        <v>1.0827</v>
      </c>
      <c r="BU264" s="173" t="n">
        <v>1.0307</v>
      </c>
      <c r="BV264" s="173" t="n">
        <v>1</v>
      </c>
      <c r="BW264" s="173" t="n">
        <v>2.7762</v>
      </c>
      <c r="BX264" s="173" t="n">
        <v>2.353356333</v>
      </c>
      <c r="BY264" s="173" t="n">
        <v>1.19985</v>
      </c>
      <c r="BZ264" s="173" t="n">
        <v>1.2885</v>
      </c>
      <c r="CA264" s="173" t="n">
        <v>2.001</v>
      </c>
      <c r="CB264" s="173" t="n">
        <v>1.594005</v>
      </c>
      <c r="CC264" s="173" t="n">
        <v>1.594005</v>
      </c>
      <c r="CD264" s="173" t="n">
        <v>1.309905</v>
      </c>
      <c r="CE264" s="173" t="n">
        <v>1.118805</v>
      </c>
      <c r="CF264" s="173" t="n">
        <v>1.489405</v>
      </c>
      <c r="CG264" s="182"/>
      <c r="CH264" s="173" t="n">
        <v>1.10796</v>
      </c>
      <c r="CI264" s="182"/>
      <c r="CJ264" s="182"/>
      <c r="CK264" s="182"/>
      <c r="CL264" s="182"/>
      <c r="CM264" s="182"/>
      <c r="CN264" s="182"/>
      <c r="CO264" s="182"/>
      <c r="CP264" s="173" t="n">
        <v>0.975</v>
      </c>
      <c r="CV264" s="173" t="n">
        <v>0.52</v>
      </c>
      <c r="CW264" s="173" t="n">
        <v>0.925</v>
      </c>
      <c r="CX264" s="173" t="n">
        <v>0.885</v>
      </c>
      <c r="CZ264" s="173" t="n">
        <v>0.89</v>
      </c>
      <c r="DA264" s="173" t="n">
        <v>0.9225</v>
      </c>
      <c r="DB264" s="173" t="n">
        <v>0.915</v>
      </c>
      <c r="DC264" s="173" t="n">
        <v>0.9275</v>
      </c>
      <c r="DD264" s="173" t="n">
        <v>0.915</v>
      </c>
      <c r="DE264" s="173" t="n">
        <v>0.89</v>
      </c>
      <c r="DN264" s="182" t="n">
        <v>0.000285</v>
      </c>
      <c r="DO264" s="182" t="n">
        <v>0.0002</v>
      </c>
      <c r="DP264" s="182" t="n">
        <v>0</v>
      </c>
      <c r="DQ264" s="182" t="n">
        <v>0.0001</v>
      </c>
      <c r="DR264" s="182" t="n">
        <v>0</v>
      </c>
      <c r="DS264" s="182" t="n">
        <v>0.0036</v>
      </c>
      <c r="DT264" s="182" t="n">
        <v>0.00047</v>
      </c>
      <c r="DU264" s="182" t="n">
        <v>0.0007</v>
      </c>
      <c r="DV264" s="182" t="n">
        <v>0</v>
      </c>
      <c r="DW264" s="182" t="n">
        <v>0</v>
      </c>
      <c r="DX264" s="182" t="n">
        <v>0.0005</v>
      </c>
      <c r="DY264" s="182" t="n">
        <v>0.0005</v>
      </c>
      <c r="DZ264" s="182" t="n">
        <v>0.0003</v>
      </c>
      <c r="EA264" s="182" t="n">
        <v>0.000275</v>
      </c>
      <c r="EB264" s="182" t="n">
        <v>0.0004</v>
      </c>
      <c r="ED264" s="182" t="n">
        <v>6.5E-005</v>
      </c>
      <c r="EF264" s="173" t="n">
        <v>1</v>
      </c>
    </row>
    <row r="265" customFormat="false" ht="12.75" hidden="false" customHeight="false" outlineLevel="0" collapsed="false">
      <c r="A265" s="3" t="n">
        <v>44440</v>
      </c>
      <c r="B265" s="173" t="n">
        <v>0.98</v>
      </c>
      <c r="C265" s="173" t="n">
        <v>0</v>
      </c>
      <c r="E265" s="173" t="n">
        <v>0</v>
      </c>
      <c r="F265" s="173" t="n">
        <v>0</v>
      </c>
      <c r="G265" s="173" t="n">
        <v>0</v>
      </c>
      <c r="H265" s="173" t="n">
        <v>0.9875</v>
      </c>
      <c r="I265" s="173" t="n">
        <v>0.9875</v>
      </c>
      <c r="J265" s="173" t="n">
        <v>0.9805</v>
      </c>
      <c r="K265" s="173" t="n">
        <v>0</v>
      </c>
      <c r="L265" s="173" t="n">
        <v>0.9875</v>
      </c>
      <c r="M265" s="173" t="n">
        <v>0.9875</v>
      </c>
      <c r="N265" s="173" t="n">
        <v>0.98</v>
      </c>
      <c r="O265" s="173" t="n">
        <v>0.9875</v>
      </c>
      <c r="P265" s="173" t="n">
        <v>0.98</v>
      </c>
      <c r="Q265" s="173" t="n">
        <v>0.9875</v>
      </c>
      <c r="R265" s="173" t="n">
        <v>0.9875</v>
      </c>
      <c r="S265" s="173" t="n">
        <v>0.9875</v>
      </c>
      <c r="T265" s="173" t="n">
        <v>0.98</v>
      </c>
      <c r="U265" s="173" t="n">
        <v>0.98</v>
      </c>
      <c r="V265" s="173" t="n">
        <v>0.98</v>
      </c>
      <c r="W265" s="173" t="n">
        <v>0.98</v>
      </c>
      <c r="X265" s="173" t="n">
        <v>0.9875</v>
      </c>
      <c r="Y265" s="173" t="n">
        <v>0.9875</v>
      </c>
      <c r="Z265" s="173" t="n">
        <v>0.9875</v>
      </c>
      <c r="AA265" s="173" t="n">
        <v>0.9875</v>
      </c>
      <c r="AB265" s="173" t="n">
        <v>0.98</v>
      </c>
      <c r="AC265" s="173" t="n">
        <v>0.98</v>
      </c>
      <c r="AD265" s="173" t="n">
        <v>0.9875</v>
      </c>
      <c r="AE265" s="173" t="n">
        <v>0.9875</v>
      </c>
      <c r="AF265" s="173" t="n">
        <v>0.98</v>
      </c>
      <c r="AG265" s="173" t="n">
        <v>0.99</v>
      </c>
      <c r="AH265" s="173" t="n">
        <v>0.985</v>
      </c>
      <c r="AI265" s="173" t="n">
        <v>0.985</v>
      </c>
      <c r="AJ265" s="173" t="n">
        <v>0.98</v>
      </c>
      <c r="AK265" s="173" t="n">
        <v>1</v>
      </c>
      <c r="AL265" s="173" t="n">
        <v>0</v>
      </c>
      <c r="AM265" s="174" t="n">
        <v>0</v>
      </c>
      <c r="BB265" s="181" t="n">
        <v>1</v>
      </c>
      <c r="BC265" s="173" t="n">
        <v>1</v>
      </c>
      <c r="BD265" s="173" t="n">
        <v>1</v>
      </c>
      <c r="BE265" s="173" t="n">
        <v>1</v>
      </c>
      <c r="BF265" s="173" t="n">
        <v>0.9999</v>
      </c>
      <c r="BG265" s="173" t="n">
        <v>1</v>
      </c>
      <c r="BH265" s="173" t="n">
        <v>1</v>
      </c>
      <c r="BI265" s="173" t="n">
        <v>0.99</v>
      </c>
      <c r="BJ265" s="173" t="n">
        <v>0.999</v>
      </c>
      <c r="BK265" s="173" t="n">
        <v>0.999</v>
      </c>
      <c r="BL265" s="173" t="n">
        <v>0.9985</v>
      </c>
      <c r="BM265" s="173" t="n">
        <v>0.9985</v>
      </c>
      <c r="BN265" s="173" t="n">
        <v>0.972</v>
      </c>
      <c r="BO265" s="173" t="n">
        <v>0.9999</v>
      </c>
      <c r="BP265" s="173" t="n">
        <v>0.9999</v>
      </c>
      <c r="BQ265" s="173" t="n">
        <v>1</v>
      </c>
      <c r="BR265" s="173" t="n">
        <v>1.1379626</v>
      </c>
      <c r="BS265" s="173" t="n">
        <v>1.141</v>
      </c>
      <c r="BT265" s="173" t="n">
        <v>1.0827</v>
      </c>
      <c r="BU265" s="173" t="n">
        <v>1.0308</v>
      </c>
      <c r="BV265" s="173" t="n">
        <v>1</v>
      </c>
      <c r="BW265" s="173" t="n">
        <v>2.7798</v>
      </c>
      <c r="BX265" s="173" t="n">
        <v>2.353826333</v>
      </c>
      <c r="BY265" s="173" t="n">
        <v>1.20055</v>
      </c>
      <c r="BZ265" s="173" t="n">
        <v>1.2885</v>
      </c>
      <c r="CA265" s="173" t="n">
        <v>2.001</v>
      </c>
      <c r="CB265" s="173" t="n">
        <v>1.594505</v>
      </c>
      <c r="CC265" s="173" t="n">
        <v>1.594505</v>
      </c>
      <c r="CD265" s="173" t="n">
        <v>1.310205</v>
      </c>
      <c r="CE265" s="173" t="n">
        <v>1.11908</v>
      </c>
      <c r="CF265" s="173" t="n">
        <v>1.489805</v>
      </c>
      <c r="CG265" s="182"/>
      <c r="CH265" s="173" t="n">
        <v>1.108025</v>
      </c>
      <c r="CI265" s="182"/>
      <c r="CJ265" s="182"/>
      <c r="CK265" s="182"/>
      <c r="CL265" s="182"/>
      <c r="CM265" s="182"/>
      <c r="CN265" s="182"/>
      <c r="CO265" s="182"/>
      <c r="CP265" s="173" t="n">
        <v>0.975</v>
      </c>
      <c r="CV265" s="173" t="n">
        <v>0.55</v>
      </c>
      <c r="CW265" s="173" t="n">
        <v>0.925</v>
      </c>
      <c r="CX265" s="173" t="n">
        <v>0.745</v>
      </c>
      <c r="CZ265" s="173" t="n">
        <v>0.945</v>
      </c>
      <c r="DA265" s="173" t="n">
        <v>0.9775</v>
      </c>
      <c r="DB265" s="173" t="n">
        <v>0.945</v>
      </c>
      <c r="DC265" s="173" t="n">
        <v>0.92</v>
      </c>
      <c r="DD265" s="173" t="n">
        <v>0.915</v>
      </c>
      <c r="DE265" s="173" t="n">
        <v>0.89</v>
      </c>
      <c r="DN265" s="182" t="n">
        <v>0.000285</v>
      </c>
      <c r="DO265" s="182" t="n">
        <v>0.0002</v>
      </c>
      <c r="DP265" s="182" t="n">
        <v>0</v>
      </c>
      <c r="DQ265" s="182" t="n">
        <v>0.0001</v>
      </c>
      <c r="DR265" s="182" t="n">
        <v>0</v>
      </c>
      <c r="DS265" s="182" t="n">
        <v>0.0036</v>
      </c>
      <c r="DT265" s="182" t="n">
        <v>0.00047</v>
      </c>
      <c r="DU265" s="182" t="n">
        <v>0.0007</v>
      </c>
      <c r="DV265" s="182" t="n">
        <v>0</v>
      </c>
      <c r="DW265" s="182" t="n">
        <v>0</v>
      </c>
      <c r="DX265" s="182" t="n">
        <v>0.0005</v>
      </c>
      <c r="DY265" s="182" t="n">
        <v>0.0005</v>
      </c>
      <c r="DZ265" s="182" t="n">
        <v>0.0003</v>
      </c>
      <c r="EA265" s="182" t="n">
        <v>0.000275</v>
      </c>
      <c r="EB265" s="182" t="n">
        <v>0.0004</v>
      </c>
      <c r="ED265" s="182" t="n">
        <v>6.5E-005</v>
      </c>
      <c r="EF265" s="173" t="n">
        <v>1</v>
      </c>
    </row>
    <row r="266" customFormat="false" ht="12.75" hidden="false" customHeight="false" outlineLevel="0" collapsed="false">
      <c r="A266" s="3" t="n">
        <v>44470</v>
      </c>
      <c r="B266" s="173" t="n">
        <v>0.98</v>
      </c>
      <c r="C266" s="173" t="n">
        <v>0</v>
      </c>
      <c r="E266" s="173" t="n">
        <v>0</v>
      </c>
      <c r="F266" s="173" t="n">
        <v>0</v>
      </c>
      <c r="G266" s="173" t="n">
        <v>0</v>
      </c>
      <c r="H266" s="173" t="n">
        <v>0.9875</v>
      </c>
      <c r="I266" s="173" t="n">
        <v>0.9875</v>
      </c>
      <c r="J266" s="173" t="n">
        <v>0.9805</v>
      </c>
      <c r="K266" s="173" t="n">
        <v>0</v>
      </c>
      <c r="L266" s="173" t="n">
        <v>0.9875</v>
      </c>
      <c r="M266" s="173" t="n">
        <v>0.9875</v>
      </c>
      <c r="N266" s="173" t="n">
        <v>0.98</v>
      </c>
      <c r="O266" s="173" t="n">
        <v>0.9875</v>
      </c>
      <c r="P266" s="173" t="n">
        <v>0.98</v>
      </c>
      <c r="Q266" s="173" t="n">
        <v>0.9875</v>
      </c>
      <c r="R266" s="173" t="n">
        <v>0.9875</v>
      </c>
      <c r="S266" s="173" t="n">
        <v>0.9875</v>
      </c>
      <c r="T266" s="173" t="n">
        <v>0.98</v>
      </c>
      <c r="U266" s="173" t="n">
        <v>0.98</v>
      </c>
      <c r="V266" s="173" t="n">
        <v>0.98</v>
      </c>
      <c r="W266" s="173" t="n">
        <v>0.98</v>
      </c>
      <c r="X266" s="173" t="n">
        <v>0.9875</v>
      </c>
      <c r="Y266" s="173" t="n">
        <v>0.9875</v>
      </c>
      <c r="Z266" s="173" t="n">
        <v>0.9875</v>
      </c>
      <c r="AA266" s="173" t="n">
        <v>0.9875</v>
      </c>
      <c r="AB266" s="173" t="n">
        <v>0.98</v>
      </c>
      <c r="AC266" s="173" t="n">
        <v>0.98</v>
      </c>
      <c r="AD266" s="173" t="n">
        <v>0.9875</v>
      </c>
      <c r="AE266" s="173" t="n">
        <v>0.9875</v>
      </c>
      <c r="AF266" s="173" t="n">
        <v>0.98</v>
      </c>
      <c r="AG266" s="173" t="n">
        <v>0.99</v>
      </c>
      <c r="AH266" s="173" t="n">
        <v>0.985</v>
      </c>
      <c r="AI266" s="173" t="n">
        <v>0.985</v>
      </c>
      <c r="AJ266" s="173" t="n">
        <v>0.98</v>
      </c>
      <c r="AK266" s="173" t="n">
        <v>1</v>
      </c>
      <c r="AL266" s="173" t="n">
        <v>0</v>
      </c>
      <c r="AM266" s="174" t="n">
        <v>0</v>
      </c>
      <c r="BB266" s="181" t="n">
        <v>1</v>
      </c>
      <c r="BC266" s="173" t="n">
        <v>1</v>
      </c>
      <c r="BD266" s="173" t="n">
        <v>1</v>
      </c>
      <c r="BE266" s="173" t="n">
        <v>1</v>
      </c>
      <c r="BF266" s="173" t="n">
        <v>0.9999</v>
      </c>
      <c r="BG266" s="173" t="n">
        <v>1</v>
      </c>
      <c r="BH266" s="173" t="n">
        <v>1</v>
      </c>
      <c r="BI266" s="173" t="n">
        <v>0.99</v>
      </c>
      <c r="BJ266" s="173" t="n">
        <v>0.999</v>
      </c>
      <c r="BK266" s="173" t="n">
        <v>0.999</v>
      </c>
      <c r="BL266" s="173" t="n">
        <v>0.9985</v>
      </c>
      <c r="BM266" s="173" t="n">
        <v>0.9985</v>
      </c>
      <c r="BN266" s="173" t="n">
        <v>0.972</v>
      </c>
      <c r="BO266" s="173" t="n">
        <v>0.9999</v>
      </c>
      <c r="BP266" s="173" t="n">
        <v>0.9999</v>
      </c>
      <c r="BQ266" s="173" t="n">
        <v>1</v>
      </c>
      <c r="BR266" s="173" t="n">
        <v>1.1382476</v>
      </c>
      <c r="BS266" s="173" t="n">
        <v>1.1412</v>
      </c>
      <c r="BT266" s="173" t="n">
        <v>1.0827</v>
      </c>
      <c r="BU266" s="173" t="n">
        <v>1.0309</v>
      </c>
      <c r="BV266" s="173" t="n">
        <v>1</v>
      </c>
      <c r="BW266" s="173" t="n">
        <v>2.7834</v>
      </c>
      <c r="BX266" s="173" t="n">
        <v>2.354296333</v>
      </c>
      <c r="BY266" s="173" t="n">
        <v>1.20125</v>
      </c>
      <c r="BZ266" s="173" t="n">
        <v>1.2885</v>
      </c>
      <c r="CA266" s="173" t="n">
        <v>2.001</v>
      </c>
      <c r="CB266" s="173" t="n">
        <v>1.595005</v>
      </c>
      <c r="CC266" s="173" t="n">
        <v>1.595005</v>
      </c>
      <c r="CD266" s="173" t="n">
        <v>1.310505</v>
      </c>
      <c r="CE266" s="173" t="n">
        <v>1.119355</v>
      </c>
      <c r="CF266" s="173" t="n">
        <v>1.490205</v>
      </c>
      <c r="CG266" s="182"/>
      <c r="CH266" s="173" t="n">
        <v>1.10809</v>
      </c>
      <c r="CI266" s="182"/>
      <c r="CJ266" s="182"/>
      <c r="CK266" s="182"/>
      <c r="CL266" s="182"/>
      <c r="CM266" s="182"/>
      <c r="CN266" s="182"/>
      <c r="CO266" s="182"/>
      <c r="CP266" s="173" t="n">
        <v>0.955</v>
      </c>
      <c r="CV266" s="173" t="n">
        <v>0.45</v>
      </c>
      <c r="CW266" s="173" t="n">
        <v>0.925</v>
      </c>
      <c r="CX266" s="173" t="n">
        <v>0.735</v>
      </c>
      <c r="CZ266" s="173" t="n">
        <v>0.805</v>
      </c>
      <c r="DA266" s="173" t="n">
        <v>0.8375</v>
      </c>
      <c r="DB266" s="173" t="n">
        <v>0.875</v>
      </c>
      <c r="DC266" s="173" t="n">
        <v>0.9025</v>
      </c>
      <c r="DD266" s="173" t="n">
        <v>0.82</v>
      </c>
      <c r="DE266" s="173" t="n">
        <v>0.89</v>
      </c>
      <c r="DN266" s="182" t="n">
        <v>0.000285</v>
      </c>
      <c r="DO266" s="182" t="n">
        <v>0.0002</v>
      </c>
      <c r="DP266" s="182" t="n">
        <v>0</v>
      </c>
      <c r="DQ266" s="182" t="n">
        <v>0.0001</v>
      </c>
      <c r="DR266" s="182" t="n">
        <v>0</v>
      </c>
      <c r="DS266" s="182" t="n">
        <v>0.0036</v>
      </c>
      <c r="DT266" s="182" t="n">
        <v>0.00047</v>
      </c>
      <c r="DU266" s="182" t="n">
        <v>0.0007</v>
      </c>
      <c r="DV266" s="182" t="n">
        <v>0</v>
      </c>
      <c r="DW266" s="182" t="n">
        <v>0</v>
      </c>
      <c r="DX266" s="182" t="n">
        <v>0.0005</v>
      </c>
      <c r="DY266" s="182" t="n">
        <v>0.0005</v>
      </c>
      <c r="DZ266" s="182" t="n">
        <v>0.0003</v>
      </c>
      <c r="EA266" s="182" t="n">
        <v>0.000275</v>
      </c>
      <c r="EB266" s="182" t="n">
        <v>0.0004</v>
      </c>
      <c r="ED266" s="182" t="n">
        <v>6.5E-005</v>
      </c>
      <c r="EF266" s="173" t="n">
        <v>1</v>
      </c>
    </row>
    <row r="267" customFormat="false" ht="12.75" hidden="false" customHeight="false" outlineLevel="0" collapsed="false">
      <c r="A267" s="3" t="n">
        <v>44501</v>
      </c>
      <c r="B267" s="173" t="n">
        <v>0.98</v>
      </c>
      <c r="C267" s="173" t="n">
        <v>0</v>
      </c>
      <c r="E267" s="173" t="n">
        <v>0</v>
      </c>
      <c r="F267" s="173" t="n">
        <v>0</v>
      </c>
      <c r="G267" s="173" t="n">
        <v>0</v>
      </c>
      <c r="H267" s="173" t="n">
        <v>0.9875</v>
      </c>
      <c r="I267" s="173" t="n">
        <v>0.9875</v>
      </c>
      <c r="J267" s="173" t="n">
        <v>0.9805</v>
      </c>
      <c r="K267" s="173" t="n">
        <v>0</v>
      </c>
      <c r="L267" s="173" t="n">
        <v>0.9875</v>
      </c>
      <c r="M267" s="173" t="n">
        <v>0.9875</v>
      </c>
      <c r="N267" s="173" t="n">
        <v>0.98</v>
      </c>
      <c r="O267" s="173" t="n">
        <v>0.9875</v>
      </c>
      <c r="P267" s="173" t="n">
        <v>0.98</v>
      </c>
      <c r="Q267" s="173" t="n">
        <v>0.9875</v>
      </c>
      <c r="R267" s="173" t="n">
        <v>0.9875</v>
      </c>
      <c r="S267" s="173" t="n">
        <v>0.9875</v>
      </c>
      <c r="T267" s="173" t="n">
        <v>0.98</v>
      </c>
      <c r="U267" s="173" t="n">
        <v>0.98</v>
      </c>
      <c r="V267" s="173" t="n">
        <v>0.98</v>
      </c>
      <c r="W267" s="173" t="n">
        <v>0.98</v>
      </c>
      <c r="X267" s="173" t="n">
        <v>0.9875</v>
      </c>
      <c r="Y267" s="173" t="n">
        <v>0.9875</v>
      </c>
      <c r="Z267" s="173" t="n">
        <v>0.9875</v>
      </c>
      <c r="AA267" s="173" t="n">
        <v>0.9875</v>
      </c>
      <c r="AB267" s="173" t="n">
        <v>0.98</v>
      </c>
      <c r="AC267" s="173" t="n">
        <v>0.98</v>
      </c>
      <c r="AD267" s="173" t="n">
        <v>0.9875</v>
      </c>
      <c r="AE267" s="173" t="n">
        <v>0.9875</v>
      </c>
      <c r="AF267" s="173" t="n">
        <v>0.98</v>
      </c>
      <c r="AG267" s="173" t="n">
        <v>0.99</v>
      </c>
      <c r="AH267" s="173" t="n">
        <v>0.985</v>
      </c>
      <c r="AI267" s="173" t="n">
        <v>0.985</v>
      </c>
      <c r="AJ267" s="173" t="n">
        <v>0.98</v>
      </c>
      <c r="AK267" s="173" t="n">
        <v>1</v>
      </c>
      <c r="AL267" s="173" t="n">
        <v>0</v>
      </c>
      <c r="AM267" s="174" t="n">
        <v>0</v>
      </c>
      <c r="BB267" s="181" t="n">
        <v>1</v>
      </c>
      <c r="BC267" s="173" t="n">
        <v>1</v>
      </c>
      <c r="BD267" s="173" t="n">
        <v>1</v>
      </c>
      <c r="BE267" s="173" t="n">
        <v>1</v>
      </c>
      <c r="BF267" s="173" t="n">
        <v>0.9999</v>
      </c>
      <c r="BG267" s="173" t="n">
        <v>1</v>
      </c>
      <c r="BH267" s="173" t="n">
        <v>1</v>
      </c>
      <c r="BI267" s="173" t="n">
        <v>0.99</v>
      </c>
      <c r="BJ267" s="173" t="n">
        <v>0.999</v>
      </c>
      <c r="BK267" s="173" t="n">
        <v>0.999</v>
      </c>
      <c r="BL267" s="173" t="n">
        <v>0.9985</v>
      </c>
      <c r="BM267" s="173" t="n">
        <v>0.9985</v>
      </c>
      <c r="BN267" s="173" t="n">
        <v>0.972</v>
      </c>
      <c r="BO267" s="173" t="n">
        <v>0.9999</v>
      </c>
      <c r="BP267" s="173" t="n">
        <v>0.9999</v>
      </c>
      <c r="BQ267" s="173" t="n">
        <v>1</v>
      </c>
      <c r="BR267" s="173" t="n">
        <v>1.1385326</v>
      </c>
      <c r="BS267" s="173" t="n">
        <v>1.1414</v>
      </c>
      <c r="BT267" s="173" t="n">
        <v>1.0827</v>
      </c>
      <c r="BU267" s="173" t="n">
        <v>1.031</v>
      </c>
      <c r="BV267" s="173" t="n">
        <v>1</v>
      </c>
      <c r="BW267" s="173" t="n">
        <v>2.787</v>
      </c>
      <c r="BX267" s="173" t="n">
        <v>2.354766333</v>
      </c>
      <c r="BY267" s="173" t="n">
        <v>1.20195</v>
      </c>
      <c r="BZ267" s="173" t="n">
        <v>1.2885</v>
      </c>
      <c r="CA267" s="173" t="n">
        <v>2.001</v>
      </c>
      <c r="CB267" s="173" t="n">
        <v>1.595505</v>
      </c>
      <c r="CC267" s="173" t="n">
        <v>1.595505</v>
      </c>
      <c r="CD267" s="173" t="n">
        <v>1.310805</v>
      </c>
      <c r="CE267" s="173" t="n">
        <v>1.11963</v>
      </c>
      <c r="CF267" s="173" t="n">
        <v>1.490605</v>
      </c>
      <c r="CG267" s="182"/>
      <c r="CH267" s="173" t="n">
        <v>1.108155</v>
      </c>
      <c r="CI267" s="182"/>
      <c r="CJ267" s="182"/>
      <c r="CK267" s="182"/>
      <c r="CL267" s="182"/>
      <c r="CM267" s="182"/>
      <c r="CN267" s="182"/>
      <c r="CO267" s="182"/>
      <c r="CP267" s="173" t="n">
        <v>0.955</v>
      </c>
      <c r="CV267" s="173" t="n">
        <v>0.46</v>
      </c>
      <c r="CW267" s="173" t="n">
        <v>0.905</v>
      </c>
      <c r="CX267" s="173" t="n">
        <v>0.695</v>
      </c>
      <c r="CZ267" s="173" t="n">
        <v>0.795</v>
      </c>
      <c r="DA267" s="173" t="n">
        <v>0.8275</v>
      </c>
      <c r="DB267" s="173" t="n">
        <v>0.85</v>
      </c>
      <c r="DC267" s="173" t="n">
        <v>0.9025</v>
      </c>
      <c r="DD267" s="173" t="n">
        <v>0.82</v>
      </c>
      <c r="DE267" s="173" t="n">
        <v>0.89</v>
      </c>
      <c r="DN267" s="182" t="n">
        <v>0.000285</v>
      </c>
      <c r="DO267" s="182" t="n">
        <v>0.0002</v>
      </c>
      <c r="DP267" s="182" t="n">
        <v>0</v>
      </c>
      <c r="DQ267" s="182" t="n">
        <v>0.0001</v>
      </c>
      <c r="DR267" s="182" t="n">
        <v>0</v>
      </c>
      <c r="DS267" s="182" t="n">
        <v>0.0036</v>
      </c>
      <c r="DT267" s="182" t="n">
        <v>0.00047</v>
      </c>
      <c r="DU267" s="182" t="n">
        <v>0.0007</v>
      </c>
      <c r="DV267" s="182" t="n">
        <v>0</v>
      </c>
      <c r="DW267" s="182" t="n">
        <v>0</v>
      </c>
      <c r="DX267" s="182" t="n">
        <v>0.0005</v>
      </c>
      <c r="DY267" s="182" t="n">
        <v>0.0005</v>
      </c>
      <c r="DZ267" s="182" t="n">
        <v>0.0003</v>
      </c>
      <c r="EA267" s="182" t="n">
        <v>0.000275</v>
      </c>
      <c r="EB267" s="182" t="n">
        <v>0.0004</v>
      </c>
      <c r="ED267" s="182" t="n">
        <v>6.5E-005</v>
      </c>
      <c r="EF267" s="173" t="n">
        <v>1</v>
      </c>
    </row>
    <row r="268" customFormat="false" ht="12.75" hidden="false" customHeight="false" outlineLevel="0" collapsed="false">
      <c r="A268" s="3" t="n">
        <v>44531</v>
      </c>
      <c r="B268" s="173" t="n">
        <v>0.98</v>
      </c>
      <c r="C268" s="173" t="n">
        <v>0</v>
      </c>
      <c r="E268" s="173" t="n">
        <v>0</v>
      </c>
      <c r="F268" s="173" t="n">
        <v>0</v>
      </c>
      <c r="G268" s="173" t="n">
        <v>0</v>
      </c>
      <c r="H268" s="173" t="n">
        <v>0.9875</v>
      </c>
      <c r="I268" s="173" t="n">
        <v>0.9875</v>
      </c>
      <c r="J268" s="173" t="n">
        <v>0.9805</v>
      </c>
      <c r="K268" s="173" t="n">
        <v>0</v>
      </c>
      <c r="L268" s="173" t="n">
        <v>0.94164295</v>
      </c>
      <c r="M268" s="173" t="n">
        <v>0.9875</v>
      </c>
      <c r="N268" s="173" t="n">
        <v>0.90466245</v>
      </c>
      <c r="O268" s="173" t="n">
        <v>0.9875</v>
      </c>
      <c r="P268" s="173" t="n">
        <v>0.90466245</v>
      </c>
      <c r="Q268" s="173" t="n">
        <v>0.94164295</v>
      </c>
      <c r="R268" s="173" t="n">
        <v>0.94164295</v>
      </c>
      <c r="S268" s="173" t="n">
        <v>0.94164295</v>
      </c>
      <c r="T268" s="173" t="n">
        <v>0.90466245</v>
      </c>
      <c r="U268" s="173" t="n">
        <v>0.90466245</v>
      </c>
      <c r="V268" s="173" t="n">
        <v>0.90466245</v>
      </c>
      <c r="W268" s="173" t="n">
        <v>0.90466245</v>
      </c>
      <c r="X268" s="173" t="n">
        <v>0.9875</v>
      </c>
      <c r="Y268" s="173" t="n">
        <v>0.9875</v>
      </c>
      <c r="Z268" s="173" t="n">
        <v>0.9875</v>
      </c>
      <c r="AA268" s="173" t="n">
        <v>0.9875</v>
      </c>
      <c r="AB268" s="173" t="n">
        <v>0.90466245</v>
      </c>
      <c r="AC268" s="173" t="n">
        <v>0.90466245</v>
      </c>
      <c r="AD268" s="173" t="n">
        <v>0.9875</v>
      </c>
      <c r="AE268" s="173" t="n">
        <v>0.9875</v>
      </c>
      <c r="AF268" s="173" t="n">
        <v>0.90466245</v>
      </c>
      <c r="AG268" s="173" t="n">
        <v>0.98</v>
      </c>
      <c r="AH268" s="173" t="n">
        <v>0.985</v>
      </c>
      <c r="AI268" s="173" t="n">
        <v>0.985</v>
      </c>
      <c r="AJ268" s="173" t="n">
        <v>0.90466245</v>
      </c>
      <c r="AK268" s="173" t="n">
        <v>1</v>
      </c>
      <c r="AL268" s="173" t="n">
        <v>0</v>
      </c>
      <c r="AM268" s="174" t="n">
        <v>0</v>
      </c>
      <c r="BB268" s="181" t="n">
        <v>1</v>
      </c>
      <c r="BC268" s="173" t="n">
        <v>1</v>
      </c>
      <c r="BD268" s="173" t="n">
        <v>1</v>
      </c>
      <c r="BE268" s="173" t="n">
        <v>1</v>
      </c>
      <c r="BF268" s="173" t="n">
        <v>0.9999</v>
      </c>
      <c r="BG268" s="173" t="n">
        <v>1</v>
      </c>
      <c r="BH268" s="173" t="n">
        <v>1</v>
      </c>
      <c r="BI268" s="173" t="n">
        <v>0.99</v>
      </c>
      <c r="BJ268" s="173" t="n">
        <v>0.999</v>
      </c>
      <c r="BK268" s="173" t="n">
        <v>0.999</v>
      </c>
      <c r="BL268" s="173" t="n">
        <v>0.9985</v>
      </c>
      <c r="BM268" s="173" t="n">
        <v>0.9985</v>
      </c>
      <c r="BN268" s="173" t="n">
        <v>0.972</v>
      </c>
      <c r="BO268" s="173" t="n">
        <v>0.9999</v>
      </c>
      <c r="BP268" s="173" t="n">
        <v>0.9999</v>
      </c>
      <c r="BQ268" s="173" t="n">
        <v>1</v>
      </c>
      <c r="BR268" s="173" t="n">
        <v>1.1388176</v>
      </c>
      <c r="BS268" s="173" t="n">
        <v>1.1416</v>
      </c>
      <c r="BT268" s="173" t="n">
        <v>1.0827</v>
      </c>
      <c r="BU268" s="173" t="n">
        <v>1.0311</v>
      </c>
      <c r="BV268" s="173" t="n">
        <v>1</v>
      </c>
      <c r="BW268" s="173" t="n">
        <v>2.7906</v>
      </c>
      <c r="BX268" s="173" t="n">
        <v>2.355236333</v>
      </c>
      <c r="BY268" s="173" t="n">
        <v>1.20265</v>
      </c>
      <c r="BZ268" s="173" t="n">
        <v>1.2885</v>
      </c>
      <c r="CA268" s="173" t="n">
        <v>2.001</v>
      </c>
      <c r="CB268" s="173" t="n">
        <v>1.596005</v>
      </c>
      <c r="CC268" s="173" t="n">
        <v>1.596005</v>
      </c>
      <c r="CD268" s="173" t="n">
        <v>1.311105</v>
      </c>
      <c r="CE268" s="173" t="n">
        <v>1.119905</v>
      </c>
      <c r="CF268" s="173" t="n">
        <v>1.491005</v>
      </c>
      <c r="CG268" s="182"/>
      <c r="CH268" s="173" t="n">
        <v>1.10822</v>
      </c>
      <c r="CI268" s="182"/>
      <c r="CJ268" s="182"/>
      <c r="CK268" s="182"/>
      <c r="CL268" s="182"/>
      <c r="CM268" s="182"/>
      <c r="CN268" s="182"/>
      <c r="CO268" s="182"/>
      <c r="CP268" s="173" t="n">
        <v>0.935</v>
      </c>
      <c r="CV268" s="173" t="n">
        <v>0.48</v>
      </c>
      <c r="CW268" s="173" t="n">
        <v>0.875</v>
      </c>
      <c r="CX268" s="173" t="n">
        <v>0.7</v>
      </c>
      <c r="CZ268" s="173" t="n">
        <v>0.59</v>
      </c>
      <c r="DA268" s="173" t="n">
        <v>0.6225</v>
      </c>
      <c r="DB268" s="173" t="n">
        <v>0.69</v>
      </c>
      <c r="DC268" s="173" t="n">
        <v>0.8925</v>
      </c>
      <c r="DD268" s="173" t="n">
        <v>0.715</v>
      </c>
      <c r="DE268" s="173" t="n">
        <v>0.89</v>
      </c>
      <c r="DN268" s="182" t="n">
        <v>0.000285</v>
      </c>
      <c r="DO268" s="182" t="n">
        <v>0.0002</v>
      </c>
      <c r="DP268" s="182" t="n">
        <v>0</v>
      </c>
      <c r="DQ268" s="182" t="n">
        <v>0.0001</v>
      </c>
      <c r="DR268" s="182" t="n">
        <v>0</v>
      </c>
      <c r="DS268" s="182" t="n">
        <v>0.0036</v>
      </c>
      <c r="DT268" s="182" t="n">
        <v>0.00047</v>
      </c>
      <c r="DU268" s="182" t="n">
        <v>0.0007</v>
      </c>
      <c r="DV268" s="182" t="n">
        <v>0</v>
      </c>
      <c r="DW268" s="182" t="n">
        <v>0</v>
      </c>
      <c r="DX268" s="182" t="n">
        <v>0.0005</v>
      </c>
      <c r="DY268" s="182" t="n">
        <v>0.0005</v>
      </c>
      <c r="DZ268" s="182" t="n">
        <v>0.0003</v>
      </c>
      <c r="EA268" s="182" t="n">
        <v>0.000275</v>
      </c>
      <c r="EB268" s="182" t="n">
        <v>0.0004</v>
      </c>
      <c r="ED268" s="182" t="n">
        <v>6.5E-005</v>
      </c>
      <c r="EF268" s="173" t="n">
        <v>1</v>
      </c>
    </row>
    <row r="269" customFormat="false" ht="12.75" hidden="false" customHeight="false" outlineLevel="0" collapsed="false">
      <c r="A269" s="3" t="n">
        <v>44562</v>
      </c>
      <c r="B269" s="173" t="n">
        <v>0.98</v>
      </c>
      <c r="C269" s="173" t="n">
        <v>0</v>
      </c>
      <c r="E269" s="173" t="n">
        <v>0</v>
      </c>
      <c r="F269" s="173" t="n">
        <v>0</v>
      </c>
      <c r="G269" s="173" t="n">
        <v>0</v>
      </c>
      <c r="H269" s="173" t="n">
        <v>0.9875</v>
      </c>
      <c r="I269" s="173" t="n">
        <v>0.96869675</v>
      </c>
      <c r="J269" s="173" t="n">
        <v>0.9805</v>
      </c>
      <c r="K269" s="173" t="n">
        <v>0</v>
      </c>
      <c r="L269" s="173" t="n">
        <v>0.965885525</v>
      </c>
      <c r="M269" s="173" t="n">
        <v>0.9875</v>
      </c>
      <c r="N269" s="173" t="n">
        <v>0.90486945</v>
      </c>
      <c r="O269" s="173" t="n">
        <v>0.9857584</v>
      </c>
      <c r="P269" s="173" t="n">
        <v>0.90486945</v>
      </c>
      <c r="Q269" s="173" t="n">
        <v>0.965885525</v>
      </c>
      <c r="R269" s="173" t="n">
        <v>0.965885525</v>
      </c>
      <c r="S269" s="173" t="n">
        <v>0.965885525</v>
      </c>
      <c r="T269" s="173" t="n">
        <v>0.90486945</v>
      </c>
      <c r="U269" s="173" t="n">
        <v>0.90486945</v>
      </c>
      <c r="V269" s="173" t="n">
        <v>0.90486945</v>
      </c>
      <c r="W269" s="173" t="n">
        <v>0.90486945</v>
      </c>
      <c r="X269" s="173" t="n">
        <v>0.9857584</v>
      </c>
      <c r="Y269" s="173" t="n">
        <v>0.9857584</v>
      </c>
      <c r="Z269" s="173" t="n">
        <v>0.9857584</v>
      </c>
      <c r="AA269" s="173" t="n">
        <v>0.9857584</v>
      </c>
      <c r="AB269" s="173" t="n">
        <v>0.90486945</v>
      </c>
      <c r="AC269" s="173" t="n">
        <v>0.90486945</v>
      </c>
      <c r="AD269" s="173" t="n">
        <v>0.9857584</v>
      </c>
      <c r="AE269" s="173" t="n">
        <v>0.9857584</v>
      </c>
      <c r="AF269" s="173" t="n">
        <v>0.90486945</v>
      </c>
      <c r="AG269" s="173" t="n">
        <v>0.98</v>
      </c>
      <c r="AH269" s="173" t="n">
        <v>0.985</v>
      </c>
      <c r="AI269" s="173" t="n">
        <v>0.985</v>
      </c>
      <c r="AJ269" s="173" t="n">
        <v>0.90486945</v>
      </c>
      <c r="AK269" s="173" t="n">
        <v>1</v>
      </c>
      <c r="AL269" s="173" t="n">
        <v>0</v>
      </c>
      <c r="AM269" s="174" t="n">
        <v>0</v>
      </c>
      <c r="BB269" s="181" t="n">
        <v>1</v>
      </c>
      <c r="BC269" s="173" t="n">
        <v>1</v>
      </c>
      <c r="BD269" s="173" t="n">
        <v>1</v>
      </c>
      <c r="BE269" s="173" t="n">
        <v>1</v>
      </c>
      <c r="BF269" s="173" t="n">
        <v>0.9999</v>
      </c>
      <c r="BG269" s="173" t="n">
        <v>1</v>
      </c>
      <c r="BH269" s="173" t="n">
        <v>1</v>
      </c>
      <c r="BI269" s="173" t="n">
        <v>0.99</v>
      </c>
      <c r="BJ269" s="173" t="n">
        <v>0.999</v>
      </c>
      <c r="BK269" s="173" t="n">
        <v>0.999</v>
      </c>
      <c r="BL269" s="173" t="n">
        <v>0.9985</v>
      </c>
      <c r="BM269" s="173" t="n">
        <v>0.9985</v>
      </c>
      <c r="BN269" s="173" t="n">
        <v>0.972</v>
      </c>
      <c r="BO269" s="173" t="n">
        <v>0.9999</v>
      </c>
      <c r="BP269" s="173" t="n">
        <v>0.9999</v>
      </c>
      <c r="BQ269" s="173" t="n">
        <v>1</v>
      </c>
      <c r="BR269" s="173" t="n">
        <v>1.1391026</v>
      </c>
      <c r="BS269" s="173" t="n">
        <v>1.1418</v>
      </c>
      <c r="BT269" s="173" t="n">
        <v>1.0827</v>
      </c>
      <c r="BU269" s="173" t="n">
        <v>1.0312</v>
      </c>
      <c r="BV269" s="173" t="n">
        <v>1</v>
      </c>
      <c r="BW269" s="173" t="n">
        <v>2.7942</v>
      </c>
      <c r="BX269" s="173" t="n">
        <v>2.355706333</v>
      </c>
      <c r="BY269" s="173" t="n">
        <v>1.20335</v>
      </c>
      <c r="BZ269" s="173" t="n">
        <v>1.2885</v>
      </c>
      <c r="CA269" s="173" t="n">
        <v>2.001</v>
      </c>
      <c r="CB269" s="173" t="n">
        <v>1.596505</v>
      </c>
      <c r="CC269" s="173" t="n">
        <v>1.596505</v>
      </c>
      <c r="CD269" s="173" t="n">
        <v>1.311405</v>
      </c>
      <c r="CE269" s="173" t="n">
        <v>1.12018</v>
      </c>
      <c r="CF269" s="173" t="n">
        <v>1.491405</v>
      </c>
      <c r="CG269" s="182"/>
      <c r="CH269" s="173" t="n">
        <v>1.108285</v>
      </c>
      <c r="CI269" s="182"/>
      <c r="CJ269" s="182"/>
      <c r="CK269" s="182"/>
      <c r="CL269" s="182"/>
      <c r="CM269" s="182"/>
      <c r="CN269" s="182"/>
      <c r="CO269" s="182"/>
      <c r="CP269" s="173" t="n">
        <v>0.895</v>
      </c>
      <c r="CV269" s="173" t="n">
        <v>0.45</v>
      </c>
      <c r="CW269" s="173" t="n">
        <v>0.805</v>
      </c>
      <c r="CX269" s="173" t="n">
        <v>0.71</v>
      </c>
      <c r="CZ269" s="173" t="n">
        <v>0.605</v>
      </c>
      <c r="DA269" s="173" t="n">
        <v>0.6375</v>
      </c>
      <c r="DB269" s="173" t="n">
        <v>0.69</v>
      </c>
      <c r="DC269" s="173" t="n">
        <v>0.88</v>
      </c>
      <c r="DD269" s="173" t="n">
        <v>0.64</v>
      </c>
      <c r="DE269" s="173" t="n">
        <v>0.89</v>
      </c>
      <c r="DN269" s="182" t="n">
        <v>0.000285</v>
      </c>
      <c r="DO269" s="182" t="n">
        <v>0.0002</v>
      </c>
      <c r="DP269" s="182" t="n">
        <v>0</v>
      </c>
      <c r="DQ269" s="182" t="n">
        <v>0.0001</v>
      </c>
      <c r="DR269" s="182" t="n">
        <v>0</v>
      </c>
      <c r="DS269" s="182" t="n">
        <v>0.0036</v>
      </c>
      <c r="DT269" s="182" t="n">
        <v>0.00047</v>
      </c>
      <c r="DU269" s="182" t="n">
        <v>0.0007</v>
      </c>
      <c r="DV269" s="182" t="n">
        <v>0</v>
      </c>
      <c r="DW269" s="182" t="n">
        <v>0</v>
      </c>
      <c r="DX269" s="182" t="n">
        <v>0.0005</v>
      </c>
      <c r="DY269" s="182" t="n">
        <v>0.0005</v>
      </c>
      <c r="DZ269" s="182" t="n">
        <v>0.0003</v>
      </c>
      <c r="EA269" s="182" t="n">
        <v>0.000275</v>
      </c>
      <c r="EB269" s="182" t="n">
        <v>0.0004</v>
      </c>
      <c r="ED269" s="182" t="n">
        <v>6.5E-005</v>
      </c>
      <c r="EF269" s="173" t="n">
        <v>1</v>
      </c>
    </row>
    <row r="270" customFormat="false" ht="12.75" hidden="false" customHeight="false" outlineLevel="0" collapsed="false">
      <c r="A270" s="3" t="n">
        <v>44593</v>
      </c>
      <c r="B270" s="173" t="n">
        <v>0.98</v>
      </c>
      <c r="C270" s="173" t="n">
        <v>0</v>
      </c>
      <c r="E270" s="173" t="n">
        <v>0</v>
      </c>
      <c r="F270" s="173" t="n">
        <v>0</v>
      </c>
      <c r="G270" s="173" t="n">
        <v>0</v>
      </c>
      <c r="H270" s="173" t="n">
        <v>0.9875</v>
      </c>
      <c r="I270" s="173" t="n">
        <v>0.9875</v>
      </c>
      <c r="J270" s="173" t="n">
        <v>0.9805</v>
      </c>
      <c r="K270" s="173" t="n">
        <v>0</v>
      </c>
      <c r="L270" s="173" t="n">
        <v>0.9875</v>
      </c>
      <c r="M270" s="173" t="n">
        <v>0.9875</v>
      </c>
      <c r="N270" s="173" t="n">
        <v>0.93131055</v>
      </c>
      <c r="O270" s="173" t="n">
        <v>0.983199263</v>
      </c>
      <c r="P270" s="173" t="n">
        <v>0.93131055</v>
      </c>
      <c r="Q270" s="173" t="n">
        <v>0.9875</v>
      </c>
      <c r="R270" s="173" t="n">
        <v>0.9875</v>
      </c>
      <c r="S270" s="173" t="n">
        <v>0.9875</v>
      </c>
      <c r="T270" s="173" t="n">
        <v>0.93131055</v>
      </c>
      <c r="U270" s="173" t="n">
        <v>0.93131055</v>
      </c>
      <c r="V270" s="173" t="n">
        <v>0.93131055</v>
      </c>
      <c r="W270" s="173" t="n">
        <v>0.93131055</v>
      </c>
      <c r="X270" s="173" t="n">
        <v>0.983199263</v>
      </c>
      <c r="Y270" s="173" t="n">
        <v>0.983199263</v>
      </c>
      <c r="Z270" s="173" t="n">
        <v>0.983199263</v>
      </c>
      <c r="AA270" s="173" t="n">
        <v>0.983199263</v>
      </c>
      <c r="AB270" s="173" t="n">
        <v>0.93131055</v>
      </c>
      <c r="AC270" s="173" t="n">
        <v>0.93131055</v>
      </c>
      <c r="AD270" s="173" t="n">
        <v>0.983199263</v>
      </c>
      <c r="AE270" s="173" t="n">
        <v>0.983199263</v>
      </c>
      <c r="AF270" s="173" t="n">
        <v>0.93131055</v>
      </c>
      <c r="AG270" s="173" t="n">
        <v>0.98</v>
      </c>
      <c r="AH270" s="173" t="n">
        <v>0.985</v>
      </c>
      <c r="AI270" s="173" t="n">
        <v>0.985</v>
      </c>
      <c r="AJ270" s="173" t="n">
        <v>0.93131055</v>
      </c>
      <c r="AK270" s="173" t="n">
        <v>1</v>
      </c>
      <c r="AL270" s="173" t="n">
        <v>0</v>
      </c>
      <c r="AM270" s="174" t="n">
        <v>0</v>
      </c>
      <c r="BB270" s="181" t="n">
        <v>1</v>
      </c>
      <c r="BC270" s="173" t="n">
        <v>1</v>
      </c>
      <c r="BD270" s="173" t="n">
        <v>1</v>
      </c>
      <c r="BE270" s="173" t="n">
        <v>1</v>
      </c>
      <c r="BF270" s="173" t="n">
        <v>0.9999</v>
      </c>
      <c r="BG270" s="173" t="n">
        <v>1</v>
      </c>
      <c r="BH270" s="173" t="n">
        <v>1</v>
      </c>
      <c r="BI270" s="173" t="n">
        <v>0.99</v>
      </c>
      <c r="BJ270" s="173" t="n">
        <v>0.999</v>
      </c>
      <c r="BK270" s="173" t="n">
        <v>0.999</v>
      </c>
      <c r="BL270" s="173" t="n">
        <v>0.9985</v>
      </c>
      <c r="BM270" s="173" t="n">
        <v>0.9985</v>
      </c>
      <c r="BN270" s="173" t="n">
        <v>0.972</v>
      </c>
      <c r="BO270" s="173" t="n">
        <v>0.9999</v>
      </c>
      <c r="BP270" s="173" t="n">
        <v>0.9999</v>
      </c>
      <c r="BQ270" s="173" t="n">
        <v>1</v>
      </c>
      <c r="BR270" s="173" t="n">
        <v>1.1393876</v>
      </c>
      <c r="BS270" s="173" t="n">
        <v>1.142</v>
      </c>
      <c r="BT270" s="173" t="n">
        <v>1.0827</v>
      </c>
      <c r="BU270" s="173" t="n">
        <v>1.0313</v>
      </c>
      <c r="BV270" s="173" t="n">
        <v>1</v>
      </c>
      <c r="BW270" s="173" t="n">
        <v>2.7978</v>
      </c>
      <c r="BX270" s="173" t="n">
        <v>2.356176333</v>
      </c>
      <c r="BY270" s="173" t="n">
        <v>1.20405</v>
      </c>
      <c r="BZ270" s="173" t="n">
        <v>1.2885</v>
      </c>
      <c r="CA270" s="173" t="n">
        <v>2.001</v>
      </c>
      <c r="CB270" s="173" t="n">
        <v>1.597005</v>
      </c>
      <c r="CC270" s="173" t="n">
        <v>1.597005</v>
      </c>
      <c r="CD270" s="173" t="n">
        <v>1.311705</v>
      </c>
      <c r="CE270" s="173" t="n">
        <v>1.120455</v>
      </c>
      <c r="CF270" s="173" t="n">
        <v>1.491805</v>
      </c>
      <c r="CG270" s="182"/>
      <c r="CH270" s="173" t="n">
        <v>1.10835</v>
      </c>
      <c r="CI270" s="182"/>
      <c r="CJ270" s="182"/>
      <c r="CK270" s="182"/>
      <c r="CL270" s="182"/>
      <c r="CM270" s="182"/>
      <c r="CN270" s="182"/>
      <c r="CO270" s="182"/>
      <c r="CP270" s="173" t="n">
        <v>0.865</v>
      </c>
      <c r="CV270" s="173" t="n">
        <v>0.45</v>
      </c>
      <c r="CW270" s="173" t="n">
        <v>0.845</v>
      </c>
      <c r="CX270" s="173" t="n">
        <v>0.815</v>
      </c>
      <c r="CZ270" s="173" t="n">
        <v>0.635</v>
      </c>
      <c r="DA270" s="173" t="n">
        <v>0.6675</v>
      </c>
      <c r="DB270" s="173" t="n">
        <v>0.71</v>
      </c>
      <c r="DC270" s="173" t="n">
        <v>0.8775</v>
      </c>
      <c r="DD270" s="173" t="n">
        <v>0.67</v>
      </c>
      <c r="DE270" s="173" t="n">
        <v>0.89</v>
      </c>
      <c r="DN270" s="182" t="n">
        <v>0.000285</v>
      </c>
      <c r="DO270" s="182" t="n">
        <v>0.0002</v>
      </c>
      <c r="DP270" s="182" t="n">
        <v>0</v>
      </c>
      <c r="DQ270" s="182" t="n">
        <v>0.0001</v>
      </c>
      <c r="DR270" s="182" t="n">
        <v>0</v>
      </c>
      <c r="DS270" s="182" t="n">
        <v>0.0036</v>
      </c>
      <c r="DT270" s="182" t="n">
        <v>0.00047</v>
      </c>
      <c r="DU270" s="182" t="n">
        <v>0.0007</v>
      </c>
      <c r="DV270" s="182" t="n">
        <v>0</v>
      </c>
      <c r="DW270" s="182" t="n">
        <v>0</v>
      </c>
      <c r="DX270" s="182" t="n">
        <v>0.0005</v>
      </c>
      <c r="DY270" s="182" t="n">
        <v>0.0005</v>
      </c>
      <c r="DZ270" s="182" t="n">
        <v>0.0003</v>
      </c>
      <c r="EA270" s="182" t="n">
        <v>0.000275</v>
      </c>
      <c r="EB270" s="182" t="n">
        <v>0.0004</v>
      </c>
      <c r="ED270" s="182" t="n">
        <v>6.5E-005</v>
      </c>
      <c r="EF270" s="173" t="n">
        <v>1</v>
      </c>
    </row>
    <row r="271" customFormat="false" ht="12.75" hidden="false" customHeight="false" outlineLevel="0" collapsed="false">
      <c r="A271" s="3" t="n">
        <v>44621</v>
      </c>
      <c r="B271" s="173" t="n">
        <v>0.98</v>
      </c>
      <c r="C271" s="173" t="n">
        <v>0</v>
      </c>
      <c r="E271" s="173" t="n">
        <v>0</v>
      </c>
      <c r="F271" s="173" t="n">
        <v>0</v>
      </c>
      <c r="G271" s="173" t="n">
        <v>0</v>
      </c>
      <c r="H271" s="173" t="n">
        <v>0.9875</v>
      </c>
      <c r="I271" s="173" t="n">
        <v>0.9875</v>
      </c>
      <c r="J271" s="173" t="n">
        <v>0.9805</v>
      </c>
      <c r="K271" s="173" t="n">
        <v>0</v>
      </c>
      <c r="L271" s="173" t="n">
        <v>0.9875</v>
      </c>
      <c r="M271" s="173" t="n">
        <v>0.9875</v>
      </c>
      <c r="N271" s="173" t="n">
        <v>0.98</v>
      </c>
      <c r="O271" s="173" t="n">
        <v>0.9875</v>
      </c>
      <c r="P271" s="173" t="n">
        <v>0.98</v>
      </c>
      <c r="Q271" s="173" t="n">
        <v>0.9875</v>
      </c>
      <c r="R271" s="173" t="n">
        <v>0.9875</v>
      </c>
      <c r="S271" s="173" t="n">
        <v>0.9875</v>
      </c>
      <c r="T271" s="173" t="n">
        <v>0.98</v>
      </c>
      <c r="U271" s="173" t="n">
        <v>0.98</v>
      </c>
      <c r="V271" s="173" t="n">
        <v>0.98</v>
      </c>
      <c r="W271" s="173" t="n">
        <v>0.98</v>
      </c>
      <c r="X271" s="173" t="n">
        <v>0.9875</v>
      </c>
      <c r="Y271" s="173" t="n">
        <v>0.9875</v>
      </c>
      <c r="Z271" s="173" t="n">
        <v>0.9875</v>
      </c>
      <c r="AA271" s="173" t="n">
        <v>0.9875</v>
      </c>
      <c r="AB271" s="173" t="n">
        <v>0.98</v>
      </c>
      <c r="AC271" s="173" t="n">
        <v>0.98</v>
      </c>
      <c r="AD271" s="173" t="n">
        <v>0.9875</v>
      </c>
      <c r="AE271" s="173" t="n">
        <v>0.9875</v>
      </c>
      <c r="AF271" s="173" t="n">
        <v>0.98</v>
      </c>
      <c r="AG271" s="173" t="n">
        <v>0.99</v>
      </c>
      <c r="AH271" s="173" t="n">
        <v>0.985</v>
      </c>
      <c r="AI271" s="173" t="n">
        <v>0.985</v>
      </c>
      <c r="AJ271" s="173" t="n">
        <v>0.98</v>
      </c>
      <c r="AK271" s="173" t="n">
        <v>1</v>
      </c>
      <c r="AL271" s="173" t="n">
        <v>0</v>
      </c>
      <c r="AM271" s="174" t="n">
        <v>0</v>
      </c>
      <c r="BB271" s="181" t="n">
        <v>1</v>
      </c>
      <c r="BC271" s="173" t="n">
        <v>1</v>
      </c>
      <c r="BD271" s="173" t="n">
        <v>1</v>
      </c>
      <c r="BE271" s="173" t="n">
        <v>1</v>
      </c>
      <c r="BF271" s="173" t="n">
        <v>0.9999</v>
      </c>
      <c r="BG271" s="173" t="n">
        <v>1</v>
      </c>
      <c r="BH271" s="173" t="n">
        <v>1</v>
      </c>
      <c r="BI271" s="173" t="n">
        <v>0.99</v>
      </c>
      <c r="BJ271" s="173" t="n">
        <v>0.999</v>
      </c>
      <c r="BK271" s="173" t="n">
        <v>0.999</v>
      </c>
      <c r="BL271" s="173" t="n">
        <v>0.9985</v>
      </c>
      <c r="BM271" s="173" t="n">
        <v>0.9985</v>
      </c>
      <c r="BN271" s="173" t="n">
        <v>0.972</v>
      </c>
      <c r="BO271" s="173" t="n">
        <v>0.9999</v>
      </c>
      <c r="BP271" s="173" t="n">
        <v>0.9999</v>
      </c>
      <c r="BQ271" s="173" t="n">
        <v>1</v>
      </c>
      <c r="BR271" s="173" t="n">
        <v>1.1396726</v>
      </c>
      <c r="BS271" s="173" t="n">
        <v>1.1422</v>
      </c>
      <c r="BT271" s="173" t="n">
        <v>1.0827</v>
      </c>
      <c r="BU271" s="173" t="n">
        <v>1.0314</v>
      </c>
      <c r="BV271" s="173" t="n">
        <v>1</v>
      </c>
      <c r="BW271" s="173" t="n">
        <v>2.8014</v>
      </c>
      <c r="BX271" s="173" t="n">
        <v>2.356646333</v>
      </c>
      <c r="BY271" s="173" t="n">
        <v>1.20475</v>
      </c>
      <c r="BZ271" s="173" t="n">
        <v>1.2885</v>
      </c>
      <c r="CA271" s="173" t="n">
        <v>2.001</v>
      </c>
      <c r="CB271" s="173" t="n">
        <v>1.597505</v>
      </c>
      <c r="CC271" s="173" t="n">
        <v>1.597505</v>
      </c>
      <c r="CD271" s="173" t="n">
        <v>1.312005</v>
      </c>
      <c r="CE271" s="173" t="n">
        <v>1.12073</v>
      </c>
      <c r="CF271" s="173" t="n">
        <v>1.492205</v>
      </c>
      <c r="CG271" s="182"/>
      <c r="CH271" s="173" t="n">
        <v>1.108415</v>
      </c>
      <c r="CI271" s="182"/>
      <c r="CJ271" s="182"/>
      <c r="CK271" s="182"/>
      <c r="CL271" s="182"/>
      <c r="CM271" s="182"/>
      <c r="CN271" s="182"/>
      <c r="CO271" s="182"/>
      <c r="CP271" s="173" t="n">
        <v>0.865</v>
      </c>
      <c r="CV271" s="173" t="n">
        <v>0.45</v>
      </c>
      <c r="CW271" s="173" t="n">
        <v>0.875</v>
      </c>
      <c r="CX271" s="173" t="n">
        <v>0.985</v>
      </c>
      <c r="CZ271" s="173" t="n">
        <v>0.785</v>
      </c>
      <c r="DA271" s="173" t="n">
        <v>0.8175</v>
      </c>
      <c r="DB271" s="173" t="n">
        <v>0.8</v>
      </c>
      <c r="DC271" s="173" t="n">
        <v>0.9</v>
      </c>
      <c r="DD271" s="173" t="n">
        <v>0.83</v>
      </c>
      <c r="DE271" s="173" t="n">
        <v>0.89</v>
      </c>
      <c r="DN271" s="182" t="n">
        <v>0.000285</v>
      </c>
      <c r="DO271" s="182" t="n">
        <v>0.0002</v>
      </c>
      <c r="DP271" s="182" t="n">
        <v>0</v>
      </c>
      <c r="DQ271" s="182" t="n">
        <v>0.0001</v>
      </c>
      <c r="DR271" s="182" t="n">
        <v>0</v>
      </c>
      <c r="DS271" s="182" t="n">
        <v>0.0036</v>
      </c>
      <c r="DT271" s="182" t="n">
        <v>0.00047</v>
      </c>
      <c r="DU271" s="182" t="n">
        <v>0.0007</v>
      </c>
      <c r="DV271" s="182" t="n">
        <v>0</v>
      </c>
      <c r="DW271" s="182" t="n">
        <v>0</v>
      </c>
      <c r="DX271" s="182" t="n">
        <v>0.0005</v>
      </c>
      <c r="DY271" s="182" t="n">
        <v>0.0005</v>
      </c>
      <c r="DZ271" s="182" t="n">
        <v>0.0003</v>
      </c>
      <c r="EA271" s="182" t="n">
        <v>0.000275</v>
      </c>
      <c r="EB271" s="182" t="n">
        <v>0.0004</v>
      </c>
      <c r="ED271" s="182" t="n">
        <v>6.5E-005</v>
      </c>
      <c r="EF271" s="173" t="n">
        <v>1</v>
      </c>
    </row>
    <row r="272" customFormat="false" ht="12.75" hidden="false" customHeight="false" outlineLevel="0" collapsed="false">
      <c r="A272" s="3" t="n">
        <v>44652</v>
      </c>
      <c r="B272" s="173" t="n">
        <v>0.98</v>
      </c>
      <c r="C272" s="173" t="n">
        <v>0</v>
      </c>
      <c r="E272" s="173" t="n">
        <v>0</v>
      </c>
      <c r="F272" s="173" t="n">
        <v>0</v>
      </c>
      <c r="G272" s="173" t="n">
        <v>0</v>
      </c>
      <c r="H272" s="173" t="n">
        <v>0.9875</v>
      </c>
      <c r="I272" s="173" t="n">
        <v>0.9875</v>
      </c>
      <c r="J272" s="173" t="n">
        <v>0.9805</v>
      </c>
      <c r="K272" s="173" t="n">
        <v>0</v>
      </c>
      <c r="L272" s="173" t="n">
        <v>0.9875</v>
      </c>
      <c r="M272" s="173" t="n">
        <v>0.9875</v>
      </c>
      <c r="N272" s="173" t="n">
        <v>0.98</v>
      </c>
      <c r="O272" s="173" t="n">
        <v>0.9875</v>
      </c>
      <c r="P272" s="173" t="n">
        <v>0.98</v>
      </c>
      <c r="Q272" s="173" t="n">
        <v>0.9875</v>
      </c>
      <c r="R272" s="173" t="n">
        <v>0.9875</v>
      </c>
      <c r="S272" s="173" t="n">
        <v>0.9875</v>
      </c>
      <c r="T272" s="173" t="n">
        <v>0.98</v>
      </c>
      <c r="U272" s="173" t="n">
        <v>0.98</v>
      </c>
      <c r="V272" s="173" t="n">
        <v>0.98</v>
      </c>
      <c r="W272" s="173" t="n">
        <v>0.98</v>
      </c>
      <c r="X272" s="173" t="n">
        <v>0.9875</v>
      </c>
      <c r="Y272" s="173" t="n">
        <v>0.9875</v>
      </c>
      <c r="Z272" s="173" t="n">
        <v>0.9875</v>
      </c>
      <c r="AA272" s="173" t="n">
        <v>0.9875</v>
      </c>
      <c r="AB272" s="173" t="n">
        <v>0.98</v>
      </c>
      <c r="AC272" s="173" t="n">
        <v>0.98</v>
      </c>
      <c r="AD272" s="173" t="n">
        <v>0.9875</v>
      </c>
      <c r="AE272" s="173" t="n">
        <v>0.9875</v>
      </c>
      <c r="AF272" s="173" t="n">
        <v>0.98</v>
      </c>
      <c r="AG272" s="173" t="n">
        <v>0.99</v>
      </c>
      <c r="AH272" s="173" t="n">
        <v>0.985</v>
      </c>
      <c r="AI272" s="173" t="n">
        <v>0.985</v>
      </c>
      <c r="AJ272" s="173" t="n">
        <v>0.98</v>
      </c>
      <c r="AK272" s="173" t="n">
        <v>1</v>
      </c>
      <c r="AL272" s="173" t="n">
        <v>0</v>
      </c>
      <c r="AM272" s="174" t="n">
        <v>0</v>
      </c>
      <c r="BB272" s="181" t="n">
        <v>1</v>
      </c>
      <c r="BC272" s="173" t="n">
        <v>1</v>
      </c>
      <c r="BD272" s="173" t="n">
        <v>1</v>
      </c>
      <c r="BE272" s="173" t="n">
        <v>1</v>
      </c>
      <c r="BF272" s="173" t="n">
        <v>0.9999</v>
      </c>
      <c r="BG272" s="173" t="n">
        <v>1</v>
      </c>
      <c r="BH272" s="173" t="n">
        <v>1</v>
      </c>
      <c r="BI272" s="173" t="n">
        <v>0.99</v>
      </c>
      <c r="BJ272" s="173" t="n">
        <v>0.999</v>
      </c>
      <c r="BK272" s="173" t="n">
        <v>0.999</v>
      </c>
      <c r="BL272" s="173" t="n">
        <v>0.9985</v>
      </c>
      <c r="BM272" s="173" t="n">
        <v>0.9985</v>
      </c>
      <c r="BN272" s="173" t="n">
        <v>0.972</v>
      </c>
      <c r="BO272" s="173" t="n">
        <v>0.9999</v>
      </c>
      <c r="BP272" s="173" t="n">
        <v>0.9999</v>
      </c>
      <c r="BQ272" s="173" t="n">
        <v>1</v>
      </c>
      <c r="BR272" s="173" t="n">
        <v>1.1399576</v>
      </c>
      <c r="BS272" s="173" t="n">
        <v>1.1424</v>
      </c>
      <c r="BT272" s="173" t="n">
        <v>1.0827</v>
      </c>
      <c r="BU272" s="173" t="n">
        <v>1.0315</v>
      </c>
      <c r="BV272" s="173" t="n">
        <v>1</v>
      </c>
      <c r="BW272" s="173" t="n">
        <v>2.805</v>
      </c>
      <c r="BX272" s="173" t="n">
        <v>2.357116333</v>
      </c>
      <c r="BY272" s="173" t="n">
        <v>1.20545</v>
      </c>
      <c r="BZ272" s="173" t="n">
        <v>1.2885</v>
      </c>
      <c r="CA272" s="173" t="n">
        <v>2.001</v>
      </c>
      <c r="CB272" s="173" t="n">
        <v>1.598005</v>
      </c>
      <c r="CC272" s="173" t="n">
        <v>1.598005</v>
      </c>
      <c r="CD272" s="173" t="n">
        <v>1.312305</v>
      </c>
      <c r="CE272" s="173" t="n">
        <v>1.121005</v>
      </c>
      <c r="CF272" s="173" t="n">
        <v>1.492605</v>
      </c>
      <c r="CG272" s="182"/>
      <c r="CH272" s="173" t="n">
        <v>1.10848</v>
      </c>
      <c r="CI272" s="182"/>
      <c r="CJ272" s="182"/>
      <c r="CK272" s="182"/>
      <c r="CL272" s="182"/>
      <c r="CM272" s="182"/>
      <c r="CN272" s="182"/>
      <c r="CO272" s="182"/>
      <c r="CP272" s="173" t="n">
        <v>0.895</v>
      </c>
      <c r="CV272" s="173" t="n">
        <v>0.42</v>
      </c>
      <c r="CW272" s="173" t="n">
        <v>0.935</v>
      </c>
      <c r="CX272" s="173" t="n">
        <v>0.975</v>
      </c>
      <c r="CZ272" s="173" t="n">
        <v>0.895</v>
      </c>
      <c r="DA272" s="173" t="n">
        <v>0.9275</v>
      </c>
      <c r="DB272" s="173" t="n">
        <v>0.85</v>
      </c>
      <c r="DC272" s="173" t="n">
        <v>0.903</v>
      </c>
      <c r="DD272" s="173" t="n">
        <v>0.92</v>
      </c>
      <c r="DE272" s="173" t="n">
        <v>0.89</v>
      </c>
      <c r="DN272" s="182" t="n">
        <v>0.000285</v>
      </c>
      <c r="DO272" s="182" t="n">
        <v>0.0002</v>
      </c>
      <c r="DP272" s="182" t="n">
        <v>0</v>
      </c>
      <c r="DQ272" s="182" t="n">
        <v>0.0001</v>
      </c>
      <c r="DR272" s="182" t="n">
        <v>0</v>
      </c>
      <c r="DS272" s="182" t="n">
        <v>0.0036</v>
      </c>
      <c r="DT272" s="182" t="n">
        <v>0.00047</v>
      </c>
      <c r="DU272" s="182" t="n">
        <v>0.0007</v>
      </c>
      <c r="DV272" s="182" t="n">
        <v>0</v>
      </c>
      <c r="DW272" s="182" t="n">
        <v>0</v>
      </c>
      <c r="DX272" s="182" t="n">
        <v>0.0005</v>
      </c>
      <c r="DY272" s="182" t="n">
        <v>0.0005</v>
      </c>
      <c r="DZ272" s="182" t="n">
        <v>0.0003</v>
      </c>
      <c r="EA272" s="182" t="n">
        <v>0.000275</v>
      </c>
      <c r="EB272" s="182" t="n">
        <v>0.0004</v>
      </c>
      <c r="ED272" s="182" t="n">
        <v>6.5E-005</v>
      </c>
      <c r="EF272" s="173" t="n">
        <v>1</v>
      </c>
    </row>
    <row r="273" customFormat="false" ht="12.75" hidden="false" customHeight="false" outlineLevel="0" collapsed="false">
      <c r="A273" s="3" t="n">
        <v>44682</v>
      </c>
      <c r="B273" s="173" t="n">
        <v>0.98</v>
      </c>
      <c r="C273" s="173" t="n">
        <v>0</v>
      </c>
      <c r="E273" s="173" t="n">
        <v>0</v>
      </c>
      <c r="F273" s="173" t="n">
        <v>0</v>
      </c>
      <c r="G273" s="173" t="n">
        <v>0</v>
      </c>
      <c r="H273" s="173" t="n">
        <v>0.9875</v>
      </c>
      <c r="I273" s="173" t="n">
        <v>0.9875</v>
      </c>
      <c r="J273" s="173" t="n">
        <v>0.9805</v>
      </c>
      <c r="K273" s="173" t="n">
        <v>0</v>
      </c>
      <c r="L273" s="173" t="n">
        <v>0.9875</v>
      </c>
      <c r="M273" s="173" t="n">
        <v>0.9875</v>
      </c>
      <c r="N273" s="173" t="n">
        <v>0.98</v>
      </c>
      <c r="O273" s="173" t="n">
        <v>0.9875</v>
      </c>
      <c r="P273" s="173" t="n">
        <v>0.98</v>
      </c>
      <c r="Q273" s="173" t="n">
        <v>0.9875</v>
      </c>
      <c r="R273" s="173" t="n">
        <v>0.9875</v>
      </c>
      <c r="S273" s="173" t="n">
        <v>0.9875</v>
      </c>
      <c r="T273" s="173" t="n">
        <v>0.98</v>
      </c>
      <c r="U273" s="173" t="n">
        <v>0.98</v>
      </c>
      <c r="V273" s="173" t="n">
        <v>0.98</v>
      </c>
      <c r="W273" s="173" t="n">
        <v>0.98</v>
      </c>
      <c r="X273" s="173" t="n">
        <v>0.9875</v>
      </c>
      <c r="Y273" s="173" t="n">
        <v>0.9875</v>
      </c>
      <c r="Z273" s="173" t="n">
        <v>0.9875</v>
      </c>
      <c r="AA273" s="173" t="n">
        <v>0.9875</v>
      </c>
      <c r="AB273" s="173" t="n">
        <v>0.98</v>
      </c>
      <c r="AC273" s="173" t="n">
        <v>0.98</v>
      </c>
      <c r="AD273" s="173" t="n">
        <v>0.9875</v>
      </c>
      <c r="AE273" s="173" t="n">
        <v>0.9875</v>
      </c>
      <c r="AF273" s="173" t="n">
        <v>0.98</v>
      </c>
      <c r="AG273" s="173" t="n">
        <v>0.99</v>
      </c>
      <c r="AH273" s="173" t="n">
        <v>0.985</v>
      </c>
      <c r="AI273" s="173" t="n">
        <v>0.985</v>
      </c>
      <c r="AJ273" s="173" t="n">
        <v>0.98</v>
      </c>
      <c r="AK273" s="173" t="n">
        <v>1</v>
      </c>
      <c r="AL273" s="173" t="n">
        <v>0</v>
      </c>
      <c r="AM273" s="174" t="n">
        <v>0</v>
      </c>
      <c r="BB273" s="181" t="n">
        <v>1</v>
      </c>
      <c r="BC273" s="173" t="n">
        <v>1</v>
      </c>
      <c r="BD273" s="173" t="n">
        <v>1</v>
      </c>
      <c r="BE273" s="173" t="n">
        <v>1</v>
      </c>
      <c r="BF273" s="173" t="n">
        <v>0.9999</v>
      </c>
      <c r="BG273" s="173" t="n">
        <v>1</v>
      </c>
      <c r="BH273" s="173" t="n">
        <v>1</v>
      </c>
      <c r="BI273" s="173" t="n">
        <v>0.99</v>
      </c>
      <c r="BJ273" s="173" t="n">
        <v>0.999</v>
      </c>
      <c r="BK273" s="173" t="n">
        <v>0.999</v>
      </c>
      <c r="BL273" s="173" t="n">
        <v>0.9985</v>
      </c>
      <c r="BM273" s="173" t="n">
        <v>0.9985</v>
      </c>
      <c r="BN273" s="173" t="n">
        <v>0.972</v>
      </c>
      <c r="BO273" s="173" t="n">
        <v>0.9999</v>
      </c>
      <c r="BP273" s="173" t="n">
        <v>0.9999</v>
      </c>
      <c r="BQ273" s="173" t="n">
        <v>1</v>
      </c>
      <c r="BR273" s="173" t="n">
        <v>1.1402426</v>
      </c>
      <c r="BS273" s="173" t="n">
        <v>1.1426</v>
      </c>
      <c r="BT273" s="173" t="n">
        <v>1.0827</v>
      </c>
      <c r="BU273" s="173" t="n">
        <v>1.0316</v>
      </c>
      <c r="BV273" s="173" t="n">
        <v>1</v>
      </c>
      <c r="BW273" s="173" t="n">
        <v>2.8086</v>
      </c>
      <c r="BX273" s="173" t="n">
        <v>2.357586333</v>
      </c>
      <c r="BY273" s="173" t="n">
        <v>1.20615</v>
      </c>
      <c r="BZ273" s="173" t="n">
        <v>1.2885</v>
      </c>
      <c r="CA273" s="173" t="n">
        <v>2.001</v>
      </c>
      <c r="CB273" s="173" t="n">
        <v>1.598505</v>
      </c>
      <c r="CC273" s="173" t="n">
        <v>1.598505</v>
      </c>
      <c r="CD273" s="173" t="n">
        <v>1.312605</v>
      </c>
      <c r="CE273" s="173" t="n">
        <v>1.12128</v>
      </c>
      <c r="CF273" s="173" t="n">
        <v>1.493005</v>
      </c>
      <c r="CG273" s="182"/>
      <c r="CH273" s="173" t="n">
        <v>1.108545</v>
      </c>
      <c r="CI273" s="182"/>
      <c r="CJ273" s="182"/>
      <c r="CK273" s="182"/>
      <c r="CL273" s="182"/>
      <c r="CM273" s="182"/>
      <c r="CN273" s="182"/>
      <c r="CO273" s="182"/>
      <c r="CP273" s="173" t="n">
        <v>0.965</v>
      </c>
      <c r="CV273" s="173" t="n">
        <v>0.42</v>
      </c>
      <c r="CW273" s="173" t="n">
        <v>0.935</v>
      </c>
      <c r="CX273" s="173" t="n">
        <v>0.875</v>
      </c>
      <c r="CZ273" s="173" t="n">
        <v>0.9175</v>
      </c>
      <c r="DA273" s="173" t="n">
        <v>0.95</v>
      </c>
      <c r="DB273" s="173" t="n">
        <v>0.88</v>
      </c>
      <c r="DC273" s="173" t="n">
        <v>0.9</v>
      </c>
      <c r="DD273" s="173" t="n">
        <v>0.935</v>
      </c>
      <c r="DE273" s="173" t="n">
        <v>0.89</v>
      </c>
      <c r="DN273" s="182" t="n">
        <v>0.000285</v>
      </c>
      <c r="DO273" s="182" t="n">
        <v>0.0002</v>
      </c>
      <c r="DP273" s="182" t="n">
        <v>0</v>
      </c>
      <c r="DQ273" s="182" t="n">
        <v>0.0001</v>
      </c>
      <c r="DR273" s="182" t="n">
        <v>0</v>
      </c>
      <c r="DS273" s="182" t="n">
        <v>0.0036</v>
      </c>
      <c r="DT273" s="182" t="n">
        <v>0.00047</v>
      </c>
      <c r="DU273" s="182" t="n">
        <v>0.0007</v>
      </c>
      <c r="DV273" s="182" t="n">
        <v>0</v>
      </c>
      <c r="DW273" s="182" t="n">
        <v>0</v>
      </c>
      <c r="DX273" s="182" t="n">
        <v>0.0005</v>
      </c>
      <c r="DY273" s="182" t="n">
        <v>0.0005</v>
      </c>
      <c r="DZ273" s="182" t="n">
        <v>0.0003</v>
      </c>
      <c r="EA273" s="182" t="n">
        <v>0.000275</v>
      </c>
      <c r="EB273" s="182" t="n">
        <v>0.0004</v>
      </c>
      <c r="ED273" s="182" t="n">
        <v>6.5E-005</v>
      </c>
      <c r="EF273" s="173" t="n">
        <v>1</v>
      </c>
    </row>
    <row r="274" customFormat="false" ht="12.75" hidden="false" customHeight="false" outlineLevel="0" collapsed="false">
      <c r="A274" s="3" t="n">
        <v>44713</v>
      </c>
      <c r="B274" s="173" t="n">
        <v>0.98</v>
      </c>
      <c r="C274" s="173" t="n">
        <v>0</v>
      </c>
      <c r="E274" s="173" t="n">
        <v>0</v>
      </c>
      <c r="F274" s="173" t="n">
        <v>0</v>
      </c>
      <c r="G274" s="173" t="n">
        <v>0</v>
      </c>
      <c r="H274" s="173" t="n">
        <v>0.9875</v>
      </c>
      <c r="I274" s="173" t="n">
        <v>0.9875</v>
      </c>
      <c r="J274" s="173" t="n">
        <v>0.9805</v>
      </c>
      <c r="K274" s="173" t="n">
        <v>0</v>
      </c>
      <c r="L274" s="173" t="n">
        <v>0.9875</v>
      </c>
      <c r="M274" s="173" t="n">
        <v>0.9875</v>
      </c>
      <c r="N274" s="173" t="n">
        <v>0.98</v>
      </c>
      <c r="O274" s="173" t="n">
        <v>0.9875</v>
      </c>
      <c r="P274" s="173" t="n">
        <v>0.98</v>
      </c>
      <c r="Q274" s="173" t="n">
        <v>0.9875</v>
      </c>
      <c r="R274" s="173" t="n">
        <v>0.9875</v>
      </c>
      <c r="S274" s="173" t="n">
        <v>0.9875</v>
      </c>
      <c r="T274" s="173" t="n">
        <v>0.98</v>
      </c>
      <c r="U274" s="173" t="n">
        <v>0.98</v>
      </c>
      <c r="V274" s="173" t="n">
        <v>0.98</v>
      </c>
      <c r="W274" s="173" t="n">
        <v>0.98</v>
      </c>
      <c r="X274" s="173" t="n">
        <v>0.9875</v>
      </c>
      <c r="Y274" s="173" t="n">
        <v>0.9875</v>
      </c>
      <c r="Z274" s="173" t="n">
        <v>0.9875</v>
      </c>
      <c r="AA274" s="173" t="n">
        <v>0.9875</v>
      </c>
      <c r="AB274" s="173" t="n">
        <v>0.98</v>
      </c>
      <c r="AC274" s="173" t="n">
        <v>0.98</v>
      </c>
      <c r="AD274" s="173" t="n">
        <v>0.9875</v>
      </c>
      <c r="AE274" s="173" t="n">
        <v>0.9875</v>
      </c>
      <c r="AF274" s="173" t="n">
        <v>0.98</v>
      </c>
      <c r="AG274" s="173" t="n">
        <v>0.99</v>
      </c>
      <c r="AH274" s="173" t="n">
        <v>0.985</v>
      </c>
      <c r="AI274" s="173" t="n">
        <v>0.985</v>
      </c>
      <c r="AJ274" s="173" t="n">
        <v>0.98</v>
      </c>
      <c r="AK274" s="173" t="n">
        <v>1</v>
      </c>
      <c r="AL274" s="173" t="n">
        <v>0</v>
      </c>
      <c r="AM274" s="174" t="n">
        <v>0</v>
      </c>
      <c r="BB274" s="181" t="n">
        <v>1</v>
      </c>
      <c r="BC274" s="173" t="n">
        <v>1</v>
      </c>
      <c r="BD274" s="173" t="n">
        <v>1</v>
      </c>
      <c r="BE274" s="173" t="n">
        <v>1</v>
      </c>
      <c r="BF274" s="173" t="n">
        <v>0.9999</v>
      </c>
      <c r="BG274" s="173" t="n">
        <v>1</v>
      </c>
      <c r="BH274" s="173" t="n">
        <v>1</v>
      </c>
      <c r="BI274" s="173" t="n">
        <v>0.99</v>
      </c>
      <c r="BJ274" s="173" t="n">
        <v>0.999</v>
      </c>
      <c r="BK274" s="173" t="n">
        <v>0.999</v>
      </c>
      <c r="BL274" s="173" t="n">
        <v>0.9985</v>
      </c>
      <c r="BM274" s="173" t="n">
        <v>0.9985</v>
      </c>
      <c r="BN274" s="173" t="n">
        <v>0.972</v>
      </c>
      <c r="BO274" s="173" t="n">
        <v>0.9999</v>
      </c>
      <c r="BP274" s="173" t="n">
        <v>0.9999</v>
      </c>
      <c r="BQ274" s="173" t="n">
        <v>1</v>
      </c>
      <c r="BR274" s="173" t="n">
        <v>1.1405276</v>
      </c>
      <c r="BS274" s="173" t="n">
        <v>1.1428</v>
      </c>
      <c r="BT274" s="173" t="n">
        <v>1.0827</v>
      </c>
      <c r="BU274" s="173" t="n">
        <v>1.0317</v>
      </c>
      <c r="BV274" s="173" t="n">
        <v>1</v>
      </c>
      <c r="BW274" s="173" t="n">
        <v>2.8122</v>
      </c>
      <c r="BX274" s="173" t="n">
        <v>2.358056333</v>
      </c>
      <c r="BY274" s="173" t="n">
        <v>1.20685</v>
      </c>
      <c r="BZ274" s="173" t="n">
        <v>1.2885</v>
      </c>
      <c r="CA274" s="173" t="n">
        <v>2.001</v>
      </c>
      <c r="CB274" s="173" t="n">
        <v>1.599005</v>
      </c>
      <c r="CC274" s="173" t="n">
        <v>1.599005</v>
      </c>
      <c r="CD274" s="173" t="n">
        <v>1.312905</v>
      </c>
      <c r="CE274" s="173" t="n">
        <v>1.121555</v>
      </c>
      <c r="CF274" s="173" t="n">
        <v>1.493405</v>
      </c>
      <c r="CG274" s="182"/>
      <c r="CH274" s="173" t="n">
        <v>1.10861</v>
      </c>
      <c r="CI274" s="182"/>
      <c r="CJ274" s="182"/>
      <c r="CK274" s="182"/>
      <c r="CL274" s="182"/>
      <c r="CM274" s="182"/>
      <c r="CN274" s="182"/>
      <c r="CO274" s="182"/>
      <c r="CP274" s="173" t="n">
        <v>0.965</v>
      </c>
      <c r="CV274" s="173" t="n">
        <v>0.47</v>
      </c>
      <c r="CW274" s="173" t="n">
        <v>0.935</v>
      </c>
      <c r="CX274" s="173" t="n">
        <v>0.785</v>
      </c>
      <c r="CZ274" s="173" t="n">
        <v>0.8825</v>
      </c>
      <c r="DA274" s="173" t="n">
        <v>0.915</v>
      </c>
      <c r="DB274" s="173" t="n">
        <v>0.88</v>
      </c>
      <c r="DC274" s="173" t="n">
        <v>0.9025</v>
      </c>
      <c r="DD274" s="173" t="n">
        <v>0.915</v>
      </c>
      <c r="DE274" s="173" t="n">
        <v>0.89</v>
      </c>
      <c r="DN274" s="182" t="n">
        <v>0.000285</v>
      </c>
      <c r="DO274" s="182" t="n">
        <v>0.0002</v>
      </c>
      <c r="DP274" s="182" t="n">
        <v>0</v>
      </c>
      <c r="DQ274" s="182" t="n">
        <v>0.0001</v>
      </c>
      <c r="DR274" s="182" t="n">
        <v>0</v>
      </c>
      <c r="DS274" s="182" t="n">
        <v>0.0036</v>
      </c>
      <c r="DT274" s="182" t="n">
        <v>0.00047</v>
      </c>
      <c r="DU274" s="182" t="n">
        <v>0.0007</v>
      </c>
      <c r="DV274" s="182" t="n">
        <v>0</v>
      </c>
      <c r="DW274" s="182" t="n">
        <v>0</v>
      </c>
      <c r="DX274" s="182" t="n">
        <v>0.0005</v>
      </c>
      <c r="DY274" s="182" t="n">
        <v>0.0005</v>
      </c>
      <c r="DZ274" s="182" t="n">
        <v>0.0003</v>
      </c>
      <c r="EA274" s="182" t="n">
        <v>0.000275</v>
      </c>
      <c r="EB274" s="182" t="n">
        <v>0.0004</v>
      </c>
      <c r="ED274" s="182" t="n">
        <v>6.5E-005</v>
      </c>
      <c r="EF274" s="173" t="n">
        <v>1</v>
      </c>
    </row>
    <row r="275" customFormat="false" ht="12.75" hidden="false" customHeight="false" outlineLevel="0" collapsed="false">
      <c r="A275" s="3" t="n">
        <v>44743</v>
      </c>
      <c r="B275" s="173" t="n">
        <v>0.98</v>
      </c>
      <c r="C275" s="173" t="n">
        <v>0</v>
      </c>
      <c r="E275" s="173" t="n">
        <v>0</v>
      </c>
      <c r="F275" s="173" t="n">
        <v>0</v>
      </c>
      <c r="G275" s="173" t="n">
        <v>0</v>
      </c>
      <c r="H275" s="173" t="n">
        <v>0.9875</v>
      </c>
      <c r="I275" s="173" t="n">
        <v>0.9875</v>
      </c>
      <c r="J275" s="173" t="n">
        <v>0.9805</v>
      </c>
      <c r="K275" s="173" t="n">
        <v>0</v>
      </c>
      <c r="L275" s="173" t="n">
        <v>0.9875</v>
      </c>
      <c r="M275" s="173" t="n">
        <v>0.9875</v>
      </c>
      <c r="N275" s="173" t="n">
        <v>0.98</v>
      </c>
      <c r="O275" s="173" t="n">
        <v>0.9875</v>
      </c>
      <c r="P275" s="173" t="n">
        <v>0.98</v>
      </c>
      <c r="Q275" s="173" t="n">
        <v>0.9875</v>
      </c>
      <c r="R275" s="173" t="n">
        <v>0.9875</v>
      </c>
      <c r="S275" s="173" t="n">
        <v>0.9875</v>
      </c>
      <c r="T275" s="173" t="n">
        <v>0.98</v>
      </c>
      <c r="U275" s="173" t="n">
        <v>0.98</v>
      </c>
      <c r="V275" s="173" t="n">
        <v>0.98</v>
      </c>
      <c r="W275" s="173" t="n">
        <v>0.98</v>
      </c>
      <c r="X275" s="173" t="n">
        <v>0.9875</v>
      </c>
      <c r="Y275" s="173" t="n">
        <v>0.9875</v>
      </c>
      <c r="Z275" s="173" t="n">
        <v>0.9875</v>
      </c>
      <c r="AA275" s="173" t="n">
        <v>0.9875</v>
      </c>
      <c r="AB275" s="173" t="n">
        <v>0.98</v>
      </c>
      <c r="AC275" s="173" t="n">
        <v>0.98</v>
      </c>
      <c r="AD275" s="173" t="n">
        <v>0.9875</v>
      </c>
      <c r="AE275" s="173" t="n">
        <v>0.9875</v>
      </c>
      <c r="AF275" s="173" t="n">
        <v>0.98</v>
      </c>
      <c r="AG275" s="173" t="n">
        <v>0.99</v>
      </c>
      <c r="AH275" s="173" t="n">
        <v>0.985</v>
      </c>
      <c r="AI275" s="173" t="n">
        <v>0.985</v>
      </c>
      <c r="AJ275" s="173" t="n">
        <v>0.98</v>
      </c>
      <c r="AK275" s="173" t="n">
        <v>1</v>
      </c>
      <c r="AL275" s="173" t="n">
        <v>0</v>
      </c>
      <c r="AM275" s="174" t="n">
        <v>0</v>
      </c>
      <c r="BB275" s="181" t="n">
        <v>1</v>
      </c>
      <c r="BC275" s="173" t="n">
        <v>1</v>
      </c>
      <c r="BD275" s="173" t="n">
        <v>1</v>
      </c>
      <c r="BE275" s="173" t="n">
        <v>1</v>
      </c>
      <c r="BF275" s="173" t="n">
        <v>0.9999</v>
      </c>
      <c r="BG275" s="173" t="n">
        <v>1</v>
      </c>
      <c r="BH275" s="173" t="n">
        <v>1</v>
      </c>
      <c r="BI275" s="173" t="n">
        <v>0.99</v>
      </c>
      <c r="BJ275" s="173" t="n">
        <v>0.999</v>
      </c>
      <c r="BK275" s="173" t="n">
        <v>0.999</v>
      </c>
      <c r="BL275" s="173" t="n">
        <v>0.9985</v>
      </c>
      <c r="BM275" s="173" t="n">
        <v>0.9985</v>
      </c>
      <c r="BN275" s="173" t="n">
        <v>0.972</v>
      </c>
      <c r="BO275" s="173" t="n">
        <v>0.9999</v>
      </c>
      <c r="BP275" s="173" t="n">
        <v>0.9999</v>
      </c>
      <c r="BQ275" s="173" t="n">
        <v>1</v>
      </c>
      <c r="BR275" s="173" t="n">
        <v>1.1408126</v>
      </c>
      <c r="BS275" s="173" t="n">
        <v>1.143</v>
      </c>
      <c r="BT275" s="173" t="n">
        <v>1.0827</v>
      </c>
      <c r="BU275" s="173" t="n">
        <v>1.0318</v>
      </c>
      <c r="BV275" s="173" t="n">
        <v>1</v>
      </c>
      <c r="BW275" s="173" t="n">
        <v>2.8158</v>
      </c>
      <c r="BX275" s="173" t="n">
        <v>2.358526333</v>
      </c>
      <c r="BY275" s="173" t="n">
        <v>1.20755</v>
      </c>
      <c r="BZ275" s="173" t="n">
        <v>1.2885</v>
      </c>
      <c r="CA275" s="173" t="n">
        <v>2.001</v>
      </c>
      <c r="CB275" s="173" t="n">
        <v>1.599505</v>
      </c>
      <c r="CC275" s="173" t="n">
        <v>1.599505</v>
      </c>
      <c r="CD275" s="173" t="n">
        <v>1.313205</v>
      </c>
      <c r="CE275" s="173" t="n">
        <v>1.12183</v>
      </c>
      <c r="CF275" s="173" t="n">
        <v>1.493805</v>
      </c>
      <c r="CG275" s="182"/>
      <c r="CH275" s="173" t="n">
        <v>1.108675</v>
      </c>
      <c r="CI275" s="182"/>
      <c r="CJ275" s="182"/>
      <c r="CK275" s="182"/>
      <c r="CL275" s="182"/>
      <c r="CM275" s="182"/>
      <c r="CN275" s="182"/>
      <c r="CO275" s="182"/>
      <c r="CP275" s="173" t="n">
        <v>0.975</v>
      </c>
      <c r="CV275" s="173" t="n">
        <v>0.47</v>
      </c>
      <c r="CW275" s="173" t="n">
        <v>0.935</v>
      </c>
      <c r="CX275" s="173" t="n">
        <v>0.805</v>
      </c>
      <c r="CZ275" s="173" t="n">
        <v>0.8775</v>
      </c>
      <c r="DA275" s="173" t="n">
        <v>0.91</v>
      </c>
      <c r="DB275" s="173" t="n">
        <v>0.89</v>
      </c>
      <c r="DC275" s="173" t="n">
        <v>0.9075</v>
      </c>
      <c r="DD275" s="173" t="n">
        <v>0.915</v>
      </c>
      <c r="DE275" s="173" t="n">
        <v>0.89</v>
      </c>
      <c r="DN275" s="182" t="n">
        <v>0.000285</v>
      </c>
      <c r="DO275" s="182" t="n">
        <v>0.0002</v>
      </c>
      <c r="DP275" s="182" t="n">
        <v>0</v>
      </c>
      <c r="DQ275" s="182" t="n">
        <v>0.0001</v>
      </c>
      <c r="DR275" s="182" t="n">
        <v>0</v>
      </c>
      <c r="DS275" s="182" t="n">
        <v>0.0036</v>
      </c>
      <c r="DT275" s="182" t="n">
        <v>0.00047</v>
      </c>
      <c r="DU275" s="182" t="n">
        <v>0.0007</v>
      </c>
      <c r="DV275" s="182" t="n">
        <v>0</v>
      </c>
      <c r="DW275" s="182" t="n">
        <v>0</v>
      </c>
      <c r="DX275" s="182" t="n">
        <v>0.0005</v>
      </c>
      <c r="DY275" s="182" t="n">
        <v>0.0005</v>
      </c>
      <c r="DZ275" s="182" t="n">
        <v>0.0003</v>
      </c>
      <c r="EA275" s="182" t="n">
        <v>0.000275</v>
      </c>
      <c r="EB275" s="182" t="n">
        <v>0.0004</v>
      </c>
      <c r="ED275" s="182" t="n">
        <v>6.5E-005</v>
      </c>
      <c r="EF275" s="173" t="n">
        <v>1</v>
      </c>
    </row>
    <row r="276" customFormat="false" ht="12.75" hidden="false" customHeight="false" outlineLevel="0" collapsed="false">
      <c r="A276" s="3" t="n">
        <v>44774</v>
      </c>
      <c r="B276" s="173" t="n">
        <v>0.98</v>
      </c>
      <c r="C276" s="173" t="n">
        <v>0</v>
      </c>
      <c r="E276" s="173" t="n">
        <v>0</v>
      </c>
      <c r="F276" s="173" t="n">
        <v>0</v>
      </c>
      <c r="G276" s="173" t="n">
        <v>0</v>
      </c>
      <c r="H276" s="173" t="n">
        <v>0.9875</v>
      </c>
      <c r="I276" s="173" t="n">
        <v>0.9875</v>
      </c>
      <c r="J276" s="173" t="n">
        <v>0.9805</v>
      </c>
      <c r="K276" s="173" t="n">
        <v>0</v>
      </c>
      <c r="L276" s="173" t="n">
        <v>0.9875</v>
      </c>
      <c r="M276" s="173" t="n">
        <v>0.9875</v>
      </c>
      <c r="N276" s="173" t="n">
        <v>0.98</v>
      </c>
      <c r="O276" s="173" t="n">
        <v>0.9875</v>
      </c>
      <c r="P276" s="173" t="n">
        <v>0.98</v>
      </c>
      <c r="Q276" s="173" t="n">
        <v>0.9875</v>
      </c>
      <c r="R276" s="173" t="n">
        <v>0.9875</v>
      </c>
      <c r="S276" s="173" t="n">
        <v>0.9875</v>
      </c>
      <c r="T276" s="173" t="n">
        <v>0.98</v>
      </c>
      <c r="U276" s="173" t="n">
        <v>0.98</v>
      </c>
      <c r="V276" s="173" t="n">
        <v>0.98</v>
      </c>
      <c r="W276" s="173" t="n">
        <v>0.98</v>
      </c>
      <c r="X276" s="173" t="n">
        <v>0.9875</v>
      </c>
      <c r="Y276" s="173" t="n">
        <v>0.9875</v>
      </c>
      <c r="Z276" s="173" t="n">
        <v>0.9875</v>
      </c>
      <c r="AA276" s="173" t="n">
        <v>0.9875</v>
      </c>
      <c r="AB276" s="173" t="n">
        <v>0.98</v>
      </c>
      <c r="AC276" s="173" t="n">
        <v>0.98</v>
      </c>
      <c r="AD276" s="173" t="n">
        <v>0.9875</v>
      </c>
      <c r="AE276" s="173" t="n">
        <v>0.9875</v>
      </c>
      <c r="AF276" s="173" t="n">
        <v>0.98</v>
      </c>
      <c r="AG276" s="173" t="n">
        <v>0.99</v>
      </c>
      <c r="AH276" s="173" t="n">
        <v>0.985</v>
      </c>
      <c r="AI276" s="173" t="n">
        <v>0.985</v>
      </c>
      <c r="AJ276" s="173" t="n">
        <v>0.98</v>
      </c>
      <c r="AK276" s="173" t="n">
        <v>1</v>
      </c>
      <c r="AL276" s="173" t="n">
        <v>0</v>
      </c>
      <c r="AM276" s="174" t="n">
        <v>0</v>
      </c>
      <c r="BB276" s="181" t="n">
        <v>1</v>
      </c>
      <c r="BC276" s="173" t="n">
        <v>1</v>
      </c>
      <c r="BD276" s="173" t="n">
        <v>1</v>
      </c>
      <c r="BE276" s="173" t="n">
        <v>1</v>
      </c>
      <c r="BF276" s="173" t="n">
        <v>0.9999</v>
      </c>
      <c r="BG276" s="173" t="n">
        <v>1</v>
      </c>
      <c r="BH276" s="173" t="n">
        <v>1</v>
      </c>
      <c r="BI276" s="173" t="n">
        <v>0.99</v>
      </c>
      <c r="BJ276" s="173" t="n">
        <v>0.999</v>
      </c>
      <c r="BK276" s="173" t="n">
        <v>0.999</v>
      </c>
      <c r="BL276" s="173" t="n">
        <v>0.9985</v>
      </c>
      <c r="BM276" s="173" t="n">
        <v>0.9985</v>
      </c>
      <c r="BN276" s="173" t="n">
        <v>0.972</v>
      </c>
      <c r="BO276" s="173" t="n">
        <v>0.9999</v>
      </c>
      <c r="BP276" s="173" t="n">
        <v>0.9999</v>
      </c>
      <c r="BQ276" s="173" t="n">
        <v>1</v>
      </c>
      <c r="BR276" s="173" t="n">
        <v>1.1410976</v>
      </c>
      <c r="BS276" s="173" t="n">
        <v>1.1432</v>
      </c>
      <c r="BT276" s="173" t="n">
        <v>1.0827</v>
      </c>
      <c r="BU276" s="173" t="n">
        <v>1.0319</v>
      </c>
      <c r="BV276" s="173" t="n">
        <v>1</v>
      </c>
      <c r="BW276" s="173" t="n">
        <v>2.8194</v>
      </c>
      <c r="BX276" s="173" t="n">
        <v>2.358996333</v>
      </c>
      <c r="BY276" s="173" t="n">
        <v>1.20825</v>
      </c>
      <c r="BZ276" s="173" t="n">
        <v>1.2885</v>
      </c>
      <c r="CA276" s="173" t="n">
        <v>2.001</v>
      </c>
      <c r="CB276" s="173" t="n">
        <v>1.600005</v>
      </c>
      <c r="CC276" s="173" t="n">
        <v>1.600005</v>
      </c>
      <c r="CD276" s="173" t="n">
        <v>1.313505</v>
      </c>
      <c r="CE276" s="173" t="n">
        <v>1.122105</v>
      </c>
      <c r="CF276" s="173" t="n">
        <v>1.494205</v>
      </c>
      <c r="CG276" s="182"/>
      <c r="CH276" s="173" t="n">
        <v>1.10874</v>
      </c>
      <c r="CI276" s="182"/>
      <c r="CJ276" s="182"/>
      <c r="CK276" s="182"/>
      <c r="CL276" s="182"/>
      <c r="CM276" s="182"/>
      <c r="CN276" s="182"/>
      <c r="CO276" s="182"/>
      <c r="CP276" s="173" t="n">
        <v>0.975</v>
      </c>
      <c r="CV276" s="173" t="n">
        <v>0.52</v>
      </c>
      <c r="CW276" s="173" t="n">
        <v>0.925</v>
      </c>
      <c r="CX276" s="173" t="n">
        <v>0.895</v>
      </c>
      <c r="CZ276" s="173" t="n">
        <v>0.89</v>
      </c>
      <c r="DA276" s="173" t="n">
        <v>0.9225</v>
      </c>
      <c r="DB276" s="173" t="n">
        <v>0.915</v>
      </c>
      <c r="DC276" s="173" t="n">
        <v>0.9275</v>
      </c>
      <c r="DD276" s="173" t="n">
        <v>0.915</v>
      </c>
      <c r="DE276" s="173" t="n">
        <v>0.89</v>
      </c>
      <c r="DN276" s="182" t="n">
        <v>0.000285</v>
      </c>
      <c r="DO276" s="182" t="n">
        <v>0.0002</v>
      </c>
      <c r="DP276" s="182" t="n">
        <v>0</v>
      </c>
      <c r="DQ276" s="182" t="n">
        <v>0.0001</v>
      </c>
      <c r="DR276" s="182" t="n">
        <v>0</v>
      </c>
      <c r="DS276" s="182" t="n">
        <v>0.0036</v>
      </c>
      <c r="DT276" s="182" t="n">
        <v>0.00047</v>
      </c>
      <c r="DU276" s="182" t="n">
        <v>0.0007</v>
      </c>
      <c r="DV276" s="182" t="n">
        <v>0</v>
      </c>
      <c r="DW276" s="182" t="n">
        <v>0</v>
      </c>
      <c r="DX276" s="182" t="n">
        <v>0.0005</v>
      </c>
      <c r="DY276" s="182" t="n">
        <v>0.0005</v>
      </c>
      <c r="DZ276" s="182" t="n">
        <v>0.0003</v>
      </c>
      <c r="EA276" s="182" t="n">
        <v>0.000275</v>
      </c>
      <c r="EB276" s="182" t="n">
        <v>0.0004</v>
      </c>
      <c r="ED276" s="182" t="n">
        <v>6.5E-005</v>
      </c>
      <c r="EF276" s="173" t="n">
        <v>1</v>
      </c>
    </row>
    <row r="277" customFormat="false" ht="12.75" hidden="false" customHeight="false" outlineLevel="0" collapsed="false">
      <c r="A277" s="3" t="n">
        <v>44805</v>
      </c>
      <c r="B277" s="173" t="n">
        <v>0.98</v>
      </c>
      <c r="C277" s="173" t="n">
        <v>0</v>
      </c>
      <c r="E277" s="173" t="n">
        <v>0</v>
      </c>
      <c r="F277" s="173" t="n">
        <v>0</v>
      </c>
      <c r="G277" s="173" t="n">
        <v>0</v>
      </c>
      <c r="H277" s="173" t="n">
        <v>0.9875</v>
      </c>
      <c r="I277" s="173" t="n">
        <v>0.9875</v>
      </c>
      <c r="J277" s="173" t="n">
        <v>0.9805</v>
      </c>
      <c r="K277" s="173" t="n">
        <v>0</v>
      </c>
      <c r="L277" s="173" t="n">
        <v>0.9875</v>
      </c>
      <c r="M277" s="173" t="n">
        <v>0.9875</v>
      </c>
      <c r="N277" s="173" t="n">
        <v>0.98</v>
      </c>
      <c r="O277" s="173" t="n">
        <v>0.9875</v>
      </c>
      <c r="P277" s="173" t="n">
        <v>0.98</v>
      </c>
      <c r="Q277" s="173" t="n">
        <v>0.9875</v>
      </c>
      <c r="R277" s="173" t="n">
        <v>0.9875</v>
      </c>
      <c r="S277" s="173" t="n">
        <v>0.9875</v>
      </c>
      <c r="T277" s="173" t="n">
        <v>0.98</v>
      </c>
      <c r="U277" s="173" t="n">
        <v>0.98</v>
      </c>
      <c r="V277" s="173" t="n">
        <v>0.98</v>
      </c>
      <c r="W277" s="173" t="n">
        <v>0.98</v>
      </c>
      <c r="X277" s="173" t="n">
        <v>0.9875</v>
      </c>
      <c r="Y277" s="173" t="n">
        <v>0.9875</v>
      </c>
      <c r="Z277" s="173" t="n">
        <v>0.9875</v>
      </c>
      <c r="AA277" s="173" t="n">
        <v>0.9875</v>
      </c>
      <c r="AB277" s="173" t="n">
        <v>0.98</v>
      </c>
      <c r="AC277" s="173" t="n">
        <v>0.98</v>
      </c>
      <c r="AD277" s="173" t="n">
        <v>0.9875</v>
      </c>
      <c r="AE277" s="173" t="n">
        <v>0.9875</v>
      </c>
      <c r="AF277" s="173" t="n">
        <v>0.98</v>
      </c>
      <c r="AG277" s="173" t="n">
        <v>0.99</v>
      </c>
      <c r="AH277" s="173" t="n">
        <v>0.985</v>
      </c>
      <c r="AI277" s="173" t="n">
        <v>0.985</v>
      </c>
      <c r="AJ277" s="173" t="n">
        <v>0.98</v>
      </c>
      <c r="AK277" s="173" t="n">
        <v>1</v>
      </c>
      <c r="AL277" s="173" t="n">
        <v>0</v>
      </c>
      <c r="AM277" s="174" t="n">
        <v>0</v>
      </c>
      <c r="BB277" s="181" t="n">
        <v>1</v>
      </c>
      <c r="BC277" s="173" t="n">
        <v>1</v>
      </c>
      <c r="BD277" s="173" t="n">
        <v>1</v>
      </c>
      <c r="BE277" s="173" t="n">
        <v>1</v>
      </c>
      <c r="BF277" s="173" t="n">
        <v>0.9999</v>
      </c>
      <c r="BG277" s="173" t="n">
        <v>1</v>
      </c>
      <c r="BH277" s="173" t="n">
        <v>1</v>
      </c>
      <c r="BI277" s="173" t="n">
        <v>0.99</v>
      </c>
      <c r="BJ277" s="173" t="n">
        <v>0.999</v>
      </c>
      <c r="BK277" s="173" t="n">
        <v>0.999</v>
      </c>
      <c r="BL277" s="173" t="n">
        <v>0.9985</v>
      </c>
      <c r="BM277" s="173" t="n">
        <v>0.9985</v>
      </c>
      <c r="BN277" s="173" t="n">
        <v>0.972</v>
      </c>
      <c r="BO277" s="173" t="n">
        <v>0.9999</v>
      </c>
      <c r="BP277" s="173" t="n">
        <v>0.9999</v>
      </c>
      <c r="BQ277" s="173" t="n">
        <v>1</v>
      </c>
      <c r="BR277" s="173" t="n">
        <v>1.1413826</v>
      </c>
      <c r="BS277" s="173" t="n">
        <v>1.1434</v>
      </c>
      <c r="BT277" s="173" t="n">
        <v>1.0827</v>
      </c>
      <c r="BU277" s="173" t="n">
        <v>1.032</v>
      </c>
      <c r="BV277" s="173" t="n">
        <v>1</v>
      </c>
      <c r="BW277" s="173" t="n">
        <v>2.823</v>
      </c>
      <c r="BX277" s="173" t="n">
        <v>2.359466333</v>
      </c>
      <c r="BY277" s="173" t="n">
        <v>1.20895</v>
      </c>
      <c r="BZ277" s="173" t="n">
        <v>1.2885</v>
      </c>
      <c r="CA277" s="173" t="n">
        <v>2.001</v>
      </c>
      <c r="CB277" s="173" t="n">
        <v>1.600505</v>
      </c>
      <c r="CC277" s="173" t="n">
        <v>1.600505</v>
      </c>
      <c r="CD277" s="173" t="n">
        <v>1.313805</v>
      </c>
      <c r="CE277" s="173" t="n">
        <v>1.12238</v>
      </c>
      <c r="CF277" s="173" t="n">
        <v>1.494605</v>
      </c>
      <c r="CG277" s="182"/>
      <c r="CH277" s="173" t="n">
        <v>1.108805</v>
      </c>
      <c r="CI277" s="182"/>
      <c r="CJ277" s="182"/>
      <c r="CK277" s="182"/>
      <c r="CL277" s="182"/>
      <c r="CM277" s="182"/>
      <c r="CN277" s="182"/>
      <c r="CO277" s="182"/>
      <c r="CP277" s="173" t="n">
        <v>0.975</v>
      </c>
      <c r="CV277" s="173" t="n">
        <v>0.55</v>
      </c>
      <c r="CW277" s="173" t="n">
        <v>0.925</v>
      </c>
      <c r="CX277" s="173" t="n">
        <v>0.755</v>
      </c>
      <c r="CZ277" s="173" t="n">
        <v>0.945</v>
      </c>
      <c r="DA277" s="173" t="n">
        <v>0.9775</v>
      </c>
      <c r="DB277" s="173" t="n">
        <v>0.945</v>
      </c>
      <c r="DC277" s="173" t="n">
        <v>0.92</v>
      </c>
      <c r="DD277" s="173" t="n">
        <v>0.915</v>
      </c>
      <c r="DE277" s="173" t="n">
        <v>0.89</v>
      </c>
      <c r="DN277" s="182" t="n">
        <v>0.000285</v>
      </c>
      <c r="DO277" s="182" t="n">
        <v>0.0002</v>
      </c>
      <c r="DP277" s="182" t="n">
        <v>0</v>
      </c>
      <c r="DQ277" s="182" t="n">
        <v>0.0001</v>
      </c>
      <c r="DR277" s="182" t="n">
        <v>0</v>
      </c>
      <c r="DS277" s="182" t="n">
        <v>0.0036</v>
      </c>
      <c r="DT277" s="182" t="n">
        <v>0.00047</v>
      </c>
      <c r="DU277" s="182" t="n">
        <v>0.0007</v>
      </c>
      <c r="DV277" s="182" t="n">
        <v>0</v>
      </c>
      <c r="DW277" s="182" t="n">
        <v>0</v>
      </c>
      <c r="DX277" s="182" t="n">
        <v>0.0005</v>
      </c>
      <c r="DY277" s="182" t="n">
        <v>0.0005</v>
      </c>
      <c r="DZ277" s="182" t="n">
        <v>0.0003</v>
      </c>
      <c r="EA277" s="182" t="n">
        <v>0.000275</v>
      </c>
      <c r="EB277" s="182" t="n">
        <v>0.0004</v>
      </c>
      <c r="ED277" s="182" t="n">
        <v>6.5E-005</v>
      </c>
      <c r="EF277" s="173" t="n">
        <v>1</v>
      </c>
    </row>
    <row r="278" customFormat="false" ht="12.75" hidden="false" customHeight="false" outlineLevel="0" collapsed="false">
      <c r="A278" s="3" t="n">
        <v>44835</v>
      </c>
      <c r="B278" s="173" t="n">
        <v>0.98</v>
      </c>
      <c r="C278" s="173" t="n">
        <v>0</v>
      </c>
      <c r="E278" s="173" t="n">
        <v>0</v>
      </c>
      <c r="F278" s="173" t="n">
        <v>0</v>
      </c>
      <c r="G278" s="173" t="n">
        <v>0</v>
      </c>
      <c r="H278" s="173" t="n">
        <v>0.9875</v>
      </c>
      <c r="I278" s="173" t="n">
        <v>0.9875</v>
      </c>
      <c r="J278" s="173" t="n">
        <v>0.9805</v>
      </c>
      <c r="K278" s="173" t="n">
        <v>0</v>
      </c>
      <c r="L278" s="173" t="n">
        <v>0.9875</v>
      </c>
      <c r="M278" s="173" t="n">
        <v>0.9875</v>
      </c>
      <c r="N278" s="173" t="n">
        <v>0.98</v>
      </c>
      <c r="O278" s="173" t="n">
        <v>0.9875</v>
      </c>
      <c r="P278" s="173" t="n">
        <v>0.98</v>
      </c>
      <c r="Q278" s="173" t="n">
        <v>0.9875</v>
      </c>
      <c r="R278" s="173" t="n">
        <v>0.9875</v>
      </c>
      <c r="S278" s="173" t="n">
        <v>0.9875</v>
      </c>
      <c r="T278" s="173" t="n">
        <v>0.98</v>
      </c>
      <c r="U278" s="173" t="n">
        <v>0.98</v>
      </c>
      <c r="V278" s="173" t="n">
        <v>0.98</v>
      </c>
      <c r="W278" s="173" t="n">
        <v>0.98</v>
      </c>
      <c r="X278" s="173" t="n">
        <v>0.9875</v>
      </c>
      <c r="Y278" s="173" t="n">
        <v>0.9875</v>
      </c>
      <c r="Z278" s="173" t="n">
        <v>0.9875</v>
      </c>
      <c r="AA278" s="173" t="n">
        <v>0.9875</v>
      </c>
      <c r="AB278" s="173" t="n">
        <v>0.98</v>
      </c>
      <c r="AC278" s="173" t="n">
        <v>0.98</v>
      </c>
      <c r="AD278" s="173" t="n">
        <v>0.9875</v>
      </c>
      <c r="AE278" s="173" t="n">
        <v>0.9875</v>
      </c>
      <c r="AF278" s="173" t="n">
        <v>0.98</v>
      </c>
      <c r="AG278" s="173" t="n">
        <v>0.99</v>
      </c>
      <c r="AH278" s="173" t="n">
        <v>0.985</v>
      </c>
      <c r="AI278" s="173" t="n">
        <v>0.985</v>
      </c>
      <c r="AJ278" s="173" t="n">
        <v>0.98</v>
      </c>
      <c r="AK278" s="173" t="n">
        <v>1</v>
      </c>
      <c r="AL278" s="173" t="n">
        <v>0</v>
      </c>
      <c r="AM278" s="174" t="n">
        <v>0</v>
      </c>
      <c r="BB278" s="181" t="n">
        <v>1</v>
      </c>
      <c r="BC278" s="173" t="n">
        <v>1</v>
      </c>
      <c r="BD278" s="173" t="n">
        <v>1</v>
      </c>
      <c r="BE278" s="173" t="n">
        <v>1</v>
      </c>
      <c r="BF278" s="173" t="n">
        <v>0.9999</v>
      </c>
      <c r="BG278" s="173" t="n">
        <v>1</v>
      </c>
      <c r="BH278" s="173" t="n">
        <v>1</v>
      </c>
      <c r="BI278" s="173" t="n">
        <v>0.99</v>
      </c>
      <c r="BJ278" s="173" t="n">
        <v>0.999</v>
      </c>
      <c r="BK278" s="173" t="n">
        <v>0.999</v>
      </c>
      <c r="BL278" s="173" t="n">
        <v>0.9985</v>
      </c>
      <c r="BM278" s="173" t="n">
        <v>0.9985</v>
      </c>
      <c r="BN278" s="173" t="n">
        <v>0.972</v>
      </c>
      <c r="BO278" s="173" t="n">
        <v>0.9999</v>
      </c>
      <c r="BP278" s="173" t="n">
        <v>0.9999</v>
      </c>
      <c r="BQ278" s="173" t="n">
        <v>1</v>
      </c>
      <c r="BR278" s="173" t="n">
        <v>1.1416676</v>
      </c>
      <c r="BS278" s="173" t="n">
        <v>1.1436</v>
      </c>
      <c r="BT278" s="173" t="n">
        <v>1.0827</v>
      </c>
      <c r="BU278" s="173" t="n">
        <v>1.0321</v>
      </c>
      <c r="BV278" s="173" t="n">
        <v>1</v>
      </c>
      <c r="BW278" s="173" t="n">
        <v>2.8266</v>
      </c>
      <c r="BX278" s="173" t="n">
        <v>2.359936333</v>
      </c>
      <c r="BY278" s="173" t="n">
        <v>1.20965</v>
      </c>
      <c r="BZ278" s="173" t="n">
        <v>1.2885</v>
      </c>
      <c r="CA278" s="173" t="n">
        <v>2.001</v>
      </c>
      <c r="CB278" s="173" t="n">
        <v>1.601005</v>
      </c>
      <c r="CC278" s="173" t="n">
        <v>1.601005</v>
      </c>
      <c r="CD278" s="173" t="n">
        <v>1.314105</v>
      </c>
      <c r="CE278" s="173" t="n">
        <v>1.122655</v>
      </c>
      <c r="CF278" s="173" t="n">
        <v>1.495005</v>
      </c>
      <c r="CG278" s="182"/>
      <c r="CH278" s="173" t="n">
        <v>1.10887</v>
      </c>
      <c r="CI278" s="182"/>
      <c r="CJ278" s="182"/>
      <c r="CK278" s="182"/>
      <c r="CL278" s="182"/>
      <c r="CM278" s="182"/>
      <c r="CN278" s="182"/>
      <c r="CO278" s="182"/>
      <c r="CP278" s="173" t="n">
        <v>0.955</v>
      </c>
      <c r="CV278" s="173" t="n">
        <v>0.45</v>
      </c>
      <c r="CW278" s="173" t="n">
        <v>0.925</v>
      </c>
      <c r="CX278" s="173" t="n">
        <v>0.745</v>
      </c>
      <c r="CZ278" s="173" t="n">
        <v>0.805</v>
      </c>
      <c r="DA278" s="173" t="n">
        <v>0.8375</v>
      </c>
      <c r="DB278" s="173" t="n">
        <v>0.875</v>
      </c>
      <c r="DC278" s="173" t="n">
        <v>0.9025</v>
      </c>
      <c r="DD278" s="173" t="n">
        <v>0.82</v>
      </c>
      <c r="DE278" s="173" t="n">
        <v>0.89</v>
      </c>
      <c r="DN278" s="182" t="n">
        <v>0.000285</v>
      </c>
      <c r="DO278" s="182" t="n">
        <v>0.0002</v>
      </c>
      <c r="DP278" s="182" t="n">
        <v>0</v>
      </c>
      <c r="DQ278" s="182" t="n">
        <v>0.0001</v>
      </c>
      <c r="DR278" s="182" t="n">
        <v>0</v>
      </c>
      <c r="DS278" s="182" t="n">
        <v>0.0036</v>
      </c>
      <c r="DT278" s="182" t="n">
        <v>0.00047</v>
      </c>
      <c r="DU278" s="182" t="n">
        <v>0.0007</v>
      </c>
      <c r="DV278" s="182" t="n">
        <v>0</v>
      </c>
      <c r="DW278" s="182" t="n">
        <v>0</v>
      </c>
      <c r="DX278" s="182" t="n">
        <v>0.0005</v>
      </c>
      <c r="DY278" s="182" t="n">
        <v>0.0005</v>
      </c>
      <c r="DZ278" s="182" t="n">
        <v>0.0003</v>
      </c>
      <c r="EA278" s="182" t="n">
        <v>0.000275</v>
      </c>
      <c r="EB278" s="182" t="n">
        <v>0.0004</v>
      </c>
      <c r="ED278" s="182" t="n">
        <v>6.5E-005</v>
      </c>
      <c r="EF278" s="173" t="n">
        <v>1</v>
      </c>
    </row>
    <row r="279" customFormat="false" ht="12.75" hidden="false" customHeight="false" outlineLevel="0" collapsed="false">
      <c r="A279" s="3" t="n">
        <v>44866</v>
      </c>
      <c r="B279" s="173" t="n">
        <v>0.98</v>
      </c>
      <c r="C279" s="173" t="n">
        <v>0</v>
      </c>
      <c r="E279" s="173" t="n">
        <v>0</v>
      </c>
      <c r="F279" s="173" t="n">
        <v>0</v>
      </c>
      <c r="G279" s="173" t="n">
        <v>0</v>
      </c>
      <c r="H279" s="173" t="n">
        <v>0.9875</v>
      </c>
      <c r="I279" s="173" t="n">
        <v>0.9875</v>
      </c>
      <c r="J279" s="173" t="n">
        <v>0.9805</v>
      </c>
      <c r="K279" s="173" t="n">
        <v>0</v>
      </c>
      <c r="L279" s="173" t="n">
        <v>0.9875</v>
      </c>
      <c r="M279" s="173" t="n">
        <v>0.9875</v>
      </c>
      <c r="N279" s="173" t="n">
        <v>0.98</v>
      </c>
      <c r="O279" s="173" t="n">
        <v>0.9875</v>
      </c>
      <c r="P279" s="173" t="n">
        <v>0.98</v>
      </c>
      <c r="Q279" s="173" t="n">
        <v>0.9875</v>
      </c>
      <c r="R279" s="173" t="n">
        <v>0.9875</v>
      </c>
      <c r="S279" s="173" t="n">
        <v>0.9875</v>
      </c>
      <c r="T279" s="173" t="n">
        <v>0.98</v>
      </c>
      <c r="U279" s="173" t="n">
        <v>0.98</v>
      </c>
      <c r="V279" s="173" t="n">
        <v>0.98</v>
      </c>
      <c r="W279" s="173" t="n">
        <v>0.98</v>
      </c>
      <c r="X279" s="173" t="n">
        <v>0.9875</v>
      </c>
      <c r="Y279" s="173" t="n">
        <v>0.9875</v>
      </c>
      <c r="Z279" s="173" t="n">
        <v>0.9875</v>
      </c>
      <c r="AA279" s="173" t="n">
        <v>0.9875</v>
      </c>
      <c r="AB279" s="173" t="n">
        <v>0.98</v>
      </c>
      <c r="AC279" s="173" t="n">
        <v>0.98</v>
      </c>
      <c r="AD279" s="173" t="n">
        <v>0.9875</v>
      </c>
      <c r="AE279" s="173" t="n">
        <v>0.9875</v>
      </c>
      <c r="AF279" s="173" t="n">
        <v>0.98</v>
      </c>
      <c r="AG279" s="173" t="n">
        <v>0.99</v>
      </c>
      <c r="AH279" s="173" t="n">
        <v>0.985</v>
      </c>
      <c r="AI279" s="173" t="n">
        <v>0.985</v>
      </c>
      <c r="AJ279" s="173" t="n">
        <v>0.98</v>
      </c>
      <c r="AK279" s="173" t="n">
        <v>1</v>
      </c>
      <c r="AL279" s="173" t="n">
        <v>0</v>
      </c>
      <c r="AM279" s="174" t="n">
        <v>0</v>
      </c>
      <c r="BB279" s="181" t="n">
        <v>1</v>
      </c>
      <c r="BC279" s="173" t="n">
        <v>1</v>
      </c>
      <c r="BD279" s="173" t="n">
        <v>1</v>
      </c>
      <c r="BE279" s="173" t="n">
        <v>1</v>
      </c>
      <c r="BF279" s="173" t="n">
        <v>0.9999</v>
      </c>
      <c r="BG279" s="173" t="n">
        <v>1</v>
      </c>
      <c r="BH279" s="173" t="n">
        <v>1</v>
      </c>
      <c r="BI279" s="173" t="n">
        <v>0.99</v>
      </c>
      <c r="BJ279" s="173" t="n">
        <v>0.999</v>
      </c>
      <c r="BK279" s="173" t="n">
        <v>0.999</v>
      </c>
      <c r="BL279" s="173" t="n">
        <v>0.9985</v>
      </c>
      <c r="BM279" s="173" t="n">
        <v>0.9985</v>
      </c>
      <c r="BN279" s="173" t="n">
        <v>0.972</v>
      </c>
      <c r="BO279" s="173" t="n">
        <v>0.9999</v>
      </c>
      <c r="BP279" s="173" t="n">
        <v>0.9999</v>
      </c>
      <c r="BQ279" s="173" t="n">
        <v>1</v>
      </c>
      <c r="BR279" s="173" t="n">
        <v>1.1419526</v>
      </c>
      <c r="BS279" s="173" t="n">
        <v>1.1438</v>
      </c>
      <c r="BT279" s="173" t="n">
        <v>1.0827</v>
      </c>
      <c r="BU279" s="173" t="n">
        <v>1.0322</v>
      </c>
      <c r="BV279" s="173" t="n">
        <v>1</v>
      </c>
      <c r="BW279" s="173" t="n">
        <v>2.8302</v>
      </c>
      <c r="BX279" s="173" t="n">
        <v>2.360406333</v>
      </c>
      <c r="BY279" s="173" t="n">
        <v>1.21035</v>
      </c>
      <c r="BZ279" s="173" t="n">
        <v>1.2885</v>
      </c>
      <c r="CA279" s="173" t="n">
        <v>2.001</v>
      </c>
      <c r="CB279" s="173" t="n">
        <v>1.601505</v>
      </c>
      <c r="CC279" s="173" t="n">
        <v>1.601505</v>
      </c>
      <c r="CD279" s="173" t="n">
        <v>1.314405</v>
      </c>
      <c r="CE279" s="173" t="n">
        <v>1.12293</v>
      </c>
      <c r="CF279" s="173" t="n">
        <v>1.495405</v>
      </c>
      <c r="CG279" s="182"/>
      <c r="CH279" s="173" t="n">
        <v>1.108935</v>
      </c>
      <c r="CI279" s="182"/>
      <c r="CJ279" s="182"/>
      <c r="CK279" s="182"/>
      <c r="CL279" s="182"/>
      <c r="CM279" s="182"/>
      <c r="CN279" s="182"/>
      <c r="CO279" s="182"/>
      <c r="CP279" s="173" t="n">
        <v>0.955</v>
      </c>
      <c r="CV279" s="173" t="n">
        <v>0.46</v>
      </c>
      <c r="CW279" s="173" t="n">
        <v>0.905</v>
      </c>
      <c r="CX279" s="173" t="n">
        <v>0.705</v>
      </c>
      <c r="CZ279" s="173" t="n">
        <v>0.795</v>
      </c>
      <c r="DA279" s="173" t="n">
        <v>0.8275</v>
      </c>
      <c r="DB279" s="173" t="n">
        <v>0.85</v>
      </c>
      <c r="DC279" s="173" t="n">
        <v>0.9025</v>
      </c>
      <c r="DD279" s="173" t="n">
        <v>0.82</v>
      </c>
      <c r="DE279" s="173" t="n">
        <v>0.89</v>
      </c>
      <c r="DN279" s="182" t="n">
        <v>0.000285</v>
      </c>
      <c r="DO279" s="182" t="n">
        <v>0.0002</v>
      </c>
      <c r="DP279" s="182" t="n">
        <v>0</v>
      </c>
      <c r="DQ279" s="182" t="n">
        <v>0.0001</v>
      </c>
      <c r="DR279" s="182" t="n">
        <v>0</v>
      </c>
      <c r="DS279" s="182" t="n">
        <v>0.0036</v>
      </c>
      <c r="DT279" s="182" t="n">
        <v>0.00047</v>
      </c>
      <c r="DU279" s="182" t="n">
        <v>0.0007</v>
      </c>
      <c r="DV279" s="182" t="n">
        <v>0</v>
      </c>
      <c r="DW279" s="182" t="n">
        <v>0</v>
      </c>
      <c r="DX279" s="182" t="n">
        <v>0.0005</v>
      </c>
      <c r="DY279" s="182" t="n">
        <v>0.0005</v>
      </c>
      <c r="DZ279" s="182" t="n">
        <v>0.0003</v>
      </c>
      <c r="EA279" s="182" t="n">
        <v>0.000275</v>
      </c>
      <c r="EB279" s="182" t="n">
        <v>0.0004</v>
      </c>
      <c r="ED279" s="182" t="n">
        <v>6.5E-005</v>
      </c>
      <c r="EF279" s="173" t="n">
        <v>1</v>
      </c>
    </row>
    <row r="280" customFormat="false" ht="12.75" hidden="false" customHeight="false" outlineLevel="0" collapsed="false">
      <c r="A280" s="3" t="n">
        <v>44896</v>
      </c>
      <c r="B280" s="173" t="n">
        <v>0.98</v>
      </c>
      <c r="C280" s="173" t="n">
        <v>0</v>
      </c>
      <c r="E280" s="173" t="n">
        <v>0</v>
      </c>
      <c r="F280" s="173" t="n">
        <v>0</v>
      </c>
      <c r="G280" s="173" t="n">
        <v>0</v>
      </c>
      <c r="H280" s="173" t="n">
        <v>0.9875</v>
      </c>
      <c r="I280" s="173" t="n">
        <v>0.9875</v>
      </c>
      <c r="J280" s="173" t="n">
        <v>0.9805</v>
      </c>
      <c r="K280" s="173" t="n">
        <v>0</v>
      </c>
      <c r="L280" s="173" t="n">
        <v>0.94518295</v>
      </c>
      <c r="M280" s="173" t="n">
        <v>0.9875</v>
      </c>
      <c r="N280" s="173" t="n">
        <v>0.90714645</v>
      </c>
      <c r="O280" s="173" t="n">
        <v>0.9875</v>
      </c>
      <c r="P280" s="173" t="n">
        <v>0.90714645</v>
      </c>
      <c r="Q280" s="173" t="n">
        <v>0.94518295</v>
      </c>
      <c r="R280" s="173" t="n">
        <v>0.94518295</v>
      </c>
      <c r="S280" s="173" t="n">
        <v>0.94518295</v>
      </c>
      <c r="T280" s="173" t="n">
        <v>0.90714645</v>
      </c>
      <c r="U280" s="173" t="n">
        <v>0.90714645</v>
      </c>
      <c r="V280" s="173" t="n">
        <v>0.90714645</v>
      </c>
      <c r="W280" s="173" t="n">
        <v>0.90714645</v>
      </c>
      <c r="X280" s="173" t="n">
        <v>0.9875</v>
      </c>
      <c r="Y280" s="173" t="n">
        <v>0.9875</v>
      </c>
      <c r="Z280" s="173" t="n">
        <v>0.9875</v>
      </c>
      <c r="AA280" s="173" t="n">
        <v>0.9875</v>
      </c>
      <c r="AB280" s="173" t="n">
        <v>0.90714645</v>
      </c>
      <c r="AC280" s="173" t="n">
        <v>0.90714645</v>
      </c>
      <c r="AD280" s="173" t="n">
        <v>0.9875</v>
      </c>
      <c r="AE280" s="173" t="n">
        <v>0.9875</v>
      </c>
      <c r="AF280" s="173" t="n">
        <v>0.90714645</v>
      </c>
      <c r="AG280" s="173" t="n">
        <v>0.98</v>
      </c>
      <c r="AH280" s="173" t="n">
        <v>0.985</v>
      </c>
      <c r="AI280" s="173" t="n">
        <v>0.985</v>
      </c>
      <c r="AJ280" s="173" t="n">
        <v>0.90714645</v>
      </c>
      <c r="AK280" s="173" t="n">
        <v>1</v>
      </c>
      <c r="AL280" s="173" t="n">
        <v>0</v>
      </c>
      <c r="AM280" s="174" t="n">
        <v>0</v>
      </c>
      <c r="BB280" s="181" t="n">
        <v>1</v>
      </c>
      <c r="BC280" s="173" t="n">
        <v>1</v>
      </c>
      <c r="BD280" s="173" t="n">
        <v>1</v>
      </c>
      <c r="BE280" s="173" t="n">
        <v>1</v>
      </c>
      <c r="BF280" s="173" t="n">
        <v>0.9999</v>
      </c>
      <c r="BG280" s="173" t="n">
        <v>1</v>
      </c>
      <c r="BH280" s="173" t="n">
        <v>1</v>
      </c>
      <c r="BI280" s="173" t="n">
        <v>0.99</v>
      </c>
      <c r="BJ280" s="173" t="n">
        <v>0.999</v>
      </c>
      <c r="BK280" s="173" t="n">
        <v>0.999</v>
      </c>
      <c r="BL280" s="173" t="n">
        <v>0.9985</v>
      </c>
      <c r="BM280" s="173" t="n">
        <v>0.9985</v>
      </c>
      <c r="BN280" s="173" t="n">
        <v>0.972</v>
      </c>
      <c r="BO280" s="173" t="n">
        <v>0.9999</v>
      </c>
      <c r="BP280" s="173" t="n">
        <v>0.9999</v>
      </c>
      <c r="BQ280" s="173" t="n">
        <v>1</v>
      </c>
      <c r="BR280" s="173" t="n">
        <v>1.1422376</v>
      </c>
      <c r="BS280" s="173" t="n">
        <v>1.144</v>
      </c>
      <c r="BT280" s="173" t="n">
        <v>1.0827</v>
      </c>
      <c r="BU280" s="173" t="n">
        <v>1.0323</v>
      </c>
      <c r="BV280" s="173" t="n">
        <v>1</v>
      </c>
      <c r="BW280" s="173" t="n">
        <v>2.8338</v>
      </c>
      <c r="BX280" s="173" t="n">
        <v>2.360876333</v>
      </c>
      <c r="BY280" s="173" t="n">
        <v>1.21105</v>
      </c>
      <c r="BZ280" s="173" t="n">
        <v>1.2885</v>
      </c>
      <c r="CA280" s="173" t="n">
        <v>2.001</v>
      </c>
      <c r="CB280" s="173" t="n">
        <v>1.602005</v>
      </c>
      <c r="CC280" s="173" t="n">
        <v>1.602005</v>
      </c>
      <c r="CD280" s="173" t="n">
        <v>1.314705</v>
      </c>
      <c r="CE280" s="173" t="n">
        <v>1.123205</v>
      </c>
      <c r="CF280" s="173" t="n">
        <v>1.495805</v>
      </c>
      <c r="CG280" s="182"/>
      <c r="CH280" s="173" t="n">
        <v>1.109</v>
      </c>
      <c r="CI280" s="182"/>
      <c r="CJ280" s="182"/>
      <c r="CK280" s="182"/>
      <c r="CL280" s="182"/>
      <c r="CM280" s="182"/>
      <c r="CN280" s="182"/>
      <c r="CO280" s="182"/>
      <c r="CP280" s="173" t="n">
        <v>0.935</v>
      </c>
      <c r="CV280" s="173" t="n">
        <v>0.48</v>
      </c>
      <c r="CW280" s="173" t="n">
        <v>0.875</v>
      </c>
      <c r="CX280" s="173" t="n">
        <v>0.71</v>
      </c>
      <c r="CZ280" s="173" t="n">
        <v>0.59</v>
      </c>
      <c r="DA280" s="173" t="n">
        <v>0.6225</v>
      </c>
      <c r="DB280" s="173" t="n">
        <v>0.69</v>
      </c>
      <c r="DC280" s="173" t="n">
        <v>0.8925</v>
      </c>
      <c r="DD280" s="173" t="n">
        <v>0.715</v>
      </c>
      <c r="DE280" s="173" t="n">
        <v>0.89</v>
      </c>
      <c r="DN280" s="182" t="n">
        <v>0.000285</v>
      </c>
      <c r="DO280" s="182" t="n">
        <v>0.0002</v>
      </c>
      <c r="DP280" s="182" t="n">
        <v>0</v>
      </c>
      <c r="DQ280" s="182" t="n">
        <v>0.0001</v>
      </c>
      <c r="DR280" s="182" t="n">
        <v>0</v>
      </c>
      <c r="DS280" s="182" t="n">
        <v>0.0036</v>
      </c>
      <c r="DT280" s="182" t="n">
        <v>0.00047</v>
      </c>
      <c r="DU280" s="182" t="n">
        <v>0.0007</v>
      </c>
      <c r="DV280" s="182" t="n">
        <v>0</v>
      </c>
      <c r="DW280" s="182" t="n">
        <v>0</v>
      </c>
      <c r="DX280" s="182" t="n">
        <v>0.0005</v>
      </c>
      <c r="DY280" s="182" t="n">
        <v>0.0005</v>
      </c>
      <c r="DZ280" s="182" t="n">
        <v>0.0003</v>
      </c>
      <c r="EA280" s="182" t="n">
        <v>0.000275</v>
      </c>
      <c r="EB280" s="182" t="n">
        <v>0.0004</v>
      </c>
      <c r="ED280" s="182" t="n">
        <v>6.5E-005</v>
      </c>
      <c r="EF280" s="173" t="n">
        <v>1</v>
      </c>
    </row>
    <row r="281" customFormat="false" ht="12.75" hidden="false" customHeight="false" outlineLevel="0" collapsed="false">
      <c r="A281" s="3" t="n">
        <v>44927</v>
      </c>
      <c r="B281" s="173" t="n">
        <v>0.98</v>
      </c>
      <c r="C281" s="173" t="n">
        <v>0</v>
      </c>
      <c r="E281" s="173" t="n">
        <v>0</v>
      </c>
      <c r="F281" s="173" t="n">
        <v>0</v>
      </c>
      <c r="G281" s="173" t="n">
        <v>0</v>
      </c>
      <c r="H281" s="173" t="n">
        <v>0.9875</v>
      </c>
      <c r="I281" s="173" t="n">
        <v>0.97545875</v>
      </c>
      <c r="J281" s="173" t="n">
        <v>0.9805</v>
      </c>
      <c r="K281" s="173" t="n">
        <v>0</v>
      </c>
      <c r="L281" s="173" t="n">
        <v>0.969515525</v>
      </c>
      <c r="M281" s="173" t="n">
        <v>0.9875</v>
      </c>
      <c r="N281" s="173" t="n">
        <v>0.90735345</v>
      </c>
      <c r="O281" s="173" t="n">
        <v>0.9875</v>
      </c>
      <c r="P281" s="173" t="n">
        <v>0.90735345</v>
      </c>
      <c r="Q281" s="173" t="n">
        <v>0.969515525</v>
      </c>
      <c r="R281" s="173" t="n">
        <v>0.969515525</v>
      </c>
      <c r="S281" s="173" t="n">
        <v>0.969515525</v>
      </c>
      <c r="T281" s="173" t="n">
        <v>0.90735345</v>
      </c>
      <c r="U281" s="173" t="n">
        <v>0.90735345</v>
      </c>
      <c r="V281" s="173" t="n">
        <v>0.90735345</v>
      </c>
      <c r="W281" s="173" t="n">
        <v>0.90735345</v>
      </c>
      <c r="X281" s="173" t="n">
        <v>0.9875</v>
      </c>
      <c r="Y281" s="173" t="n">
        <v>0.9875</v>
      </c>
      <c r="Z281" s="173" t="n">
        <v>0.9875</v>
      </c>
      <c r="AA281" s="173" t="n">
        <v>0.9875</v>
      </c>
      <c r="AB281" s="173" t="n">
        <v>0.90735345</v>
      </c>
      <c r="AC281" s="173" t="n">
        <v>0.90735345</v>
      </c>
      <c r="AD281" s="173" t="n">
        <v>0.9875</v>
      </c>
      <c r="AE281" s="173" t="n">
        <v>0.9875</v>
      </c>
      <c r="AF281" s="173" t="n">
        <v>0.90735345</v>
      </c>
      <c r="AG281" s="173" t="n">
        <v>0.98</v>
      </c>
      <c r="AH281" s="173" t="n">
        <v>0.985</v>
      </c>
      <c r="AI281" s="173" t="n">
        <v>0.985</v>
      </c>
      <c r="AJ281" s="173" t="n">
        <v>0.90735345</v>
      </c>
      <c r="AK281" s="173" t="n">
        <v>1</v>
      </c>
      <c r="AL281" s="173" t="n">
        <v>0</v>
      </c>
      <c r="AM281" s="174" t="n">
        <v>0</v>
      </c>
      <c r="BB281" s="181" t="n">
        <v>1</v>
      </c>
      <c r="BC281" s="173" t="n">
        <v>1</v>
      </c>
      <c r="BD281" s="173" t="n">
        <v>1</v>
      </c>
      <c r="BE281" s="173" t="n">
        <v>1</v>
      </c>
      <c r="BF281" s="173" t="n">
        <v>0.9999</v>
      </c>
      <c r="BG281" s="173" t="n">
        <v>1</v>
      </c>
      <c r="BH281" s="173" t="n">
        <v>1</v>
      </c>
      <c r="BI281" s="173" t="n">
        <v>0.99</v>
      </c>
      <c r="BJ281" s="173" t="n">
        <v>0.999</v>
      </c>
      <c r="BK281" s="173" t="n">
        <v>0.999</v>
      </c>
      <c r="BL281" s="173" t="n">
        <v>0.9985</v>
      </c>
      <c r="BM281" s="173" t="n">
        <v>0.9985</v>
      </c>
      <c r="BN281" s="173" t="n">
        <v>0.972</v>
      </c>
      <c r="BO281" s="173" t="n">
        <v>0.9999</v>
      </c>
      <c r="BP281" s="173" t="n">
        <v>0.9999</v>
      </c>
      <c r="BQ281" s="173" t="n">
        <v>1</v>
      </c>
      <c r="BR281" s="173" t="n">
        <v>1.1425226</v>
      </c>
      <c r="BS281" s="173" t="n">
        <v>1.1442</v>
      </c>
      <c r="BT281" s="173" t="n">
        <v>1.0827</v>
      </c>
      <c r="BU281" s="173" t="n">
        <v>1.0324</v>
      </c>
      <c r="BV281" s="173" t="n">
        <v>1</v>
      </c>
      <c r="BW281" s="173" t="n">
        <v>2.8374</v>
      </c>
      <c r="BX281" s="173" t="n">
        <v>2.361346333</v>
      </c>
      <c r="BY281" s="173" t="n">
        <v>1.21175</v>
      </c>
      <c r="BZ281" s="173" t="n">
        <v>1.2885</v>
      </c>
      <c r="CA281" s="173" t="n">
        <v>2.001</v>
      </c>
      <c r="CB281" s="173" t="n">
        <v>1.602505</v>
      </c>
      <c r="CC281" s="173" t="n">
        <v>1.602505</v>
      </c>
      <c r="CD281" s="173" t="n">
        <v>1.315005</v>
      </c>
      <c r="CE281" s="173" t="n">
        <v>1.12348</v>
      </c>
      <c r="CF281" s="173" t="n">
        <v>1.496205</v>
      </c>
      <c r="CG281" s="182"/>
      <c r="CH281" s="173" t="n">
        <v>1.109065</v>
      </c>
      <c r="CI281" s="182"/>
      <c r="CJ281" s="182"/>
      <c r="CK281" s="182"/>
      <c r="CL281" s="182"/>
      <c r="CM281" s="182"/>
      <c r="CN281" s="182"/>
      <c r="CO281" s="182"/>
      <c r="CP281" s="173" t="n">
        <v>0.895</v>
      </c>
      <c r="CV281" s="173" t="n">
        <v>0.45</v>
      </c>
      <c r="CW281" s="173" t="n">
        <v>0.805</v>
      </c>
      <c r="CX281" s="173" t="n">
        <v>0.72</v>
      </c>
      <c r="CZ281" s="173" t="n">
        <v>0.605</v>
      </c>
      <c r="DA281" s="173" t="n">
        <v>0.6375</v>
      </c>
      <c r="DB281" s="173" t="n">
        <v>0.69</v>
      </c>
      <c r="DC281" s="173" t="n">
        <v>0.88</v>
      </c>
      <c r="DD281" s="173" t="n">
        <v>0.64</v>
      </c>
      <c r="DE281" s="173" t="n">
        <v>0.89</v>
      </c>
      <c r="DN281" s="182" t="n">
        <v>0.000285</v>
      </c>
      <c r="DO281" s="182" t="n">
        <v>0.0002</v>
      </c>
      <c r="DP281" s="182" t="n">
        <v>0</v>
      </c>
      <c r="DQ281" s="182" t="n">
        <v>0.0001</v>
      </c>
      <c r="DR281" s="182" t="n">
        <v>0</v>
      </c>
      <c r="DS281" s="182" t="n">
        <v>0.0036</v>
      </c>
      <c r="DT281" s="182" t="n">
        <v>0.00047</v>
      </c>
      <c r="DU281" s="182" t="n">
        <v>0.0007</v>
      </c>
      <c r="DV281" s="182" t="n">
        <v>0</v>
      </c>
      <c r="DW281" s="182" t="n">
        <v>0</v>
      </c>
      <c r="DX281" s="182" t="n">
        <v>0.0005</v>
      </c>
      <c r="DY281" s="182" t="n">
        <v>0.0005</v>
      </c>
      <c r="DZ281" s="182" t="n">
        <v>0.0003</v>
      </c>
      <c r="EA281" s="182" t="n">
        <v>0.000275</v>
      </c>
      <c r="EB281" s="182" t="n">
        <v>0.0004</v>
      </c>
      <c r="ED281" s="182" t="n">
        <v>6.5E-005</v>
      </c>
      <c r="EF281" s="173" t="n">
        <v>1</v>
      </c>
    </row>
    <row r="282" customFormat="false" ht="12.75" hidden="false" customHeight="false" outlineLevel="0" collapsed="false">
      <c r="A282" s="3" t="n">
        <v>44958</v>
      </c>
      <c r="B282" s="173" t="n">
        <v>0.98</v>
      </c>
      <c r="C282" s="173" t="n">
        <v>0</v>
      </c>
      <c r="E282" s="173" t="n">
        <v>0</v>
      </c>
      <c r="F282" s="173" t="n">
        <v>0</v>
      </c>
      <c r="G282" s="173" t="n">
        <v>0</v>
      </c>
      <c r="H282" s="173" t="n">
        <v>0.9875</v>
      </c>
      <c r="I282" s="173" t="n">
        <v>0.9875</v>
      </c>
      <c r="J282" s="173" t="n">
        <v>0.9805</v>
      </c>
      <c r="K282" s="173" t="n">
        <v>0</v>
      </c>
      <c r="L282" s="173" t="n">
        <v>0.9875</v>
      </c>
      <c r="M282" s="173" t="n">
        <v>0.9875</v>
      </c>
      <c r="N282" s="173" t="n">
        <v>0.93386655</v>
      </c>
      <c r="O282" s="173" t="n">
        <v>0.986095013</v>
      </c>
      <c r="P282" s="173" t="n">
        <v>0.93386655</v>
      </c>
      <c r="Q282" s="173" t="n">
        <v>0.9875</v>
      </c>
      <c r="R282" s="173" t="n">
        <v>0.9875</v>
      </c>
      <c r="S282" s="173" t="n">
        <v>0.9875</v>
      </c>
      <c r="T282" s="173" t="n">
        <v>0.93386655</v>
      </c>
      <c r="U282" s="173" t="n">
        <v>0.93386655</v>
      </c>
      <c r="V282" s="173" t="n">
        <v>0.93386655</v>
      </c>
      <c r="W282" s="173" t="n">
        <v>0.93386655</v>
      </c>
      <c r="X282" s="173" t="n">
        <v>0.986095013</v>
      </c>
      <c r="Y282" s="173" t="n">
        <v>0.986095013</v>
      </c>
      <c r="Z282" s="173" t="n">
        <v>0.986095013</v>
      </c>
      <c r="AA282" s="173" t="n">
        <v>0.986095013</v>
      </c>
      <c r="AB282" s="173" t="n">
        <v>0.93386655</v>
      </c>
      <c r="AC282" s="173" t="n">
        <v>0.93386655</v>
      </c>
      <c r="AD282" s="173" t="n">
        <v>0.986095013</v>
      </c>
      <c r="AE282" s="173" t="n">
        <v>0.986095013</v>
      </c>
      <c r="AF282" s="173" t="n">
        <v>0.93386655</v>
      </c>
      <c r="AG282" s="173" t="n">
        <v>0.98</v>
      </c>
      <c r="AH282" s="173" t="n">
        <v>0.985</v>
      </c>
      <c r="AI282" s="173" t="n">
        <v>0.985</v>
      </c>
      <c r="AJ282" s="173" t="n">
        <v>0.93386655</v>
      </c>
      <c r="AK282" s="173" t="n">
        <v>1</v>
      </c>
      <c r="AL282" s="173" t="n">
        <v>0</v>
      </c>
      <c r="AM282" s="174" t="n">
        <v>0</v>
      </c>
      <c r="BB282" s="181" t="n">
        <v>1</v>
      </c>
      <c r="BC282" s="173" t="n">
        <v>1</v>
      </c>
      <c r="BD282" s="173" t="n">
        <v>1</v>
      </c>
      <c r="BE282" s="173" t="n">
        <v>1</v>
      </c>
      <c r="BF282" s="173" t="n">
        <v>0.9999</v>
      </c>
      <c r="BG282" s="173" t="n">
        <v>1</v>
      </c>
      <c r="BH282" s="173" t="n">
        <v>1</v>
      </c>
      <c r="BI282" s="173" t="n">
        <v>0.99</v>
      </c>
      <c r="BJ282" s="173" t="n">
        <v>0.999</v>
      </c>
      <c r="BK282" s="173" t="n">
        <v>0.999</v>
      </c>
      <c r="BL282" s="173" t="n">
        <v>0.9985</v>
      </c>
      <c r="BM282" s="173" t="n">
        <v>0.9985</v>
      </c>
      <c r="BN282" s="173" t="n">
        <v>0.972</v>
      </c>
      <c r="BO282" s="173" t="n">
        <v>0.9999</v>
      </c>
      <c r="BP282" s="173" t="n">
        <v>0.9999</v>
      </c>
      <c r="BQ282" s="173" t="n">
        <v>1</v>
      </c>
      <c r="BR282" s="173" t="n">
        <v>1.1428076</v>
      </c>
      <c r="BS282" s="173" t="n">
        <v>1.1444</v>
      </c>
      <c r="BT282" s="173" t="n">
        <v>1.0827</v>
      </c>
      <c r="BU282" s="173" t="n">
        <v>1.0325</v>
      </c>
      <c r="BV282" s="173" t="n">
        <v>1</v>
      </c>
      <c r="BW282" s="173" t="n">
        <v>2.841</v>
      </c>
      <c r="BX282" s="173" t="n">
        <v>2.361816333</v>
      </c>
      <c r="BY282" s="173" t="n">
        <v>1.21245</v>
      </c>
      <c r="BZ282" s="173" t="n">
        <v>1.2885</v>
      </c>
      <c r="CA282" s="173" t="n">
        <v>2.001</v>
      </c>
      <c r="CB282" s="173" t="n">
        <v>1.603005</v>
      </c>
      <c r="CC282" s="173" t="n">
        <v>1.603005</v>
      </c>
      <c r="CD282" s="173" t="n">
        <v>1.315305</v>
      </c>
      <c r="CE282" s="173" t="n">
        <v>1.123755</v>
      </c>
      <c r="CF282" s="173" t="n">
        <v>1.496605</v>
      </c>
      <c r="CG282" s="182"/>
      <c r="CH282" s="173" t="n">
        <v>1.10913</v>
      </c>
      <c r="CI282" s="182"/>
      <c r="CJ282" s="182"/>
      <c r="CK282" s="182"/>
      <c r="CL282" s="182"/>
      <c r="CM282" s="182"/>
      <c r="CN282" s="182"/>
      <c r="CO282" s="182"/>
      <c r="CP282" s="173" t="n">
        <v>0.865</v>
      </c>
      <c r="CV282" s="173" t="n">
        <v>0.45</v>
      </c>
      <c r="CW282" s="173" t="n">
        <v>0.845</v>
      </c>
      <c r="CX282" s="173" t="n">
        <v>0.825</v>
      </c>
      <c r="CZ282" s="173" t="n">
        <v>0.635</v>
      </c>
      <c r="DA282" s="173" t="n">
        <v>0.6675</v>
      </c>
      <c r="DB282" s="173" t="n">
        <v>0.71</v>
      </c>
      <c r="DC282" s="173" t="n">
        <v>0.8775</v>
      </c>
      <c r="DD282" s="173" t="n">
        <v>0.67</v>
      </c>
      <c r="DE282" s="173" t="n">
        <v>0.89</v>
      </c>
      <c r="DN282" s="182" t="n">
        <v>0.000285</v>
      </c>
      <c r="DO282" s="182" t="n">
        <v>0.0002</v>
      </c>
      <c r="DP282" s="182" t="n">
        <v>0</v>
      </c>
      <c r="DQ282" s="182" t="n">
        <v>0.0001</v>
      </c>
      <c r="DR282" s="182" t="n">
        <v>0</v>
      </c>
      <c r="DS282" s="182" t="n">
        <v>0.0036</v>
      </c>
      <c r="DT282" s="182" t="n">
        <v>0.00047</v>
      </c>
      <c r="DU282" s="182" t="n">
        <v>0.0007</v>
      </c>
      <c r="DV282" s="182" t="n">
        <v>0</v>
      </c>
      <c r="DW282" s="182" t="n">
        <v>0</v>
      </c>
      <c r="DX282" s="182" t="n">
        <v>0.0005</v>
      </c>
      <c r="DY282" s="182" t="n">
        <v>0.0005</v>
      </c>
      <c r="DZ282" s="182" t="n">
        <v>0.0003</v>
      </c>
      <c r="EA282" s="182" t="n">
        <v>0.000275</v>
      </c>
      <c r="EB282" s="182" t="n">
        <v>0.0004</v>
      </c>
      <c r="ED282" s="182" t="n">
        <v>6.5E-005</v>
      </c>
      <c r="EF282" s="173" t="n">
        <v>1</v>
      </c>
    </row>
    <row r="283" customFormat="false" ht="12.75" hidden="false" customHeight="false" outlineLevel="0" collapsed="false">
      <c r="A283" s="3" t="n">
        <v>44986</v>
      </c>
      <c r="B283" s="173" t="n">
        <v>0.98</v>
      </c>
      <c r="C283" s="173" t="n">
        <v>0</v>
      </c>
      <c r="E283" s="173" t="n">
        <v>0</v>
      </c>
      <c r="F283" s="173" t="n">
        <v>0</v>
      </c>
      <c r="G283" s="173" t="n">
        <v>0</v>
      </c>
      <c r="H283" s="173" t="n">
        <v>0.9875</v>
      </c>
      <c r="I283" s="173" t="n">
        <v>0.9875</v>
      </c>
      <c r="J283" s="173" t="n">
        <v>0.9805</v>
      </c>
      <c r="K283" s="173" t="n">
        <v>0</v>
      </c>
      <c r="L283" s="173" t="n">
        <v>0.9875</v>
      </c>
      <c r="M283" s="173" t="n">
        <v>0.9875</v>
      </c>
      <c r="N283" s="173" t="n">
        <v>0.98</v>
      </c>
      <c r="O283" s="173" t="n">
        <v>0.9875</v>
      </c>
      <c r="P283" s="173" t="n">
        <v>0.98</v>
      </c>
      <c r="Q283" s="173" t="n">
        <v>0.9875</v>
      </c>
      <c r="R283" s="173" t="n">
        <v>0.9875</v>
      </c>
      <c r="S283" s="173" t="n">
        <v>0.9875</v>
      </c>
      <c r="T283" s="173" t="n">
        <v>0.98</v>
      </c>
      <c r="U283" s="173" t="n">
        <v>0.98</v>
      </c>
      <c r="V283" s="173" t="n">
        <v>0.98</v>
      </c>
      <c r="W283" s="173" t="n">
        <v>0.98</v>
      </c>
      <c r="X283" s="173" t="n">
        <v>0.9875</v>
      </c>
      <c r="Y283" s="173" t="n">
        <v>0.9875</v>
      </c>
      <c r="Z283" s="173" t="n">
        <v>0.9875</v>
      </c>
      <c r="AA283" s="173" t="n">
        <v>0.9875</v>
      </c>
      <c r="AB283" s="173" t="n">
        <v>0.98</v>
      </c>
      <c r="AC283" s="173" t="n">
        <v>0.98</v>
      </c>
      <c r="AD283" s="173" t="n">
        <v>0.9875</v>
      </c>
      <c r="AE283" s="173" t="n">
        <v>0.9875</v>
      </c>
      <c r="AF283" s="173" t="n">
        <v>0.98</v>
      </c>
      <c r="AG283" s="173" t="n">
        <v>0.99</v>
      </c>
      <c r="AH283" s="173" t="n">
        <v>0.985</v>
      </c>
      <c r="AI283" s="173" t="n">
        <v>0.985</v>
      </c>
      <c r="AJ283" s="173" t="n">
        <v>0.98</v>
      </c>
      <c r="AK283" s="173" t="n">
        <v>1</v>
      </c>
      <c r="AL283" s="173" t="n">
        <v>0</v>
      </c>
      <c r="AM283" s="174" t="n">
        <v>0</v>
      </c>
      <c r="BB283" s="181" t="n">
        <v>1</v>
      </c>
      <c r="BC283" s="173" t="n">
        <v>1</v>
      </c>
      <c r="BD283" s="173" t="n">
        <v>1</v>
      </c>
      <c r="BE283" s="173" t="n">
        <v>1</v>
      </c>
      <c r="BF283" s="173" t="n">
        <v>0.9999</v>
      </c>
      <c r="BG283" s="173" t="n">
        <v>1</v>
      </c>
      <c r="BH283" s="173" t="n">
        <v>1</v>
      </c>
      <c r="BI283" s="173" t="n">
        <v>0.99</v>
      </c>
      <c r="BJ283" s="173" t="n">
        <v>0.999</v>
      </c>
      <c r="BK283" s="173" t="n">
        <v>0.999</v>
      </c>
      <c r="BL283" s="173" t="n">
        <v>0.9985</v>
      </c>
      <c r="BM283" s="173" t="n">
        <v>0.9985</v>
      </c>
      <c r="BN283" s="173" t="n">
        <v>0.972</v>
      </c>
      <c r="BO283" s="173" t="n">
        <v>0.9999</v>
      </c>
      <c r="BP283" s="173" t="n">
        <v>0.9999</v>
      </c>
      <c r="BQ283" s="173" t="n">
        <v>1</v>
      </c>
      <c r="BR283" s="173" t="n">
        <v>1.1430926</v>
      </c>
      <c r="BS283" s="173" t="n">
        <v>1.1446</v>
      </c>
      <c r="BT283" s="173" t="n">
        <v>1.0827</v>
      </c>
      <c r="BU283" s="173" t="n">
        <v>1.0326</v>
      </c>
      <c r="BV283" s="173" t="n">
        <v>1</v>
      </c>
      <c r="BW283" s="173" t="n">
        <v>2.8446</v>
      </c>
      <c r="BX283" s="173" t="n">
        <v>2.362286333</v>
      </c>
      <c r="BY283" s="173" t="n">
        <v>1.21315</v>
      </c>
      <c r="BZ283" s="173" t="n">
        <v>1.2885</v>
      </c>
      <c r="CA283" s="173" t="n">
        <v>2.001</v>
      </c>
      <c r="CB283" s="173" t="n">
        <v>1.603505</v>
      </c>
      <c r="CC283" s="173" t="n">
        <v>1.603505</v>
      </c>
      <c r="CD283" s="173" t="n">
        <v>1.315605</v>
      </c>
      <c r="CE283" s="173" t="n">
        <v>1.12403</v>
      </c>
      <c r="CF283" s="173" t="n">
        <v>1.497005</v>
      </c>
      <c r="CG283" s="182"/>
      <c r="CH283" s="173" t="n">
        <v>1.109195</v>
      </c>
      <c r="CI283" s="182"/>
      <c r="CJ283" s="182"/>
      <c r="CK283" s="182"/>
      <c r="CL283" s="182"/>
      <c r="CM283" s="182"/>
      <c r="CN283" s="182"/>
      <c r="CO283" s="182"/>
      <c r="CP283" s="173" t="n">
        <v>0.865</v>
      </c>
      <c r="CV283" s="173" t="n">
        <v>0.45</v>
      </c>
      <c r="CW283" s="173" t="n">
        <v>0.875</v>
      </c>
      <c r="CX283" s="173" t="n">
        <v>0.995</v>
      </c>
      <c r="CZ283" s="173" t="n">
        <v>0.785</v>
      </c>
      <c r="DA283" s="173" t="n">
        <v>0.8175</v>
      </c>
      <c r="DB283" s="173" t="n">
        <v>0.8</v>
      </c>
      <c r="DC283" s="173" t="n">
        <v>0.9</v>
      </c>
      <c r="DD283" s="173" t="n">
        <v>0.83</v>
      </c>
      <c r="DE283" s="173" t="n">
        <v>0.89</v>
      </c>
      <c r="DN283" s="182" t="n">
        <v>0.000285</v>
      </c>
      <c r="DO283" s="182" t="n">
        <v>0.0002</v>
      </c>
      <c r="DP283" s="182" t="n">
        <v>0</v>
      </c>
      <c r="DQ283" s="182" t="n">
        <v>0.0001</v>
      </c>
      <c r="DR283" s="182" t="n">
        <v>0</v>
      </c>
      <c r="DS283" s="182" t="n">
        <v>0.0036</v>
      </c>
      <c r="DT283" s="182" t="n">
        <v>0.00047</v>
      </c>
      <c r="DU283" s="182" t="n">
        <v>0.0007</v>
      </c>
      <c r="DV283" s="182" t="n">
        <v>0</v>
      </c>
      <c r="DW283" s="182" t="n">
        <v>0</v>
      </c>
      <c r="DX283" s="182" t="n">
        <v>0.0005</v>
      </c>
      <c r="DY283" s="182" t="n">
        <v>0.0005</v>
      </c>
      <c r="DZ283" s="182" t="n">
        <v>0.0003</v>
      </c>
      <c r="EA283" s="182" t="n">
        <v>0.000275</v>
      </c>
      <c r="EB283" s="182" t="n">
        <v>0.0004</v>
      </c>
      <c r="ED283" s="182" t="n">
        <v>6.5E-005</v>
      </c>
      <c r="EF283" s="173" t="n">
        <v>1</v>
      </c>
    </row>
    <row r="284" customFormat="false" ht="12.75" hidden="false" customHeight="false" outlineLevel="0" collapsed="false">
      <c r="A284" s="3" t="n">
        <v>45017</v>
      </c>
      <c r="B284" s="173" t="n">
        <v>0.98</v>
      </c>
      <c r="C284" s="173" t="n">
        <v>0</v>
      </c>
      <c r="E284" s="173" t="n">
        <v>0</v>
      </c>
      <c r="F284" s="173" t="n">
        <v>0</v>
      </c>
      <c r="G284" s="173" t="n">
        <v>0</v>
      </c>
      <c r="H284" s="173" t="n">
        <v>0.9875</v>
      </c>
      <c r="I284" s="173" t="n">
        <v>0.9875</v>
      </c>
      <c r="J284" s="173" t="n">
        <v>0.9805</v>
      </c>
      <c r="K284" s="173" t="n">
        <v>0</v>
      </c>
      <c r="L284" s="173" t="n">
        <v>0.9875</v>
      </c>
      <c r="M284" s="173" t="n">
        <v>0.9875</v>
      </c>
      <c r="N284" s="173" t="n">
        <v>0.98</v>
      </c>
      <c r="O284" s="173" t="n">
        <v>0.9875</v>
      </c>
      <c r="P284" s="173" t="n">
        <v>0.98</v>
      </c>
      <c r="Q284" s="173" t="n">
        <v>0.9875</v>
      </c>
      <c r="R284" s="173" t="n">
        <v>0.9875</v>
      </c>
      <c r="S284" s="173" t="n">
        <v>0.9875</v>
      </c>
      <c r="T284" s="173" t="n">
        <v>0.98</v>
      </c>
      <c r="U284" s="173" t="n">
        <v>0.98</v>
      </c>
      <c r="V284" s="173" t="n">
        <v>0.98</v>
      </c>
      <c r="W284" s="173" t="n">
        <v>0.98</v>
      </c>
      <c r="X284" s="173" t="n">
        <v>0.9875</v>
      </c>
      <c r="Y284" s="173" t="n">
        <v>0.9875</v>
      </c>
      <c r="Z284" s="173" t="n">
        <v>0.9875</v>
      </c>
      <c r="AA284" s="173" t="n">
        <v>0.9875</v>
      </c>
      <c r="AB284" s="173" t="n">
        <v>0.98</v>
      </c>
      <c r="AC284" s="173" t="n">
        <v>0.98</v>
      </c>
      <c r="AD284" s="173" t="n">
        <v>0.9875</v>
      </c>
      <c r="AE284" s="173" t="n">
        <v>0.9875</v>
      </c>
      <c r="AF284" s="173" t="n">
        <v>0.98</v>
      </c>
      <c r="AG284" s="173" t="n">
        <v>0.99</v>
      </c>
      <c r="AH284" s="173" t="n">
        <v>0.985</v>
      </c>
      <c r="AI284" s="173" t="n">
        <v>0.985</v>
      </c>
      <c r="AJ284" s="173" t="n">
        <v>0.98</v>
      </c>
      <c r="AK284" s="173" t="n">
        <v>1</v>
      </c>
      <c r="AL284" s="173" t="n">
        <v>0</v>
      </c>
      <c r="AM284" s="174" t="n">
        <v>0</v>
      </c>
      <c r="BB284" s="181" t="n">
        <v>1</v>
      </c>
      <c r="BC284" s="173" t="n">
        <v>1</v>
      </c>
      <c r="BD284" s="173" t="n">
        <v>1</v>
      </c>
      <c r="BE284" s="173" t="n">
        <v>1</v>
      </c>
      <c r="BF284" s="173" t="n">
        <v>0.9999</v>
      </c>
      <c r="BG284" s="173" t="n">
        <v>1</v>
      </c>
      <c r="BH284" s="173" t="n">
        <v>1</v>
      </c>
      <c r="BI284" s="173" t="n">
        <v>0.99</v>
      </c>
      <c r="BJ284" s="173" t="n">
        <v>0.999</v>
      </c>
      <c r="BK284" s="173" t="n">
        <v>0.999</v>
      </c>
      <c r="BL284" s="173" t="n">
        <v>0.9985</v>
      </c>
      <c r="BM284" s="173" t="n">
        <v>0.9985</v>
      </c>
      <c r="BN284" s="173" t="n">
        <v>0.972</v>
      </c>
      <c r="BO284" s="173" t="n">
        <v>0.9999</v>
      </c>
      <c r="BP284" s="173" t="n">
        <v>0.9999</v>
      </c>
      <c r="BQ284" s="173" t="n">
        <v>1</v>
      </c>
      <c r="BR284" s="173" t="n">
        <v>1.1433776</v>
      </c>
      <c r="BS284" s="173" t="n">
        <v>1.1448</v>
      </c>
      <c r="BT284" s="173" t="n">
        <v>1.0827</v>
      </c>
      <c r="BU284" s="173" t="n">
        <v>1.0327</v>
      </c>
      <c r="BV284" s="173" t="n">
        <v>1</v>
      </c>
      <c r="BW284" s="173" t="n">
        <v>2.8482</v>
      </c>
      <c r="BX284" s="173" t="n">
        <v>2.362756333</v>
      </c>
      <c r="BY284" s="173" t="n">
        <v>1.21385</v>
      </c>
      <c r="BZ284" s="173" t="n">
        <v>1.2885</v>
      </c>
      <c r="CA284" s="173" t="n">
        <v>2.001</v>
      </c>
      <c r="CB284" s="173" t="n">
        <v>1.604005</v>
      </c>
      <c r="CC284" s="173" t="n">
        <v>1.604005</v>
      </c>
      <c r="CD284" s="173" t="n">
        <v>1.315905</v>
      </c>
      <c r="CE284" s="173" t="n">
        <v>1.124305</v>
      </c>
      <c r="CF284" s="173" t="n">
        <v>1.497405</v>
      </c>
      <c r="CG284" s="182"/>
      <c r="CH284" s="173" t="n">
        <v>1.10926</v>
      </c>
      <c r="CI284" s="182"/>
      <c r="CJ284" s="182"/>
      <c r="CK284" s="182"/>
      <c r="CL284" s="182"/>
      <c r="CM284" s="182"/>
      <c r="CN284" s="182"/>
      <c r="CO284" s="182"/>
      <c r="CP284" s="173" t="n">
        <v>0.895</v>
      </c>
      <c r="CV284" s="173" t="n">
        <v>0.42</v>
      </c>
      <c r="CW284" s="173" t="n">
        <v>0.935</v>
      </c>
      <c r="CX284" s="173" t="n">
        <v>0.985</v>
      </c>
      <c r="CZ284" s="173" t="n">
        <v>0.895</v>
      </c>
      <c r="DA284" s="173" t="n">
        <v>0.9275</v>
      </c>
      <c r="DB284" s="173" t="n">
        <v>0.85</v>
      </c>
      <c r="DC284" s="173" t="n">
        <v>0.903</v>
      </c>
      <c r="DD284" s="173" t="n">
        <v>0.92</v>
      </c>
      <c r="DE284" s="173" t="n">
        <v>0.89</v>
      </c>
      <c r="DN284" s="182" t="n">
        <v>0.000285</v>
      </c>
      <c r="DO284" s="182" t="n">
        <v>0.0002</v>
      </c>
      <c r="DP284" s="182" t="n">
        <v>0</v>
      </c>
      <c r="DQ284" s="182" t="n">
        <v>0.0001</v>
      </c>
      <c r="DR284" s="182" t="n">
        <v>0</v>
      </c>
      <c r="DS284" s="182" t="n">
        <v>0.0036</v>
      </c>
      <c r="DT284" s="182" t="n">
        <v>0.00047</v>
      </c>
      <c r="DU284" s="182" t="n">
        <v>0.0007</v>
      </c>
      <c r="DV284" s="182" t="n">
        <v>0</v>
      </c>
      <c r="DW284" s="182" t="n">
        <v>0</v>
      </c>
      <c r="DX284" s="182" t="n">
        <v>0.0005</v>
      </c>
      <c r="DY284" s="182" t="n">
        <v>0.0005</v>
      </c>
      <c r="DZ284" s="182" t="n">
        <v>0.0003</v>
      </c>
      <c r="EA284" s="182" t="n">
        <v>0.000275</v>
      </c>
      <c r="EB284" s="182" t="n">
        <v>0.0004</v>
      </c>
      <c r="ED284" s="182" t="n">
        <v>6.5E-005</v>
      </c>
      <c r="EF284" s="173" t="n">
        <v>1</v>
      </c>
    </row>
    <row r="285" customFormat="false" ht="12.75" hidden="false" customHeight="false" outlineLevel="0" collapsed="false">
      <c r="A285" s="3" t="n">
        <v>45047</v>
      </c>
      <c r="B285" s="173" t="n">
        <v>0.98</v>
      </c>
      <c r="C285" s="173" t="n">
        <v>0</v>
      </c>
      <c r="E285" s="173" t="n">
        <v>0</v>
      </c>
      <c r="F285" s="173" t="n">
        <v>0</v>
      </c>
      <c r="G285" s="173" t="n">
        <v>0</v>
      </c>
      <c r="H285" s="173" t="n">
        <v>0.9875</v>
      </c>
      <c r="I285" s="173" t="n">
        <v>0.9875</v>
      </c>
      <c r="J285" s="173" t="n">
        <v>0.9805</v>
      </c>
      <c r="K285" s="173" t="n">
        <v>0</v>
      </c>
      <c r="L285" s="173" t="n">
        <v>0.9875</v>
      </c>
      <c r="M285" s="173" t="n">
        <v>0.9875</v>
      </c>
      <c r="N285" s="173" t="n">
        <v>0.98</v>
      </c>
      <c r="O285" s="173" t="n">
        <v>0.9875</v>
      </c>
      <c r="P285" s="173" t="n">
        <v>0.98</v>
      </c>
      <c r="Q285" s="173" t="n">
        <v>0.9875</v>
      </c>
      <c r="R285" s="173" t="n">
        <v>0.9875</v>
      </c>
      <c r="S285" s="173" t="n">
        <v>0.9875</v>
      </c>
      <c r="T285" s="173" t="n">
        <v>0.98</v>
      </c>
      <c r="U285" s="173" t="n">
        <v>0.98</v>
      </c>
      <c r="V285" s="173" t="n">
        <v>0.98</v>
      </c>
      <c r="W285" s="173" t="n">
        <v>0.98</v>
      </c>
      <c r="X285" s="173" t="n">
        <v>0.9875</v>
      </c>
      <c r="Y285" s="173" t="n">
        <v>0.9875</v>
      </c>
      <c r="Z285" s="173" t="n">
        <v>0.9875</v>
      </c>
      <c r="AA285" s="173" t="n">
        <v>0.9875</v>
      </c>
      <c r="AB285" s="173" t="n">
        <v>0.98</v>
      </c>
      <c r="AC285" s="173" t="n">
        <v>0.98</v>
      </c>
      <c r="AD285" s="173" t="n">
        <v>0.9875</v>
      </c>
      <c r="AE285" s="173" t="n">
        <v>0.9875</v>
      </c>
      <c r="AF285" s="173" t="n">
        <v>0.98</v>
      </c>
      <c r="AG285" s="173" t="n">
        <v>0.99</v>
      </c>
      <c r="AH285" s="173" t="n">
        <v>0.985</v>
      </c>
      <c r="AI285" s="173" t="n">
        <v>0.985</v>
      </c>
      <c r="AJ285" s="173" t="n">
        <v>0.98</v>
      </c>
      <c r="AK285" s="173" t="n">
        <v>1</v>
      </c>
      <c r="AL285" s="173" t="n">
        <v>0</v>
      </c>
      <c r="AM285" s="174" t="n">
        <v>0</v>
      </c>
      <c r="BB285" s="181" t="n">
        <v>1</v>
      </c>
      <c r="BC285" s="173" t="n">
        <v>1</v>
      </c>
      <c r="BD285" s="173" t="n">
        <v>1</v>
      </c>
      <c r="BE285" s="173" t="n">
        <v>1</v>
      </c>
      <c r="BF285" s="173" t="n">
        <v>0.9999</v>
      </c>
      <c r="BG285" s="173" t="n">
        <v>1</v>
      </c>
      <c r="BH285" s="173" t="n">
        <v>1</v>
      </c>
      <c r="BI285" s="173" t="n">
        <v>0.99</v>
      </c>
      <c r="BJ285" s="173" t="n">
        <v>0.999</v>
      </c>
      <c r="BK285" s="173" t="n">
        <v>0.999</v>
      </c>
      <c r="BL285" s="173" t="n">
        <v>0.9985</v>
      </c>
      <c r="BM285" s="173" t="n">
        <v>0.9985</v>
      </c>
      <c r="BN285" s="173" t="n">
        <v>0.972</v>
      </c>
      <c r="BO285" s="173" t="n">
        <v>0.9999</v>
      </c>
      <c r="BP285" s="173" t="n">
        <v>0.9999</v>
      </c>
      <c r="BQ285" s="173" t="n">
        <v>1</v>
      </c>
      <c r="BR285" s="173" t="n">
        <v>1.1436626</v>
      </c>
      <c r="BS285" s="173" t="n">
        <v>1.145</v>
      </c>
      <c r="BT285" s="173" t="n">
        <v>1.0827</v>
      </c>
      <c r="BU285" s="173" t="n">
        <v>1.0328</v>
      </c>
      <c r="BV285" s="173" t="n">
        <v>1</v>
      </c>
      <c r="BW285" s="173" t="n">
        <v>2.8518</v>
      </c>
      <c r="BX285" s="173" t="n">
        <v>2.363226333</v>
      </c>
      <c r="BY285" s="173" t="n">
        <v>1.21455</v>
      </c>
      <c r="BZ285" s="173" t="n">
        <v>1.2885</v>
      </c>
      <c r="CA285" s="173" t="n">
        <v>2.001</v>
      </c>
      <c r="CB285" s="173" t="n">
        <v>1.604505</v>
      </c>
      <c r="CC285" s="173" t="n">
        <v>1.604505</v>
      </c>
      <c r="CD285" s="173" t="n">
        <v>1.316205</v>
      </c>
      <c r="CE285" s="173" t="n">
        <v>1.12458</v>
      </c>
      <c r="CF285" s="173" t="n">
        <v>1.497805</v>
      </c>
      <c r="CG285" s="182"/>
      <c r="CH285" s="173" t="n">
        <v>1.109325</v>
      </c>
      <c r="CI285" s="182"/>
      <c r="CJ285" s="182"/>
      <c r="CK285" s="182"/>
      <c r="CL285" s="182"/>
      <c r="CM285" s="182"/>
      <c r="CN285" s="182"/>
      <c r="CO285" s="182"/>
      <c r="CP285" s="173" t="n">
        <v>0.965</v>
      </c>
      <c r="CV285" s="173" t="n">
        <v>0.42</v>
      </c>
      <c r="CW285" s="173" t="n">
        <v>0.935</v>
      </c>
      <c r="CX285" s="173" t="n">
        <v>0.885</v>
      </c>
      <c r="CZ285" s="173" t="n">
        <v>0.9175</v>
      </c>
      <c r="DA285" s="173" t="n">
        <v>0.95</v>
      </c>
      <c r="DB285" s="173" t="n">
        <v>0.88</v>
      </c>
      <c r="DC285" s="173" t="n">
        <v>0.9</v>
      </c>
      <c r="DD285" s="173" t="n">
        <v>0.935</v>
      </c>
      <c r="DE285" s="173" t="n">
        <v>0.89</v>
      </c>
      <c r="DN285" s="182" t="n">
        <v>0.000285</v>
      </c>
      <c r="DO285" s="182" t="n">
        <v>0.0002</v>
      </c>
      <c r="DP285" s="182" t="n">
        <v>0</v>
      </c>
      <c r="DQ285" s="182" t="n">
        <v>0.0001</v>
      </c>
      <c r="DR285" s="182" t="n">
        <v>0</v>
      </c>
      <c r="DS285" s="182" t="n">
        <v>0.0036</v>
      </c>
      <c r="DT285" s="182" t="n">
        <v>0.00047</v>
      </c>
      <c r="DU285" s="182" t="n">
        <v>0.0007</v>
      </c>
      <c r="DV285" s="182" t="n">
        <v>0</v>
      </c>
      <c r="DW285" s="182" t="n">
        <v>0</v>
      </c>
      <c r="DX285" s="182" t="n">
        <v>0.0005</v>
      </c>
      <c r="DY285" s="182" t="n">
        <v>0.0005</v>
      </c>
      <c r="DZ285" s="182" t="n">
        <v>0.0003</v>
      </c>
      <c r="EA285" s="182" t="n">
        <v>0.000275</v>
      </c>
      <c r="EB285" s="182" t="n">
        <v>0.0004</v>
      </c>
      <c r="ED285" s="182" t="n">
        <v>6.5E-005</v>
      </c>
      <c r="EF285" s="173" t="n">
        <v>1</v>
      </c>
    </row>
    <row r="286" customFormat="false" ht="12.75" hidden="false" customHeight="false" outlineLevel="0" collapsed="false">
      <c r="A286" s="3" t="n">
        <v>45078</v>
      </c>
      <c r="B286" s="173" t="n">
        <v>0.98</v>
      </c>
      <c r="C286" s="173" t="n">
        <v>0</v>
      </c>
      <c r="E286" s="173" t="n">
        <v>0</v>
      </c>
      <c r="F286" s="173" t="n">
        <v>0</v>
      </c>
      <c r="G286" s="173" t="n">
        <v>0</v>
      </c>
      <c r="H286" s="173" t="n">
        <v>0.9875</v>
      </c>
      <c r="I286" s="173" t="n">
        <v>0.9875</v>
      </c>
      <c r="J286" s="173" t="n">
        <v>0.9805</v>
      </c>
      <c r="K286" s="173" t="n">
        <v>0</v>
      </c>
      <c r="L286" s="173" t="n">
        <v>0.9875</v>
      </c>
      <c r="M286" s="173" t="n">
        <v>0.9875</v>
      </c>
      <c r="N286" s="173" t="n">
        <v>0.98</v>
      </c>
      <c r="O286" s="173" t="n">
        <v>0.9875</v>
      </c>
      <c r="P286" s="173" t="n">
        <v>0.98</v>
      </c>
      <c r="Q286" s="173" t="n">
        <v>0.9875</v>
      </c>
      <c r="R286" s="173" t="n">
        <v>0.9875</v>
      </c>
      <c r="S286" s="173" t="n">
        <v>0.9875</v>
      </c>
      <c r="T286" s="173" t="n">
        <v>0.98</v>
      </c>
      <c r="U286" s="173" t="n">
        <v>0.98</v>
      </c>
      <c r="V286" s="173" t="n">
        <v>0.98</v>
      </c>
      <c r="W286" s="173" t="n">
        <v>0.98</v>
      </c>
      <c r="X286" s="173" t="n">
        <v>0.9875</v>
      </c>
      <c r="Y286" s="173" t="n">
        <v>0.9875</v>
      </c>
      <c r="Z286" s="173" t="n">
        <v>0.9875</v>
      </c>
      <c r="AA286" s="173" t="n">
        <v>0.9875</v>
      </c>
      <c r="AB286" s="173" t="n">
        <v>0.98</v>
      </c>
      <c r="AC286" s="173" t="n">
        <v>0.98</v>
      </c>
      <c r="AD286" s="173" t="n">
        <v>0.9875</v>
      </c>
      <c r="AE286" s="173" t="n">
        <v>0.9875</v>
      </c>
      <c r="AF286" s="173" t="n">
        <v>0.98</v>
      </c>
      <c r="AG286" s="173" t="n">
        <v>0.99</v>
      </c>
      <c r="AH286" s="173" t="n">
        <v>0.985</v>
      </c>
      <c r="AI286" s="173" t="n">
        <v>0.985</v>
      </c>
      <c r="AJ286" s="173" t="n">
        <v>0.98</v>
      </c>
      <c r="AK286" s="173" t="n">
        <v>1</v>
      </c>
      <c r="AL286" s="173" t="n">
        <v>0</v>
      </c>
      <c r="AM286" s="174" t="n">
        <v>0</v>
      </c>
      <c r="BB286" s="181" t="n">
        <v>1</v>
      </c>
      <c r="BC286" s="173" t="n">
        <v>1</v>
      </c>
      <c r="BD286" s="173" t="n">
        <v>1</v>
      </c>
      <c r="BE286" s="173" t="n">
        <v>1</v>
      </c>
      <c r="BF286" s="173" t="n">
        <v>0.9999</v>
      </c>
      <c r="BG286" s="173" t="n">
        <v>1</v>
      </c>
      <c r="BH286" s="173" t="n">
        <v>1</v>
      </c>
      <c r="BI286" s="173" t="n">
        <v>0.99</v>
      </c>
      <c r="BJ286" s="173" t="n">
        <v>0.999</v>
      </c>
      <c r="BK286" s="173" t="n">
        <v>0.999</v>
      </c>
      <c r="BL286" s="173" t="n">
        <v>0.9985</v>
      </c>
      <c r="BM286" s="173" t="n">
        <v>0.9985</v>
      </c>
      <c r="BN286" s="173" t="n">
        <v>0.972</v>
      </c>
      <c r="BO286" s="173" t="n">
        <v>0.9999</v>
      </c>
      <c r="BP286" s="173" t="n">
        <v>0.9999</v>
      </c>
      <c r="BQ286" s="173" t="n">
        <v>1</v>
      </c>
      <c r="BR286" s="173" t="n">
        <v>1.1439476</v>
      </c>
      <c r="BS286" s="173" t="n">
        <v>1.1452</v>
      </c>
      <c r="BT286" s="173" t="n">
        <v>1.0827</v>
      </c>
      <c r="BU286" s="173" t="n">
        <v>1.0329</v>
      </c>
      <c r="BV286" s="173" t="n">
        <v>1</v>
      </c>
      <c r="BW286" s="173" t="n">
        <v>2.8554</v>
      </c>
      <c r="BX286" s="173" t="n">
        <v>2.363696333</v>
      </c>
      <c r="BY286" s="173" t="n">
        <v>1.21525</v>
      </c>
      <c r="BZ286" s="173" t="n">
        <v>1.2885</v>
      </c>
      <c r="CA286" s="173" t="n">
        <v>2.001</v>
      </c>
      <c r="CB286" s="173" t="n">
        <v>1.605005</v>
      </c>
      <c r="CC286" s="173" t="n">
        <v>1.605005</v>
      </c>
      <c r="CD286" s="173" t="n">
        <v>1.316505</v>
      </c>
      <c r="CE286" s="173" t="n">
        <v>1.124855</v>
      </c>
      <c r="CF286" s="173" t="n">
        <v>1.498205</v>
      </c>
      <c r="CG286" s="182"/>
      <c r="CH286" s="173" t="n">
        <v>1.10939</v>
      </c>
      <c r="CI286" s="182"/>
      <c r="CJ286" s="182"/>
      <c r="CK286" s="182"/>
      <c r="CL286" s="182"/>
      <c r="CM286" s="182"/>
      <c r="CN286" s="182"/>
      <c r="CO286" s="182"/>
      <c r="CP286" s="173" t="n">
        <v>0.965</v>
      </c>
      <c r="CV286" s="173" t="n">
        <v>0.47</v>
      </c>
      <c r="CW286" s="173" t="n">
        <v>0.935</v>
      </c>
      <c r="CX286" s="173" t="n">
        <v>0.795</v>
      </c>
      <c r="CZ286" s="173" t="n">
        <v>0.8825</v>
      </c>
      <c r="DA286" s="173" t="n">
        <v>0.915</v>
      </c>
      <c r="DB286" s="173" t="n">
        <v>0.88</v>
      </c>
      <c r="DC286" s="173" t="n">
        <v>0.9025</v>
      </c>
      <c r="DD286" s="173" t="n">
        <v>0.915</v>
      </c>
      <c r="DE286" s="173" t="n">
        <v>0.89</v>
      </c>
      <c r="DN286" s="182" t="n">
        <v>0.000285</v>
      </c>
      <c r="DO286" s="182" t="n">
        <v>0.0002</v>
      </c>
      <c r="DP286" s="182" t="n">
        <v>0</v>
      </c>
      <c r="DQ286" s="182" t="n">
        <v>0.0001</v>
      </c>
      <c r="DR286" s="182" t="n">
        <v>0</v>
      </c>
      <c r="DS286" s="182" t="n">
        <v>0.0036</v>
      </c>
      <c r="DT286" s="182" t="n">
        <v>0.00047</v>
      </c>
      <c r="DU286" s="182" t="n">
        <v>0.0007</v>
      </c>
      <c r="DV286" s="182" t="n">
        <v>0</v>
      </c>
      <c r="DW286" s="182" t="n">
        <v>0</v>
      </c>
      <c r="DX286" s="182" t="n">
        <v>0.0005</v>
      </c>
      <c r="DY286" s="182" t="n">
        <v>0.0005</v>
      </c>
      <c r="DZ286" s="182" t="n">
        <v>0.0003</v>
      </c>
      <c r="EA286" s="182" t="n">
        <v>0.000275</v>
      </c>
      <c r="EB286" s="182" t="n">
        <v>0.0004</v>
      </c>
      <c r="ED286" s="182" t="n">
        <v>6.5E-005</v>
      </c>
      <c r="EF286" s="173" t="n">
        <v>1</v>
      </c>
    </row>
    <row r="287" customFormat="false" ht="12.75" hidden="false" customHeight="false" outlineLevel="0" collapsed="false">
      <c r="A287" s="3" t="n">
        <v>45108</v>
      </c>
      <c r="B287" s="173" t="n">
        <v>0.98</v>
      </c>
      <c r="C287" s="173" t="n">
        <v>0</v>
      </c>
      <c r="E287" s="173" t="n">
        <v>0</v>
      </c>
      <c r="F287" s="173" t="n">
        <v>0</v>
      </c>
      <c r="G287" s="173" t="n">
        <v>0</v>
      </c>
      <c r="H287" s="173" t="n">
        <v>0.9875</v>
      </c>
      <c r="I287" s="173" t="n">
        <v>0.9875</v>
      </c>
      <c r="J287" s="173" t="n">
        <v>0.9805</v>
      </c>
      <c r="K287" s="173" t="n">
        <v>0</v>
      </c>
      <c r="L287" s="173" t="n">
        <v>0.9875</v>
      </c>
      <c r="M287" s="173" t="n">
        <v>0.9875</v>
      </c>
      <c r="N287" s="173" t="n">
        <v>0.98</v>
      </c>
      <c r="O287" s="173" t="n">
        <v>0.9875</v>
      </c>
      <c r="P287" s="173" t="n">
        <v>0.98</v>
      </c>
      <c r="Q287" s="173" t="n">
        <v>0.9875</v>
      </c>
      <c r="R287" s="173" t="n">
        <v>0.9875</v>
      </c>
      <c r="S287" s="173" t="n">
        <v>0.9875</v>
      </c>
      <c r="T287" s="173" t="n">
        <v>0.98</v>
      </c>
      <c r="U287" s="173" t="n">
        <v>0.98</v>
      </c>
      <c r="V287" s="173" t="n">
        <v>0.98</v>
      </c>
      <c r="W287" s="173" t="n">
        <v>0.98</v>
      </c>
      <c r="X287" s="173" t="n">
        <v>0.9875</v>
      </c>
      <c r="Y287" s="173" t="n">
        <v>0.9875</v>
      </c>
      <c r="Z287" s="173" t="n">
        <v>0.9875</v>
      </c>
      <c r="AA287" s="173" t="n">
        <v>0.9875</v>
      </c>
      <c r="AB287" s="173" t="n">
        <v>0.98</v>
      </c>
      <c r="AC287" s="173" t="n">
        <v>0.98</v>
      </c>
      <c r="AD287" s="173" t="n">
        <v>0.9875</v>
      </c>
      <c r="AE287" s="173" t="n">
        <v>0.9875</v>
      </c>
      <c r="AF287" s="173" t="n">
        <v>0.98</v>
      </c>
      <c r="AG287" s="173" t="n">
        <v>0.99</v>
      </c>
      <c r="AH287" s="173" t="n">
        <v>0.985</v>
      </c>
      <c r="AI287" s="173" t="n">
        <v>0.985</v>
      </c>
      <c r="AJ287" s="173" t="n">
        <v>0.98</v>
      </c>
      <c r="AK287" s="173" t="n">
        <v>1</v>
      </c>
      <c r="AL287" s="173" t="n">
        <v>0</v>
      </c>
      <c r="AM287" s="174" t="n">
        <v>0</v>
      </c>
      <c r="BB287" s="181" t="n">
        <v>1</v>
      </c>
      <c r="BC287" s="173" t="n">
        <v>1</v>
      </c>
      <c r="BD287" s="173" t="n">
        <v>1</v>
      </c>
      <c r="BE287" s="173" t="n">
        <v>1</v>
      </c>
      <c r="BF287" s="173" t="n">
        <v>0.9999</v>
      </c>
      <c r="BG287" s="173" t="n">
        <v>1</v>
      </c>
      <c r="BH287" s="173" t="n">
        <v>1</v>
      </c>
      <c r="BI287" s="173" t="n">
        <v>0.99</v>
      </c>
      <c r="BJ287" s="173" t="n">
        <v>0.999</v>
      </c>
      <c r="BK287" s="173" t="n">
        <v>0.999</v>
      </c>
      <c r="BL287" s="173" t="n">
        <v>0.9985</v>
      </c>
      <c r="BM287" s="173" t="n">
        <v>0.9985</v>
      </c>
      <c r="BN287" s="173" t="n">
        <v>0.972</v>
      </c>
      <c r="BO287" s="173" t="n">
        <v>0.9999</v>
      </c>
      <c r="BP287" s="173" t="n">
        <v>0.9999</v>
      </c>
      <c r="BQ287" s="173" t="n">
        <v>1</v>
      </c>
      <c r="BR287" s="173" t="n">
        <v>1.1442326</v>
      </c>
      <c r="BS287" s="173" t="n">
        <v>1.1454</v>
      </c>
      <c r="BT287" s="173" t="n">
        <v>1.0827</v>
      </c>
      <c r="BU287" s="173" t="n">
        <v>1.033</v>
      </c>
      <c r="BV287" s="173" t="n">
        <v>1</v>
      </c>
      <c r="BW287" s="173" t="n">
        <v>2.859</v>
      </c>
      <c r="BX287" s="173" t="n">
        <v>2.364166333</v>
      </c>
      <c r="BY287" s="173" t="n">
        <v>1.21595</v>
      </c>
      <c r="BZ287" s="173" t="n">
        <v>1.2885</v>
      </c>
      <c r="CA287" s="173" t="n">
        <v>2.001</v>
      </c>
      <c r="CB287" s="173" t="n">
        <v>1.605505</v>
      </c>
      <c r="CC287" s="173" t="n">
        <v>1.605505</v>
      </c>
      <c r="CD287" s="173" t="n">
        <v>1.316805</v>
      </c>
      <c r="CE287" s="173" t="n">
        <v>1.12513</v>
      </c>
      <c r="CF287" s="173" t="n">
        <v>1.498605</v>
      </c>
      <c r="CG287" s="182"/>
      <c r="CH287" s="173" t="n">
        <v>1.109455</v>
      </c>
      <c r="CI287" s="182"/>
      <c r="CJ287" s="182"/>
      <c r="CK287" s="182"/>
      <c r="CL287" s="182"/>
      <c r="CM287" s="182"/>
      <c r="CN287" s="182"/>
      <c r="CO287" s="182"/>
      <c r="CP287" s="173" t="n">
        <v>0.975</v>
      </c>
      <c r="CV287" s="173" t="n">
        <v>0.47</v>
      </c>
      <c r="CW287" s="173" t="n">
        <v>0.935</v>
      </c>
      <c r="CX287" s="173" t="n">
        <v>0.815</v>
      </c>
      <c r="CZ287" s="173" t="n">
        <v>0.8775</v>
      </c>
      <c r="DA287" s="173" t="n">
        <v>0.91</v>
      </c>
      <c r="DB287" s="173" t="n">
        <v>0.89</v>
      </c>
      <c r="DC287" s="173" t="n">
        <v>0.9075</v>
      </c>
      <c r="DD287" s="173" t="n">
        <v>0.915</v>
      </c>
      <c r="DE287" s="173" t="n">
        <v>0.89</v>
      </c>
      <c r="DN287" s="182" t="n">
        <v>0.000285</v>
      </c>
      <c r="DO287" s="182" t="n">
        <v>0.0002</v>
      </c>
      <c r="DP287" s="182" t="n">
        <v>0</v>
      </c>
      <c r="DQ287" s="182" t="n">
        <v>0.0001</v>
      </c>
      <c r="DR287" s="182" t="n">
        <v>0</v>
      </c>
      <c r="DS287" s="182" t="n">
        <v>0.0036</v>
      </c>
      <c r="DT287" s="182" t="n">
        <v>0.00047</v>
      </c>
      <c r="DU287" s="182" t="n">
        <v>0.0007</v>
      </c>
      <c r="DV287" s="182" t="n">
        <v>0</v>
      </c>
      <c r="DW287" s="182" t="n">
        <v>0</v>
      </c>
      <c r="DX287" s="182" t="n">
        <v>0.0005</v>
      </c>
      <c r="DY287" s="182" t="n">
        <v>0.0005</v>
      </c>
      <c r="DZ287" s="182" t="n">
        <v>0.0003</v>
      </c>
      <c r="EA287" s="182" t="n">
        <v>0.000275</v>
      </c>
      <c r="EB287" s="182" t="n">
        <v>0.0004</v>
      </c>
      <c r="ED287" s="182" t="n">
        <v>6.5E-005</v>
      </c>
      <c r="EF287" s="173" t="n">
        <v>1</v>
      </c>
    </row>
    <row r="288" customFormat="false" ht="12.75" hidden="false" customHeight="false" outlineLevel="0" collapsed="false">
      <c r="A288" s="3" t="n">
        <v>45139</v>
      </c>
      <c r="B288" s="173" t="n">
        <v>0.98</v>
      </c>
      <c r="C288" s="173" t="n">
        <v>0</v>
      </c>
      <c r="E288" s="173" t="n">
        <v>0</v>
      </c>
      <c r="F288" s="173" t="n">
        <v>0</v>
      </c>
      <c r="G288" s="173" t="n">
        <v>0</v>
      </c>
      <c r="H288" s="173" t="n">
        <v>0.9875</v>
      </c>
      <c r="I288" s="173" t="n">
        <v>0.9875</v>
      </c>
      <c r="J288" s="173" t="n">
        <v>0.9805</v>
      </c>
      <c r="K288" s="173" t="n">
        <v>0</v>
      </c>
      <c r="L288" s="173" t="n">
        <v>0.9875</v>
      </c>
      <c r="M288" s="173" t="n">
        <v>0.9875</v>
      </c>
      <c r="N288" s="173" t="n">
        <v>0.98</v>
      </c>
      <c r="O288" s="173" t="n">
        <v>0.9875</v>
      </c>
      <c r="P288" s="173" t="n">
        <v>0.98</v>
      </c>
      <c r="Q288" s="173" t="n">
        <v>0.9875</v>
      </c>
      <c r="R288" s="173" t="n">
        <v>0.9875</v>
      </c>
      <c r="S288" s="173" t="n">
        <v>0.9875</v>
      </c>
      <c r="T288" s="173" t="n">
        <v>0.98</v>
      </c>
      <c r="U288" s="173" t="n">
        <v>0.98</v>
      </c>
      <c r="V288" s="173" t="n">
        <v>0.98</v>
      </c>
      <c r="W288" s="173" t="n">
        <v>0.98</v>
      </c>
      <c r="X288" s="173" t="n">
        <v>0.9875</v>
      </c>
      <c r="Y288" s="173" t="n">
        <v>0.9875</v>
      </c>
      <c r="Z288" s="173" t="n">
        <v>0.9875</v>
      </c>
      <c r="AA288" s="173" t="n">
        <v>0.9875</v>
      </c>
      <c r="AB288" s="173" t="n">
        <v>0.98</v>
      </c>
      <c r="AC288" s="173" t="n">
        <v>0.98</v>
      </c>
      <c r="AD288" s="173" t="n">
        <v>0.9875</v>
      </c>
      <c r="AE288" s="173" t="n">
        <v>0.9875</v>
      </c>
      <c r="AF288" s="173" t="n">
        <v>0.98</v>
      </c>
      <c r="AG288" s="173" t="n">
        <v>0.99</v>
      </c>
      <c r="AH288" s="173" t="n">
        <v>0.985</v>
      </c>
      <c r="AI288" s="173" t="n">
        <v>0.985</v>
      </c>
      <c r="AJ288" s="173" t="n">
        <v>0.98</v>
      </c>
      <c r="AK288" s="173" t="n">
        <v>1</v>
      </c>
      <c r="AL288" s="173" t="n">
        <v>0</v>
      </c>
      <c r="AM288" s="174" t="n">
        <v>0</v>
      </c>
      <c r="BB288" s="181" t="n">
        <v>1</v>
      </c>
      <c r="BC288" s="173" t="n">
        <v>1</v>
      </c>
      <c r="BD288" s="173" t="n">
        <v>1</v>
      </c>
      <c r="BE288" s="173" t="n">
        <v>1</v>
      </c>
      <c r="BF288" s="173" t="n">
        <v>0.9999</v>
      </c>
      <c r="BG288" s="173" t="n">
        <v>1</v>
      </c>
      <c r="BH288" s="173" t="n">
        <v>1</v>
      </c>
      <c r="BI288" s="173" t="n">
        <v>0.99</v>
      </c>
      <c r="BJ288" s="173" t="n">
        <v>0.999</v>
      </c>
      <c r="BK288" s="173" t="n">
        <v>0.999</v>
      </c>
      <c r="BL288" s="173" t="n">
        <v>0.9985</v>
      </c>
      <c r="BM288" s="173" t="n">
        <v>0.9985</v>
      </c>
      <c r="BN288" s="173" t="n">
        <v>0.972</v>
      </c>
      <c r="BO288" s="173" t="n">
        <v>0.9999</v>
      </c>
      <c r="BP288" s="173" t="n">
        <v>0.9999</v>
      </c>
      <c r="BQ288" s="173" t="n">
        <v>1</v>
      </c>
      <c r="BR288" s="173" t="n">
        <v>1.1445176</v>
      </c>
      <c r="BS288" s="173" t="n">
        <v>1.1456</v>
      </c>
      <c r="BT288" s="173" t="n">
        <v>1.0827</v>
      </c>
      <c r="BU288" s="173" t="n">
        <v>1.0331</v>
      </c>
      <c r="BV288" s="173" t="n">
        <v>1</v>
      </c>
      <c r="BW288" s="173" t="n">
        <v>2.8626</v>
      </c>
      <c r="BX288" s="173" t="n">
        <v>2.364636333</v>
      </c>
      <c r="BY288" s="173" t="n">
        <v>1.21665</v>
      </c>
      <c r="BZ288" s="173" t="n">
        <v>1.2885</v>
      </c>
      <c r="CA288" s="173" t="n">
        <v>2.001</v>
      </c>
      <c r="CB288" s="173" t="n">
        <v>1.606005</v>
      </c>
      <c r="CC288" s="173" t="n">
        <v>1.606005</v>
      </c>
      <c r="CD288" s="173" t="n">
        <v>1.317105</v>
      </c>
      <c r="CE288" s="173" t="n">
        <v>1.125405</v>
      </c>
      <c r="CF288" s="173" t="n">
        <v>1.499005</v>
      </c>
      <c r="CG288" s="182"/>
      <c r="CH288" s="173" t="n">
        <v>1.10952</v>
      </c>
      <c r="CI288" s="182"/>
      <c r="CJ288" s="182"/>
      <c r="CK288" s="182"/>
      <c r="CL288" s="182"/>
      <c r="CM288" s="182"/>
      <c r="CN288" s="182"/>
      <c r="CO288" s="182"/>
      <c r="CP288" s="173" t="n">
        <v>0.975</v>
      </c>
      <c r="CV288" s="173" t="n">
        <v>0.52</v>
      </c>
      <c r="CW288" s="173" t="n">
        <v>0.925</v>
      </c>
      <c r="CX288" s="173" t="n">
        <v>0.905</v>
      </c>
      <c r="CZ288" s="173" t="n">
        <v>0.89</v>
      </c>
      <c r="DA288" s="173" t="n">
        <v>0.9225</v>
      </c>
      <c r="DB288" s="173" t="n">
        <v>0.915</v>
      </c>
      <c r="DC288" s="173" t="n">
        <v>0.9275</v>
      </c>
      <c r="DD288" s="173" t="n">
        <v>0.915</v>
      </c>
      <c r="DE288" s="173" t="n">
        <v>0.89</v>
      </c>
      <c r="DN288" s="182" t="n">
        <v>0.000285</v>
      </c>
      <c r="DO288" s="182" t="n">
        <v>0.0002</v>
      </c>
      <c r="DP288" s="182" t="n">
        <v>0</v>
      </c>
      <c r="DQ288" s="182" t="n">
        <v>0.0001</v>
      </c>
      <c r="DR288" s="182" t="n">
        <v>0</v>
      </c>
      <c r="DS288" s="182" t="n">
        <v>0.0036</v>
      </c>
      <c r="DT288" s="182" t="n">
        <v>0.00047</v>
      </c>
      <c r="DU288" s="182" t="n">
        <v>0.0007</v>
      </c>
      <c r="DV288" s="182" t="n">
        <v>0</v>
      </c>
      <c r="DW288" s="182" t="n">
        <v>0</v>
      </c>
      <c r="DX288" s="182" t="n">
        <v>0.0005</v>
      </c>
      <c r="DY288" s="182" t="n">
        <v>0.0005</v>
      </c>
      <c r="DZ288" s="182" t="n">
        <v>0.0003</v>
      </c>
      <c r="EA288" s="182" t="n">
        <v>0.000275</v>
      </c>
      <c r="EB288" s="182" t="n">
        <v>0.0004</v>
      </c>
      <c r="ED288" s="182" t="n">
        <v>6.5E-005</v>
      </c>
      <c r="EF288" s="173" t="n">
        <v>1</v>
      </c>
    </row>
    <row r="289" customFormat="false" ht="12.75" hidden="false" customHeight="false" outlineLevel="0" collapsed="false">
      <c r="A289" s="3" t="n">
        <v>45170</v>
      </c>
      <c r="B289" s="173" t="n">
        <v>0.98</v>
      </c>
      <c r="C289" s="173" t="n">
        <v>0</v>
      </c>
      <c r="E289" s="173" t="n">
        <v>0</v>
      </c>
      <c r="F289" s="173" t="n">
        <v>0</v>
      </c>
      <c r="G289" s="173" t="n">
        <v>0</v>
      </c>
      <c r="H289" s="173" t="n">
        <v>0.9875</v>
      </c>
      <c r="I289" s="173" t="n">
        <v>0.9875</v>
      </c>
      <c r="J289" s="173" t="n">
        <v>0.9805</v>
      </c>
      <c r="K289" s="173" t="n">
        <v>0</v>
      </c>
      <c r="L289" s="173" t="n">
        <v>0.9875</v>
      </c>
      <c r="M289" s="173" t="n">
        <v>0.9875</v>
      </c>
      <c r="N289" s="173" t="n">
        <v>0.98</v>
      </c>
      <c r="O289" s="173" t="n">
        <v>0.9875</v>
      </c>
      <c r="P289" s="173" t="n">
        <v>0.98</v>
      </c>
      <c r="Q289" s="173" t="n">
        <v>0.9875</v>
      </c>
      <c r="R289" s="173" t="n">
        <v>0.9875</v>
      </c>
      <c r="S289" s="173" t="n">
        <v>0.9875</v>
      </c>
      <c r="T289" s="173" t="n">
        <v>0.98</v>
      </c>
      <c r="U289" s="173" t="n">
        <v>0.98</v>
      </c>
      <c r="V289" s="173" t="n">
        <v>0.98</v>
      </c>
      <c r="W289" s="173" t="n">
        <v>0.98</v>
      </c>
      <c r="X289" s="173" t="n">
        <v>0.9875</v>
      </c>
      <c r="Y289" s="173" t="n">
        <v>0.9875</v>
      </c>
      <c r="Z289" s="173" t="n">
        <v>0.9875</v>
      </c>
      <c r="AA289" s="173" t="n">
        <v>0.9875</v>
      </c>
      <c r="AB289" s="173" t="n">
        <v>0.98</v>
      </c>
      <c r="AC289" s="173" t="n">
        <v>0.98</v>
      </c>
      <c r="AD289" s="173" t="n">
        <v>0.9875</v>
      </c>
      <c r="AE289" s="173" t="n">
        <v>0.9875</v>
      </c>
      <c r="AF289" s="173" t="n">
        <v>0.98</v>
      </c>
      <c r="AG289" s="173" t="n">
        <v>0.99</v>
      </c>
      <c r="AH289" s="173" t="n">
        <v>0.985</v>
      </c>
      <c r="AI289" s="173" t="n">
        <v>0.985</v>
      </c>
      <c r="AJ289" s="173" t="n">
        <v>0.98</v>
      </c>
      <c r="AK289" s="173" t="n">
        <v>1</v>
      </c>
      <c r="AL289" s="173" t="n">
        <v>0</v>
      </c>
      <c r="AM289" s="174" t="n">
        <v>0</v>
      </c>
      <c r="BB289" s="181" t="n">
        <v>1</v>
      </c>
      <c r="BC289" s="173" t="n">
        <v>1</v>
      </c>
      <c r="BD289" s="173" t="n">
        <v>1</v>
      </c>
      <c r="BE289" s="173" t="n">
        <v>1</v>
      </c>
      <c r="BF289" s="173" t="n">
        <v>0.9999</v>
      </c>
      <c r="BG289" s="173" t="n">
        <v>1</v>
      </c>
      <c r="BH289" s="173" t="n">
        <v>1</v>
      </c>
      <c r="BI289" s="173" t="n">
        <v>0.99</v>
      </c>
      <c r="BJ289" s="173" t="n">
        <v>0.999</v>
      </c>
      <c r="BK289" s="173" t="n">
        <v>0.999</v>
      </c>
      <c r="BL289" s="173" t="n">
        <v>0.9985</v>
      </c>
      <c r="BM289" s="173" t="n">
        <v>0.9985</v>
      </c>
      <c r="BN289" s="173" t="n">
        <v>0.972</v>
      </c>
      <c r="BO289" s="173" t="n">
        <v>0.9999</v>
      </c>
      <c r="BP289" s="173" t="n">
        <v>0.9999</v>
      </c>
      <c r="BQ289" s="173" t="n">
        <v>1</v>
      </c>
      <c r="BR289" s="173" t="n">
        <v>1.1448026</v>
      </c>
      <c r="BS289" s="173" t="n">
        <v>1.1458</v>
      </c>
      <c r="BT289" s="173" t="n">
        <v>1.0827</v>
      </c>
      <c r="BU289" s="173" t="n">
        <v>1.0332</v>
      </c>
      <c r="BV289" s="173" t="n">
        <v>1</v>
      </c>
      <c r="BW289" s="173" t="n">
        <v>2.8662</v>
      </c>
      <c r="BX289" s="173" t="n">
        <v>2.365106333</v>
      </c>
      <c r="BY289" s="173" t="n">
        <v>1.21735</v>
      </c>
      <c r="BZ289" s="173" t="n">
        <v>1.2885</v>
      </c>
      <c r="CA289" s="173" t="n">
        <v>2.001</v>
      </c>
      <c r="CB289" s="173" t="n">
        <v>1.606505</v>
      </c>
      <c r="CC289" s="173" t="n">
        <v>1.606505</v>
      </c>
      <c r="CD289" s="173" t="n">
        <v>1.317405</v>
      </c>
      <c r="CE289" s="173" t="n">
        <v>1.12568</v>
      </c>
      <c r="CF289" s="173" t="n">
        <v>1.499405</v>
      </c>
      <c r="CG289" s="182"/>
      <c r="CH289" s="173" t="n">
        <v>1.109585</v>
      </c>
      <c r="CI289" s="182"/>
      <c r="CJ289" s="182"/>
      <c r="CK289" s="182"/>
      <c r="CL289" s="182"/>
      <c r="CM289" s="182"/>
      <c r="CN289" s="182"/>
      <c r="CO289" s="182"/>
      <c r="CP289" s="173" t="n">
        <v>0.975</v>
      </c>
      <c r="CV289" s="173" t="n">
        <v>0.55</v>
      </c>
      <c r="CW289" s="173" t="n">
        <v>0.925</v>
      </c>
      <c r="CX289" s="173" t="n">
        <v>0.765</v>
      </c>
      <c r="CZ289" s="173" t="n">
        <v>0.945</v>
      </c>
      <c r="DA289" s="173" t="n">
        <v>0.9775</v>
      </c>
      <c r="DB289" s="173" t="n">
        <v>0.945</v>
      </c>
      <c r="DC289" s="173" t="n">
        <v>0.92</v>
      </c>
      <c r="DD289" s="173" t="n">
        <v>0.915</v>
      </c>
      <c r="DE289" s="173" t="n">
        <v>0.89</v>
      </c>
      <c r="DN289" s="182" t="n">
        <v>0.000285</v>
      </c>
      <c r="DO289" s="182" t="n">
        <v>0.0002</v>
      </c>
      <c r="DP289" s="182" t="n">
        <v>0</v>
      </c>
      <c r="DQ289" s="182" t="n">
        <v>0.0001</v>
      </c>
      <c r="DR289" s="182" t="n">
        <v>0</v>
      </c>
      <c r="DS289" s="182" t="n">
        <v>0.0036</v>
      </c>
      <c r="DT289" s="182" t="n">
        <v>0.00047</v>
      </c>
      <c r="DU289" s="182" t="n">
        <v>0.0007</v>
      </c>
      <c r="DV289" s="182" t="n">
        <v>0</v>
      </c>
      <c r="DW289" s="182" t="n">
        <v>0</v>
      </c>
      <c r="DX289" s="182" t="n">
        <v>0.0005</v>
      </c>
      <c r="DY289" s="182" t="n">
        <v>0.0005</v>
      </c>
      <c r="DZ289" s="182" t="n">
        <v>0.0003</v>
      </c>
      <c r="EA289" s="182" t="n">
        <v>0.000275</v>
      </c>
      <c r="EB289" s="182" t="n">
        <v>0.0004</v>
      </c>
      <c r="ED289" s="182" t="n">
        <v>6.5E-005</v>
      </c>
      <c r="EF289" s="173" t="n">
        <v>1</v>
      </c>
    </row>
    <row r="290" customFormat="false" ht="12.75" hidden="false" customHeight="false" outlineLevel="0" collapsed="false">
      <c r="A290" s="3" t="n">
        <v>45200</v>
      </c>
      <c r="B290" s="173" t="n">
        <v>0.98</v>
      </c>
      <c r="C290" s="173" t="n">
        <v>0</v>
      </c>
      <c r="E290" s="173" t="n">
        <v>0</v>
      </c>
      <c r="F290" s="173" t="n">
        <v>0</v>
      </c>
      <c r="G290" s="173" t="n">
        <v>0</v>
      </c>
      <c r="H290" s="173" t="n">
        <v>0.9875</v>
      </c>
      <c r="I290" s="173" t="n">
        <v>0.9875</v>
      </c>
      <c r="J290" s="173" t="n">
        <v>0.9805</v>
      </c>
      <c r="K290" s="173" t="n">
        <v>0</v>
      </c>
      <c r="L290" s="173" t="n">
        <v>0.9875</v>
      </c>
      <c r="M290" s="173" t="n">
        <v>0.9875</v>
      </c>
      <c r="N290" s="173" t="n">
        <v>0.98</v>
      </c>
      <c r="O290" s="173" t="n">
        <v>0.9875</v>
      </c>
      <c r="P290" s="173" t="n">
        <v>0.98</v>
      </c>
      <c r="Q290" s="173" t="n">
        <v>0.9875</v>
      </c>
      <c r="R290" s="173" t="n">
        <v>0.9875</v>
      </c>
      <c r="S290" s="173" t="n">
        <v>0.9875</v>
      </c>
      <c r="T290" s="173" t="n">
        <v>0.98</v>
      </c>
      <c r="U290" s="173" t="n">
        <v>0.98</v>
      </c>
      <c r="V290" s="173" t="n">
        <v>0.98</v>
      </c>
      <c r="W290" s="173" t="n">
        <v>0.98</v>
      </c>
      <c r="X290" s="173" t="n">
        <v>0.9875</v>
      </c>
      <c r="Y290" s="173" t="n">
        <v>0.9875</v>
      </c>
      <c r="Z290" s="173" t="n">
        <v>0.9875</v>
      </c>
      <c r="AA290" s="173" t="n">
        <v>0.9875</v>
      </c>
      <c r="AB290" s="173" t="n">
        <v>0.98</v>
      </c>
      <c r="AC290" s="173" t="n">
        <v>0.98</v>
      </c>
      <c r="AD290" s="173" t="n">
        <v>0.9875</v>
      </c>
      <c r="AE290" s="173" t="n">
        <v>0.9875</v>
      </c>
      <c r="AF290" s="173" t="n">
        <v>0.98</v>
      </c>
      <c r="AG290" s="173" t="n">
        <v>0.99</v>
      </c>
      <c r="AH290" s="173" t="n">
        <v>0.985</v>
      </c>
      <c r="AI290" s="173" t="n">
        <v>0.985</v>
      </c>
      <c r="AJ290" s="173" t="n">
        <v>0.98</v>
      </c>
      <c r="AK290" s="173" t="n">
        <v>1</v>
      </c>
      <c r="AL290" s="173" t="n">
        <v>0</v>
      </c>
      <c r="AM290" s="174" t="n">
        <v>0</v>
      </c>
      <c r="BB290" s="181" t="n">
        <v>1</v>
      </c>
      <c r="BC290" s="173" t="n">
        <v>1</v>
      </c>
      <c r="BD290" s="173" t="n">
        <v>1</v>
      </c>
      <c r="BE290" s="173" t="n">
        <v>1</v>
      </c>
      <c r="BF290" s="173" t="n">
        <v>0.9999</v>
      </c>
      <c r="BG290" s="173" t="n">
        <v>1</v>
      </c>
      <c r="BH290" s="173" t="n">
        <v>1</v>
      </c>
      <c r="BI290" s="173" t="n">
        <v>0.99</v>
      </c>
      <c r="BJ290" s="173" t="n">
        <v>0.999</v>
      </c>
      <c r="BK290" s="173" t="n">
        <v>0.999</v>
      </c>
      <c r="BL290" s="173" t="n">
        <v>0.9985</v>
      </c>
      <c r="BM290" s="173" t="n">
        <v>0.9985</v>
      </c>
      <c r="BN290" s="173" t="n">
        <v>0.972</v>
      </c>
      <c r="BO290" s="173" t="n">
        <v>0.9999</v>
      </c>
      <c r="BP290" s="173" t="n">
        <v>0.9999</v>
      </c>
      <c r="BQ290" s="173" t="n">
        <v>1</v>
      </c>
      <c r="BR290" s="173" t="n">
        <v>1.1450876</v>
      </c>
      <c r="BS290" s="173" t="n">
        <v>1.146</v>
      </c>
      <c r="BT290" s="173" t="n">
        <v>1.0827</v>
      </c>
      <c r="BU290" s="173" t="n">
        <v>1.0333</v>
      </c>
      <c r="BV290" s="173" t="n">
        <v>1</v>
      </c>
      <c r="BW290" s="173" t="n">
        <v>2.8698</v>
      </c>
      <c r="BX290" s="173" t="n">
        <v>2.365576333</v>
      </c>
      <c r="BY290" s="173" t="n">
        <v>1.21805</v>
      </c>
      <c r="BZ290" s="173" t="n">
        <v>1.2885</v>
      </c>
      <c r="CA290" s="173" t="n">
        <v>2.001</v>
      </c>
      <c r="CB290" s="173" t="n">
        <v>1.607005</v>
      </c>
      <c r="CC290" s="173" t="n">
        <v>1.607005</v>
      </c>
      <c r="CD290" s="173" t="n">
        <v>1.317705</v>
      </c>
      <c r="CE290" s="173" t="n">
        <v>1.125955</v>
      </c>
      <c r="CF290" s="173" t="n">
        <v>1.499805</v>
      </c>
      <c r="CG290" s="182"/>
      <c r="CH290" s="173" t="n">
        <v>1.10965</v>
      </c>
      <c r="CI290" s="182"/>
      <c r="CJ290" s="182"/>
      <c r="CK290" s="182"/>
      <c r="CL290" s="182"/>
      <c r="CM290" s="182"/>
      <c r="CN290" s="182"/>
      <c r="CO290" s="182"/>
      <c r="CP290" s="173" t="n">
        <v>0.955</v>
      </c>
      <c r="CV290" s="173" t="n">
        <v>0.45</v>
      </c>
      <c r="CW290" s="173" t="n">
        <v>0.925</v>
      </c>
      <c r="CX290" s="173" t="n">
        <v>0.755</v>
      </c>
      <c r="CZ290" s="173" t="n">
        <v>0.805</v>
      </c>
      <c r="DA290" s="173" t="n">
        <v>0.8375</v>
      </c>
      <c r="DB290" s="173" t="n">
        <v>0.875</v>
      </c>
      <c r="DC290" s="173" t="n">
        <v>0.9025</v>
      </c>
      <c r="DD290" s="173" t="n">
        <v>0.82</v>
      </c>
      <c r="DE290" s="173" t="n">
        <v>0.89</v>
      </c>
      <c r="DN290" s="182" t="n">
        <v>0.000285</v>
      </c>
      <c r="DO290" s="182" t="n">
        <v>0.0002</v>
      </c>
      <c r="DP290" s="182" t="n">
        <v>0</v>
      </c>
      <c r="DQ290" s="182" t="n">
        <v>0.0001</v>
      </c>
      <c r="DR290" s="182" t="n">
        <v>0</v>
      </c>
      <c r="DS290" s="182" t="n">
        <v>0.0036</v>
      </c>
      <c r="DT290" s="182" t="n">
        <v>0.00047</v>
      </c>
      <c r="DU290" s="182" t="n">
        <v>0.0007</v>
      </c>
      <c r="DV290" s="182" t="n">
        <v>0</v>
      </c>
      <c r="DW290" s="182" t="n">
        <v>0</v>
      </c>
      <c r="DX290" s="182" t="n">
        <v>0.0005</v>
      </c>
      <c r="DY290" s="182" t="n">
        <v>0.0005</v>
      </c>
      <c r="DZ290" s="182" t="n">
        <v>0.0003</v>
      </c>
      <c r="EA290" s="182" t="n">
        <v>0.000275</v>
      </c>
      <c r="EB290" s="182" t="n">
        <v>0.0004</v>
      </c>
      <c r="ED290" s="182" t="n">
        <v>6.5E-005</v>
      </c>
      <c r="EF290" s="173" t="n">
        <v>1</v>
      </c>
    </row>
    <row r="291" customFormat="false" ht="12.75" hidden="false" customHeight="false" outlineLevel="0" collapsed="false">
      <c r="A291" s="3" t="n">
        <v>45231</v>
      </c>
      <c r="B291" s="173" t="n">
        <v>0.98</v>
      </c>
      <c r="C291" s="173" t="n">
        <v>0</v>
      </c>
      <c r="E291" s="173" t="n">
        <v>0</v>
      </c>
      <c r="F291" s="173" t="n">
        <v>0</v>
      </c>
      <c r="G291" s="173" t="n">
        <v>0</v>
      </c>
      <c r="H291" s="173" t="n">
        <v>0.9875</v>
      </c>
      <c r="I291" s="173" t="n">
        <v>0.9875</v>
      </c>
      <c r="J291" s="173" t="n">
        <v>0.9805</v>
      </c>
      <c r="K291" s="173" t="n">
        <v>0</v>
      </c>
      <c r="L291" s="173" t="n">
        <v>0.9875</v>
      </c>
      <c r="M291" s="173" t="n">
        <v>0.9875</v>
      </c>
      <c r="N291" s="173" t="n">
        <v>0.98</v>
      </c>
      <c r="O291" s="173" t="n">
        <v>0.9875</v>
      </c>
      <c r="P291" s="173" t="n">
        <v>0.98</v>
      </c>
      <c r="Q291" s="173" t="n">
        <v>0.9875</v>
      </c>
      <c r="R291" s="173" t="n">
        <v>0.9875</v>
      </c>
      <c r="S291" s="173" t="n">
        <v>0.9875</v>
      </c>
      <c r="T291" s="173" t="n">
        <v>0.98</v>
      </c>
      <c r="U291" s="173" t="n">
        <v>0.98</v>
      </c>
      <c r="V291" s="173" t="n">
        <v>0.98</v>
      </c>
      <c r="W291" s="173" t="n">
        <v>0.98</v>
      </c>
      <c r="X291" s="173" t="n">
        <v>0.9875</v>
      </c>
      <c r="Y291" s="173" t="n">
        <v>0.9875</v>
      </c>
      <c r="Z291" s="173" t="n">
        <v>0.9875</v>
      </c>
      <c r="AA291" s="173" t="n">
        <v>0.9875</v>
      </c>
      <c r="AB291" s="173" t="n">
        <v>0.98</v>
      </c>
      <c r="AC291" s="173" t="n">
        <v>0.98</v>
      </c>
      <c r="AD291" s="173" t="n">
        <v>0.9875</v>
      </c>
      <c r="AE291" s="173" t="n">
        <v>0.9875</v>
      </c>
      <c r="AF291" s="173" t="n">
        <v>0.98</v>
      </c>
      <c r="AG291" s="173" t="n">
        <v>0.99</v>
      </c>
      <c r="AH291" s="173" t="n">
        <v>0.985</v>
      </c>
      <c r="AI291" s="173" t="n">
        <v>0.985</v>
      </c>
      <c r="AJ291" s="173" t="n">
        <v>0.98</v>
      </c>
      <c r="AK291" s="173" t="n">
        <v>1</v>
      </c>
      <c r="AL291" s="173" t="n">
        <v>0</v>
      </c>
      <c r="AM291" s="174" t="n">
        <v>0</v>
      </c>
      <c r="BB291" s="181" t="n">
        <v>1</v>
      </c>
      <c r="BC291" s="173" t="n">
        <v>1</v>
      </c>
      <c r="BD291" s="173" t="n">
        <v>1</v>
      </c>
      <c r="BE291" s="173" t="n">
        <v>1</v>
      </c>
      <c r="BF291" s="173" t="n">
        <v>0.9999</v>
      </c>
      <c r="BG291" s="173" t="n">
        <v>1</v>
      </c>
      <c r="BH291" s="173" t="n">
        <v>1</v>
      </c>
      <c r="BI291" s="173" t="n">
        <v>0.99</v>
      </c>
      <c r="BJ291" s="173" t="n">
        <v>0.999</v>
      </c>
      <c r="BK291" s="173" t="n">
        <v>0.999</v>
      </c>
      <c r="BL291" s="173" t="n">
        <v>0.9985</v>
      </c>
      <c r="BM291" s="173" t="n">
        <v>0.9985</v>
      </c>
      <c r="BN291" s="173" t="n">
        <v>0.972</v>
      </c>
      <c r="BO291" s="173" t="n">
        <v>0.9999</v>
      </c>
      <c r="BP291" s="173" t="n">
        <v>0.9999</v>
      </c>
      <c r="BQ291" s="173" t="n">
        <v>1</v>
      </c>
      <c r="BR291" s="173" t="n">
        <v>1.1453726</v>
      </c>
      <c r="BS291" s="173" t="n">
        <v>1.1462</v>
      </c>
      <c r="BT291" s="173" t="n">
        <v>1.0827</v>
      </c>
      <c r="BU291" s="173" t="n">
        <v>1.0334</v>
      </c>
      <c r="BV291" s="173" t="n">
        <v>1</v>
      </c>
      <c r="BW291" s="173" t="n">
        <v>2.8734</v>
      </c>
      <c r="BX291" s="173" t="n">
        <v>2.366046333</v>
      </c>
      <c r="BY291" s="173" t="n">
        <v>1.21875</v>
      </c>
      <c r="BZ291" s="173" t="n">
        <v>1.2885</v>
      </c>
      <c r="CA291" s="173" t="n">
        <v>2.001</v>
      </c>
      <c r="CB291" s="173" t="n">
        <v>1.607505</v>
      </c>
      <c r="CC291" s="173" t="n">
        <v>1.607505</v>
      </c>
      <c r="CD291" s="173" t="n">
        <v>1.318005</v>
      </c>
      <c r="CE291" s="173" t="n">
        <v>1.12623</v>
      </c>
      <c r="CF291" s="173" t="n">
        <v>1.500205</v>
      </c>
      <c r="CG291" s="182"/>
      <c r="CH291" s="173" t="n">
        <v>1.109715</v>
      </c>
      <c r="CI291" s="182"/>
      <c r="CJ291" s="182"/>
      <c r="CK291" s="182"/>
      <c r="CL291" s="182"/>
      <c r="CM291" s="182"/>
      <c r="CN291" s="182"/>
      <c r="CO291" s="182"/>
      <c r="CP291" s="173" t="n">
        <v>0.955</v>
      </c>
      <c r="CV291" s="173" t="n">
        <v>0.46</v>
      </c>
      <c r="CW291" s="173" t="n">
        <v>0.905</v>
      </c>
      <c r="CX291" s="173" t="n">
        <v>0.715</v>
      </c>
      <c r="CZ291" s="173" t="n">
        <v>0.795</v>
      </c>
      <c r="DA291" s="173" t="n">
        <v>0.8275</v>
      </c>
      <c r="DB291" s="173" t="n">
        <v>0.85</v>
      </c>
      <c r="DC291" s="173" t="n">
        <v>0.9025</v>
      </c>
      <c r="DD291" s="173" t="n">
        <v>0.82</v>
      </c>
      <c r="DE291" s="173" t="n">
        <v>0.89</v>
      </c>
      <c r="DN291" s="182" t="n">
        <v>0.000285</v>
      </c>
      <c r="DO291" s="182" t="n">
        <v>0.0002</v>
      </c>
      <c r="DP291" s="182" t="n">
        <v>0</v>
      </c>
      <c r="DQ291" s="182" t="n">
        <v>0.0001</v>
      </c>
      <c r="DR291" s="182" t="n">
        <v>0</v>
      </c>
      <c r="DS291" s="182" t="n">
        <v>0.0036</v>
      </c>
      <c r="DT291" s="182" t="n">
        <v>0.00047</v>
      </c>
      <c r="DU291" s="182" t="n">
        <v>0.0007</v>
      </c>
      <c r="DV291" s="182" t="n">
        <v>0</v>
      </c>
      <c r="DW291" s="182" t="n">
        <v>0</v>
      </c>
      <c r="DX291" s="182" t="n">
        <v>0.0005</v>
      </c>
      <c r="DY291" s="182" t="n">
        <v>0.0005</v>
      </c>
      <c r="DZ291" s="182" t="n">
        <v>0.0003</v>
      </c>
      <c r="EA291" s="182" t="n">
        <v>0.000275</v>
      </c>
      <c r="EB291" s="182" t="n">
        <v>0.0004</v>
      </c>
      <c r="ED291" s="182" t="n">
        <v>6.5E-005</v>
      </c>
      <c r="EF291" s="173" t="n">
        <v>1</v>
      </c>
    </row>
    <row r="292" customFormat="false" ht="12.75" hidden="false" customHeight="false" outlineLevel="0" collapsed="false">
      <c r="A292" s="3" t="n">
        <v>45261</v>
      </c>
      <c r="B292" s="173" t="n">
        <v>0.98</v>
      </c>
      <c r="C292" s="173" t="n">
        <v>0</v>
      </c>
      <c r="E292" s="173" t="n">
        <v>0</v>
      </c>
      <c r="F292" s="173" t="n">
        <v>0</v>
      </c>
      <c r="G292" s="173" t="n">
        <v>0</v>
      </c>
      <c r="H292" s="173" t="n">
        <v>0.9875</v>
      </c>
      <c r="I292" s="173" t="n">
        <v>0.9875</v>
      </c>
      <c r="J292" s="173" t="n">
        <v>0.9805</v>
      </c>
      <c r="K292" s="173" t="n">
        <v>0</v>
      </c>
      <c r="L292" s="173" t="n">
        <v>0.94872295</v>
      </c>
      <c r="M292" s="173" t="n">
        <v>0.9875</v>
      </c>
      <c r="N292" s="173" t="n">
        <v>0.90963045</v>
      </c>
      <c r="O292" s="173" t="n">
        <v>0.9875</v>
      </c>
      <c r="P292" s="173" t="n">
        <v>0.90963045</v>
      </c>
      <c r="Q292" s="173" t="n">
        <v>0.94872295</v>
      </c>
      <c r="R292" s="173" t="n">
        <v>0.94872295</v>
      </c>
      <c r="S292" s="173" t="n">
        <v>0.94872295</v>
      </c>
      <c r="T292" s="173" t="n">
        <v>0.90963045</v>
      </c>
      <c r="U292" s="173" t="n">
        <v>0.90963045</v>
      </c>
      <c r="V292" s="173" t="n">
        <v>0.90963045</v>
      </c>
      <c r="W292" s="173" t="n">
        <v>0.90963045</v>
      </c>
      <c r="X292" s="173" t="n">
        <v>0.9875</v>
      </c>
      <c r="Y292" s="173" t="n">
        <v>0.9875</v>
      </c>
      <c r="Z292" s="173" t="n">
        <v>0.9875</v>
      </c>
      <c r="AA292" s="173" t="n">
        <v>0.9875</v>
      </c>
      <c r="AB292" s="173" t="n">
        <v>0.90963045</v>
      </c>
      <c r="AC292" s="173" t="n">
        <v>0.90963045</v>
      </c>
      <c r="AD292" s="173" t="n">
        <v>0.9875</v>
      </c>
      <c r="AE292" s="173" t="n">
        <v>0.9875</v>
      </c>
      <c r="AF292" s="173" t="n">
        <v>0.90963045</v>
      </c>
      <c r="AG292" s="173" t="n">
        <v>0.98</v>
      </c>
      <c r="AH292" s="173" t="n">
        <v>0.985</v>
      </c>
      <c r="AI292" s="173" t="n">
        <v>0.985</v>
      </c>
      <c r="AJ292" s="173" t="n">
        <v>0.90963045</v>
      </c>
      <c r="AK292" s="173" t="n">
        <v>1</v>
      </c>
      <c r="AL292" s="173" t="n">
        <v>0</v>
      </c>
      <c r="AM292" s="174" t="n">
        <v>0</v>
      </c>
      <c r="BB292" s="181" t="n">
        <v>1</v>
      </c>
      <c r="BC292" s="173" t="n">
        <v>1</v>
      </c>
      <c r="BD292" s="173" t="n">
        <v>1</v>
      </c>
      <c r="BE292" s="173" t="n">
        <v>1</v>
      </c>
      <c r="BF292" s="173" t="n">
        <v>0.9999</v>
      </c>
      <c r="BG292" s="173" t="n">
        <v>1</v>
      </c>
      <c r="BH292" s="173" t="n">
        <v>1</v>
      </c>
      <c r="BI292" s="173" t="n">
        <v>0.99</v>
      </c>
      <c r="BJ292" s="173" t="n">
        <v>0.999</v>
      </c>
      <c r="BK292" s="173" t="n">
        <v>0.999</v>
      </c>
      <c r="BL292" s="173" t="n">
        <v>0.9985</v>
      </c>
      <c r="BM292" s="173" t="n">
        <v>0.9985</v>
      </c>
      <c r="BN292" s="173" t="n">
        <v>0.972</v>
      </c>
      <c r="BO292" s="173" t="n">
        <v>0.9999</v>
      </c>
      <c r="BP292" s="173" t="n">
        <v>0.9999</v>
      </c>
      <c r="BQ292" s="173" t="n">
        <v>1</v>
      </c>
      <c r="BR292" s="173" t="n">
        <v>1.1456576</v>
      </c>
      <c r="BS292" s="173" t="n">
        <v>1.1464</v>
      </c>
      <c r="BT292" s="173" t="n">
        <v>1.0827</v>
      </c>
      <c r="BU292" s="173" t="n">
        <v>1.0335</v>
      </c>
      <c r="BV292" s="173" t="n">
        <v>1</v>
      </c>
      <c r="BW292" s="173" t="n">
        <v>2.877</v>
      </c>
      <c r="BX292" s="173" t="n">
        <v>2.366516333</v>
      </c>
      <c r="BY292" s="173" t="n">
        <v>1.21945</v>
      </c>
      <c r="BZ292" s="173" t="n">
        <v>1.2885</v>
      </c>
      <c r="CA292" s="173" t="n">
        <v>2.001</v>
      </c>
      <c r="CB292" s="173" t="n">
        <v>1.608005</v>
      </c>
      <c r="CC292" s="173" t="n">
        <v>1.608005</v>
      </c>
      <c r="CD292" s="173" t="n">
        <v>1.318305</v>
      </c>
      <c r="CE292" s="173" t="n">
        <v>1.126505</v>
      </c>
      <c r="CF292" s="173" t="n">
        <v>1.500605</v>
      </c>
      <c r="CG292" s="182"/>
      <c r="CH292" s="173" t="n">
        <v>1.10978</v>
      </c>
      <c r="CI292" s="182"/>
      <c r="CJ292" s="182"/>
      <c r="CK292" s="182"/>
      <c r="CL292" s="182"/>
      <c r="CM292" s="182"/>
      <c r="CN292" s="182"/>
      <c r="CO292" s="182"/>
      <c r="CP292" s="173" t="n">
        <v>0.935</v>
      </c>
      <c r="CV292" s="173" t="n">
        <v>0.48</v>
      </c>
      <c r="CW292" s="173" t="n">
        <v>0.875</v>
      </c>
      <c r="CX292" s="173" t="n">
        <v>0.72</v>
      </c>
      <c r="CZ292" s="173" t="n">
        <v>0.59</v>
      </c>
      <c r="DA292" s="173" t="n">
        <v>0.6225</v>
      </c>
      <c r="DB292" s="173" t="n">
        <v>0.69</v>
      </c>
      <c r="DC292" s="173" t="n">
        <v>0.8925</v>
      </c>
      <c r="DD292" s="173" t="n">
        <v>0.715</v>
      </c>
      <c r="DE292" s="173" t="n">
        <v>0.89</v>
      </c>
      <c r="DN292" s="182" t="n">
        <v>0.000285</v>
      </c>
      <c r="DO292" s="182" t="n">
        <v>0.0002</v>
      </c>
      <c r="DP292" s="182" t="n">
        <v>0</v>
      </c>
      <c r="DQ292" s="182" t="n">
        <v>0.0001</v>
      </c>
      <c r="DR292" s="182" t="n">
        <v>0</v>
      </c>
      <c r="DS292" s="182" t="n">
        <v>0.0036</v>
      </c>
      <c r="DT292" s="182" t="n">
        <v>0.00047</v>
      </c>
      <c r="DU292" s="182" t="n">
        <v>0.0007</v>
      </c>
      <c r="DV292" s="182" t="n">
        <v>0</v>
      </c>
      <c r="DW292" s="182" t="n">
        <v>0</v>
      </c>
      <c r="DX292" s="182" t="n">
        <v>0.0005</v>
      </c>
      <c r="DY292" s="182" t="n">
        <v>0.0005</v>
      </c>
      <c r="DZ292" s="182" t="n">
        <v>0.0003</v>
      </c>
      <c r="EA292" s="182" t="n">
        <v>0.000275</v>
      </c>
      <c r="EB292" s="182" t="n">
        <v>0.0004</v>
      </c>
      <c r="ED292" s="182" t="n">
        <v>6.5E-005</v>
      </c>
      <c r="EF292" s="173" t="n">
        <v>1</v>
      </c>
    </row>
    <row r="293" customFormat="false" ht="12.75" hidden="false" customHeight="false" outlineLevel="0" collapsed="false">
      <c r="A293" s="3" t="n">
        <v>45292</v>
      </c>
      <c r="B293" s="173" t="n">
        <v>0.98</v>
      </c>
      <c r="C293" s="173" t="n">
        <v>0</v>
      </c>
      <c r="E293" s="173" t="n">
        <v>0</v>
      </c>
      <c r="F293" s="173" t="n">
        <v>0</v>
      </c>
      <c r="G293" s="173" t="n">
        <v>0</v>
      </c>
      <c r="H293" s="173" t="n">
        <v>0.9875</v>
      </c>
      <c r="I293" s="173" t="n">
        <v>0.98222075</v>
      </c>
      <c r="J293" s="173" t="n">
        <v>0.9805</v>
      </c>
      <c r="K293" s="173" t="n">
        <v>0</v>
      </c>
      <c r="L293" s="173" t="n">
        <v>0.973145525</v>
      </c>
      <c r="M293" s="173" t="n">
        <v>0.9875</v>
      </c>
      <c r="N293" s="173" t="n">
        <v>0.90983745</v>
      </c>
      <c r="O293" s="173" t="n">
        <v>0.9875</v>
      </c>
      <c r="P293" s="173" t="n">
        <v>0.90983745</v>
      </c>
      <c r="Q293" s="173" t="n">
        <v>0.973145525</v>
      </c>
      <c r="R293" s="173" t="n">
        <v>0.973145525</v>
      </c>
      <c r="S293" s="173" t="n">
        <v>0.973145525</v>
      </c>
      <c r="T293" s="173" t="n">
        <v>0.90983745</v>
      </c>
      <c r="U293" s="173" t="n">
        <v>0.90983745</v>
      </c>
      <c r="V293" s="173" t="n">
        <v>0.90983745</v>
      </c>
      <c r="W293" s="173" t="n">
        <v>0.90983745</v>
      </c>
      <c r="X293" s="173" t="n">
        <v>0.9875</v>
      </c>
      <c r="Y293" s="173" t="n">
        <v>0.9875</v>
      </c>
      <c r="Z293" s="173" t="n">
        <v>0.9875</v>
      </c>
      <c r="AA293" s="173" t="n">
        <v>0.9875</v>
      </c>
      <c r="AB293" s="173" t="n">
        <v>0.90983745</v>
      </c>
      <c r="AC293" s="173" t="n">
        <v>0.90983745</v>
      </c>
      <c r="AD293" s="173" t="n">
        <v>0.9875</v>
      </c>
      <c r="AE293" s="173" t="n">
        <v>0.9875</v>
      </c>
      <c r="AF293" s="173" t="n">
        <v>0.90983745</v>
      </c>
      <c r="AG293" s="173" t="n">
        <v>0.98</v>
      </c>
      <c r="AH293" s="173" t="n">
        <v>0.985</v>
      </c>
      <c r="AI293" s="173" t="n">
        <v>0.985</v>
      </c>
      <c r="AJ293" s="173" t="n">
        <v>0.90983745</v>
      </c>
      <c r="AK293" s="173" t="n">
        <v>1</v>
      </c>
      <c r="AL293" s="173" t="n">
        <v>0</v>
      </c>
      <c r="AM293" s="174" t="n">
        <v>0</v>
      </c>
      <c r="BB293" s="181" t="n">
        <v>1</v>
      </c>
      <c r="BC293" s="173" t="n">
        <v>1</v>
      </c>
      <c r="BD293" s="173" t="n">
        <v>1</v>
      </c>
      <c r="BE293" s="173" t="n">
        <v>1</v>
      </c>
      <c r="BF293" s="173" t="n">
        <v>0.9999</v>
      </c>
      <c r="BG293" s="173" t="n">
        <v>1</v>
      </c>
      <c r="BH293" s="173" t="n">
        <v>1</v>
      </c>
      <c r="BI293" s="173" t="n">
        <v>0.99</v>
      </c>
      <c r="BJ293" s="173" t="n">
        <v>0.999</v>
      </c>
      <c r="BK293" s="173" t="n">
        <v>0.999</v>
      </c>
      <c r="BL293" s="173" t="n">
        <v>0.9985</v>
      </c>
      <c r="BM293" s="173" t="n">
        <v>0.9985</v>
      </c>
      <c r="BN293" s="173" t="n">
        <v>0.972</v>
      </c>
      <c r="BO293" s="173" t="n">
        <v>0.9999</v>
      </c>
      <c r="BP293" s="173" t="n">
        <v>0.9999</v>
      </c>
      <c r="BQ293" s="173" t="n">
        <v>1</v>
      </c>
      <c r="BR293" s="173" t="n">
        <v>1.1459426</v>
      </c>
      <c r="BS293" s="173" t="n">
        <v>1.1466</v>
      </c>
      <c r="BT293" s="173" t="n">
        <v>1.0827</v>
      </c>
      <c r="BU293" s="173" t="n">
        <v>1.0336</v>
      </c>
      <c r="BV293" s="173" t="n">
        <v>1</v>
      </c>
      <c r="BW293" s="173" t="n">
        <v>2.8806</v>
      </c>
      <c r="BX293" s="173" t="n">
        <v>2.366986333</v>
      </c>
      <c r="BY293" s="173" t="n">
        <v>1.22015</v>
      </c>
      <c r="BZ293" s="173" t="n">
        <v>1.2885</v>
      </c>
      <c r="CA293" s="173" t="n">
        <v>2.001</v>
      </c>
      <c r="CB293" s="173" t="n">
        <v>1.608505</v>
      </c>
      <c r="CC293" s="173" t="n">
        <v>1.608505</v>
      </c>
      <c r="CD293" s="173" t="n">
        <v>1.318605</v>
      </c>
      <c r="CE293" s="173" t="n">
        <v>1.12678</v>
      </c>
      <c r="CF293" s="173" t="n">
        <v>1.501005</v>
      </c>
      <c r="CG293" s="182"/>
      <c r="CH293" s="173" t="n">
        <v>1.109845</v>
      </c>
      <c r="CI293" s="182"/>
      <c r="CJ293" s="182"/>
      <c r="CK293" s="182"/>
      <c r="CL293" s="182"/>
      <c r="CM293" s="182"/>
      <c r="CN293" s="182"/>
      <c r="CO293" s="182"/>
      <c r="CP293" s="173" t="n">
        <v>0.895</v>
      </c>
      <c r="CV293" s="173" t="n">
        <v>0.45</v>
      </c>
      <c r="CW293" s="173" t="n">
        <v>0.805</v>
      </c>
      <c r="CX293" s="173" t="n">
        <v>0.73</v>
      </c>
      <c r="CZ293" s="173" t="n">
        <v>0.605</v>
      </c>
      <c r="DA293" s="173" t="n">
        <v>0.6375</v>
      </c>
      <c r="DB293" s="173" t="n">
        <v>0.69</v>
      </c>
      <c r="DC293" s="173" t="n">
        <v>0.88</v>
      </c>
      <c r="DD293" s="173" t="n">
        <v>0.64</v>
      </c>
      <c r="DE293" s="173" t="n">
        <v>0.89</v>
      </c>
      <c r="DN293" s="182" t="n">
        <v>0.000285</v>
      </c>
      <c r="DO293" s="182" t="n">
        <v>0.0002</v>
      </c>
      <c r="DP293" s="182" t="n">
        <v>0</v>
      </c>
      <c r="DQ293" s="182" t="n">
        <v>0.0001</v>
      </c>
      <c r="DR293" s="182" t="n">
        <v>0</v>
      </c>
      <c r="DS293" s="182" t="n">
        <v>0.0036</v>
      </c>
      <c r="DT293" s="182" t="n">
        <v>0.00047</v>
      </c>
      <c r="DU293" s="182" t="n">
        <v>0.0007</v>
      </c>
      <c r="DV293" s="182" t="n">
        <v>0</v>
      </c>
      <c r="DW293" s="182" t="n">
        <v>0</v>
      </c>
      <c r="DX293" s="182" t="n">
        <v>0.0005</v>
      </c>
      <c r="DY293" s="182" t="n">
        <v>0.0005</v>
      </c>
      <c r="DZ293" s="182" t="n">
        <v>0.0003</v>
      </c>
      <c r="EA293" s="182" t="n">
        <v>0.000275</v>
      </c>
      <c r="EB293" s="182" t="n">
        <v>0.0004</v>
      </c>
      <c r="ED293" s="182" t="n">
        <v>6.5E-005</v>
      </c>
      <c r="EF293" s="173" t="n">
        <v>1</v>
      </c>
    </row>
    <row r="294" customFormat="false" ht="12.75" hidden="false" customHeight="false" outlineLevel="0" collapsed="false">
      <c r="A294" s="3" t="n">
        <v>45323</v>
      </c>
      <c r="B294" s="173" t="n">
        <v>0.98</v>
      </c>
      <c r="C294" s="173" t="n">
        <v>0</v>
      </c>
      <c r="E294" s="173" t="n">
        <v>0</v>
      </c>
      <c r="F294" s="173" t="n">
        <v>0</v>
      </c>
      <c r="G294" s="173" t="n">
        <v>0</v>
      </c>
      <c r="H294" s="173" t="n">
        <v>0.9875</v>
      </c>
      <c r="I294" s="173" t="n">
        <v>0.9875</v>
      </c>
      <c r="J294" s="173" t="n">
        <v>0.9805</v>
      </c>
      <c r="K294" s="173" t="n">
        <v>0</v>
      </c>
      <c r="L294" s="173" t="n">
        <v>0.9875</v>
      </c>
      <c r="M294" s="173" t="n">
        <v>0.9875</v>
      </c>
      <c r="N294" s="173" t="n">
        <v>0.93642255</v>
      </c>
      <c r="O294" s="173" t="n">
        <v>0.9875</v>
      </c>
      <c r="P294" s="173" t="n">
        <v>0.93642255</v>
      </c>
      <c r="Q294" s="173" t="n">
        <v>0.9875</v>
      </c>
      <c r="R294" s="173" t="n">
        <v>0.9875</v>
      </c>
      <c r="S294" s="173" t="n">
        <v>0.9875</v>
      </c>
      <c r="T294" s="173" t="n">
        <v>0.93642255</v>
      </c>
      <c r="U294" s="173" t="n">
        <v>0.93642255</v>
      </c>
      <c r="V294" s="173" t="n">
        <v>0.93642255</v>
      </c>
      <c r="W294" s="173" t="n">
        <v>0.93642255</v>
      </c>
      <c r="X294" s="173" t="n">
        <v>0.9875</v>
      </c>
      <c r="Y294" s="173" t="n">
        <v>0.9875</v>
      </c>
      <c r="Z294" s="173" t="n">
        <v>0.9875</v>
      </c>
      <c r="AA294" s="173" t="n">
        <v>0.9875</v>
      </c>
      <c r="AB294" s="173" t="n">
        <v>0.93642255</v>
      </c>
      <c r="AC294" s="173" t="n">
        <v>0.93642255</v>
      </c>
      <c r="AD294" s="173" t="n">
        <v>0.9875</v>
      </c>
      <c r="AE294" s="173" t="n">
        <v>0.9875</v>
      </c>
      <c r="AF294" s="173" t="n">
        <v>0.93642255</v>
      </c>
      <c r="AG294" s="173" t="n">
        <v>0.98</v>
      </c>
      <c r="AH294" s="173" t="n">
        <v>0.985</v>
      </c>
      <c r="AI294" s="173" t="n">
        <v>0.985</v>
      </c>
      <c r="AJ294" s="173" t="n">
        <v>0.93642255</v>
      </c>
      <c r="AK294" s="173" t="n">
        <v>1</v>
      </c>
      <c r="AL294" s="173" t="n">
        <v>0</v>
      </c>
      <c r="AM294" s="174" t="n">
        <v>0</v>
      </c>
      <c r="BB294" s="181" t="n">
        <v>1</v>
      </c>
      <c r="BC294" s="173" t="n">
        <v>1</v>
      </c>
      <c r="BD294" s="173" t="n">
        <v>1</v>
      </c>
      <c r="BE294" s="173" t="n">
        <v>1</v>
      </c>
      <c r="BF294" s="173" t="n">
        <v>0.9999</v>
      </c>
      <c r="BG294" s="173" t="n">
        <v>1</v>
      </c>
      <c r="BH294" s="173" t="n">
        <v>1</v>
      </c>
      <c r="BI294" s="173" t="n">
        <v>0.99</v>
      </c>
      <c r="BJ294" s="173" t="n">
        <v>0.999</v>
      </c>
      <c r="BK294" s="173" t="n">
        <v>0.999</v>
      </c>
      <c r="BL294" s="173" t="n">
        <v>0.9985</v>
      </c>
      <c r="BM294" s="173" t="n">
        <v>0.9985</v>
      </c>
      <c r="BN294" s="173" t="n">
        <v>0.972</v>
      </c>
      <c r="BO294" s="173" t="n">
        <v>0.9999</v>
      </c>
      <c r="BP294" s="173" t="n">
        <v>0.9999</v>
      </c>
      <c r="BQ294" s="173" t="n">
        <v>1</v>
      </c>
      <c r="BR294" s="173" t="n">
        <v>1.1462276</v>
      </c>
      <c r="BS294" s="173" t="n">
        <v>1.1468</v>
      </c>
      <c r="BT294" s="173" t="n">
        <v>1.0827</v>
      </c>
      <c r="BU294" s="173" t="n">
        <v>1.0337</v>
      </c>
      <c r="BV294" s="173" t="n">
        <v>1</v>
      </c>
      <c r="BW294" s="173" t="n">
        <v>2.8842</v>
      </c>
      <c r="BX294" s="173" t="n">
        <v>2.367456333</v>
      </c>
      <c r="BY294" s="173" t="n">
        <v>1.22085</v>
      </c>
      <c r="BZ294" s="173" t="n">
        <v>1.2885</v>
      </c>
      <c r="CA294" s="173" t="n">
        <v>2.001</v>
      </c>
      <c r="CB294" s="173" t="n">
        <v>1.609005</v>
      </c>
      <c r="CC294" s="173" t="n">
        <v>1.609005</v>
      </c>
      <c r="CD294" s="173" t="n">
        <v>1.318905</v>
      </c>
      <c r="CE294" s="173" t="n">
        <v>1.127055</v>
      </c>
      <c r="CF294" s="173" t="n">
        <v>1.501405</v>
      </c>
      <c r="CG294" s="182"/>
      <c r="CH294" s="173" t="n">
        <v>1.10991</v>
      </c>
      <c r="CI294" s="182"/>
      <c r="CJ294" s="182"/>
      <c r="CK294" s="182"/>
      <c r="CL294" s="182"/>
      <c r="CM294" s="182"/>
      <c r="CN294" s="182"/>
      <c r="CO294" s="182"/>
      <c r="CP294" s="173" t="n">
        <v>0.865</v>
      </c>
      <c r="CV294" s="173" t="n">
        <v>0.45</v>
      </c>
      <c r="CW294" s="173" t="n">
        <v>0.845</v>
      </c>
      <c r="CX294" s="173" t="n">
        <v>0.835</v>
      </c>
      <c r="CZ294" s="173" t="n">
        <v>0.635</v>
      </c>
      <c r="DA294" s="173" t="n">
        <v>0.6675</v>
      </c>
      <c r="DB294" s="173" t="n">
        <v>0.71</v>
      </c>
      <c r="DC294" s="173" t="n">
        <v>0.8775</v>
      </c>
      <c r="DD294" s="173" t="n">
        <v>0.67</v>
      </c>
      <c r="DE294" s="173" t="n">
        <v>0.89</v>
      </c>
      <c r="DN294" s="182" t="n">
        <v>0.000285</v>
      </c>
      <c r="DO294" s="182" t="n">
        <v>0.0002</v>
      </c>
      <c r="DP294" s="182" t="n">
        <v>0</v>
      </c>
      <c r="DQ294" s="182" t="n">
        <v>0.0001</v>
      </c>
      <c r="DR294" s="182" t="n">
        <v>0</v>
      </c>
      <c r="DS294" s="182" t="n">
        <v>0.0036</v>
      </c>
      <c r="DT294" s="182" t="n">
        <v>0.00047</v>
      </c>
      <c r="DU294" s="182" t="n">
        <v>0.0007</v>
      </c>
      <c r="DV294" s="182" t="n">
        <v>0</v>
      </c>
      <c r="DW294" s="182" t="n">
        <v>0</v>
      </c>
      <c r="DX294" s="182" t="n">
        <v>0.0005</v>
      </c>
      <c r="DY294" s="182" t="n">
        <v>0.0005</v>
      </c>
      <c r="DZ294" s="182" t="n">
        <v>0.0003</v>
      </c>
      <c r="EA294" s="182" t="n">
        <v>0.000275</v>
      </c>
      <c r="EB294" s="182" t="n">
        <v>0.0004</v>
      </c>
      <c r="ED294" s="182" t="n">
        <v>6.5E-005</v>
      </c>
      <c r="EF294" s="173" t="n">
        <v>1</v>
      </c>
    </row>
    <row r="295" customFormat="false" ht="12.75" hidden="false" customHeight="false" outlineLevel="0" collapsed="false">
      <c r="A295" s="3" t="n">
        <v>45352</v>
      </c>
      <c r="B295" s="173" t="n">
        <v>0.98</v>
      </c>
      <c r="C295" s="173" t="n">
        <v>0</v>
      </c>
      <c r="E295" s="173" t="n">
        <v>0</v>
      </c>
      <c r="F295" s="173" t="n">
        <v>0</v>
      </c>
      <c r="G295" s="173" t="n">
        <v>0</v>
      </c>
      <c r="H295" s="173" t="n">
        <v>0.9875</v>
      </c>
      <c r="I295" s="173" t="n">
        <v>0.9875</v>
      </c>
      <c r="J295" s="173" t="n">
        <v>0.9805</v>
      </c>
      <c r="K295" s="173" t="n">
        <v>0</v>
      </c>
      <c r="L295" s="173" t="n">
        <v>0.9875</v>
      </c>
      <c r="M295" s="173" t="n">
        <v>0.9875</v>
      </c>
      <c r="N295" s="173" t="n">
        <v>0.98</v>
      </c>
      <c r="O295" s="173" t="n">
        <v>0.9875</v>
      </c>
      <c r="P295" s="173" t="n">
        <v>0.98</v>
      </c>
      <c r="Q295" s="173" t="n">
        <v>0.9875</v>
      </c>
      <c r="R295" s="173" t="n">
        <v>0.9875</v>
      </c>
      <c r="S295" s="173" t="n">
        <v>0.9875</v>
      </c>
      <c r="T295" s="173" t="n">
        <v>0.98</v>
      </c>
      <c r="U295" s="173" t="n">
        <v>0.98</v>
      </c>
      <c r="V295" s="173" t="n">
        <v>0.98</v>
      </c>
      <c r="W295" s="173" t="n">
        <v>0.98</v>
      </c>
      <c r="X295" s="173" t="n">
        <v>0.9875</v>
      </c>
      <c r="Y295" s="173" t="n">
        <v>0.9875</v>
      </c>
      <c r="Z295" s="173" t="n">
        <v>0.9875</v>
      </c>
      <c r="AA295" s="173" t="n">
        <v>0.9875</v>
      </c>
      <c r="AB295" s="173" t="n">
        <v>0.98</v>
      </c>
      <c r="AC295" s="173" t="n">
        <v>0.98</v>
      </c>
      <c r="AD295" s="173" t="n">
        <v>0.9875</v>
      </c>
      <c r="AE295" s="173" t="n">
        <v>0.9875</v>
      </c>
      <c r="AF295" s="173" t="n">
        <v>0.98</v>
      </c>
      <c r="AG295" s="173" t="n">
        <v>0.99</v>
      </c>
      <c r="AH295" s="173" t="n">
        <v>0.985</v>
      </c>
      <c r="AI295" s="173" t="n">
        <v>0.985</v>
      </c>
      <c r="AJ295" s="173" t="n">
        <v>0.98</v>
      </c>
      <c r="AK295" s="173" t="n">
        <v>1</v>
      </c>
      <c r="AL295" s="173" t="n">
        <v>0</v>
      </c>
      <c r="AM295" s="174" t="n">
        <v>0</v>
      </c>
      <c r="BB295" s="181" t="n">
        <v>1</v>
      </c>
      <c r="BC295" s="173" t="n">
        <v>1</v>
      </c>
      <c r="BD295" s="173" t="n">
        <v>1</v>
      </c>
      <c r="BE295" s="173" t="n">
        <v>1</v>
      </c>
      <c r="BF295" s="173" t="n">
        <v>0.9999</v>
      </c>
      <c r="BG295" s="173" t="n">
        <v>1</v>
      </c>
      <c r="BH295" s="173" t="n">
        <v>1</v>
      </c>
      <c r="BI295" s="173" t="n">
        <v>0.99</v>
      </c>
      <c r="BJ295" s="173" t="n">
        <v>0.999</v>
      </c>
      <c r="BK295" s="173" t="n">
        <v>0.999</v>
      </c>
      <c r="BL295" s="173" t="n">
        <v>0.9985</v>
      </c>
      <c r="BM295" s="173" t="n">
        <v>0.9985</v>
      </c>
      <c r="BN295" s="173" t="n">
        <v>0.972</v>
      </c>
      <c r="BO295" s="173" t="n">
        <v>0.9999</v>
      </c>
      <c r="BP295" s="173" t="n">
        <v>0.9999</v>
      </c>
      <c r="BQ295" s="173" t="n">
        <v>1</v>
      </c>
      <c r="BR295" s="173" t="n">
        <v>1.1465126</v>
      </c>
      <c r="BS295" s="173" t="n">
        <v>1.147</v>
      </c>
      <c r="BT295" s="173" t="n">
        <v>1.0827</v>
      </c>
      <c r="BU295" s="173" t="n">
        <v>1.0338</v>
      </c>
      <c r="BV295" s="173" t="n">
        <v>1</v>
      </c>
      <c r="BW295" s="173" t="n">
        <v>2.8878</v>
      </c>
      <c r="BX295" s="173" t="n">
        <v>2.367926333</v>
      </c>
      <c r="BY295" s="173" t="n">
        <v>1.22155</v>
      </c>
      <c r="BZ295" s="173" t="n">
        <v>1.2885</v>
      </c>
      <c r="CA295" s="173" t="n">
        <v>2.001</v>
      </c>
      <c r="CB295" s="173" t="n">
        <v>1.609505</v>
      </c>
      <c r="CC295" s="173" t="n">
        <v>1.609505</v>
      </c>
      <c r="CD295" s="173" t="n">
        <v>1.319205</v>
      </c>
      <c r="CE295" s="173" t="n">
        <v>1.12733</v>
      </c>
      <c r="CF295" s="173" t="n">
        <v>1.501805</v>
      </c>
      <c r="CG295" s="182"/>
      <c r="CH295" s="173" t="n">
        <v>1.109975</v>
      </c>
      <c r="CI295" s="182"/>
      <c r="CJ295" s="182"/>
      <c r="CK295" s="182"/>
      <c r="CL295" s="182"/>
      <c r="CM295" s="182"/>
      <c r="CN295" s="182"/>
      <c r="CO295" s="182"/>
      <c r="CP295" s="173" t="n">
        <v>0.865</v>
      </c>
      <c r="CV295" s="173" t="n">
        <v>0.45</v>
      </c>
      <c r="CW295" s="173" t="n">
        <v>0.875</v>
      </c>
      <c r="CX295" s="173" t="n">
        <v>1</v>
      </c>
      <c r="CZ295" s="173" t="n">
        <v>0.785</v>
      </c>
      <c r="DA295" s="173" t="n">
        <v>0.8175</v>
      </c>
      <c r="DB295" s="173" t="n">
        <v>0.8</v>
      </c>
      <c r="DC295" s="173" t="n">
        <v>0.9</v>
      </c>
      <c r="DD295" s="173" t="n">
        <v>0.83</v>
      </c>
      <c r="DE295" s="173" t="n">
        <v>0.89</v>
      </c>
      <c r="DN295" s="182" t="n">
        <v>0.000285</v>
      </c>
      <c r="DO295" s="182" t="n">
        <v>0.0002</v>
      </c>
      <c r="DP295" s="182" t="n">
        <v>0</v>
      </c>
      <c r="DQ295" s="182" t="n">
        <v>0.0001</v>
      </c>
      <c r="DR295" s="182" t="n">
        <v>0</v>
      </c>
      <c r="DS295" s="182" t="n">
        <v>0.0036</v>
      </c>
      <c r="DT295" s="182" t="n">
        <v>0.00047</v>
      </c>
      <c r="DU295" s="182" t="n">
        <v>0.0007</v>
      </c>
      <c r="DV295" s="182" t="n">
        <v>0</v>
      </c>
      <c r="DW295" s="182" t="n">
        <v>0</v>
      </c>
      <c r="DX295" s="182" t="n">
        <v>0.0005</v>
      </c>
      <c r="DY295" s="182" t="n">
        <v>0.0005</v>
      </c>
      <c r="DZ295" s="182" t="n">
        <v>0.0003</v>
      </c>
      <c r="EA295" s="182" t="n">
        <v>0.000275</v>
      </c>
      <c r="EB295" s="182" t="n">
        <v>0.0004</v>
      </c>
      <c r="ED295" s="182" t="n">
        <v>6.5E-005</v>
      </c>
      <c r="EF295" s="173" t="n">
        <v>1</v>
      </c>
    </row>
    <row r="296" customFormat="false" ht="12.75" hidden="false" customHeight="false" outlineLevel="0" collapsed="false">
      <c r="A296" s="3" t="n">
        <v>45383</v>
      </c>
      <c r="B296" s="173" t="n">
        <v>0.98</v>
      </c>
      <c r="C296" s="173" t="n">
        <v>0</v>
      </c>
      <c r="E296" s="173" t="n">
        <v>0</v>
      </c>
      <c r="F296" s="173" t="n">
        <v>0</v>
      </c>
      <c r="G296" s="173" t="n">
        <v>0</v>
      </c>
      <c r="H296" s="173" t="n">
        <v>0.9875</v>
      </c>
      <c r="I296" s="173" t="n">
        <v>0.9875</v>
      </c>
      <c r="J296" s="173" t="n">
        <v>0.9805</v>
      </c>
      <c r="K296" s="173" t="n">
        <v>0</v>
      </c>
      <c r="L296" s="173" t="n">
        <v>0.9875</v>
      </c>
      <c r="M296" s="173" t="n">
        <v>0.9875</v>
      </c>
      <c r="N296" s="173" t="n">
        <v>0.98</v>
      </c>
      <c r="O296" s="173" t="n">
        <v>0.9875</v>
      </c>
      <c r="P296" s="173" t="n">
        <v>0.98</v>
      </c>
      <c r="Q296" s="173" t="n">
        <v>0.9875</v>
      </c>
      <c r="R296" s="173" t="n">
        <v>0.9875</v>
      </c>
      <c r="S296" s="173" t="n">
        <v>0.9875</v>
      </c>
      <c r="T296" s="173" t="n">
        <v>0.98</v>
      </c>
      <c r="U296" s="173" t="n">
        <v>0.98</v>
      </c>
      <c r="V296" s="173" t="n">
        <v>0.98</v>
      </c>
      <c r="W296" s="173" t="n">
        <v>0.98</v>
      </c>
      <c r="X296" s="173" t="n">
        <v>0.9875</v>
      </c>
      <c r="Y296" s="173" t="n">
        <v>0.9875</v>
      </c>
      <c r="Z296" s="173" t="n">
        <v>0.9875</v>
      </c>
      <c r="AA296" s="173" t="n">
        <v>0.9875</v>
      </c>
      <c r="AB296" s="173" t="n">
        <v>0.98</v>
      </c>
      <c r="AC296" s="173" t="n">
        <v>0.98</v>
      </c>
      <c r="AD296" s="173" t="n">
        <v>0.9875</v>
      </c>
      <c r="AE296" s="173" t="n">
        <v>0.9875</v>
      </c>
      <c r="AF296" s="173" t="n">
        <v>0.98</v>
      </c>
      <c r="AG296" s="173" t="n">
        <v>0.99</v>
      </c>
      <c r="AH296" s="173" t="n">
        <v>0.985</v>
      </c>
      <c r="AI296" s="173" t="n">
        <v>0.985</v>
      </c>
      <c r="AJ296" s="173" t="n">
        <v>0.98</v>
      </c>
      <c r="AK296" s="173" t="n">
        <v>1</v>
      </c>
      <c r="AL296" s="173" t="n">
        <v>0</v>
      </c>
      <c r="AM296" s="174" t="n">
        <v>0</v>
      </c>
      <c r="BB296" s="181" t="n">
        <v>1</v>
      </c>
      <c r="BC296" s="173" t="n">
        <v>1</v>
      </c>
      <c r="BD296" s="173" t="n">
        <v>1</v>
      </c>
      <c r="BE296" s="173" t="n">
        <v>1</v>
      </c>
      <c r="BF296" s="173" t="n">
        <v>0.9999</v>
      </c>
      <c r="BG296" s="173" t="n">
        <v>1</v>
      </c>
      <c r="BH296" s="173" t="n">
        <v>1</v>
      </c>
      <c r="BI296" s="173" t="n">
        <v>0.99</v>
      </c>
      <c r="BJ296" s="173" t="n">
        <v>0.999</v>
      </c>
      <c r="BK296" s="173" t="n">
        <v>0.999</v>
      </c>
      <c r="BL296" s="173" t="n">
        <v>0.9985</v>
      </c>
      <c r="BM296" s="173" t="n">
        <v>0.9985</v>
      </c>
      <c r="BN296" s="173" t="n">
        <v>0.972</v>
      </c>
      <c r="BO296" s="173" t="n">
        <v>0.9999</v>
      </c>
      <c r="BP296" s="173" t="n">
        <v>0.9999</v>
      </c>
      <c r="BQ296" s="173" t="n">
        <v>1</v>
      </c>
      <c r="BR296" s="173" t="n">
        <v>1.1467976</v>
      </c>
      <c r="BS296" s="173" t="n">
        <v>1.1472</v>
      </c>
      <c r="BT296" s="173" t="n">
        <v>1.0827</v>
      </c>
      <c r="BU296" s="173" t="n">
        <v>1.0339</v>
      </c>
      <c r="BV296" s="173" t="n">
        <v>1</v>
      </c>
      <c r="BW296" s="173" t="n">
        <v>2.8914</v>
      </c>
      <c r="BX296" s="173" t="n">
        <v>2.368396333</v>
      </c>
      <c r="BY296" s="173" t="n">
        <v>1.22225</v>
      </c>
      <c r="BZ296" s="173" t="n">
        <v>1.2885</v>
      </c>
      <c r="CA296" s="173" t="n">
        <v>2.001</v>
      </c>
      <c r="CB296" s="173" t="n">
        <v>1.610005</v>
      </c>
      <c r="CC296" s="173" t="n">
        <v>1.610005</v>
      </c>
      <c r="CD296" s="173" t="n">
        <v>1.319505</v>
      </c>
      <c r="CE296" s="173" t="n">
        <v>1.127605</v>
      </c>
      <c r="CF296" s="173" t="n">
        <v>1.502205</v>
      </c>
      <c r="CG296" s="182"/>
      <c r="CH296" s="173" t="n">
        <v>1.11004</v>
      </c>
      <c r="CI296" s="182"/>
      <c r="CJ296" s="182"/>
      <c r="CK296" s="182"/>
      <c r="CL296" s="182"/>
      <c r="CM296" s="182"/>
      <c r="CN296" s="182"/>
      <c r="CO296" s="182"/>
      <c r="CP296" s="173" t="n">
        <v>0.895</v>
      </c>
      <c r="CV296" s="173" t="n">
        <v>0.42</v>
      </c>
      <c r="CW296" s="173" t="n">
        <v>0.935</v>
      </c>
      <c r="CX296" s="173" t="n">
        <v>0.995</v>
      </c>
      <c r="CZ296" s="173" t="n">
        <v>0.895</v>
      </c>
      <c r="DA296" s="173" t="n">
        <v>0.9275</v>
      </c>
      <c r="DB296" s="173" t="n">
        <v>0.85</v>
      </c>
      <c r="DC296" s="173" t="n">
        <v>0.903</v>
      </c>
      <c r="DD296" s="173" t="n">
        <v>0.92</v>
      </c>
      <c r="DE296" s="173" t="n">
        <v>0.89</v>
      </c>
      <c r="DN296" s="182" t="n">
        <v>0.000285</v>
      </c>
      <c r="DO296" s="182" t="n">
        <v>0.0002</v>
      </c>
      <c r="DP296" s="182" t="n">
        <v>0</v>
      </c>
      <c r="DQ296" s="182" t="n">
        <v>0.0001</v>
      </c>
      <c r="DR296" s="182" t="n">
        <v>0</v>
      </c>
      <c r="DS296" s="182" t="n">
        <v>0.0036</v>
      </c>
      <c r="DT296" s="182" t="n">
        <v>0.00047</v>
      </c>
      <c r="DU296" s="182" t="n">
        <v>0.0007</v>
      </c>
      <c r="DV296" s="182" t="n">
        <v>0</v>
      </c>
      <c r="DW296" s="182" t="n">
        <v>0</v>
      </c>
      <c r="DX296" s="182" t="n">
        <v>0.0005</v>
      </c>
      <c r="DY296" s="182" t="n">
        <v>0.0005</v>
      </c>
      <c r="DZ296" s="182" t="n">
        <v>0.0003</v>
      </c>
      <c r="EA296" s="182" t="n">
        <v>0.000275</v>
      </c>
      <c r="EB296" s="182" t="n">
        <v>0.0004</v>
      </c>
      <c r="ED296" s="182" t="n">
        <v>6.5E-005</v>
      </c>
      <c r="EF296" s="173" t="n">
        <v>1</v>
      </c>
    </row>
    <row r="297" customFormat="false" ht="12.75" hidden="false" customHeight="false" outlineLevel="0" collapsed="false">
      <c r="A297" s="3" t="n">
        <v>45413</v>
      </c>
      <c r="B297" s="173" t="n">
        <v>0.98</v>
      </c>
      <c r="C297" s="173" t="n">
        <v>0</v>
      </c>
      <c r="E297" s="173" t="n">
        <v>0</v>
      </c>
      <c r="F297" s="173" t="n">
        <v>0</v>
      </c>
      <c r="G297" s="173" t="n">
        <v>0</v>
      </c>
      <c r="H297" s="173" t="n">
        <v>0.9875</v>
      </c>
      <c r="I297" s="173" t="n">
        <v>0.9875</v>
      </c>
      <c r="J297" s="173" t="n">
        <v>0.9805</v>
      </c>
      <c r="K297" s="173" t="n">
        <v>0</v>
      </c>
      <c r="L297" s="173" t="n">
        <v>0.9875</v>
      </c>
      <c r="M297" s="173" t="n">
        <v>0.9875</v>
      </c>
      <c r="N297" s="173" t="n">
        <v>0.98</v>
      </c>
      <c r="O297" s="173" t="n">
        <v>0.9875</v>
      </c>
      <c r="P297" s="173" t="n">
        <v>0.98</v>
      </c>
      <c r="Q297" s="173" t="n">
        <v>0.9875</v>
      </c>
      <c r="R297" s="173" t="n">
        <v>0.9875</v>
      </c>
      <c r="S297" s="173" t="n">
        <v>0.9875</v>
      </c>
      <c r="T297" s="173" t="n">
        <v>0.98</v>
      </c>
      <c r="U297" s="173" t="n">
        <v>0.98</v>
      </c>
      <c r="V297" s="173" t="n">
        <v>0.98</v>
      </c>
      <c r="W297" s="173" t="n">
        <v>0.98</v>
      </c>
      <c r="X297" s="173" t="n">
        <v>0.9875</v>
      </c>
      <c r="Y297" s="173" t="n">
        <v>0.9875</v>
      </c>
      <c r="Z297" s="173" t="n">
        <v>0.9875</v>
      </c>
      <c r="AA297" s="173" t="n">
        <v>0.9875</v>
      </c>
      <c r="AB297" s="173" t="n">
        <v>0.98</v>
      </c>
      <c r="AC297" s="173" t="n">
        <v>0.98</v>
      </c>
      <c r="AD297" s="173" t="n">
        <v>0.9875</v>
      </c>
      <c r="AE297" s="173" t="n">
        <v>0.9875</v>
      </c>
      <c r="AF297" s="173" t="n">
        <v>0.98</v>
      </c>
      <c r="AG297" s="173" t="n">
        <v>0.99</v>
      </c>
      <c r="AH297" s="173" t="n">
        <v>0.985</v>
      </c>
      <c r="AI297" s="173" t="n">
        <v>0.985</v>
      </c>
      <c r="AJ297" s="173" t="n">
        <v>0.98</v>
      </c>
      <c r="AK297" s="173" t="n">
        <v>1</v>
      </c>
      <c r="AL297" s="173" t="n">
        <v>0</v>
      </c>
      <c r="AM297" s="174" t="n">
        <v>0</v>
      </c>
      <c r="BB297" s="181" t="n">
        <v>1</v>
      </c>
      <c r="BC297" s="173" t="n">
        <v>1</v>
      </c>
      <c r="BD297" s="173" t="n">
        <v>1</v>
      </c>
      <c r="BE297" s="173" t="n">
        <v>1</v>
      </c>
      <c r="BF297" s="173" t="n">
        <v>0.9999</v>
      </c>
      <c r="BG297" s="173" t="n">
        <v>1</v>
      </c>
      <c r="BH297" s="173" t="n">
        <v>1</v>
      </c>
      <c r="BI297" s="173" t="n">
        <v>0.99</v>
      </c>
      <c r="BJ297" s="173" t="n">
        <v>0.999</v>
      </c>
      <c r="BK297" s="173" t="n">
        <v>0.999</v>
      </c>
      <c r="BL297" s="173" t="n">
        <v>0.9985</v>
      </c>
      <c r="BM297" s="173" t="n">
        <v>0.9985</v>
      </c>
      <c r="BN297" s="173" t="n">
        <v>0.972</v>
      </c>
      <c r="BO297" s="173" t="n">
        <v>0.9999</v>
      </c>
      <c r="BP297" s="173" t="n">
        <v>0.9999</v>
      </c>
      <c r="BQ297" s="173" t="n">
        <v>1</v>
      </c>
      <c r="BR297" s="173" t="n">
        <v>1.1470826</v>
      </c>
      <c r="BS297" s="173" t="n">
        <v>1.1474</v>
      </c>
      <c r="BT297" s="173" t="n">
        <v>1.0827</v>
      </c>
      <c r="BU297" s="173" t="n">
        <v>1.034</v>
      </c>
      <c r="BV297" s="173" t="n">
        <v>1</v>
      </c>
      <c r="BW297" s="173" t="n">
        <v>2.895</v>
      </c>
      <c r="BX297" s="173" t="n">
        <v>2.368866333</v>
      </c>
      <c r="BY297" s="173" t="n">
        <v>1.22295</v>
      </c>
      <c r="BZ297" s="173" t="n">
        <v>1.2885</v>
      </c>
      <c r="CA297" s="173" t="n">
        <v>2.001</v>
      </c>
      <c r="CB297" s="173" t="n">
        <v>1.610505</v>
      </c>
      <c r="CC297" s="173" t="n">
        <v>1.610505</v>
      </c>
      <c r="CD297" s="173" t="n">
        <v>1.319805</v>
      </c>
      <c r="CE297" s="173" t="n">
        <v>1.12788</v>
      </c>
      <c r="CF297" s="173" t="n">
        <v>1.502605</v>
      </c>
      <c r="CG297" s="182"/>
      <c r="CH297" s="173" t="n">
        <v>1.110105</v>
      </c>
      <c r="CI297" s="182"/>
      <c r="CJ297" s="182"/>
      <c r="CK297" s="182"/>
      <c r="CL297" s="182"/>
      <c r="CM297" s="182"/>
      <c r="CN297" s="182"/>
      <c r="CO297" s="182"/>
      <c r="CP297" s="173" t="n">
        <v>0.965</v>
      </c>
      <c r="CV297" s="173" t="n">
        <v>0.42</v>
      </c>
      <c r="CW297" s="173" t="n">
        <v>0.935</v>
      </c>
      <c r="CX297" s="173" t="n">
        <v>0.895</v>
      </c>
      <c r="CZ297" s="173" t="n">
        <v>0.9175</v>
      </c>
      <c r="DA297" s="173" t="n">
        <v>0.95</v>
      </c>
      <c r="DB297" s="173" t="n">
        <v>0.88</v>
      </c>
      <c r="DC297" s="173" t="n">
        <v>0.9</v>
      </c>
      <c r="DD297" s="173" t="n">
        <v>0.935</v>
      </c>
      <c r="DE297" s="173" t="n">
        <v>0.89</v>
      </c>
      <c r="DN297" s="182" t="n">
        <v>0.000285</v>
      </c>
      <c r="DO297" s="182" t="n">
        <v>0.0002</v>
      </c>
      <c r="DP297" s="182" t="n">
        <v>0</v>
      </c>
      <c r="DQ297" s="182" t="n">
        <v>0.0001</v>
      </c>
      <c r="DR297" s="182" t="n">
        <v>0</v>
      </c>
      <c r="DS297" s="182" t="n">
        <v>0.0036</v>
      </c>
      <c r="DT297" s="182" t="n">
        <v>0.00047</v>
      </c>
      <c r="DU297" s="182" t="n">
        <v>0.0007</v>
      </c>
      <c r="DV297" s="182" t="n">
        <v>0</v>
      </c>
      <c r="DW297" s="182" t="n">
        <v>0</v>
      </c>
      <c r="DX297" s="182" t="n">
        <v>0.0005</v>
      </c>
      <c r="DY297" s="182" t="n">
        <v>0.0005</v>
      </c>
      <c r="DZ297" s="182" t="n">
        <v>0.0003</v>
      </c>
      <c r="EA297" s="182" t="n">
        <v>0.000275</v>
      </c>
      <c r="EB297" s="182" t="n">
        <v>0.0004</v>
      </c>
      <c r="ED297" s="182" t="n">
        <v>6.5E-005</v>
      </c>
      <c r="EF297" s="173" t="n">
        <v>1</v>
      </c>
    </row>
    <row r="298" customFormat="false" ht="12.75" hidden="false" customHeight="false" outlineLevel="0" collapsed="false">
      <c r="A298" s="3" t="n">
        <v>45444</v>
      </c>
      <c r="B298" s="173" t="n">
        <v>0.98</v>
      </c>
      <c r="C298" s="173" t="n">
        <v>0</v>
      </c>
      <c r="E298" s="173" t="n">
        <v>0</v>
      </c>
      <c r="F298" s="173" t="n">
        <v>0</v>
      </c>
      <c r="G298" s="173" t="n">
        <v>0</v>
      </c>
      <c r="H298" s="173" t="n">
        <v>0.9875</v>
      </c>
      <c r="I298" s="173" t="n">
        <v>0.9875</v>
      </c>
      <c r="J298" s="173" t="n">
        <v>0.9805</v>
      </c>
      <c r="K298" s="173" t="n">
        <v>0</v>
      </c>
      <c r="L298" s="173" t="n">
        <v>0.9875</v>
      </c>
      <c r="M298" s="173" t="n">
        <v>0.9875</v>
      </c>
      <c r="N298" s="173" t="n">
        <v>0.98</v>
      </c>
      <c r="O298" s="173" t="n">
        <v>0.9875</v>
      </c>
      <c r="P298" s="173" t="n">
        <v>0.98</v>
      </c>
      <c r="Q298" s="173" t="n">
        <v>0.9875</v>
      </c>
      <c r="R298" s="173" t="n">
        <v>0.9875</v>
      </c>
      <c r="S298" s="173" t="n">
        <v>0.9875</v>
      </c>
      <c r="T298" s="173" t="n">
        <v>0.98</v>
      </c>
      <c r="U298" s="173" t="n">
        <v>0.98</v>
      </c>
      <c r="V298" s="173" t="n">
        <v>0.98</v>
      </c>
      <c r="W298" s="173" t="n">
        <v>0.98</v>
      </c>
      <c r="X298" s="173" t="n">
        <v>0.9875</v>
      </c>
      <c r="Y298" s="173" t="n">
        <v>0.9875</v>
      </c>
      <c r="Z298" s="173" t="n">
        <v>0.9875</v>
      </c>
      <c r="AA298" s="173" t="n">
        <v>0.9875</v>
      </c>
      <c r="AB298" s="173" t="n">
        <v>0.98</v>
      </c>
      <c r="AC298" s="173" t="n">
        <v>0.98</v>
      </c>
      <c r="AD298" s="173" t="n">
        <v>0.9875</v>
      </c>
      <c r="AE298" s="173" t="n">
        <v>0.9875</v>
      </c>
      <c r="AF298" s="173" t="n">
        <v>0.98</v>
      </c>
      <c r="AG298" s="173" t="n">
        <v>0.99</v>
      </c>
      <c r="AH298" s="173" t="n">
        <v>0.985</v>
      </c>
      <c r="AI298" s="173" t="n">
        <v>0.985</v>
      </c>
      <c r="AJ298" s="173" t="n">
        <v>0.98</v>
      </c>
      <c r="AK298" s="173" t="n">
        <v>1</v>
      </c>
      <c r="AL298" s="173" t="n">
        <v>0</v>
      </c>
      <c r="AM298" s="174" t="n">
        <v>0</v>
      </c>
      <c r="BB298" s="181" t="n">
        <v>1</v>
      </c>
      <c r="BC298" s="173" t="n">
        <v>1</v>
      </c>
      <c r="BD298" s="173" t="n">
        <v>1</v>
      </c>
      <c r="BE298" s="173" t="n">
        <v>1</v>
      </c>
      <c r="BF298" s="173" t="n">
        <v>0.9999</v>
      </c>
      <c r="BG298" s="173" t="n">
        <v>1</v>
      </c>
      <c r="BH298" s="173" t="n">
        <v>1</v>
      </c>
      <c r="BI298" s="173" t="n">
        <v>0.99</v>
      </c>
      <c r="BJ298" s="173" t="n">
        <v>0.999</v>
      </c>
      <c r="BK298" s="173" t="n">
        <v>0.999</v>
      </c>
      <c r="BL298" s="173" t="n">
        <v>0.9985</v>
      </c>
      <c r="BM298" s="173" t="n">
        <v>0.9985</v>
      </c>
      <c r="BN298" s="173" t="n">
        <v>0.972</v>
      </c>
      <c r="BO298" s="173" t="n">
        <v>0.9999</v>
      </c>
      <c r="BP298" s="173" t="n">
        <v>0.9999</v>
      </c>
      <c r="BQ298" s="173" t="n">
        <v>1</v>
      </c>
      <c r="BR298" s="173" t="n">
        <v>1.1473676</v>
      </c>
      <c r="BS298" s="173" t="n">
        <v>1.1476</v>
      </c>
      <c r="BT298" s="173" t="n">
        <v>1.0827</v>
      </c>
      <c r="BU298" s="173" t="n">
        <v>1.0341</v>
      </c>
      <c r="BV298" s="173" t="n">
        <v>1</v>
      </c>
      <c r="BW298" s="173" t="n">
        <v>2.8986</v>
      </c>
      <c r="BX298" s="173" t="n">
        <v>2.369336333</v>
      </c>
      <c r="BY298" s="173" t="n">
        <v>1.22365</v>
      </c>
      <c r="BZ298" s="173" t="n">
        <v>1.2885</v>
      </c>
      <c r="CA298" s="173" t="n">
        <v>2.001</v>
      </c>
      <c r="CB298" s="173" t="n">
        <v>1.611005</v>
      </c>
      <c r="CC298" s="173" t="n">
        <v>1.611005</v>
      </c>
      <c r="CD298" s="173" t="n">
        <v>1.320105</v>
      </c>
      <c r="CE298" s="173" t="n">
        <v>1.128155</v>
      </c>
      <c r="CF298" s="173" t="n">
        <v>1.503005</v>
      </c>
      <c r="CG298" s="182"/>
      <c r="CH298" s="173" t="n">
        <v>1.11017</v>
      </c>
      <c r="CI298" s="182"/>
      <c r="CJ298" s="182"/>
      <c r="CK298" s="182"/>
      <c r="CL298" s="182"/>
      <c r="CM298" s="182"/>
      <c r="CN298" s="182"/>
      <c r="CO298" s="182"/>
      <c r="CP298" s="173" t="n">
        <v>0.965</v>
      </c>
      <c r="CV298" s="173" t="n">
        <v>0.47</v>
      </c>
      <c r="CW298" s="173" t="n">
        <v>0.935</v>
      </c>
      <c r="CX298" s="173" t="n">
        <v>0.805</v>
      </c>
      <c r="CZ298" s="173" t="n">
        <v>0.8825</v>
      </c>
      <c r="DA298" s="173" t="n">
        <v>0.915</v>
      </c>
      <c r="DB298" s="173" t="n">
        <v>0.88</v>
      </c>
      <c r="DC298" s="173" t="n">
        <v>0.9025</v>
      </c>
      <c r="DD298" s="173" t="n">
        <v>0.915</v>
      </c>
      <c r="DE298" s="173" t="n">
        <v>0.89</v>
      </c>
      <c r="DN298" s="182" t="n">
        <v>0.000285</v>
      </c>
      <c r="DO298" s="182" t="n">
        <v>0.0002</v>
      </c>
      <c r="DP298" s="182" t="n">
        <v>0</v>
      </c>
      <c r="DQ298" s="182" t="n">
        <v>0.0001</v>
      </c>
      <c r="DR298" s="182" t="n">
        <v>0</v>
      </c>
      <c r="DS298" s="182" t="n">
        <v>0.0036</v>
      </c>
      <c r="DT298" s="182" t="n">
        <v>0.00047</v>
      </c>
      <c r="DU298" s="182" t="n">
        <v>0.0007</v>
      </c>
      <c r="DV298" s="182" t="n">
        <v>0</v>
      </c>
      <c r="DW298" s="182" t="n">
        <v>0</v>
      </c>
      <c r="DX298" s="182" t="n">
        <v>0.0005</v>
      </c>
      <c r="DY298" s="182" t="n">
        <v>0.0005</v>
      </c>
      <c r="DZ298" s="182" t="n">
        <v>0.0003</v>
      </c>
      <c r="EA298" s="182" t="n">
        <v>0.000275</v>
      </c>
      <c r="EB298" s="182" t="n">
        <v>0.0004</v>
      </c>
      <c r="ED298" s="182" t="n">
        <v>6.5E-005</v>
      </c>
      <c r="EF298" s="173" t="n">
        <v>1</v>
      </c>
    </row>
    <row r="299" customFormat="false" ht="12.75" hidden="false" customHeight="false" outlineLevel="0" collapsed="false">
      <c r="A299" s="3" t="n">
        <v>45474</v>
      </c>
      <c r="B299" s="173" t="n">
        <v>0.98</v>
      </c>
      <c r="C299" s="173" t="n">
        <v>0</v>
      </c>
      <c r="E299" s="173" t="n">
        <v>0</v>
      </c>
      <c r="F299" s="173" t="n">
        <v>0</v>
      </c>
      <c r="G299" s="173" t="n">
        <v>0</v>
      </c>
      <c r="H299" s="173" t="n">
        <v>0.9875</v>
      </c>
      <c r="I299" s="173" t="n">
        <v>0.9875</v>
      </c>
      <c r="J299" s="173" t="n">
        <v>0.9805</v>
      </c>
      <c r="K299" s="173" t="n">
        <v>0</v>
      </c>
      <c r="L299" s="173" t="n">
        <v>0.9875</v>
      </c>
      <c r="M299" s="173" t="n">
        <v>0.9875</v>
      </c>
      <c r="N299" s="173" t="n">
        <v>0.98</v>
      </c>
      <c r="O299" s="173" t="n">
        <v>0.9875</v>
      </c>
      <c r="P299" s="173" t="n">
        <v>0.98</v>
      </c>
      <c r="Q299" s="173" t="n">
        <v>0.9875</v>
      </c>
      <c r="AG299" s="173" t="n">
        <v>0.99</v>
      </c>
      <c r="AH299" s="173" t="n">
        <v>0.985</v>
      </c>
      <c r="AI299" s="173" t="n">
        <v>0.985</v>
      </c>
      <c r="AJ299" s="173" t="n">
        <v>0</v>
      </c>
      <c r="AK299" s="173" t="n">
        <v>1</v>
      </c>
      <c r="AL299" s="173" t="n">
        <v>0</v>
      </c>
      <c r="AM299" s="174" t="n">
        <v>0</v>
      </c>
      <c r="BB299" s="181" t="n">
        <v>1</v>
      </c>
      <c r="BC299" s="173" t="n">
        <v>1</v>
      </c>
      <c r="BD299" s="173" t="n">
        <v>1</v>
      </c>
      <c r="BE299" s="173" t="n">
        <v>1</v>
      </c>
      <c r="BF299" s="173" t="n">
        <v>0.9999</v>
      </c>
      <c r="BG299" s="173" t="n">
        <v>1</v>
      </c>
      <c r="BH299" s="173" t="n">
        <v>1</v>
      </c>
      <c r="BI299" s="173" t="n">
        <v>0.99</v>
      </c>
      <c r="BJ299" s="173" t="n">
        <v>0.999</v>
      </c>
      <c r="BK299" s="173" t="n">
        <v>0.999</v>
      </c>
      <c r="BL299" s="173" t="n">
        <v>0.9985</v>
      </c>
      <c r="BM299" s="173" t="n">
        <v>0.9985</v>
      </c>
      <c r="BN299" s="173" t="n">
        <v>0.972</v>
      </c>
      <c r="BO299" s="173" t="n">
        <v>0.9999</v>
      </c>
      <c r="BP299" s="173" t="n">
        <v>0.9999</v>
      </c>
      <c r="BQ299" s="173" t="n">
        <v>1</v>
      </c>
      <c r="BR299" s="173" t="n">
        <v>1.1476526</v>
      </c>
      <c r="BS299" s="173" t="n">
        <v>1.1478</v>
      </c>
      <c r="BT299" s="173" t="n">
        <v>1.0827</v>
      </c>
      <c r="BU299" s="173" t="n">
        <v>1.0342</v>
      </c>
      <c r="BV299" s="173" t="n">
        <v>1</v>
      </c>
      <c r="BW299" s="173" t="n">
        <v>2.9022</v>
      </c>
      <c r="BX299" s="173" t="n">
        <v>2.369806333</v>
      </c>
      <c r="BY299" s="173" t="n">
        <v>1.22435</v>
      </c>
      <c r="BZ299" s="173" t="n">
        <v>1.2885</v>
      </c>
      <c r="CA299" s="173" t="n">
        <v>2.001</v>
      </c>
      <c r="CB299" s="173" t="n">
        <v>1.611505</v>
      </c>
      <c r="CC299" s="173" t="n">
        <v>1.611505</v>
      </c>
      <c r="CD299" s="173" t="n">
        <v>1.320405</v>
      </c>
      <c r="CE299" s="173" t="n">
        <v>1.12843</v>
      </c>
      <c r="CF299" s="173" t="n">
        <v>1.503405</v>
      </c>
      <c r="CH299" s="173" t="n">
        <v>1.110235</v>
      </c>
      <c r="CP299" s="173" t="n">
        <v>0.975</v>
      </c>
      <c r="CV299" s="173" t="n">
        <v>0.47</v>
      </c>
      <c r="CW299" s="173" t="n">
        <v>0.935</v>
      </c>
      <c r="CZ299" s="173" t="n">
        <v>0.8775</v>
      </c>
      <c r="DA299" s="173" t="n">
        <v>0.91</v>
      </c>
      <c r="DB299" s="173" t="n">
        <v>0.89</v>
      </c>
      <c r="DC299" s="173" t="n">
        <v>0.9075</v>
      </c>
      <c r="DD299" s="173" t="n">
        <v>0.915</v>
      </c>
      <c r="DE299" s="173" t="n">
        <v>0.89</v>
      </c>
      <c r="DN299" s="182" t="n">
        <v>0.000285</v>
      </c>
      <c r="DO299" s="182" t="n">
        <v>0.0002</v>
      </c>
      <c r="DP299" s="182" t="n">
        <v>0</v>
      </c>
      <c r="DQ299" s="182" t="n">
        <v>0.0001</v>
      </c>
      <c r="DR299" s="182" t="n">
        <v>0</v>
      </c>
      <c r="DS299" s="182" t="n">
        <v>0.0036</v>
      </c>
      <c r="DT299" s="182" t="n">
        <v>0.00047</v>
      </c>
      <c r="DU299" s="182" t="n">
        <v>0.0007</v>
      </c>
      <c r="DV299" s="182" t="n">
        <v>0</v>
      </c>
      <c r="DW299" s="182" t="n">
        <v>0</v>
      </c>
      <c r="DX299" s="182" t="n">
        <v>0.0005</v>
      </c>
      <c r="DY299" s="182" t="n">
        <v>0.0005</v>
      </c>
      <c r="DZ299" s="182" t="n">
        <v>0.0003</v>
      </c>
      <c r="EA299" s="182" t="n">
        <v>0.000275</v>
      </c>
      <c r="EB299" s="182" t="n">
        <v>0.0004</v>
      </c>
      <c r="ED299" s="182" t="n">
        <v>6.5E-005</v>
      </c>
      <c r="EF299" s="173" t="n">
        <v>1</v>
      </c>
    </row>
    <row r="300" customFormat="false" ht="12.75" hidden="false" customHeight="false" outlineLevel="0" collapsed="false">
      <c r="A300" s="3" t="n">
        <v>45505</v>
      </c>
      <c r="B300" s="173" t="n">
        <v>0.98</v>
      </c>
      <c r="C300" s="173" t="n">
        <v>0</v>
      </c>
      <c r="E300" s="173" t="n">
        <v>0</v>
      </c>
      <c r="F300" s="173" t="n">
        <v>0</v>
      </c>
      <c r="G300" s="173" t="n">
        <v>0</v>
      </c>
      <c r="H300" s="173" t="n">
        <v>0.9875</v>
      </c>
      <c r="I300" s="173" t="n">
        <v>0.9875</v>
      </c>
      <c r="J300" s="173" t="n">
        <v>0.9805</v>
      </c>
      <c r="K300" s="173" t="n">
        <v>0</v>
      </c>
      <c r="L300" s="173" t="n">
        <v>0.9875</v>
      </c>
      <c r="M300" s="173" t="n">
        <v>0.9875</v>
      </c>
      <c r="N300" s="173" t="n">
        <v>0.98</v>
      </c>
      <c r="O300" s="173" t="n">
        <v>0.9875</v>
      </c>
      <c r="P300" s="173" t="n">
        <v>0.98</v>
      </c>
      <c r="Q300" s="173" t="n">
        <v>0.9875</v>
      </c>
      <c r="AG300" s="173" t="n">
        <v>0.99</v>
      </c>
      <c r="AH300" s="173" t="n">
        <v>0.985</v>
      </c>
      <c r="AI300" s="173" t="n">
        <v>0.985</v>
      </c>
      <c r="AJ300" s="173" t="n">
        <v>0</v>
      </c>
      <c r="AK300" s="173" t="n">
        <v>1</v>
      </c>
      <c r="AL300" s="173" t="n">
        <v>0</v>
      </c>
      <c r="AM300" s="174" t="n">
        <v>0</v>
      </c>
      <c r="BB300" s="181" t="n">
        <v>1</v>
      </c>
      <c r="BC300" s="173" t="n">
        <v>1</v>
      </c>
      <c r="BD300" s="173" t="n">
        <v>1</v>
      </c>
      <c r="BE300" s="173" t="n">
        <v>1</v>
      </c>
      <c r="BF300" s="173" t="n">
        <v>0.9999</v>
      </c>
      <c r="BG300" s="173" t="n">
        <v>1</v>
      </c>
      <c r="BH300" s="173" t="n">
        <v>1</v>
      </c>
      <c r="BI300" s="173" t="n">
        <v>0.99</v>
      </c>
      <c r="BJ300" s="173" t="n">
        <v>0.999</v>
      </c>
      <c r="BK300" s="173" t="n">
        <v>0.999</v>
      </c>
      <c r="BL300" s="173" t="n">
        <v>0.9985</v>
      </c>
      <c r="BM300" s="173" t="n">
        <v>0.9985</v>
      </c>
      <c r="BN300" s="173" t="n">
        <v>0.972</v>
      </c>
      <c r="BO300" s="173" t="n">
        <v>0.9999</v>
      </c>
      <c r="BP300" s="173" t="n">
        <v>0.9999</v>
      </c>
      <c r="BQ300" s="173" t="n">
        <v>1</v>
      </c>
      <c r="BR300" s="173" t="n">
        <v>1.1479376</v>
      </c>
      <c r="BS300" s="173" t="n">
        <v>1.148</v>
      </c>
      <c r="BT300" s="173" t="n">
        <v>1.0827</v>
      </c>
      <c r="BU300" s="173" t="n">
        <v>1.0343</v>
      </c>
      <c r="BV300" s="173" t="n">
        <v>1</v>
      </c>
      <c r="BW300" s="173" t="n">
        <v>2.9058</v>
      </c>
      <c r="BX300" s="173" t="n">
        <v>2.370276333</v>
      </c>
      <c r="BY300" s="173" t="n">
        <v>1.22505</v>
      </c>
      <c r="BZ300" s="173" t="n">
        <v>1.2885</v>
      </c>
      <c r="CA300" s="173" t="n">
        <v>2.001</v>
      </c>
      <c r="CB300" s="173" t="n">
        <v>1.612005</v>
      </c>
      <c r="CC300" s="173" t="n">
        <v>1.612005</v>
      </c>
      <c r="CD300" s="173" t="n">
        <v>1.320705</v>
      </c>
      <c r="CE300" s="173" t="n">
        <v>1.128705</v>
      </c>
      <c r="CF300" s="173" t="n">
        <v>1.503805</v>
      </c>
      <c r="CH300" s="173" t="n">
        <v>1.1103</v>
      </c>
      <c r="CP300" s="173" t="n">
        <v>0.975</v>
      </c>
      <c r="CV300" s="173" t="n">
        <v>0.52</v>
      </c>
      <c r="CW300" s="173" t="n">
        <v>0.925</v>
      </c>
      <c r="CZ300" s="173" t="n">
        <v>0.89</v>
      </c>
      <c r="DA300" s="173" t="n">
        <v>0.9225</v>
      </c>
      <c r="DB300" s="173" t="n">
        <v>0.915</v>
      </c>
      <c r="DC300" s="173" t="n">
        <v>0.9275</v>
      </c>
      <c r="DD300" s="173" t="n">
        <v>0.915</v>
      </c>
      <c r="DE300" s="173" t="n">
        <v>0.89</v>
      </c>
      <c r="DN300" s="182" t="n">
        <v>0.000285</v>
      </c>
      <c r="DO300" s="182" t="n">
        <v>0.0002</v>
      </c>
      <c r="DP300" s="182" t="n">
        <v>0</v>
      </c>
      <c r="DQ300" s="182" t="n">
        <v>0.0001</v>
      </c>
      <c r="DR300" s="182" t="n">
        <v>0</v>
      </c>
      <c r="DS300" s="182" t="n">
        <v>0.0036</v>
      </c>
      <c r="DT300" s="182" t="n">
        <v>0.00047</v>
      </c>
      <c r="DU300" s="182" t="n">
        <v>0.0007</v>
      </c>
      <c r="DV300" s="182" t="n">
        <v>0</v>
      </c>
      <c r="DW300" s="182" t="n">
        <v>0</v>
      </c>
      <c r="DX300" s="182" t="n">
        <v>0.0005</v>
      </c>
      <c r="DY300" s="182" t="n">
        <v>0.0005</v>
      </c>
      <c r="DZ300" s="182" t="n">
        <v>0.0003</v>
      </c>
      <c r="EA300" s="182" t="n">
        <v>0.000275</v>
      </c>
      <c r="EB300" s="182" t="n">
        <v>0.0004</v>
      </c>
      <c r="ED300" s="182" t="n">
        <v>6.5E-005</v>
      </c>
      <c r="EF300" s="173" t="n">
        <v>1</v>
      </c>
    </row>
    <row r="301" customFormat="false" ht="12.75" hidden="false" customHeight="false" outlineLevel="0" collapsed="false">
      <c r="A301" s="3" t="n">
        <v>45536</v>
      </c>
      <c r="B301" s="173" t="n">
        <v>0.98</v>
      </c>
      <c r="C301" s="173" t="n">
        <v>0</v>
      </c>
      <c r="E301" s="173" t="n">
        <v>0</v>
      </c>
      <c r="F301" s="173" t="n">
        <v>0</v>
      </c>
      <c r="G301" s="173" t="n">
        <v>0</v>
      </c>
      <c r="H301" s="173" t="n">
        <v>0.9875</v>
      </c>
      <c r="I301" s="173" t="n">
        <v>0.9875</v>
      </c>
      <c r="J301" s="173" t="n">
        <v>0.9805</v>
      </c>
      <c r="K301" s="173" t="n">
        <v>0</v>
      </c>
      <c r="L301" s="173" t="n">
        <v>0.9875</v>
      </c>
      <c r="M301" s="173" t="n">
        <v>0.9875</v>
      </c>
      <c r="N301" s="173" t="n">
        <v>0.98</v>
      </c>
      <c r="O301" s="173" t="n">
        <v>0.9875</v>
      </c>
      <c r="P301" s="173" t="n">
        <v>0.98</v>
      </c>
      <c r="Q301" s="173" t="n">
        <v>0.9875</v>
      </c>
      <c r="AG301" s="173" t="n">
        <v>0.99</v>
      </c>
      <c r="AH301" s="173" t="n">
        <v>0.985</v>
      </c>
      <c r="AI301" s="173" t="n">
        <v>0.985</v>
      </c>
      <c r="AJ301" s="173" t="n">
        <v>0</v>
      </c>
      <c r="AK301" s="173" t="n">
        <v>1</v>
      </c>
      <c r="AL301" s="173" t="n">
        <v>0</v>
      </c>
      <c r="AM301" s="174" t="n">
        <v>0</v>
      </c>
      <c r="BB301" s="181" t="n">
        <v>1</v>
      </c>
      <c r="BC301" s="173" t="n">
        <v>1</v>
      </c>
      <c r="BD301" s="173" t="n">
        <v>1</v>
      </c>
      <c r="BE301" s="173" t="n">
        <v>1</v>
      </c>
      <c r="BF301" s="173" t="n">
        <v>0.9999</v>
      </c>
      <c r="BG301" s="173" t="n">
        <v>1</v>
      </c>
      <c r="BH301" s="173" t="n">
        <v>1</v>
      </c>
      <c r="BI301" s="173" t="n">
        <v>0.99</v>
      </c>
      <c r="BJ301" s="173" t="n">
        <v>0.999</v>
      </c>
      <c r="BK301" s="173" t="n">
        <v>0.999</v>
      </c>
      <c r="BL301" s="173" t="n">
        <v>0.9985</v>
      </c>
      <c r="BM301" s="173" t="n">
        <v>0.9985</v>
      </c>
      <c r="BN301" s="173" t="n">
        <v>0.972</v>
      </c>
      <c r="BO301" s="173" t="n">
        <v>0.9999</v>
      </c>
      <c r="BP301" s="173" t="n">
        <v>0.9999</v>
      </c>
      <c r="BQ301" s="173" t="n">
        <v>1</v>
      </c>
      <c r="BR301" s="173" t="n">
        <v>1.1482226</v>
      </c>
      <c r="BS301" s="173" t="n">
        <v>1.1482</v>
      </c>
      <c r="BT301" s="173" t="n">
        <v>1.0827</v>
      </c>
      <c r="BU301" s="173" t="n">
        <v>1.0344</v>
      </c>
      <c r="BV301" s="173" t="n">
        <v>1</v>
      </c>
      <c r="BW301" s="173" t="n">
        <v>2.9094</v>
      </c>
      <c r="BX301" s="173" t="n">
        <v>2.370746333</v>
      </c>
      <c r="BY301" s="173" t="n">
        <v>1.22575</v>
      </c>
      <c r="BZ301" s="173" t="n">
        <v>1.2885</v>
      </c>
      <c r="CA301" s="173" t="n">
        <v>2.001</v>
      </c>
      <c r="CB301" s="173" t="n">
        <v>1.612505</v>
      </c>
      <c r="CC301" s="173" t="n">
        <v>1.612505</v>
      </c>
      <c r="CD301" s="173" t="n">
        <v>1.321005</v>
      </c>
      <c r="CE301" s="173" t="n">
        <v>1.12898</v>
      </c>
      <c r="CF301" s="173" t="n">
        <v>1.504205</v>
      </c>
      <c r="CH301" s="173" t="n">
        <v>1.110365</v>
      </c>
      <c r="CP301" s="173" t="n">
        <v>0.975</v>
      </c>
      <c r="CV301" s="173" t="n">
        <v>0.55</v>
      </c>
      <c r="CW301" s="173" t="n">
        <v>0.925</v>
      </c>
      <c r="CZ301" s="173" t="n">
        <v>0.945</v>
      </c>
      <c r="DA301" s="173" t="n">
        <v>0.9775</v>
      </c>
      <c r="DB301" s="173" t="n">
        <v>0.945</v>
      </c>
      <c r="DC301" s="173" t="n">
        <v>0.92</v>
      </c>
      <c r="DD301" s="173" t="n">
        <v>0.915</v>
      </c>
      <c r="DE301" s="173" t="n">
        <v>0.89</v>
      </c>
      <c r="DN301" s="182" t="n">
        <v>0.000285</v>
      </c>
      <c r="DO301" s="182" t="n">
        <v>0.0002</v>
      </c>
      <c r="DP301" s="182" t="n">
        <v>0</v>
      </c>
      <c r="DQ301" s="182" t="n">
        <v>0.0001</v>
      </c>
      <c r="DR301" s="182" t="n">
        <v>0</v>
      </c>
      <c r="DS301" s="182" t="n">
        <v>0.0036</v>
      </c>
      <c r="DT301" s="182" t="n">
        <v>0.00047</v>
      </c>
      <c r="DU301" s="182" t="n">
        <v>0.0007</v>
      </c>
      <c r="DV301" s="182" t="n">
        <v>0</v>
      </c>
      <c r="DW301" s="182" t="n">
        <v>0</v>
      </c>
      <c r="DX301" s="182" t="n">
        <v>0.0005</v>
      </c>
      <c r="DY301" s="182" t="n">
        <v>0.0005</v>
      </c>
      <c r="DZ301" s="182" t="n">
        <v>0.0003</v>
      </c>
      <c r="EA301" s="182" t="n">
        <v>0.000275</v>
      </c>
      <c r="EB301" s="182" t="n">
        <v>0.0004</v>
      </c>
      <c r="ED301" s="182" t="n">
        <v>6.5E-005</v>
      </c>
      <c r="EF301" s="173" t="n">
        <v>1</v>
      </c>
    </row>
    <row r="302" customFormat="false" ht="12.75" hidden="false" customHeight="false" outlineLevel="0" collapsed="false">
      <c r="A302" s="3" t="n">
        <v>45566</v>
      </c>
      <c r="B302" s="173" t="n">
        <v>0.98</v>
      </c>
      <c r="C302" s="173" t="n">
        <v>0</v>
      </c>
      <c r="E302" s="173" t="n">
        <v>0</v>
      </c>
      <c r="F302" s="173" t="n">
        <v>0</v>
      </c>
      <c r="G302" s="173" t="n">
        <v>0</v>
      </c>
      <c r="H302" s="173" t="n">
        <v>0.9875</v>
      </c>
      <c r="I302" s="173" t="n">
        <v>0.9875</v>
      </c>
      <c r="J302" s="173" t="n">
        <v>0.9805</v>
      </c>
      <c r="K302" s="173" t="n">
        <v>0</v>
      </c>
      <c r="L302" s="173" t="n">
        <v>0.9875</v>
      </c>
      <c r="M302" s="173" t="n">
        <v>0.9875</v>
      </c>
      <c r="N302" s="173" t="n">
        <v>0.98</v>
      </c>
      <c r="O302" s="173" t="n">
        <v>0.9875</v>
      </c>
      <c r="P302" s="173" t="n">
        <v>0.98</v>
      </c>
      <c r="Q302" s="173" t="n">
        <v>0.9875</v>
      </c>
      <c r="AG302" s="173" t="n">
        <v>0.99</v>
      </c>
      <c r="AH302" s="173" t="n">
        <v>0.985</v>
      </c>
      <c r="AI302" s="173" t="n">
        <v>0.985</v>
      </c>
      <c r="AJ302" s="173" t="n">
        <v>0</v>
      </c>
      <c r="AK302" s="173" t="n">
        <v>1</v>
      </c>
      <c r="AL302" s="173" t="n">
        <v>0</v>
      </c>
      <c r="AM302" s="174" t="n">
        <v>0</v>
      </c>
      <c r="BB302" s="181" t="n">
        <v>1</v>
      </c>
      <c r="BC302" s="173" t="n">
        <v>1</v>
      </c>
      <c r="BD302" s="173" t="n">
        <v>1</v>
      </c>
      <c r="BE302" s="173" t="n">
        <v>1</v>
      </c>
      <c r="BF302" s="173" t="n">
        <v>0.9999</v>
      </c>
      <c r="BG302" s="173" t="n">
        <v>1</v>
      </c>
      <c r="BH302" s="173" t="n">
        <v>1</v>
      </c>
      <c r="BI302" s="173" t="n">
        <v>0.99</v>
      </c>
      <c r="BJ302" s="173" t="n">
        <v>0.999</v>
      </c>
      <c r="BK302" s="173" t="n">
        <v>0.999</v>
      </c>
      <c r="BL302" s="173" t="n">
        <v>0.9985</v>
      </c>
      <c r="BM302" s="173" t="n">
        <v>0.9985</v>
      </c>
      <c r="BN302" s="173" t="n">
        <v>0.972</v>
      </c>
      <c r="BO302" s="173" t="n">
        <v>0.9999</v>
      </c>
      <c r="BP302" s="173" t="n">
        <v>0.9999</v>
      </c>
      <c r="BQ302" s="173" t="n">
        <v>1</v>
      </c>
      <c r="BR302" s="173" t="n">
        <v>1.1485076</v>
      </c>
      <c r="BS302" s="173" t="n">
        <v>1.1484</v>
      </c>
      <c r="BT302" s="173" t="n">
        <v>1.0827</v>
      </c>
      <c r="BU302" s="173" t="n">
        <v>1.0345</v>
      </c>
      <c r="BV302" s="173" t="n">
        <v>1</v>
      </c>
      <c r="BW302" s="173" t="n">
        <v>2.913</v>
      </c>
      <c r="BX302" s="173" t="n">
        <v>2.371216333</v>
      </c>
      <c r="BY302" s="173" t="n">
        <v>1.22645</v>
      </c>
      <c r="BZ302" s="173" t="n">
        <v>1.2885</v>
      </c>
      <c r="CA302" s="173" t="n">
        <v>2.001</v>
      </c>
      <c r="CB302" s="173" t="n">
        <v>1.613005</v>
      </c>
      <c r="CC302" s="173" t="n">
        <v>1.613005</v>
      </c>
      <c r="CD302" s="173" t="n">
        <v>1.321305</v>
      </c>
      <c r="CE302" s="173" t="n">
        <v>1.129255</v>
      </c>
      <c r="CF302" s="173" t="n">
        <v>1.504605</v>
      </c>
      <c r="CH302" s="173" t="n">
        <v>1.11043</v>
      </c>
      <c r="CP302" s="173" t="n">
        <v>0.955</v>
      </c>
      <c r="CV302" s="173" t="n">
        <v>0.45</v>
      </c>
      <c r="CW302" s="173" t="n">
        <v>0.925</v>
      </c>
      <c r="CZ302" s="173" t="n">
        <v>0.805</v>
      </c>
      <c r="DA302" s="173" t="n">
        <v>0.8375</v>
      </c>
      <c r="DB302" s="173" t="n">
        <v>0.875</v>
      </c>
      <c r="DC302" s="173" t="n">
        <v>0.9025</v>
      </c>
      <c r="DD302" s="173" t="n">
        <v>0.82</v>
      </c>
      <c r="DE302" s="173" t="n">
        <v>0.89</v>
      </c>
      <c r="DN302" s="182" t="n">
        <v>0.000285</v>
      </c>
      <c r="DO302" s="182" t="n">
        <v>0.0002</v>
      </c>
      <c r="DP302" s="182" t="n">
        <v>0</v>
      </c>
      <c r="DQ302" s="182" t="n">
        <v>0.0001</v>
      </c>
      <c r="DR302" s="182" t="n">
        <v>0</v>
      </c>
      <c r="DS302" s="182" t="n">
        <v>0.0036</v>
      </c>
      <c r="DT302" s="182" t="n">
        <v>0.00047</v>
      </c>
      <c r="DU302" s="182" t="n">
        <v>0.0007</v>
      </c>
      <c r="DV302" s="182" t="n">
        <v>0</v>
      </c>
      <c r="DW302" s="182" t="n">
        <v>0</v>
      </c>
      <c r="DX302" s="182" t="n">
        <v>0.0005</v>
      </c>
      <c r="DY302" s="182" t="n">
        <v>0.0005</v>
      </c>
      <c r="DZ302" s="182" t="n">
        <v>0.0003</v>
      </c>
      <c r="EA302" s="182" t="n">
        <v>0.000275</v>
      </c>
      <c r="EB302" s="182" t="n">
        <v>0.0004</v>
      </c>
      <c r="ED302" s="182" t="n">
        <v>6.5E-005</v>
      </c>
      <c r="EF302" s="173" t="n">
        <v>1</v>
      </c>
    </row>
    <row r="303" customFormat="false" ht="12.75" hidden="false" customHeight="false" outlineLevel="0" collapsed="false">
      <c r="A303" s="3" t="n">
        <v>45597</v>
      </c>
      <c r="B303" s="173" t="n">
        <v>0.98</v>
      </c>
      <c r="C303" s="173" t="n">
        <v>0</v>
      </c>
      <c r="E303" s="173" t="n">
        <v>0</v>
      </c>
      <c r="F303" s="173" t="n">
        <v>0</v>
      </c>
      <c r="G303" s="173" t="n">
        <v>0</v>
      </c>
      <c r="H303" s="173" t="n">
        <v>0.9875</v>
      </c>
      <c r="I303" s="173" t="n">
        <v>0.9875</v>
      </c>
      <c r="J303" s="173" t="n">
        <v>0.9805</v>
      </c>
      <c r="K303" s="173" t="n">
        <v>0</v>
      </c>
      <c r="L303" s="173" t="n">
        <v>0.9875</v>
      </c>
      <c r="M303" s="173" t="n">
        <v>0.9875</v>
      </c>
      <c r="N303" s="173" t="n">
        <v>0.98</v>
      </c>
      <c r="O303" s="173" t="n">
        <v>0.9875</v>
      </c>
      <c r="P303" s="173" t="n">
        <v>0.98</v>
      </c>
      <c r="Q303" s="173" t="n">
        <v>0.9875</v>
      </c>
      <c r="AG303" s="173" t="n">
        <v>0.99</v>
      </c>
      <c r="AH303" s="173" t="n">
        <v>0.985</v>
      </c>
      <c r="AI303" s="173" t="n">
        <v>0.985</v>
      </c>
      <c r="AJ303" s="173" t="n">
        <v>0</v>
      </c>
      <c r="AK303" s="173" t="n">
        <v>1</v>
      </c>
      <c r="AL303" s="173" t="n">
        <v>0</v>
      </c>
      <c r="AM303" s="174" t="n">
        <v>0</v>
      </c>
      <c r="BB303" s="181" t="n">
        <v>1</v>
      </c>
      <c r="BC303" s="173" t="n">
        <v>1</v>
      </c>
      <c r="BD303" s="173" t="n">
        <v>1</v>
      </c>
      <c r="BE303" s="173" t="n">
        <v>1</v>
      </c>
      <c r="BF303" s="173" t="n">
        <v>0.9999</v>
      </c>
      <c r="BG303" s="173" t="n">
        <v>1</v>
      </c>
      <c r="BH303" s="173" t="n">
        <v>1</v>
      </c>
      <c r="BI303" s="173" t="n">
        <v>0.99</v>
      </c>
      <c r="BJ303" s="173" t="n">
        <v>0.999</v>
      </c>
      <c r="BK303" s="173" t="n">
        <v>0.999</v>
      </c>
      <c r="BL303" s="173" t="n">
        <v>0.9985</v>
      </c>
      <c r="BM303" s="173" t="n">
        <v>0.9985</v>
      </c>
      <c r="BN303" s="173" t="n">
        <v>0.972</v>
      </c>
      <c r="BO303" s="173" t="n">
        <v>0.9999</v>
      </c>
      <c r="BP303" s="173" t="n">
        <v>0.9999</v>
      </c>
      <c r="BQ303" s="173" t="n">
        <v>1</v>
      </c>
      <c r="BR303" s="173" t="n">
        <v>1.1487926</v>
      </c>
      <c r="BS303" s="173" t="n">
        <v>1.1486</v>
      </c>
      <c r="BT303" s="173" t="n">
        <v>1.0827</v>
      </c>
      <c r="BU303" s="173" t="n">
        <v>1.0346</v>
      </c>
      <c r="BV303" s="173" t="n">
        <v>1</v>
      </c>
      <c r="BW303" s="173" t="n">
        <v>2.9166</v>
      </c>
      <c r="BX303" s="173" t="n">
        <v>2.371686333</v>
      </c>
      <c r="BY303" s="173" t="n">
        <v>1.22715</v>
      </c>
      <c r="BZ303" s="173" t="n">
        <v>1.2885</v>
      </c>
      <c r="CA303" s="173" t="n">
        <v>2.001</v>
      </c>
      <c r="CB303" s="173" t="n">
        <v>1.613505</v>
      </c>
      <c r="CC303" s="173" t="n">
        <v>1.613505</v>
      </c>
      <c r="CD303" s="173" t="n">
        <v>1.321605</v>
      </c>
      <c r="CE303" s="173" t="n">
        <v>1.12953</v>
      </c>
      <c r="CF303" s="173" t="n">
        <v>1.505005</v>
      </c>
      <c r="CH303" s="173" t="n">
        <v>1.110495</v>
      </c>
      <c r="CP303" s="173" t="n">
        <v>0.955</v>
      </c>
      <c r="CV303" s="173" t="n">
        <v>0.46</v>
      </c>
      <c r="CW303" s="173" t="n">
        <v>0.905</v>
      </c>
      <c r="CZ303" s="173" t="n">
        <v>0.795</v>
      </c>
      <c r="DA303" s="173" t="n">
        <v>0.8275</v>
      </c>
      <c r="DB303" s="173" t="n">
        <v>0.85</v>
      </c>
      <c r="DC303" s="173" t="n">
        <v>0.9025</v>
      </c>
      <c r="DD303" s="173" t="n">
        <v>0.82</v>
      </c>
      <c r="DE303" s="173" t="n">
        <v>0.89</v>
      </c>
      <c r="DN303" s="182" t="n">
        <v>0.000285</v>
      </c>
      <c r="DO303" s="182" t="n">
        <v>0.0002</v>
      </c>
      <c r="DP303" s="182" t="n">
        <v>0</v>
      </c>
      <c r="DQ303" s="182" t="n">
        <v>0.0001</v>
      </c>
      <c r="DR303" s="182" t="n">
        <v>0</v>
      </c>
      <c r="DS303" s="182" t="n">
        <v>0.0036</v>
      </c>
      <c r="DT303" s="182" t="n">
        <v>0.00047</v>
      </c>
      <c r="DU303" s="182" t="n">
        <v>0.0007</v>
      </c>
      <c r="DV303" s="182" t="n">
        <v>0</v>
      </c>
      <c r="DW303" s="182" t="n">
        <v>0</v>
      </c>
      <c r="DX303" s="182" t="n">
        <v>0.0005</v>
      </c>
      <c r="DY303" s="182" t="n">
        <v>0.0005</v>
      </c>
      <c r="DZ303" s="182" t="n">
        <v>0.0003</v>
      </c>
      <c r="EA303" s="182" t="n">
        <v>0.000275</v>
      </c>
      <c r="EB303" s="182" t="n">
        <v>0.0004</v>
      </c>
      <c r="ED303" s="182" t="n">
        <v>6.5E-005</v>
      </c>
      <c r="EF303" s="173" t="n">
        <v>1</v>
      </c>
    </row>
    <row r="304" customFormat="false" ht="12.75" hidden="false" customHeight="false" outlineLevel="0" collapsed="false">
      <c r="A304" s="3" t="n">
        <v>45627</v>
      </c>
      <c r="B304" s="173" t="n">
        <v>0.98</v>
      </c>
      <c r="C304" s="173" t="n">
        <v>0</v>
      </c>
      <c r="E304" s="173" t="n">
        <v>0</v>
      </c>
      <c r="F304" s="173" t="n">
        <v>0</v>
      </c>
      <c r="G304" s="173" t="n">
        <v>0</v>
      </c>
      <c r="H304" s="173" t="n">
        <v>0.9875</v>
      </c>
      <c r="I304" s="173" t="n">
        <v>0.9875</v>
      </c>
      <c r="J304" s="173" t="n">
        <v>0.9805</v>
      </c>
      <c r="K304" s="173" t="n">
        <v>0</v>
      </c>
      <c r="L304" s="173" t="n">
        <v>0.95226295</v>
      </c>
      <c r="M304" s="173" t="n">
        <v>0.9875</v>
      </c>
      <c r="N304" s="173" t="n">
        <v>0.91211445</v>
      </c>
      <c r="O304" s="173" t="n">
        <v>0.9875</v>
      </c>
      <c r="P304" s="173" t="n">
        <v>0.91211445</v>
      </c>
      <c r="Q304" s="173" t="n">
        <v>0.95226295</v>
      </c>
      <c r="AG304" s="173" t="n">
        <v>0.98</v>
      </c>
      <c r="AH304" s="173" t="n">
        <v>0.985</v>
      </c>
      <c r="AI304" s="173" t="n">
        <v>0.985</v>
      </c>
      <c r="AJ304" s="173" t="n">
        <v>0</v>
      </c>
      <c r="AK304" s="173" t="n">
        <v>1</v>
      </c>
      <c r="AL304" s="173" t="n">
        <v>0</v>
      </c>
      <c r="AM304" s="174" t="n">
        <v>0</v>
      </c>
      <c r="BB304" s="181" t="n">
        <v>1</v>
      </c>
      <c r="BC304" s="173" t="n">
        <v>1</v>
      </c>
      <c r="BD304" s="173" t="n">
        <v>1</v>
      </c>
      <c r="BE304" s="173" t="n">
        <v>1</v>
      </c>
      <c r="BF304" s="173" t="n">
        <v>0.9999</v>
      </c>
      <c r="BG304" s="173" t="n">
        <v>1</v>
      </c>
      <c r="BH304" s="173" t="n">
        <v>1</v>
      </c>
      <c r="BI304" s="173" t="n">
        <v>0.99</v>
      </c>
      <c r="BJ304" s="173" t="n">
        <v>0.999</v>
      </c>
      <c r="BK304" s="173" t="n">
        <v>0.999</v>
      </c>
      <c r="BL304" s="173" t="n">
        <v>0.9985</v>
      </c>
      <c r="BM304" s="173" t="n">
        <v>0.9985</v>
      </c>
      <c r="BN304" s="173" t="n">
        <v>0.972</v>
      </c>
      <c r="BO304" s="173" t="n">
        <v>0.9999</v>
      </c>
      <c r="BP304" s="173" t="n">
        <v>0.9999</v>
      </c>
      <c r="BQ304" s="173" t="n">
        <v>1</v>
      </c>
      <c r="BR304" s="173" t="n">
        <v>1.1490776</v>
      </c>
      <c r="BS304" s="173" t="n">
        <v>1.1488</v>
      </c>
      <c r="BT304" s="173" t="n">
        <v>1.0827</v>
      </c>
      <c r="BU304" s="173" t="n">
        <v>1.0347</v>
      </c>
      <c r="BV304" s="173" t="n">
        <v>1</v>
      </c>
      <c r="BW304" s="173" t="n">
        <v>2.9202</v>
      </c>
      <c r="BX304" s="173" t="n">
        <v>2.372156333</v>
      </c>
      <c r="BY304" s="173" t="n">
        <v>1.22785</v>
      </c>
      <c r="BZ304" s="173" t="n">
        <v>1.2885</v>
      </c>
      <c r="CA304" s="173" t="n">
        <v>2.001</v>
      </c>
      <c r="CB304" s="173" t="n">
        <v>1.614005</v>
      </c>
      <c r="CC304" s="173" t="n">
        <v>1.614005</v>
      </c>
      <c r="CD304" s="173" t="n">
        <v>1.321905</v>
      </c>
      <c r="CE304" s="173" t="n">
        <v>1.129805</v>
      </c>
      <c r="CF304" s="173" t="n">
        <v>1.505405</v>
      </c>
      <c r="CH304" s="173" t="n">
        <v>1.11056</v>
      </c>
      <c r="CP304" s="173" t="n">
        <v>0.935</v>
      </c>
      <c r="CV304" s="173" t="n">
        <v>0.48</v>
      </c>
      <c r="CW304" s="173" t="n">
        <v>0.875</v>
      </c>
      <c r="CZ304" s="173" t="n">
        <v>0.59</v>
      </c>
      <c r="DA304" s="173" t="n">
        <v>0.6225</v>
      </c>
      <c r="DB304" s="173" t="n">
        <v>0.69</v>
      </c>
      <c r="DC304" s="173" t="n">
        <v>0.8925</v>
      </c>
      <c r="DD304" s="173" t="n">
        <v>0.715</v>
      </c>
      <c r="DE304" s="173" t="n">
        <v>0.89</v>
      </c>
      <c r="DN304" s="182" t="n">
        <v>0.000285</v>
      </c>
      <c r="DO304" s="182" t="n">
        <v>0.0002</v>
      </c>
      <c r="DP304" s="182" t="n">
        <v>0</v>
      </c>
      <c r="DQ304" s="182" t="n">
        <v>0.0001</v>
      </c>
      <c r="DR304" s="182" t="n">
        <v>0</v>
      </c>
      <c r="DS304" s="182" t="n">
        <v>0.0036</v>
      </c>
      <c r="DT304" s="182" t="n">
        <v>0.00047</v>
      </c>
      <c r="DU304" s="182" t="n">
        <v>0.0007</v>
      </c>
      <c r="DV304" s="182" t="n">
        <v>0</v>
      </c>
      <c r="DW304" s="182" t="n">
        <v>0</v>
      </c>
      <c r="DX304" s="182" t="n">
        <v>0.0005</v>
      </c>
      <c r="DY304" s="182" t="n">
        <v>0.0005</v>
      </c>
      <c r="DZ304" s="182" t="n">
        <v>0.0003</v>
      </c>
      <c r="EA304" s="182" t="n">
        <v>0.000275</v>
      </c>
      <c r="EB304" s="182" t="n">
        <v>0.0004</v>
      </c>
      <c r="ED304" s="182" t="n">
        <v>6.5E-005</v>
      </c>
      <c r="EF304" s="173" t="n">
        <v>1</v>
      </c>
    </row>
    <row r="305" customFormat="false" ht="12.75" hidden="false" customHeight="false" outlineLevel="0" collapsed="false">
      <c r="B305" s="173" t="n">
        <v>0.98</v>
      </c>
      <c r="C305" s="173" t="n">
        <v>0</v>
      </c>
      <c r="E305" s="173" t="n">
        <v>0</v>
      </c>
      <c r="F305" s="173" t="n">
        <v>0</v>
      </c>
      <c r="G305" s="173" t="n">
        <v>0</v>
      </c>
      <c r="H305" s="173" t="n">
        <v>0</v>
      </c>
      <c r="I305" s="173" t="n">
        <v>0</v>
      </c>
      <c r="J305" s="173" t="n">
        <v>0.9805</v>
      </c>
      <c r="K305" s="173" t="n">
        <v>0</v>
      </c>
      <c r="L305" s="173" t="n">
        <v>0</v>
      </c>
      <c r="M305" s="173" t="n">
        <v>0</v>
      </c>
      <c r="N305" s="173" t="n">
        <v>0</v>
      </c>
      <c r="O305" s="173" t="n">
        <v>0</v>
      </c>
      <c r="P305" s="173" t="n">
        <v>0</v>
      </c>
      <c r="Q305" s="173" t="n">
        <v>0</v>
      </c>
      <c r="AG305" s="173" t="n">
        <v>0.98</v>
      </c>
      <c r="AH305" s="173" t="n">
        <v>0</v>
      </c>
      <c r="AI305" s="173" t="n">
        <v>0</v>
      </c>
      <c r="AJ305" s="173" t="n">
        <v>0</v>
      </c>
      <c r="AK305" s="173" t="n">
        <v>1</v>
      </c>
      <c r="AL305" s="173" t="n">
        <v>0</v>
      </c>
      <c r="AM305" s="174" t="n">
        <v>0</v>
      </c>
      <c r="BB305" s="181" t="n">
        <v>1</v>
      </c>
      <c r="BC305" s="173" t="n">
        <v>1</v>
      </c>
      <c r="BD305" s="173" t="n">
        <v>1</v>
      </c>
      <c r="BE305" s="173" t="n">
        <v>1</v>
      </c>
      <c r="BF305" s="173" t="n">
        <v>0.9999</v>
      </c>
      <c r="BG305" s="173" t="n">
        <v>1</v>
      </c>
      <c r="BH305" s="173" t="n">
        <v>1</v>
      </c>
      <c r="BI305" s="173" t="n">
        <v>0.99</v>
      </c>
      <c r="BJ305" s="173" t="n">
        <v>0.999</v>
      </c>
      <c r="BK305" s="173" t="n">
        <v>0.999</v>
      </c>
      <c r="BL305" s="173" t="n">
        <v>0.9985</v>
      </c>
      <c r="BM305" s="173" t="n">
        <v>0.9985</v>
      </c>
      <c r="BN305" s="173" t="n">
        <v>0.972</v>
      </c>
      <c r="BO305" s="173" t="n">
        <v>0.9999</v>
      </c>
      <c r="BP305" s="173" t="n">
        <v>0.9999</v>
      </c>
      <c r="BQ305" s="173" t="n">
        <v>1</v>
      </c>
      <c r="CP305" s="173" t="n">
        <v>0.895</v>
      </c>
      <c r="CV305" s="173" t="n">
        <v>0.45</v>
      </c>
      <c r="DB305" s="173" t="n">
        <v>0.69</v>
      </c>
      <c r="DC305" s="173" t="n">
        <v>0.88</v>
      </c>
      <c r="DD305" s="173" t="n">
        <v>0.64</v>
      </c>
      <c r="DE305" s="173" t="n">
        <v>0.89</v>
      </c>
      <c r="DN305" s="182" t="n">
        <v>0.000285</v>
      </c>
      <c r="DO305" s="182" t="n">
        <v>0.0002</v>
      </c>
      <c r="DP305" s="182" t="n">
        <v>0</v>
      </c>
      <c r="DQ305" s="182" t="n">
        <v>0.0001</v>
      </c>
      <c r="DR305" s="182" t="n">
        <v>0</v>
      </c>
      <c r="DS305" s="182" t="n">
        <v>0.0036</v>
      </c>
      <c r="DT305" s="182" t="n">
        <v>0.00047</v>
      </c>
      <c r="DU305" s="182" t="n">
        <v>0.0007</v>
      </c>
      <c r="DV305" s="182" t="n">
        <v>0</v>
      </c>
      <c r="DW305" s="182" t="n">
        <v>0</v>
      </c>
      <c r="DX305" s="182" t="n">
        <v>0.0005</v>
      </c>
      <c r="DY305" s="182" t="n">
        <v>0.0005</v>
      </c>
      <c r="DZ305" s="182" t="n">
        <v>0.0003</v>
      </c>
      <c r="EA305" s="182" t="n">
        <v>0.000275</v>
      </c>
      <c r="EB305" s="182" t="n">
        <v>0.0004</v>
      </c>
      <c r="ED305" s="182" t="n">
        <v>6.5E-005</v>
      </c>
      <c r="EF305" s="173" t="n">
        <v>1</v>
      </c>
    </row>
    <row r="306" customFormat="false" ht="12.75" hidden="false" customHeight="false" outlineLevel="0" collapsed="false">
      <c r="B306" s="173" t="n">
        <v>0.98</v>
      </c>
      <c r="C306" s="173" t="n">
        <v>0</v>
      </c>
      <c r="E306" s="173" t="n">
        <v>0</v>
      </c>
      <c r="F306" s="173" t="n">
        <v>0</v>
      </c>
      <c r="G306" s="173" t="n">
        <v>0</v>
      </c>
      <c r="H306" s="173" t="n">
        <v>0</v>
      </c>
      <c r="I306" s="173" t="n">
        <v>0</v>
      </c>
      <c r="J306" s="173" t="n">
        <v>0.9805</v>
      </c>
      <c r="K306" s="173" t="n">
        <v>0</v>
      </c>
      <c r="L306" s="173" t="n">
        <v>0</v>
      </c>
      <c r="M306" s="173" t="n">
        <v>0</v>
      </c>
      <c r="N306" s="173" t="n">
        <v>0</v>
      </c>
      <c r="O306" s="173" t="n">
        <v>0</v>
      </c>
      <c r="P306" s="173" t="n">
        <v>0</v>
      </c>
      <c r="Q306" s="173" t="n">
        <v>0</v>
      </c>
      <c r="AG306" s="173" t="n">
        <v>0.98</v>
      </c>
      <c r="AH306" s="173" t="n">
        <v>0</v>
      </c>
      <c r="AI306" s="173" t="n">
        <v>0</v>
      </c>
      <c r="AJ306" s="173" t="n">
        <v>0</v>
      </c>
      <c r="AK306" s="173" t="n">
        <v>1</v>
      </c>
      <c r="AL306" s="173" t="n">
        <v>0</v>
      </c>
      <c r="AM306" s="174" t="n">
        <v>0</v>
      </c>
      <c r="BB306" s="181" t="n">
        <v>1</v>
      </c>
      <c r="BC306" s="173" t="n">
        <v>1</v>
      </c>
      <c r="BD306" s="173" t="n">
        <v>1</v>
      </c>
      <c r="BE306" s="173" t="n">
        <v>1</v>
      </c>
      <c r="BF306" s="173" t="n">
        <v>0.9999</v>
      </c>
      <c r="BG306" s="173" t="n">
        <v>1</v>
      </c>
      <c r="BH306" s="173" t="n">
        <v>1</v>
      </c>
      <c r="BI306" s="173" t="n">
        <v>0.99</v>
      </c>
      <c r="BJ306" s="173" t="n">
        <v>0.999</v>
      </c>
      <c r="BK306" s="173" t="n">
        <v>0.999</v>
      </c>
      <c r="BL306" s="173" t="n">
        <v>0.9985</v>
      </c>
      <c r="BM306" s="173" t="n">
        <v>0.9985</v>
      </c>
      <c r="BN306" s="173" t="n">
        <v>0.972</v>
      </c>
      <c r="BO306" s="173" t="n">
        <v>0.9999</v>
      </c>
      <c r="BP306" s="173" t="n">
        <v>0.9999</v>
      </c>
      <c r="BQ306" s="173" t="n">
        <v>1</v>
      </c>
      <c r="CP306" s="173" t="n">
        <v>0.865</v>
      </c>
      <c r="CV306" s="173" t="n">
        <v>0.45</v>
      </c>
      <c r="DB306" s="173" t="n">
        <v>0.71</v>
      </c>
      <c r="DC306" s="173" t="n">
        <v>0.8775</v>
      </c>
      <c r="DD306" s="173" t="n">
        <v>0.67</v>
      </c>
      <c r="DE306" s="173" t="n">
        <v>0.89</v>
      </c>
      <c r="DN306" s="182" t="n">
        <v>0.000285</v>
      </c>
      <c r="DO306" s="182" t="n">
        <v>0.0002</v>
      </c>
      <c r="DP306" s="182" t="n">
        <v>0</v>
      </c>
      <c r="DQ306" s="182" t="n">
        <v>0.0001</v>
      </c>
      <c r="DR306" s="182" t="n">
        <v>0</v>
      </c>
      <c r="DS306" s="182" t="n">
        <v>0.0036</v>
      </c>
      <c r="DT306" s="182" t="n">
        <v>0.00047</v>
      </c>
      <c r="DU306" s="182" t="n">
        <v>0.0007</v>
      </c>
      <c r="DV306" s="182" t="n">
        <v>0</v>
      </c>
      <c r="DW306" s="182" t="n">
        <v>0</v>
      </c>
      <c r="DX306" s="182" t="n">
        <v>0.0005</v>
      </c>
      <c r="DY306" s="182" t="n">
        <v>0.0005</v>
      </c>
      <c r="DZ306" s="182" t="n">
        <v>0.0003</v>
      </c>
      <c r="EA306" s="182" t="n">
        <v>0.000275</v>
      </c>
      <c r="EB306" s="182" t="n">
        <v>0.0004</v>
      </c>
      <c r="ED306" s="182" t="n">
        <v>6.5E-005</v>
      </c>
      <c r="EF306" s="173" t="n">
        <v>1</v>
      </c>
    </row>
    <row r="307" customFormat="false" ht="12.75" hidden="false" customHeight="false" outlineLevel="0" collapsed="false">
      <c r="B307" s="173" t="n">
        <v>0.98</v>
      </c>
      <c r="C307" s="173" t="n">
        <v>0</v>
      </c>
      <c r="E307" s="173" t="n">
        <v>0</v>
      </c>
      <c r="F307" s="173" t="n">
        <v>0</v>
      </c>
      <c r="G307" s="173" t="n">
        <v>0</v>
      </c>
      <c r="H307" s="173" t="n">
        <v>0</v>
      </c>
      <c r="I307" s="173" t="n">
        <v>0</v>
      </c>
      <c r="J307" s="173" t="n">
        <v>0.9805</v>
      </c>
      <c r="K307" s="173" t="n">
        <v>0</v>
      </c>
      <c r="L307" s="173" t="n">
        <v>0</v>
      </c>
      <c r="M307" s="173" t="n">
        <v>0</v>
      </c>
      <c r="N307" s="173" t="n">
        <v>0</v>
      </c>
      <c r="O307" s="173" t="n">
        <v>0</v>
      </c>
      <c r="P307" s="173" t="n">
        <v>0</v>
      </c>
      <c r="Q307" s="173" t="n">
        <v>0</v>
      </c>
      <c r="AG307" s="173" t="n">
        <v>0.99</v>
      </c>
      <c r="AH307" s="173" t="n">
        <v>0</v>
      </c>
      <c r="AI307" s="173" t="n">
        <v>0</v>
      </c>
      <c r="AJ307" s="173" t="n">
        <v>0</v>
      </c>
      <c r="AK307" s="173" t="n">
        <v>1</v>
      </c>
      <c r="AL307" s="173" t="n">
        <v>0</v>
      </c>
      <c r="AM307" s="174" t="n">
        <v>0</v>
      </c>
      <c r="BB307" s="181" t="n">
        <v>1</v>
      </c>
      <c r="BC307" s="173" t="n">
        <v>1</v>
      </c>
      <c r="BD307" s="173" t="n">
        <v>1</v>
      </c>
      <c r="BE307" s="173" t="n">
        <v>1</v>
      </c>
      <c r="BF307" s="173" t="n">
        <v>0.9999</v>
      </c>
      <c r="BG307" s="173" t="n">
        <v>1</v>
      </c>
      <c r="BH307" s="173" t="n">
        <v>1</v>
      </c>
      <c r="BI307" s="173" t="n">
        <v>0.99</v>
      </c>
      <c r="BJ307" s="173" t="n">
        <v>0.999</v>
      </c>
      <c r="BK307" s="173" t="n">
        <v>0.999</v>
      </c>
      <c r="BL307" s="173" t="n">
        <v>0.9985</v>
      </c>
      <c r="BM307" s="173" t="n">
        <v>0.9985</v>
      </c>
      <c r="BN307" s="173" t="n">
        <v>0.972</v>
      </c>
      <c r="BO307" s="173" t="n">
        <v>0.9999</v>
      </c>
      <c r="BP307" s="173" t="n">
        <v>0.9999</v>
      </c>
      <c r="BQ307" s="173" t="n">
        <v>1</v>
      </c>
      <c r="CP307" s="173" t="n">
        <v>0.865</v>
      </c>
      <c r="CV307" s="173" t="n">
        <v>0.45</v>
      </c>
      <c r="DB307" s="173" t="n">
        <v>0.8</v>
      </c>
      <c r="DC307" s="173" t="n">
        <v>0.9</v>
      </c>
      <c r="DD307" s="173" t="n">
        <v>0.83</v>
      </c>
      <c r="DE307" s="173" t="n">
        <v>0.89</v>
      </c>
      <c r="DN307" s="182" t="n">
        <v>0.000285</v>
      </c>
      <c r="DO307" s="182" t="n">
        <v>0.0002</v>
      </c>
      <c r="DP307" s="182" t="n">
        <v>0</v>
      </c>
      <c r="DQ307" s="182" t="n">
        <v>0.0001</v>
      </c>
      <c r="DR307" s="182" t="n">
        <v>0</v>
      </c>
      <c r="DS307" s="182" t="n">
        <v>0.0036</v>
      </c>
      <c r="DT307" s="182" t="n">
        <v>0.00047</v>
      </c>
      <c r="DU307" s="173" t="n">
        <v>0.0007</v>
      </c>
      <c r="DV307" s="173" t="n">
        <v>0</v>
      </c>
      <c r="DW307" s="182" t="n">
        <v>0</v>
      </c>
      <c r="DX307" s="182" t="n">
        <v>0.0005</v>
      </c>
      <c r="DY307" s="182" t="n">
        <v>0.0005</v>
      </c>
      <c r="DZ307" s="182" t="n">
        <v>0.0003</v>
      </c>
      <c r="EA307" s="182" t="n">
        <v>0.000275</v>
      </c>
      <c r="EB307" s="182" t="n">
        <v>0.0004</v>
      </c>
      <c r="ED307" s="182" t="n">
        <v>6.5E-005</v>
      </c>
      <c r="EF307" s="173" t="n">
        <v>1</v>
      </c>
    </row>
    <row r="308" customFormat="false" ht="12.75" hidden="false" customHeight="false" outlineLevel="0" collapsed="false">
      <c r="B308" s="173" t="n">
        <v>0.98</v>
      </c>
      <c r="C308" s="173" t="n">
        <v>0</v>
      </c>
      <c r="E308" s="173" t="n">
        <v>0</v>
      </c>
      <c r="F308" s="173" t="n">
        <v>0</v>
      </c>
      <c r="G308" s="173" t="n">
        <v>0</v>
      </c>
      <c r="H308" s="173" t="n">
        <v>0</v>
      </c>
      <c r="I308" s="173" t="n">
        <v>0</v>
      </c>
      <c r="J308" s="173" t="n">
        <v>0.9805</v>
      </c>
      <c r="K308" s="173" t="n">
        <v>0</v>
      </c>
      <c r="L308" s="173" t="n">
        <v>0</v>
      </c>
      <c r="M308" s="173" t="n">
        <v>0</v>
      </c>
      <c r="N308" s="173" t="n">
        <v>0</v>
      </c>
      <c r="O308" s="173" t="n">
        <v>0</v>
      </c>
      <c r="P308" s="173" t="n">
        <v>0</v>
      </c>
      <c r="Q308" s="173" t="n">
        <v>0</v>
      </c>
      <c r="AG308" s="173" t="n">
        <v>0.99</v>
      </c>
      <c r="AH308" s="173" t="n">
        <v>0</v>
      </c>
      <c r="AI308" s="173" t="n">
        <v>0</v>
      </c>
      <c r="AJ308" s="173" t="n">
        <v>0</v>
      </c>
      <c r="AK308" s="173" t="n">
        <v>1</v>
      </c>
      <c r="AL308" s="173" t="n">
        <v>0</v>
      </c>
      <c r="AM308" s="174" t="n">
        <v>0</v>
      </c>
      <c r="BB308" s="181" t="n">
        <v>1</v>
      </c>
      <c r="BC308" s="173" t="n">
        <v>1</v>
      </c>
      <c r="BD308" s="173" t="n">
        <v>1</v>
      </c>
      <c r="BE308" s="173" t="n">
        <v>1</v>
      </c>
      <c r="BF308" s="173" t="n">
        <v>0.9999</v>
      </c>
      <c r="BG308" s="173" t="n">
        <v>1</v>
      </c>
      <c r="BH308" s="173" t="n">
        <v>1</v>
      </c>
      <c r="BI308" s="173" t="n">
        <v>0.99</v>
      </c>
      <c r="BJ308" s="173" t="n">
        <v>0.999</v>
      </c>
      <c r="BK308" s="173" t="n">
        <v>0.999</v>
      </c>
      <c r="BL308" s="173" t="n">
        <v>0.9985</v>
      </c>
      <c r="BM308" s="173" t="n">
        <v>0.9985</v>
      </c>
      <c r="BN308" s="173" t="n">
        <v>0.972</v>
      </c>
      <c r="BO308" s="173" t="n">
        <v>0.9999</v>
      </c>
      <c r="BP308" s="173" t="n">
        <v>0.9999</v>
      </c>
      <c r="BQ308" s="173" t="n">
        <v>1</v>
      </c>
      <c r="CP308" s="173" t="n">
        <v>0.895</v>
      </c>
      <c r="CV308" s="173" t="n">
        <v>0.42</v>
      </c>
      <c r="DB308" s="173" t="n">
        <v>0.85</v>
      </c>
      <c r="DC308" s="173" t="n">
        <v>0.903</v>
      </c>
      <c r="DD308" s="173" t="n">
        <v>0.92</v>
      </c>
      <c r="DE308" s="173" t="n">
        <v>0.89</v>
      </c>
      <c r="DN308" s="182" t="n">
        <v>0.000285</v>
      </c>
      <c r="DO308" s="182" t="n">
        <v>0.0002</v>
      </c>
      <c r="DP308" s="182" t="n">
        <v>0</v>
      </c>
      <c r="DQ308" s="182" t="n">
        <v>0.0001</v>
      </c>
      <c r="DR308" s="182" t="n">
        <v>0</v>
      </c>
      <c r="DS308" s="182" t="n">
        <v>0.0036</v>
      </c>
      <c r="DT308" s="182" t="n">
        <v>0.00047</v>
      </c>
      <c r="DW308" s="182" t="n">
        <v>0</v>
      </c>
      <c r="DX308" s="182" t="n">
        <v>0.0005</v>
      </c>
      <c r="DY308" s="182" t="n">
        <v>0.0005</v>
      </c>
      <c r="DZ308" s="182" t="n">
        <v>0.0003</v>
      </c>
      <c r="EA308" s="182" t="n">
        <v>0.000275</v>
      </c>
      <c r="EB308" s="182" t="n">
        <v>0.0004</v>
      </c>
      <c r="ED308" s="182" t="n">
        <v>6.5E-005</v>
      </c>
      <c r="EF308" s="173" t="n">
        <v>1</v>
      </c>
    </row>
    <row r="309" customFormat="false" ht="12.75" hidden="false" customHeight="false" outlineLevel="0" collapsed="false">
      <c r="B309" s="173" t="n">
        <v>0.98</v>
      </c>
      <c r="C309" s="173" t="n">
        <v>0</v>
      </c>
      <c r="E309" s="173" t="n">
        <v>0</v>
      </c>
      <c r="F309" s="173" t="n">
        <v>0</v>
      </c>
      <c r="G309" s="173" t="n">
        <v>0</v>
      </c>
      <c r="H309" s="173" t="n">
        <v>0</v>
      </c>
      <c r="I309" s="173" t="n">
        <v>0</v>
      </c>
      <c r="J309" s="173" t="n">
        <v>0.9805</v>
      </c>
      <c r="K309" s="173" t="n">
        <v>0</v>
      </c>
      <c r="L309" s="173" t="n">
        <v>0</v>
      </c>
      <c r="M309" s="173" t="n">
        <v>0</v>
      </c>
      <c r="N309" s="173" t="n">
        <v>0</v>
      </c>
      <c r="O309" s="173" t="n">
        <v>0</v>
      </c>
      <c r="P309" s="173" t="n">
        <v>0</v>
      </c>
      <c r="Q309" s="173" t="n">
        <v>0</v>
      </c>
      <c r="AG309" s="173" t="n">
        <v>0.99</v>
      </c>
      <c r="AH309" s="173" t="n">
        <v>0</v>
      </c>
      <c r="AI309" s="173" t="n">
        <v>0</v>
      </c>
      <c r="AJ309" s="173" t="n">
        <v>0</v>
      </c>
      <c r="AK309" s="173" t="n">
        <v>1</v>
      </c>
      <c r="AL309" s="173" t="n">
        <v>0</v>
      </c>
      <c r="AM309" s="174" t="n">
        <v>0</v>
      </c>
      <c r="BB309" s="181" t="n">
        <v>1</v>
      </c>
      <c r="BC309" s="173" t="n">
        <v>1</v>
      </c>
      <c r="BD309" s="173" t="n">
        <v>1</v>
      </c>
      <c r="BE309" s="173" t="n">
        <v>1</v>
      </c>
      <c r="BF309" s="173" t="n">
        <v>0.9999</v>
      </c>
      <c r="BG309" s="173" t="n">
        <v>1</v>
      </c>
      <c r="BH309" s="173" t="n">
        <v>1</v>
      </c>
      <c r="BI309" s="173" t="n">
        <v>0.99</v>
      </c>
      <c r="BJ309" s="173" t="n">
        <v>0.999</v>
      </c>
      <c r="BK309" s="173" t="n">
        <v>0.999</v>
      </c>
      <c r="BL309" s="173" t="n">
        <v>0.9985</v>
      </c>
      <c r="BM309" s="173" t="n">
        <v>0.9985</v>
      </c>
      <c r="BN309" s="173" t="n">
        <v>0.972</v>
      </c>
      <c r="BO309" s="173" t="n">
        <v>0.9999</v>
      </c>
      <c r="BP309" s="173" t="n">
        <v>0.9999</v>
      </c>
      <c r="BQ309" s="173" t="n">
        <v>1</v>
      </c>
      <c r="CP309" s="173" t="n">
        <v>0.965</v>
      </c>
      <c r="CV309" s="173" t="n">
        <v>0.42</v>
      </c>
      <c r="DB309" s="173" t="n">
        <v>0.88</v>
      </c>
      <c r="DC309" s="173" t="n">
        <v>0.9</v>
      </c>
      <c r="DD309" s="173" t="n">
        <v>0.935</v>
      </c>
      <c r="DE309" s="173" t="n">
        <v>0.89</v>
      </c>
      <c r="DN309" s="182" t="n">
        <v>0.000285</v>
      </c>
      <c r="DO309" s="182" t="n">
        <v>0.0002</v>
      </c>
      <c r="DP309" s="182" t="n">
        <v>0</v>
      </c>
      <c r="DQ309" s="182" t="n">
        <v>0.0001</v>
      </c>
      <c r="DR309" s="182" t="n">
        <v>0</v>
      </c>
      <c r="DS309" s="182" t="n">
        <v>0.0036</v>
      </c>
      <c r="DT309" s="182" t="n">
        <v>0.00047</v>
      </c>
      <c r="DW309" s="182" t="n">
        <v>0</v>
      </c>
      <c r="DX309" s="182" t="n">
        <v>0.0005</v>
      </c>
      <c r="DY309" s="182" t="n">
        <v>0.0005</v>
      </c>
      <c r="DZ309" s="182" t="n">
        <v>0.0003</v>
      </c>
      <c r="EA309" s="182" t="n">
        <v>0.000275</v>
      </c>
      <c r="EB309" s="182" t="n">
        <v>0.0004</v>
      </c>
      <c r="ED309" s="182" t="n">
        <v>6.5E-005</v>
      </c>
      <c r="EF309" s="173" t="n">
        <v>1</v>
      </c>
    </row>
    <row r="310" customFormat="false" ht="12.75" hidden="false" customHeight="false" outlineLevel="0" collapsed="false">
      <c r="B310" s="173" t="n">
        <v>0.98</v>
      </c>
      <c r="C310" s="173" t="n">
        <v>0</v>
      </c>
      <c r="E310" s="173" t="n">
        <v>0</v>
      </c>
      <c r="F310" s="173" t="n">
        <v>0</v>
      </c>
      <c r="G310" s="173" t="n">
        <v>0</v>
      </c>
      <c r="H310" s="173" t="n">
        <v>0</v>
      </c>
      <c r="I310" s="173" t="n">
        <v>0</v>
      </c>
      <c r="J310" s="173" t="n">
        <v>0.9805</v>
      </c>
      <c r="K310" s="173" t="n">
        <v>0</v>
      </c>
      <c r="L310" s="173" t="n">
        <v>0</v>
      </c>
      <c r="M310" s="173" t="n">
        <v>0</v>
      </c>
      <c r="N310" s="173" t="n">
        <v>0</v>
      </c>
      <c r="O310" s="173" t="n">
        <v>0</v>
      </c>
      <c r="P310" s="173" t="n">
        <v>0</v>
      </c>
      <c r="Q310" s="173" t="n">
        <v>0</v>
      </c>
      <c r="AG310" s="173" t="n">
        <v>0.99</v>
      </c>
      <c r="AH310" s="173" t="n">
        <v>0</v>
      </c>
      <c r="AI310" s="173" t="n">
        <v>0</v>
      </c>
      <c r="AJ310" s="173" t="n">
        <v>0</v>
      </c>
      <c r="AK310" s="173" t="n">
        <v>1</v>
      </c>
      <c r="AL310" s="173" t="n">
        <v>0</v>
      </c>
      <c r="AM310" s="174" t="n">
        <v>0</v>
      </c>
      <c r="BB310" s="181" t="n">
        <v>1</v>
      </c>
      <c r="BC310" s="173" t="n">
        <v>1</v>
      </c>
      <c r="BD310" s="173" t="n">
        <v>1</v>
      </c>
      <c r="BE310" s="173" t="n">
        <v>1</v>
      </c>
      <c r="BF310" s="173" t="n">
        <v>0.9999</v>
      </c>
      <c r="BG310" s="173" t="n">
        <v>1</v>
      </c>
      <c r="BH310" s="173" t="n">
        <v>1</v>
      </c>
      <c r="BI310" s="173" t="n">
        <v>0.99</v>
      </c>
      <c r="BJ310" s="173" t="n">
        <v>0.999</v>
      </c>
      <c r="BK310" s="173" t="n">
        <v>0.999</v>
      </c>
      <c r="BL310" s="173" t="n">
        <v>0.9985</v>
      </c>
      <c r="BM310" s="173" t="n">
        <v>0.9985</v>
      </c>
      <c r="BN310" s="173" t="n">
        <v>0.972</v>
      </c>
      <c r="BO310" s="173" t="n">
        <v>0.9999</v>
      </c>
      <c r="BP310" s="173" t="n">
        <v>0.9999</v>
      </c>
      <c r="BQ310" s="173" t="n">
        <v>1</v>
      </c>
      <c r="CP310" s="173" t="n">
        <v>0.965</v>
      </c>
      <c r="CV310" s="173" t="n">
        <v>0.47</v>
      </c>
      <c r="DB310" s="173" t="n">
        <v>0.88</v>
      </c>
      <c r="DC310" s="173" t="n">
        <v>0.9025</v>
      </c>
      <c r="DD310" s="173" t="n">
        <v>0.915</v>
      </c>
      <c r="DE310" s="173" t="n">
        <v>0.89</v>
      </c>
      <c r="DN310" s="182" t="n">
        <v>0.000285</v>
      </c>
      <c r="DO310" s="182" t="n">
        <v>0.0002</v>
      </c>
      <c r="DP310" s="182" t="n">
        <v>0</v>
      </c>
      <c r="DQ310" s="182" t="n">
        <v>0.0001</v>
      </c>
      <c r="DR310" s="182" t="n">
        <v>0</v>
      </c>
      <c r="DS310" s="182" t="n">
        <v>0.0036</v>
      </c>
      <c r="DT310" s="182" t="n">
        <v>0.00047</v>
      </c>
      <c r="DW310" s="182" t="n">
        <v>0</v>
      </c>
      <c r="DX310" s="182" t="n">
        <v>0.0005</v>
      </c>
      <c r="DY310" s="182" t="n">
        <v>0.0005</v>
      </c>
      <c r="DZ310" s="182" t="n">
        <v>0.0003</v>
      </c>
      <c r="EA310" s="182" t="n">
        <v>0.000275</v>
      </c>
      <c r="EB310" s="182" t="n">
        <v>0.0004</v>
      </c>
      <c r="ED310" s="182" t="n">
        <v>6.5E-005</v>
      </c>
      <c r="EF310" s="173" t="n">
        <v>1</v>
      </c>
    </row>
    <row r="311" customFormat="false" ht="12.75" hidden="false" customHeight="false" outlineLevel="0" collapsed="false">
      <c r="B311" s="173" t="n">
        <v>0.98</v>
      </c>
      <c r="C311" s="173" t="n">
        <v>0</v>
      </c>
      <c r="E311" s="173" t="n">
        <v>0</v>
      </c>
      <c r="F311" s="173" t="n">
        <v>0</v>
      </c>
      <c r="G311" s="173" t="n">
        <v>0</v>
      </c>
      <c r="H311" s="173" t="n">
        <v>0</v>
      </c>
      <c r="I311" s="173" t="n">
        <v>0</v>
      </c>
      <c r="J311" s="173" t="n">
        <v>0.9805</v>
      </c>
      <c r="K311" s="173" t="n">
        <v>0</v>
      </c>
      <c r="L311" s="173" t="n">
        <v>0</v>
      </c>
      <c r="M311" s="173" t="n">
        <v>0</v>
      </c>
      <c r="N311" s="173" t="n">
        <v>0</v>
      </c>
      <c r="O311" s="173" t="n">
        <v>0</v>
      </c>
      <c r="P311" s="173" t="n">
        <v>0</v>
      </c>
      <c r="Q311" s="173" t="n">
        <v>0</v>
      </c>
      <c r="AG311" s="173" t="n">
        <v>0.99</v>
      </c>
      <c r="AH311" s="173" t="n">
        <v>0</v>
      </c>
      <c r="AI311" s="173" t="n">
        <v>0</v>
      </c>
      <c r="AJ311" s="173" t="n">
        <v>0</v>
      </c>
      <c r="AK311" s="173" t="n">
        <v>1</v>
      </c>
      <c r="AL311" s="173" t="n">
        <v>0</v>
      </c>
      <c r="AM311" s="174" t="n">
        <v>0</v>
      </c>
      <c r="BB311" s="181" t="n">
        <v>1</v>
      </c>
      <c r="BC311" s="173" t="n">
        <v>1</v>
      </c>
      <c r="BD311" s="173" t="n">
        <v>1</v>
      </c>
      <c r="BE311" s="173" t="n">
        <v>1</v>
      </c>
      <c r="BF311" s="173" t="n">
        <v>0.9999</v>
      </c>
      <c r="BG311" s="173" t="n">
        <v>1</v>
      </c>
      <c r="BH311" s="173" t="n">
        <v>1</v>
      </c>
      <c r="BI311" s="173" t="n">
        <v>0.99</v>
      </c>
      <c r="BJ311" s="173" t="n">
        <v>0.999</v>
      </c>
      <c r="BK311" s="173" t="n">
        <v>0.999</v>
      </c>
      <c r="BL311" s="173" t="n">
        <v>0.9985</v>
      </c>
      <c r="BM311" s="173" t="n">
        <v>0.9985</v>
      </c>
      <c r="BN311" s="173" t="n">
        <v>0.972</v>
      </c>
      <c r="BO311" s="173" t="n">
        <v>0.9999</v>
      </c>
      <c r="BP311" s="173" t="n">
        <v>0.9999</v>
      </c>
      <c r="BQ311" s="173" t="n">
        <v>1</v>
      </c>
      <c r="CP311" s="173" t="n">
        <v>0.975</v>
      </c>
      <c r="CV311" s="173" t="n">
        <v>0.47</v>
      </c>
      <c r="DB311" s="173" t="n">
        <v>0.89</v>
      </c>
      <c r="DC311" s="173" t="n">
        <v>0.9075</v>
      </c>
      <c r="DD311" s="173" t="n">
        <v>0.915</v>
      </c>
      <c r="DE311" s="173" t="n">
        <v>0.89</v>
      </c>
      <c r="DN311" s="182" t="n">
        <v>0.000285</v>
      </c>
      <c r="DO311" s="182" t="n">
        <v>0.0002</v>
      </c>
      <c r="DP311" s="182" t="n">
        <v>0</v>
      </c>
      <c r="DQ311" s="182" t="n">
        <v>0.0001</v>
      </c>
      <c r="DR311" s="182" t="n">
        <v>0</v>
      </c>
      <c r="DS311" s="182" t="n">
        <v>0.0036</v>
      </c>
      <c r="DT311" s="182" t="n">
        <v>0.00047</v>
      </c>
      <c r="DW311" s="182" t="n">
        <v>0</v>
      </c>
      <c r="DX311" s="182" t="n">
        <v>0.0005</v>
      </c>
      <c r="DY311" s="182" t="n">
        <v>0.0005</v>
      </c>
      <c r="DZ311" s="182" t="n">
        <v>0.0003</v>
      </c>
      <c r="EA311" s="182" t="n">
        <v>0.000275</v>
      </c>
      <c r="EB311" s="182" t="n">
        <v>0.0004</v>
      </c>
      <c r="ED311" s="182" t="n">
        <v>6.5E-005</v>
      </c>
      <c r="EF311" s="173" t="n">
        <v>1</v>
      </c>
    </row>
    <row r="312" customFormat="false" ht="12.75" hidden="false" customHeight="false" outlineLevel="0" collapsed="false">
      <c r="B312" s="173" t="n">
        <v>0.98</v>
      </c>
      <c r="C312" s="173" t="n">
        <v>0</v>
      </c>
      <c r="E312" s="173" t="n">
        <v>0</v>
      </c>
      <c r="F312" s="173" t="n">
        <v>0</v>
      </c>
      <c r="G312" s="173" t="n">
        <v>0</v>
      </c>
      <c r="H312" s="173" t="n">
        <v>0</v>
      </c>
      <c r="I312" s="173" t="n">
        <v>0</v>
      </c>
      <c r="J312" s="173" t="n">
        <v>0.9805</v>
      </c>
      <c r="K312" s="173" t="n">
        <v>0</v>
      </c>
      <c r="L312" s="173" t="n">
        <v>0</v>
      </c>
      <c r="M312" s="173" t="n">
        <v>0</v>
      </c>
      <c r="N312" s="173" t="n">
        <v>0</v>
      </c>
      <c r="O312" s="173" t="n">
        <v>0</v>
      </c>
      <c r="P312" s="173" t="n">
        <v>0</v>
      </c>
      <c r="Q312" s="173" t="n">
        <v>0</v>
      </c>
      <c r="AG312" s="173" t="n">
        <v>0.99</v>
      </c>
      <c r="AH312" s="173" t="n">
        <v>0</v>
      </c>
      <c r="AI312" s="173" t="n">
        <v>0</v>
      </c>
      <c r="AJ312" s="173" t="n">
        <v>0</v>
      </c>
      <c r="AK312" s="173" t="n">
        <v>1</v>
      </c>
      <c r="AL312" s="173" t="n">
        <v>0</v>
      </c>
      <c r="AM312" s="174" t="n">
        <v>0</v>
      </c>
      <c r="BB312" s="181" t="n">
        <v>1</v>
      </c>
      <c r="BC312" s="173" t="n">
        <v>1</v>
      </c>
      <c r="BD312" s="173" t="n">
        <v>1</v>
      </c>
      <c r="BE312" s="173" t="n">
        <v>1</v>
      </c>
      <c r="BF312" s="173" t="n">
        <v>0.9999</v>
      </c>
      <c r="BG312" s="173" t="n">
        <v>1</v>
      </c>
      <c r="BH312" s="173" t="n">
        <v>1</v>
      </c>
      <c r="BI312" s="173" t="n">
        <v>0.99</v>
      </c>
      <c r="BJ312" s="173" t="n">
        <v>0.999</v>
      </c>
      <c r="BK312" s="173" t="n">
        <v>0.999</v>
      </c>
      <c r="BL312" s="173" t="n">
        <v>0.9985</v>
      </c>
      <c r="BM312" s="173" t="n">
        <v>0.9985</v>
      </c>
      <c r="BN312" s="173" t="n">
        <v>0.972</v>
      </c>
      <c r="BO312" s="173" t="n">
        <v>0.9999</v>
      </c>
      <c r="BP312" s="173" t="n">
        <v>0.9999</v>
      </c>
      <c r="BQ312" s="173" t="n">
        <v>1</v>
      </c>
      <c r="CP312" s="173" t="n">
        <v>0.975</v>
      </c>
      <c r="CV312" s="173" t="n">
        <v>0.52</v>
      </c>
      <c r="DB312" s="173" t="n">
        <v>0.915</v>
      </c>
      <c r="DC312" s="173" t="n">
        <v>0.9275</v>
      </c>
      <c r="DD312" s="173" t="n">
        <v>0.915</v>
      </c>
      <c r="DE312" s="173" t="n">
        <v>0.89</v>
      </c>
      <c r="DN312" s="182" t="n">
        <v>0.000285</v>
      </c>
      <c r="DO312" s="182" t="n">
        <v>0.0002</v>
      </c>
      <c r="DP312" s="182" t="n">
        <v>0</v>
      </c>
      <c r="DQ312" s="182" t="n">
        <v>0.0001</v>
      </c>
      <c r="DR312" s="182" t="n">
        <v>0</v>
      </c>
      <c r="DS312" s="182" t="n">
        <v>0.0036</v>
      </c>
      <c r="DT312" s="182" t="n">
        <v>0.00047</v>
      </c>
      <c r="DW312" s="182" t="n">
        <v>0</v>
      </c>
      <c r="DX312" s="182" t="n">
        <v>0.0005</v>
      </c>
      <c r="DY312" s="182" t="n">
        <v>0.0005</v>
      </c>
      <c r="DZ312" s="182" t="n">
        <v>0.0003</v>
      </c>
      <c r="EA312" s="182" t="n">
        <v>0.000275</v>
      </c>
      <c r="EB312" s="182" t="n">
        <v>0.0004</v>
      </c>
      <c r="ED312" s="182" t="n">
        <v>6.5E-005</v>
      </c>
      <c r="EF312" s="173" t="n">
        <v>1</v>
      </c>
    </row>
    <row r="313" customFormat="false" ht="12.75" hidden="false" customHeight="false" outlineLevel="0" collapsed="false">
      <c r="B313" s="173" t="n">
        <v>0.98</v>
      </c>
      <c r="C313" s="173" t="n">
        <v>0</v>
      </c>
      <c r="E313" s="173" t="n">
        <v>0</v>
      </c>
      <c r="F313" s="173" t="n">
        <v>0</v>
      </c>
      <c r="G313" s="173" t="n">
        <v>0</v>
      </c>
      <c r="H313" s="173" t="n">
        <v>0</v>
      </c>
      <c r="I313" s="173" t="n">
        <v>0</v>
      </c>
      <c r="J313" s="173" t="n">
        <v>0.9805</v>
      </c>
      <c r="K313" s="173" t="n">
        <v>0</v>
      </c>
      <c r="L313" s="173" t="n">
        <v>0</v>
      </c>
      <c r="M313" s="173" t="n">
        <v>0</v>
      </c>
      <c r="N313" s="173" t="n">
        <v>0</v>
      </c>
      <c r="O313" s="173" t="n">
        <v>0</v>
      </c>
      <c r="P313" s="173" t="n">
        <v>0</v>
      </c>
      <c r="Q313" s="173" t="n">
        <v>0</v>
      </c>
      <c r="AG313" s="173" t="n">
        <v>0.99</v>
      </c>
      <c r="AH313" s="173" t="n">
        <v>0</v>
      </c>
      <c r="AI313" s="173" t="n">
        <v>0</v>
      </c>
      <c r="AJ313" s="173" t="n">
        <v>0</v>
      </c>
      <c r="AK313" s="173" t="n">
        <v>1</v>
      </c>
      <c r="AL313" s="173" t="n">
        <v>0</v>
      </c>
      <c r="AM313" s="174" t="n">
        <v>0</v>
      </c>
      <c r="BB313" s="181" t="n">
        <v>1</v>
      </c>
      <c r="BC313" s="173" t="n">
        <v>1</v>
      </c>
      <c r="BD313" s="173" t="n">
        <v>1</v>
      </c>
      <c r="BE313" s="173" t="n">
        <v>1</v>
      </c>
      <c r="BF313" s="173" t="n">
        <v>0.9999</v>
      </c>
      <c r="BG313" s="173" t="n">
        <v>1</v>
      </c>
      <c r="BH313" s="173" t="n">
        <v>1</v>
      </c>
      <c r="BI313" s="173" t="n">
        <v>0.99</v>
      </c>
      <c r="BJ313" s="173" t="n">
        <v>0.999</v>
      </c>
      <c r="BK313" s="173" t="n">
        <v>0.999</v>
      </c>
      <c r="BL313" s="173" t="n">
        <v>0.9985</v>
      </c>
      <c r="BM313" s="173" t="n">
        <v>0.9985</v>
      </c>
      <c r="BN313" s="173" t="n">
        <v>0.972</v>
      </c>
      <c r="BO313" s="173" t="n">
        <v>0.9999</v>
      </c>
      <c r="BP313" s="173" t="n">
        <v>0.9999</v>
      </c>
      <c r="BQ313" s="173" t="n">
        <v>1</v>
      </c>
      <c r="CP313" s="173" t="n">
        <v>0.975</v>
      </c>
      <c r="CV313" s="173" t="n">
        <v>0.55</v>
      </c>
      <c r="DB313" s="173" t="n">
        <v>0.945</v>
      </c>
      <c r="DC313" s="173" t="n">
        <v>0.92</v>
      </c>
      <c r="DD313" s="173" t="n">
        <v>0.915</v>
      </c>
      <c r="DE313" s="173" t="n">
        <v>0.89</v>
      </c>
      <c r="DN313" s="182" t="n">
        <v>0.000285</v>
      </c>
      <c r="DO313" s="182" t="n">
        <v>0.0002</v>
      </c>
      <c r="DP313" s="182" t="n">
        <v>0</v>
      </c>
      <c r="DQ313" s="182" t="n">
        <v>0.0001</v>
      </c>
      <c r="DR313" s="182" t="n">
        <v>0</v>
      </c>
      <c r="DS313" s="182" t="n">
        <v>0.0036</v>
      </c>
      <c r="DT313" s="182" t="n">
        <v>0.00047</v>
      </c>
      <c r="DW313" s="182" t="n">
        <v>0</v>
      </c>
      <c r="DX313" s="182" t="n">
        <v>0.0005</v>
      </c>
      <c r="DY313" s="182" t="n">
        <v>0.0005</v>
      </c>
      <c r="DZ313" s="182" t="n">
        <v>0.0003</v>
      </c>
      <c r="EA313" s="182" t="n">
        <v>0.000275</v>
      </c>
      <c r="EB313" s="182" t="n">
        <v>0.0004</v>
      </c>
      <c r="ED313" s="182" t="n">
        <v>6.5E-005</v>
      </c>
      <c r="EF313" s="173" t="n">
        <v>1</v>
      </c>
    </row>
    <row r="314" customFormat="false" ht="12.75" hidden="false" customHeight="false" outlineLevel="0" collapsed="false">
      <c r="B314" s="173" t="n">
        <v>0.98</v>
      </c>
      <c r="C314" s="173" t="n">
        <v>0</v>
      </c>
      <c r="E314" s="173" t="n">
        <v>0</v>
      </c>
      <c r="F314" s="173" t="n">
        <v>0</v>
      </c>
      <c r="G314" s="173" t="n">
        <v>0</v>
      </c>
      <c r="H314" s="173" t="n">
        <v>0</v>
      </c>
      <c r="I314" s="173" t="n">
        <v>0</v>
      </c>
      <c r="J314" s="173" t="n">
        <v>0.9805</v>
      </c>
      <c r="K314" s="173" t="n">
        <v>0</v>
      </c>
      <c r="L314" s="173" t="n">
        <v>0</v>
      </c>
      <c r="M314" s="173" t="n">
        <v>0</v>
      </c>
      <c r="N314" s="173" t="n">
        <v>0</v>
      </c>
      <c r="O314" s="173" t="n">
        <v>0</v>
      </c>
      <c r="P314" s="173" t="n">
        <v>0</v>
      </c>
      <c r="Q314" s="173" t="n">
        <v>0</v>
      </c>
      <c r="AG314" s="173" t="n">
        <v>0.99</v>
      </c>
      <c r="AH314" s="173" t="n">
        <v>0</v>
      </c>
      <c r="AI314" s="173" t="n">
        <v>0</v>
      </c>
      <c r="AJ314" s="173" t="n">
        <v>0</v>
      </c>
      <c r="AK314" s="173" t="n">
        <v>1</v>
      </c>
      <c r="AL314" s="173" t="n">
        <v>0</v>
      </c>
      <c r="AM314" s="174" t="n">
        <v>0</v>
      </c>
      <c r="BB314" s="181" t="n">
        <v>1</v>
      </c>
      <c r="BC314" s="173" t="n">
        <v>1</v>
      </c>
      <c r="BD314" s="173" t="n">
        <v>1</v>
      </c>
      <c r="BE314" s="173" t="n">
        <v>1</v>
      </c>
      <c r="BF314" s="173" t="n">
        <v>0.9999</v>
      </c>
      <c r="BG314" s="173" t="n">
        <v>1</v>
      </c>
      <c r="BH314" s="173" t="n">
        <v>1</v>
      </c>
      <c r="BI314" s="173" t="n">
        <v>0.99</v>
      </c>
      <c r="BJ314" s="173" t="n">
        <v>0.999</v>
      </c>
      <c r="BK314" s="173" t="n">
        <v>0.999</v>
      </c>
      <c r="BL314" s="173" t="n">
        <v>0.9985</v>
      </c>
      <c r="BM314" s="173" t="n">
        <v>0.9985</v>
      </c>
      <c r="BN314" s="173" t="n">
        <v>0.972</v>
      </c>
      <c r="BO314" s="173" t="n">
        <v>0.9999</v>
      </c>
      <c r="BP314" s="173" t="n">
        <v>0.9999</v>
      </c>
      <c r="BQ314" s="173" t="n">
        <v>1</v>
      </c>
      <c r="CP314" s="173" t="n">
        <v>0.955</v>
      </c>
      <c r="CV314" s="173" t="n">
        <v>0.45</v>
      </c>
      <c r="DB314" s="173" t="n">
        <v>0.875</v>
      </c>
      <c r="DC314" s="173" t="n">
        <v>0.9025</v>
      </c>
      <c r="DD314" s="173" t="n">
        <v>0.82</v>
      </c>
      <c r="DE314" s="173" t="n">
        <v>0.89</v>
      </c>
      <c r="DN314" s="182" t="n">
        <v>0.000285</v>
      </c>
      <c r="DO314" s="182" t="n">
        <v>0.0002</v>
      </c>
      <c r="DP314" s="182" t="n">
        <v>0</v>
      </c>
      <c r="DQ314" s="182" t="n">
        <v>0.0001</v>
      </c>
      <c r="DR314" s="182" t="n">
        <v>0</v>
      </c>
      <c r="DS314" s="182" t="n">
        <v>0.0036</v>
      </c>
      <c r="DT314" s="182" t="n">
        <v>0.00047</v>
      </c>
      <c r="DW314" s="182" t="n">
        <v>0</v>
      </c>
      <c r="DX314" s="182" t="n">
        <v>0.0005</v>
      </c>
      <c r="DY314" s="182" t="n">
        <v>0.0005</v>
      </c>
      <c r="DZ314" s="182" t="n">
        <v>0.0003</v>
      </c>
      <c r="EA314" s="182" t="n">
        <v>0.000275</v>
      </c>
      <c r="EB314" s="182" t="n">
        <v>0.0004</v>
      </c>
      <c r="ED314" s="182" t="n">
        <v>6.5E-005</v>
      </c>
      <c r="EF314" s="173" t="n">
        <v>1</v>
      </c>
    </row>
    <row r="315" customFormat="false" ht="12.75" hidden="false" customHeight="false" outlineLevel="0" collapsed="false">
      <c r="B315" s="173" t="n">
        <v>0.98</v>
      </c>
      <c r="C315" s="173" t="n">
        <v>0</v>
      </c>
      <c r="E315" s="173" t="n">
        <v>0</v>
      </c>
      <c r="F315" s="173" t="n">
        <v>0</v>
      </c>
      <c r="G315" s="173" t="n">
        <v>0</v>
      </c>
      <c r="H315" s="173" t="n">
        <v>0</v>
      </c>
      <c r="I315" s="173" t="n">
        <v>0</v>
      </c>
      <c r="J315" s="173" t="n">
        <v>0.9805</v>
      </c>
      <c r="K315" s="173" t="n">
        <v>0</v>
      </c>
      <c r="L315" s="173" t="n">
        <v>0</v>
      </c>
      <c r="M315" s="173" t="n">
        <v>0</v>
      </c>
      <c r="N315" s="173" t="n">
        <v>0</v>
      </c>
      <c r="O315" s="173" t="n">
        <v>0</v>
      </c>
      <c r="P315" s="173" t="n">
        <v>0</v>
      </c>
      <c r="Q315" s="173" t="n">
        <v>0</v>
      </c>
      <c r="AG315" s="173" t="n">
        <v>0.99</v>
      </c>
      <c r="AH315" s="173" t="n">
        <v>0</v>
      </c>
      <c r="AI315" s="173" t="n">
        <v>0</v>
      </c>
      <c r="AJ315" s="173" t="n">
        <v>0</v>
      </c>
      <c r="AK315" s="173" t="n">
        <v>1</v>
      </c>
      <c r="AL315" s="173" t="n">
        <v>0</v>
      </c>
      <c r="AM315" s="174" t="n">
        <v>0</v>
      </c>
      <c r="BB315" s="181" t="n">
        <v>1</v>
      </c>
      <c r="BC315" s="173" t="n">
        <v>1</v>
      </c>
      <c r="BD315" s="173" t="n">
        <v>1</v>
      </c>
      <c r="BE315" s="173" t="n">
        <v>1</v>
      </c>
      <c r="BF315" s="173" t="n">
        <v>0.9999</v>
      </c>
      <c r="BG315" s="173" t="n">
        <v>1</v>
      </c>
      <c r="BH315" s="173" t="n">
        <v>1</v>
      </c>
      <c r="BI315" s="173" t="n">
        <v>0.99</v>
      </c>
      <c r="BJ315" s="173" t="n">
        <v>0.999</v>
      </c>
      <c r="BK315" s="173" t="n">
        <v>0.999</v>
      </c>
      <c r="BL315" s="173" t="n">
        <v>0.9985</v>
      </c>
      <c r="BM315" s="173" t="n">
        <v>0.9985</v>
      </c>
      <c r="BN315" s="173" t="n">
        <v>0.972</v>
      </c>
      <c r="BO315" s="173" t="n">
        <v>0.9999</v>
      </c>
      <c r="BP315" s="173" t="n">
        <v>0.9999</v>
      </c>
      <c r="BQ315" s="173" t="n">
        <v>1</v>
      </c>
      <c r="CP315" s="173" t="n">
        <v>0.955</v>
      </c>
      <c r="CV315" s="173" t="n">
        <v>0.46</v>
      </c>
      <c r="DB315" s="173" t="n">
        <v>0.85</v>
      </c>
      <c r="DC315" s="173" t="n">
        <v>0.9025</v>
      </c>
      <c r="DD315" s="173" t="n">
        <v>0.82</v>
      </c>
      <c r="DE315" s="173" t="n">
        <v>0.89</v>
      </c>
      <c r="DN315" s="182" t="n">
        <v>0.000285</v>
      </c>
      <c r="DO315" s="182" t="n">
        <v>0.0002</v>
      </c>
      <c r="DP315" s="182" t="n">
        <v>0</v>
      </c>
      <c r="DQ315" s="182" t="n">
        <v>0.0001</v>
      </c>
      <c r="DR315" s="182" t="n">
        <v>0</v>
      </c>
      <c r="DS315" s="182" t="n">
        <v>0.0036</v>
      </c>
      <c r="DT315" s="182" t="n">
        <v>0.00047</v>
      </c>
      <c r="DW315" s="182" t="n">
        <v>0</v>
      </c>
      <c r="DX315" s="182" t="n">
        <v>0.0005</v>
      </c>
      <c r="DY315" s="182" t="n">
        <v>0.0005</v>
      </c>
      <c r="DZ315" s="182" t="n">
        <v>0.0003</v>
      </c>
      <c r="EA315" s="182" t="n">
        <v>0.000275</v>
      </c>
      <c r="EB315" s="182" t="n">
        <v>0.0004</v>
      </c>
      <c r="ED315" s="182" t="n">
        <v>6.5E-005</v>
      </c>
      <c r="EF315" s="173" t="n">
        <v>1</v>
      </c>
    </row>
    <row r="316" customFormat="false" ht="12.75" hidden="false" customHeight="false" outlineLevel="0" collapsed="false">
      <c r="B316" s="173" t="n">
        <v>0.98</v>
      </c>
      <c r="C316" s="173" t="n">
        <v>0</v>
      </c>
      <c r="E316" s="173" t="n">
        <v>0</v>
      </c>
      <c r="F316" s="173" t="n">
        <v>0</v>
      </c>
      <c r="G316" s="173" t="n">
        <v>0</v>
      </c>
      <c r="H316" s="173" t="n">
        <v>0</v>
      </c>
      <c r="I316" s="173" t="n">
        <v>0</v>
      </c>
      <c r="J316" s="173" t="n">
        <v>0.9805</v>
      </c>
      <c r="K316" s="173" t="n">
        <v>0</v>
      </c>
      <c r="L316" s="173" t="n">
        <v>0</v>
      </c>
      <c r="M316" s="173" t="n">
        <v>0</v>
      </c>
      <c r="N316" s="173" t="n">
        <v>0</v>
      </c>
      <c r="O316" s="173" t="n">
        <v>0</v>
      </c>
      <c r="P316" s="173" t="n">
        <v>0</v>
      </c>
      <c r="Q316" s="173" t="n">
        <v>0</v>
      </c>
      <c r="AG316" s="173" t="n">
        <v>0.98</v>
      </c>
      <c r="AH316" s="173" t="n">
        <v>0</v>
      </c>
      <c r="AI316" s="173" t="n">
        <v>0</v>
      </c>
      <c r="AJ316" s="173" t="n">
        <v>0</v>
      </c>
      <c r="AK316" s="173" t="n">
        <v>1</v>
      </c>
      <c r="AL316" s="173" t="n">
        <v>0</v>
      </c>
      <c r="AM316" s="174" t="n">
        <v>0</v>
      </c>
      <c r="BB316" s="181" t="n">
        <v>1</v>
      </c>
      <c r="BC316" s="173" t="n">
        <v>1</v>
      </c>
      <c r="BD316" s="173" t="n">
        <v>1</v>
      </c>
      <c r="BE316" s="173" t="n">
        <v>1</v>
      </c>
      <c r="BF316" s="173" t="n">
        <v>0.9999</v>
      </c>
      <c r="BG316" s="173" t="n">
        <v>1</v>
      </c>
      <c r="BH316" s="173" t="n">
        <v>1</v>
      </c>
      <c r="BI316" s="173" t="n">
        <v>0.99</v>
      </c>
      <c r="BJ316" s="173" t="n">
        <v>0.999</v>
      </c>
      <c r="BK316" s="173" t="n">
        <v>0.999</v>
      </c>
      <c r="BL316" s="173" t="n">
        <v>0.9985</v>
      </c>
      <c r="BM316" s="173" t="n">
        <v>0.9985</v>
      </c>
      <c r="BN316" s="173" t="n">
        <v>0.972</v>
      </c>
      <c r="BO316" s="173" t="n">
        <v>0.9999</v>
      </c>
      <c r="BP316" s="173" t="n">
        <v>0.9999</v>
      </c>
      <c r="BQ316" s="173" t="n">
        <v>1</v>
      </c>
      <c r="CP316" s="173" t="n">
        <v>0.935</v>
      </c>
      <c r="CV316" s="173" t="n">
        <v>0.48</v>
      </c>
      <c r="DB316" s="173" t="n">
        <v>0.69</v>
      </c>
      <c r="DC316" s="173" t="n">
        <v>0.8925</v>
      </c>
      <c r="DD316" s="173" t="n">
        <v>0.715</v>
      </c>
      <c r="DE316" s="173" t="n">
        <v>0.89</v>
      </c>
      <c r="DN316" s="182" t="n">
        <v>0.000285</v>
      </c>
      <c r="DO316" s="182" t="n">
        <v>0.0002</v>
      </c>
      <c r="DP316" s="182" t="n">
        <v>0</v>
      </c>
      <c r="DQ316" s="182" t="n">
        <v>0.0001</v>
      </c>
      <c r="DR316" s="182" t="n">
        <v>0</v>
      </c>
      <c r="DS316" s="182" t="n">
        <v>0.0036</v>
      </c>
      <c r="DT316" s="182" t="n">
        <v>0.00047</v>
      </c>
      <c r="DW316" s="182" t="n">
        <v>0</v>
      </c>
      <c r="DX316" s="182" t="n">
        <v>0.0005</v>
      </c>
      <c r="DY316" s="182" t="n">
        <v>0.0005</v>
      </c>
      <c r="DZ316" s="182" t="n">
        <v>0.0003</v>
      </c>
      <c r="EA316" s="182" t="n">
        <v>0.000275</v>
      </c>
      <c r="EB316" s="182" t="n">
        <v>0.0004</v>
      </c>
      <c r="ED316" s="182" t="n">
        <v>6.5E-005</v>
      </c>
      <c r="EF316" s="173" t="n">
        <v>1</v>
      </c>
    </row>
    <row r="317" customFormat="false" ht="12.75" hidden="false" customHeight="false" outlineLevel="0" collapsed="false">
      <c r="B317" s="173" t="n">
        <v>0.98</v>
      </c>
      <c r="C317" s="173" t="n">
        <v>0</v>
      </c>
      <c r="E317" s="173" t="n">
        <v>0</v>
      </c>
      <c r="F317" s="173" t="n">
        <v>0</v>
      </c>
      <c r="G317" s="173" t="n">
        <v>0</v>
      </c>
      <c r="H317" s="173" t="n">
        <v>0</v>
      </c>
      <c r="I317" s="173" t="n">
        <v>0</v>
      </c>
      <c r="J317" s="173" t="n">
        <v>0.9805</v>
      </c>
      <c r="K317" s="173" t="n">
        <v>0</v>
      </c>
      <c r="L317" s="173" t="n">
        <v>0</v>
      </c>
      <c r="M317" s="173" t="n">
        <v>0</v>
      </c>
      <c r="N317" s="173" t="n">
        <v>0</v>
      </c>
      <c r="O317" s="173" t="n">
        <v>0</v>
      </c>
      <c r="P317" s="173" t="n">
        <v>0</v>
      </c>
      <c r="Q317" s="173" t="n">
        <v>0</v>
      </c>
      <c r="AG317" s="173" t="n">
        <v>0.98</v>
      </c>
      <c r="AH317" s="173" t="n">
        <v>0</v>
      </c>
      <c r="AI317" s="173" t="n">
        <v>0</v>
      </c>
      <c r="AJ317" s="173" t="n">
        <v>0</v>
      </c>
      <c r="AK317" s="173" t="n">
        <v>1</v>
      </c>
      <c r="AL317" s="173" t="n">
        <v>0</v>
      </c>
      <c r="AM317" s="174" t="n">
        <v>0</v>
      </c>
      <c r="BB317" s="181" t="n">
        <v>1</v>
      </c>
      <c r="BC317" s="173" t="n">
        <v>1</v>
      </c>
      <c r="BD317" s="173" t="n">
        <v>1</v>
      </c>
      <c r="BE317" s="173" t="n">
        <v>1</v>
      </c>
      <c r="BF317" s="173" t="n">
        <v>0.9999</v>
      </c>
      <c r="BG317" s="173" t="n">
        <v>1</v>
      </c>
      <c r="BH317" s="173" t="n">
        <v>1</v>
      </c>
      <c r="BI317" s="173" t="n">
        <v>0.99</v>
      </c>
      <c r="BJ317" s="173" t="n">
        <v>0.999</v>
      </c>
      <c r="BK317" s="173" t="n">
        <v>0.999</v>
      </c>
      <c r="BL317" s="173" t="n">
        <v>0.9985</v>
      </c>
      <c r="BM317" s="173" t="n">
        <v>0.9985</v>
      </c>
      <c r="BN317" s="173" t="n">
        <v>0.972</v>
      </c>
      <c r="BO317" s="173" t="n">
        <v>0.9999</v>
      </c>
      <c r="BP317" s="173" t="n">
        <v>0.9999</v>
      </c>
      <c r="BQ317" s="173" t="n">
        <v>1</v>
      </c>
      <c r="CP317" s="173" t="n">
        <v>0.895</v>
      </c>
      <c r="CV317" s="173" t="n">
        <v>0.45</v>
      </c>
      <c r="DB317" s="173" t="n">
        <v>0.69</v>
      </c>
      <c r="DC317" s="173" t="n">
        <v>0.88</v>
      </c>
      <c r="DD317" s="173" t="n">
        <v>0.64</v>
      </c>
      <c r="DE317" s="173" t="n">
        <v>0.89</v>
      </c>
      <c r="DN317" s="182" t="n">
        <v>0.000285</v>
      </c>
      <c r="DO317" s="182" t="n">
        <v>0.0002</v>
      </c>
      <c r="DP317" s="182" t="n">
        <v>0</v>
      </c>
      <c r="DQ317" s="182" t="n">
        <v>0.0001</v>
      </c>
      <c r="DR317" s="182" t="n">
        <v>0</v>
      </c>
      <c r="DS317" s="182" t="n">
        <v>0.0036</v>
      </c>
      <c r="DT317" s="182" t="n">
        <v>0.00047</v>
      </c>
      <c r="DW317" s="182" t="n">
        <v>0</v>
      </c>
      <c r="DX317" s="182" t="n">
        <v>0.0005</v>
      </c>
      <c r="DY317" s="182" t="n">
        <v>0.0005</v>
      </c>
      <c r="DZ317" s="182" t="n">
        <v>0.0003</v>
      </c>
      <c r="EA317" s="182" t="n">
        <v>0.000275</v>
      </c>
      <c r="EB317" s="182" t="n">
        <v>0.0004</v>
      </c>
      <c r="ED317" s="182" t="n">
        <v>6.5E-005</v>
      </c>
      <c r="EF317" s="173" t="n">
        <v>1</v>
      </c>
    </row>
    <row r="318" customFormat="false" ht="12.75" hidden="false" customHeight="false" outlineLevel="0" collapsed="false">
      <c r="B318" s="173" t="n">
        <v>0.98</v>
      </c>
      <c r="C318" s="173" t="n">
        <v>0</v>
      </c>
      <c r="E318" s="173" t="n">
        <v>0</v>
      </c>
      <c r="F318" s="173" t="n">
        <v>0</v>
      </c>
      <c r="G318" s="173" t="n">
        <v>0</v>
      </c>
      <c r="H318" s="173" t="n">
        <v>0</v>
      </c>
      <c r="I318" s="173" t="n">
        <v>0</v>
      </c>
      <c r="J318" s="173" t="n">
        <v>0.9805</v>
      </c>
      <c r="K318" s="173" t="n">
        <v>0</v>
      </c>
      <c r="L318" s="173" t="n">
        <v>0</v>
      </c>
      <c r="M318" s="173" t="n">
        <v>0</v>
      </c>
      <c r="N318" s="173" t="n">
        <v>0</v>
      </c>
      <c r="O318" s="173" t="n">
        <v>0</v>
      </c>
      <c r="P318" s="173" t="n">
        <v>0</v>
      </c>
      <c r="Q318" s="173" t="n">
        <v>0</v>
      </c>
      <c r="AG318" s="173" t="n">
        <v>0.98</v>
      </c>
      <c r="AH318" s="173" t="n">
        <v>0</v>
      </c>
      <c r="AI318" s="173" t="n">
        <v>0</v>
      </c>
      <c r="AJ318" s="173" t="n">
        <v>0</v>
      </c>
      <c r="AK318" s="173" t="n">
        <v>1</v>
      </c>
      <c r="AL318" s="173" t="n">
        <v>0</v>
      </c>
      <c r="AM318" s="174" t="n">
        <v>0</v>
      </c>
      <c r="BB318" s="181" t="n">
        <v>1</v>
      </c>
      <c r="BC318" s="173" t="n">
        <v>1</v>
      </c>
      <c r="BD318" s="173" t="n">
        <v>1</v>
      </c>
      <c r="BE318" s="173" t="n">
        <v>1</v>
      </c>
      <c r="BF318" s="173" t="n">
        <v>0.9999</v>
      </c>
      <c r="BG318" s="173" t="n">
        <v>1</v>
      </c>
      <c r="BH318" s="173" t="n">
        <v>1</v>
      </c>
      <c r="BI318" s="173" t="n">
        <v>0.99</v>
      </c>
      <c r="BJ318" s="173" t="n">
        <v>0.999</v>
      </c>
      <c r="BK318" s="173" t="n">
        <v>0.999</v>
      </c>
      <c r="BL318" s="173" t="n">
        <v>0.9985</v>
      </c>
      <c r="BM318" s="173" t="n">
        <v>0.9985</v>
      </c>
      <c r="BN318" s="173" t="n">
        <v>0.972</v>
      </c>
      <c r="BO318" s="173" t="n">
        <v>0.9999</v>
      </c>
      <c r="BP318" s="173" t="n">
        <v>0.9999</v>
      </c>
      <c r="BQ318" s="173" t="n">
        <v>1</v>
      </c>
      <c r="CP318" s="173" t="n">
        <v>0.865</v>
      </c>
      <c r="CV318" s="173" t="n">
        <v>0.45</v>
      </c>
      <c r="DB318" s="173" t="n">
        <v>0.71</v>
      </c>
      <c r="DC318" s="173" t="n">
        <v>0.8775</v>
      </c>
      <c r="DD318" s="173" t="n">
        <v>0.67</v>
      </c>
      <c r="DE318" s="173" t="n">
        <v>0.89</v>
      </c>
      <c r="DN318" s="182" t="n">
        <v>0.000285</v>
      </c>
      <c r="DO318" s="182" t="n">
        <v>0.0002</v>
      </c>
      <c r="DP318" s="182" t="n">
        <v>0</v>
      </c>
      <c r="DQ318" s="182" t="n">
        <v>0.0001</v>
      </c>
      <c r="DR318" s="182" t="n">
        <v>0</v>
      </c>
      <c r="DS318" s="182" t="n">
        <v>0.0036</v>
      </c>
      <c r="DT318" s="182" t="n">
        <v>0.00047</v>
      </c>
      <c r="DW318" s="182" t="n">
        <v>0</v>
      </c>
      <c r="DX318" s="182" t="n">
        <v>0.0005</v>
      </c>
      <c r="DY318" s="182" t="n">
        <v>0.0005</v>
      </c>
      <c r="DZ318" s="182" t="n">
        <v>0.0003</v>
      </c>
      <c r="EA318" s="182" t="n">
        <v>0.000275</v>
      </c>
      <c r="EB318" s="182" t="n">
        <v>0.0004</v>
      </c>
      <c r="ED318" s="182" t="n">
        <v>6.5E-005</v>
      </c>
      <c r="EF318" s="173" t="n">
        <v>1</v>
      </c>
    </row>
    <row r="319" customFormat="false" ht="12.75" hidden="false" customHeight="false" outlineLevel="0" collapsed="false">
      <c r="B319" s="173" t="n">
        <v>0.98</v>
      </c>
      <c r="C319" s="173" t="n">
        <v>0</v>
      </c>
      <c r="E319" s="173" t="n">
        <v>0</v>
      </c>
      <c r="F319" s="173" t="n">
        <v>0</v>
      </c>
      <c r="G319" s="173" t="n">
        <v>0</v>
      </c>
      <c r="H319" s="173" t="n">
        <v>0</v>
      </c>
      <c r="I319" s="173" t="n">
        <v>0</v>
      </c>
      <c r="J319" s="173" t="n">
        <v>0.9805</v>
      </c>
      <c r="K319" s="173" t="n">
        <v>0</v>
      </c>
      <c r="L319" s="173" t="n">
        <v>0</v>
      </c>
      <c r="M319" s="173" t="n">
        <v>0</v>
      </c>
      <c r="N319" s="173" t="n">
        <v>0</v>
      </c>
      <c r="O319" s="173" t="n">
        <v>0</v>
      </c>
      <c r="P319" s="173" t="n">
        <v>0</v>
      </c>
      <c r="Q319" s="173" t="n">
        <v>0</v>
      </c>
      <c r="AG319" s="173" t="n">
        <v>0.99</v>
      </c>
      <c r="AH319" s="173" t="n">
        <v>0</v>
      </c>
      <c r="AI319" s="173" t="n">
        <v>0</v>
      </c>
      <c r="AJ319" s="173" t="n">
        <v>0</v>
      </c>
      <c r="AK319" s="173" t="n">
        <v>1</v>
      </c>
      <c r="AL319" s="173" t="n">
        <v>0</v>
      </c>
      <c r="AM319" s="174" t="n">
        <v>0</v>
      </c>
      <c r="BB319" s="181" t="n">
        <v>1</v>
      </c>
      <c r="BC319" s="173" t="n">
        <v>1</v>
      </c>
      <c r="BD319" s="173" t="n">
        <v>1</v>
      </c>
      <c r="BE319" s="173" t="n">
        <v>1</v>
      </c>
      <c r="BF319" s="173" t="n">
        <v>0.9999</v>
      </c>
      <c r="BG319" s="173" t="n">
        <v>1</v>
      </c>
      <c r="BH319" s="173" t="n">
        <v>1</v>
      </c>
      <c r="BI319" s="173" t="n">
        <v>0.99</v>
      </c>
      <c r="BJ319" s="173" t="n">
        <v>0.999</v>
      </c>
      <c r="BK319" s="173" t="n">
        <v>0.999</v>
      </c>
      <c r="BL319" s="173" t="n">
        <v>0.9985</v>
      </c>
      <c r="BM319" s="173" t="n">
        <v>0.9985</v>
      </c>
      <c r="BN319" s="173" t="n">
        <v>0.972</v>
      </c>
      <c r="BO319" s="173" t="n">
        <v>0.9999</v>
      </c>
      <c r="BP319" s="173" t="n">
        <v>0.9999</v>
      </c>
      <c r="BQ319" s="173" t="n">
        <v>1</v>
      </c>
      <c r="CP319" s="173" t="n">
        <v>0.865</v>
      </c>
      <c r="CV319" s="173" t="n">
        <v>0.45</v>
      </c>
      <c r="DB319" s="173" t="n">
        <v>0.8</v>
      </c>
      <c r="DC319" s="173" t="n">
        <v>0.9</v>
      </c>
      <c r="DD319" s="173" t="n">
        <v>0.83</v>
      </c>
      <c r="DE319" s="173" t="n">
        <v>0.89</v>
      </c>
      <c r="DN319" s="182" t="n">
        <v>0.000285</v>
      </c>
      <c r="DO319" s="182" t="n">
        <v>0.0002</v>
      </c>
      <c r="DP319" s="182" t="n">
        <v>0</v>
      </c>
      <c r="DQ319" s="182" t="n">
        <v>0.0001</v>
      </c>
      <c r="DR319" s="182" t="n">
        <v>0</v>
      </c>
      <c r="DS319" s="182" t="n">
        <v>0.0036</v>
      </c>
      <c r="DT319" s="182" t="n">
        <v>0.00047</v>
      </c>
      <c r="DW319" s="182" t="n">
        <v>0</v>
      </c>
      <c r="DX319" s="182" t="n">
        <v>0.0005</v>
      </c>
      <c r="DY319" s="182" t="n">
        <v>0.0005</v>
      </c>
      <c r="DZ319" s="182" t="n">
        <v>0.0003</v>
      </c>
      <c r="EA319" s="182" t="n">
        <v>0.000275</v>
      </c>
      <c r="EB319" s="182" t="n">
        <v>0.0004</v>
      </c>
      <c r="ED319" s="182" t="n">
        <v>6.5E-005</v>
      </c>
      <c r="EF319" s="173" t="n">
        <v>1</v>
      </c>
    </row>
    <row r="320" customFormat="false" ht="12.75" hidden="false" customHeight="false" outlineLevel="0" collapsed="false">
      <c r="B320" s="173" t="n">
        <v>0.98</v>
      </c>
      <c r="C320" s="173" t="n">
        <v>0</v>
      </c>
      <c r="E320" s="173" t="n">
        <v>0</v>
      </c>
      <c r="F320" s="173" t="n">
        <v>0</v>
      </c>
      <c r="G320" s="173" t="n">
        <v>0</v>
      </c>
      <c r="H320" s="173" t="n">
        <v>0</v>
      </c>
      <c r="I320" s="173" t="n">
        <v>0</v>
      </c>
      <c r="J320" s="173" t="n">
        <v>0.9805</v>
      </c>
      <c r="K320" s="173" t="n">
        <v>0</v>
      </c>
      <c r="L320" s="173" t="n">
        <v>0</v>
      </c>
      <c r="M320" s="173" t="n">
        <v>0</v>
      </c>
      <c r="N320" s="173" t="n">
        <v>0</v>
      </c>
      <c r="O320" s="173" t="n">
        <v>0</v>
      </c>
      <c r="P320" s="173" t="n">
        <v>0</v>
      </c>
      <c r="Q320" s="173" t="n">
        <v>0</v>
      </c>
      <c r="AG320" s="173" t="n">
        <v>0.99</v>
      </c>
      <c r="AH320" s="173" t="n">
        <v>0</v>
      </c>
      <c r="AI320" s="173" t="n">
        <v>0</v>
      </c>
      <c r="AJ320" s="173" t="n">
        <v>0</v>
      </c>
      <c r="AK320" s="173" t="n">
        <v>1</v>
      </c>
      <c r="AL320" s="173" t="n">
        <v>0</v>
      </c>
      <c r="AM320" s="174" t="n">
        <v>0</v>
      </c>
      <c r="BB320" s="181" t="n">
        <v>1</v>
      </c>
      <c r="BC320" s="173" t="n">
        <v>1</v>
      </c>
      <c r="BD320" s="173" t="n">
        <v>1</v>
      </c>
      <c r="BE320" s="173" t="n">
        <v>1</v>
      </c>
      <c r="BF320" s="173" t="n">
        <v>0.9999</v>
      </c>
      <c r="BG320" s="173" t="n">
        <v>1</v>
      </c>
      <c r="BH320" s="173" t="n">
        <v>1</v>
      </c>
      <c r="BI320" s="173" t="n">
        <v>0.99</v>
      </c>
      <c r="BJ320" s="173" t="n">
        <v>0.999</v>
      </c>
      <c r="BK320" s="173" t="n">
        <v>0.999</v>
      </c>
      <c r="BL320" s="173" t="n">
        <v>0.9985</v>
      </c>
      <c r="BM320" s="173" t="n">
        <v>0.9985</v>
      </c>
      <c r="BN320" s="173" t="n">
        <v>0.972</v>
      </c>
      <c r="BO320" s="173" t="n">
        <v>0.9999</v>
      </c>
      <c r="BP320" s="173" t="n">
        <v>0.9999</v>
      </c>
      <c r="BQ320" s="173" t="n">
        <v>1</v>
      </c>
      <c r="CP320" s="173" t="n">
        <v>0.895</v>
      </c>
      <c r="CV320" s="173" t="n">
        <v>0.42</v>
      </c>
      <c r="DB320" s="173" t="n">
        <v>0.85</v>
      </c>
      <c r="DC320" s="173" t="n">
        <v>0.903</v>
      </c>
      <c r="DD320" s="173" t="n">
        <v>0.92</v>
      </c>
      <c r="DE320" s="173" t="n">
        <v>0.89</v>
      </c>
      <c r="DN320" s="182" t="n">
        <v>0.000285</v>
      </c>
      <c r="DO320" s="182" t="n">
        <v>0.0002</v>
      </c>
      <c r="DP320" s="182" t="n">
        <v>0</v>
      </c>
      <c r="DQ320" s="182" t="n">
        <v>0.0001</v>
      </c>
      <c r="DR320" s="182" t="n">
        <v>0</v>
      </c>
      <c r="DS320" s="182" t="n">
        <v>0.0036</v>
      </c>
      <c r="DT320" s="182" t="n">
        <v>0.00047</v>
      </c>
      <c r="DW320" s="182" t="n">
        <v>0</v>
      </c>
      <c r="DX320" s="182" t="n">
        <v>0.0005</v>
      </c>
      <c r="DY320" s="182" t="n">
        <v>0.0005</v>
      </c>
      <c r="DZ320" s="182" t="n">
        <v>0.0003</v>
      </c>
      <c r="EA320" s="182" t="n">
        <v>0.000275</v>
      </c>
      <c r="EB320" s="182" t="n">
        <v>0.0004</v>
      </c>
      <c r="ED320" s="182" t="n">
        <v>6.5E-005</v>
      </c>
      <c r="EF320" s="173" t="n">
        <v>1</v>
      </c>
    </row>
    <row r="321" customFormat="false" ht="12.75" hidden="false" customHeight="false" outlineLevel="0" collapsed="false">
      <c r="B321" s="173" t="n">
        <v>0.98</v>
      </c>
      <c r="C321" s="173" t="n">
        <v>0</v>
      </c>
      <c r="E321" s="173" t="n">
        <v>0</v>
      </c>
      <c r="F321" s="173" t="n">
        <v>0</v>
      </c>
      <c r="G321" s="173" t="n">
        <v>0</v>
      </c>
      <c r="H321" s="173" t="n">
        <v>0</v>
      </c>
      <c r="I321" s="173" t="n">
        <v>0</v>
      </c>
      <c r="J321" s="173" t="n">
        <v>0.9805</v>
      </c>
      <c r="K321" s="173" t="n">
        <v>0</v>
      </c>
      <c r="L321" s="173" t="n">
        <v>0</v>
      </c>
      <c r="M321" s="173" t="n">
        <v>0</v>
      </c>
      <c r="N321" s="173" t="n">
        <v>0</v>
      </c>
      <c r="O321" s="173" t="n">
        <v>0</v>
      </c>
      <c r="P321" s="173" t="n">
        <v>0</v>
      </c>
      <c r="Q321" s="173" t="n">
        <v>0</v>
      </c>
      <c r="AG321" s="173" t="n">
        <v>0.99</v>
      </c>
      <c r="AH321" s="173" t="n">
        <v>0</v>
      </c>
      <c r="AI321" s="173" t="n">
        <v>0</v>
      </c>
      <c r="AJ321" s="173" t="n">
        <v>0</v>
      </c>
      <c r="AK321" s="173" t="n">
        <v>1</v>
      </c>
      <c r="AL321" s="173" t="n">
        <v>0</v>
      </c>
      <c r="AM321" s="174" t="n">
        <v>0</v>
      </c>
      <c r="BB321" s="181" t="n">
        <v>1</v>
      </c>
      <c r="BC321" s="173" t="n">
        <v>1</v>
      </c>
      <c r="BD321" s="173" t="n">
        <v>1</v>
      </c>
      <c r="BE321" s="173" t="n">
        <v>1</v>
      </c>
      <c r="BF321" s="173" t="n">
        <v>0.9999</v>
      </c>
      <c r="BG321" s="173" t="n">
        <v>1</v>
      </c>
      <c r="BH321" s="173" t="n">
        <v>1</v>
      </c>
      <c r="BI321" s="173" t="n">
        <v>0.99</v>
      </c>
      <c r="BJ321" s="173" t="n">
        <v>0.999</v>
      </c>
      <c r="BK321" s="173" t="n">
        <v>0.999</v>
      </c>
      <c r="BL321" s="173" t="n">
        <v>0.9985</v>
      </c>
      <c r="BM321" s="173" t="n">
        <v>0.9985</v>
      </c>
      <c r="BN321" s="173" t="n">
        <v>0.972</v>
      </c>
      <c r="BO321" s="173" t="n">
        <v>0.9999</v>
      </c>
      <c r="BP321" s="173" t="n">
        <v>0.9999</v>
      </c>
      <c r="BQ321" s="173" t="n">
        <v>1</v>
      </c>
      <c r="CP321" s="173" t="n">
        <v>0.965</v>
      </c>
      <c r="CV321" s="173" t="n">
        <v>0.42</v>
      </c>
      <c r="DB321" s="173" t="n">
        <v>0.88</v>
      </c>
      <c r="DC321" s="173" t="n">
        <v>0.9</v>
      </c>
      <c r="DD321" s="173" t="n">
        <v>0.935</v>
      </c>
      <c r="DE321" s="173" t="n">
        <v>0.89</v>
      </c>
      <c r="DN321" s="182" t="n">
        <v>0.000285</v>
      </c>
      <c r="DO321" s="182" t="n">
        <v>0.0002</v>
      </c>
      <c r="DP321" s="182" t="n">
        <v>0</v>
      </c>
      <c r="DQ321" s="182" t="n">
        <v>0.0001</v>
      </c>
      <c r="DR321" s="182" t="n">
        <v>0</v>
      </c>
      <c r="DS321" s="182" t="n">
        <v>0.0036</v>
      </c>
      <c r="DT321" s="182" t="n">
        <v>0.00047</v>
      </c>
      <c r="DW321" s="182" t="n">
        <v>0</v>
      </c>
      <c r="DX321" s="182" t="n">
        <v>0.0005</v>
      </c>
      <c r="DY321" s="182" t="n">
        <v>0.0005</v>
      </c>
      <c r="DZ321" s="182" t="n">
        <v>0.0003</v>
      </c>
      <c r="EA321" s="182" t="n">
        <v>0.000275</v>
      </c>
      <c r="EB321" s="182" t="n">
        <v>0.0004</v>
      </c>
      <c r="ED321" s="182" t="n">
        <v>6.5E-005</v>
      </c>
      <c r="EF321" s="173" t="n">
        <v>1</v>
      </c>
    </row>
    <row r="322" customFormat="false" ht="12.75" hidden="false" customHeight="false" outlineLevel="0" collapsed="false">
      <c r="B322" s="173" t="n">
        <v>0.98</v>
      </c>
      <c r="C322" s="173" t="n">
        <v>0</v>
      </c>
      <c r="E322" s="173" t="n">
        <v>0</v>
      </c>
      <c r="F322" s="173" t="n">
        <v>0</v>
      </c>
      <c r="G322" s="173" t="n">
        <v>0</v>
      </c>
      <c r="H322" s="173" t="n">
        <v>0</v>
      </c>
      <c r="I322" s="173" t="n">
        <v>0</v>
      </c>
      <c r="J322" s="173" t="n">
        <v>0.9805</v>
      </c>
      <c r="K322" s="173" t="n">
        <v>0</v>
      </c>
      <c r="L322" s="173" t="n">
        <v>0</v>
      </c>
      <c r="M322" s="173" t="n">
        <v>0</v>
      </c>
      <c r="N322" s="173" t="n">
        <v>0</v>
      </c>
      <c r="O322" s="173" t="n">
        <v>0</v>
      </c>
      <c r="P322" s="173" t="n">
        <v>0</v>
      </c>
      <c r="Q322" s="173" t="n">
        <v>0</v>
      </c>
      <c r="AG322" s="173" t="n">
        <v>0.99</v>
      </c>
      <c r="AH322" s="173" t="n">
        <v>0</v>
      </c>
      <c r="AI322" s="173" t="n">
        <v>0</v>
      </c>
      <c r="AJ322" s="173" t="n">
        <v>0</v>
      </c>
      <c r="AK322" s="173" t="n">
        <v>1</v>
      </c>
      <c r="AL322" s="173" t="n">
        <v>0</v>
      </c>
      <c r="AM322" s="174" t="n">
        <v>0</v>
      </c>
      <c r="BB322" s="181" t="n">
        <v>1</v>
      </c>
      <c r="BC322" s="173" t="n">
        <v>1</v>
      </c>
      <c r="BD322" s="173" t="n">
        <v>1</v>
      </c>
      <c r="BE322" s="173" t="n">
        <v>1</v>
      </c>
      <c r="BF322" s="173" t="n">
        <v>0.9999</v>
      </c>
      <c r="BG322" s="173" t="n">
        <v>1</v>
      </c>
      <c r="BH322" s="173" t="n">
        <v>1</v>
      </c>
      <c r="BI322" s="173" t="n">
        <v>0.99</v>
      </c>
      <c r="BJ322" s="173" t="n">
        <v>0.999</v>
      </c>
      <c r="BK322" s="173" t="n">
        <v>0.999</v>
      </c>
      <c r="BL322" s="173" t="n">
        <v>0.9985</v>
      </c>
      <c r="BM322" s="173" t="n">
        <v>0.9985</v>
      </c>
      <c r="BN322" s="173" t="n">
        <v>0.972</v>
      </c>
      <c r="BO322" s="173" t="n">
        <v>0.9999</v>
      </c>
      <c r="BP322" s="173" t="n">
        <v>0.9999</v>
      </c>
      <c r="BQ322" s="173" t="n">
        <v>1</v>
      </c>
      <c r="CP322" s="173" t="n">
        <v>0.965</v>
      </c>
      <c r="CV322" s="173" t="n">
        <v>0.47</v>
      </c>
      <c r="DB322" s="173" t="n">
        <v>0.88</v>
      </c>
      <c r="DC322" s="173" t="n">
        <v>0.9025</v>
      </c>
      <c r="DD322" s="173" t="n">
        <v>0.915</v>
      </c>
      <c r="DE322" s="173" t="n">
        <v>0.89</v>
      </c>
      <c r="DN322" s="182" t="n">
        <v>0.000285</v>
      </c>
      <c r="DO322" s="182" t="n">
        <v>0.0002</v>
      </c>
      <c r="DP322" s="182" t="n">
        <v>0</v>
      </c>
      <c r="DQ322" s="182" t="n">
        <v>0.0001</v>
      </c>
      <c r="DR322" s="182" t="n">
        <v>0</v>
      </c>
      <c r="DS322" s="182" t="n">
        <v>0.0036</v>
      </c>
      <c r="DT322" s="182" t="n">
        <v>0.00047</v>
      </c>
      <c r="DW322" s="182" t="n">
        <v>0</v>
      </c>
      <c r="DX322" s="182" t="n">
        <v>0.0005</v>
      </c>
      <c r="DY322" s="182" t="n">
        <v>0.0005</v>
      </c>
      <c r="DZ322" s="182" t="n">
        <v>0.0003</v>
      </c>
      <c r="EA322" s="182" t="n">
        <v>0.000275</v>
      </c>
      <c r="EB322" s="182" t="n">
        <v>0.0004</v>
      </c>
      <c r="ED322" s="182" t="n">
        <v>6.5E-005</v>
      </c>
      <c r="EF322" s="173" t="n">
        <v>1</v>
      </c>
    </row>
    <row r="323" customFormat="false" ht="12.75" hidden="false" customHeight="false" outlineLevel="0" collapsed="false">
      <c r="B323" s="173" t="n">
        <v>0.98</v>
      </c>
      <c r="C323" s="173" t="n">
        <v>0</v>
      </c>
      <c r="E323" s="173" t="n">
        <v>0</v>
      </c>
      <c r="F323" s="173" t="n">
        <v>0</v>
      </c>
      <c r="G323" s="173" t="n">
        <v>0</v>
      </c>
      <c r="H323" s="173" t="n">
        <v>0</v>
      </c>
      <c r="I323" s="173" t="n">
        <v>0</v>
      </c>
      <c r="J323" s="173" t="n">
        <v>0.9805</v>
      </c>
      <c r="K323" s="173" t="n">
        <v>0</v>
      </c>
      <c r="L323" s="173" t="n">
        <v>0</v>
      </c>
      <c r="M323" s="173" t="n">
        <v>0</v>
      </c>
      <c r="N323" s="173" t="n">
        <v>0</v>
      </c>
      <c r="O323" s="173" t="n">
        <v>0</v>
      </c>
      <c r="P323" s="173" t="n">
        <v>0</v>
      </c>
      <c r="Q323" s="173" t="n">
        <v>0</v>
      </c>
      <c r="AG323" s="173" t="n">
        <v>0.99</v>
      </c>
      <c r="AH323" s="173" t="n">
        <v>0</v>
      </c>
      <c r="AI323" s="173" t="n">
        <v>0</v>
      </c>
      <c r="AJ323" s="173" t="n">
        <v>0</v>
      </c>
      <c r="AK323" s="173" t="n">
        <v>1</v>
      </c>
      <c r="AL323" s="173" t="n">
        <v>0</v>
      </c>
      <c r="AM323" s="174" t="n">
        <v>0</v>
      </c>
      <c r="BB323" s="181" t="n">
        <v>1</v>
      </c>
      <c r="BC323" s="173" t="n">
        <v>1</v>
      </c>
      <c r="BD323" s="173" t="n">
        <v>1</v>
      </c>
      <c r="BE323" s="173" t="n">
        <v>1</v>
      </c>
      <c r="BF323" s="173" t="n">
        <v>0.9999</v>
      </c>
      <c r="BG323" s="173" t="n">
        <v>1</v>
      </c>
      <c r="BH323" s="173" t="n">
        <v>1</v>
      </c>
      <c r="BI323" s="173" t="n">
        <v>0.99</v>
      </c>
      <c r="BJ323" s="173" t="n">
        <v>0.999</v>
      </c>
      <c r="BK323" s="173" t="n">
        <v>0.999</v>
      </c>
      <c r="BL323" s="173" t="n">
        <v>0.9985</v>
      </c>
      <c r="BM323" s="173" t="n">
        <v>0.9985</v>
      </c>
      <c r="BN323" s="173" t="n">
        <v>0.972</v>
      </c>
      <c r="BO323" s="173" t="n">
        <v>0.9999</v>
      </c>
      <c r="BP323" s="173" t="n">
        <v>0.9999</v>
      </c>
      <c r="BQ323" s="173" t="n">
        <v>1</v>
      </c>
      <c r="CP323" s="173" t="n">
        <v>0.975</v>
      </c>
      <c r="CV323" s="173" t="n">
        <v>0.47</v>
      </c>
      <c r="DB323" s="173" t="n">
        <v>0.89</v>
      </c>
      <c r="DC323" s="173" t="n">
        <v>0.9075</v>
      </c>
      <c r="DD323" s="173" t="n">
        <v>0.915</v>
      </c>
      <c r="DE323" s="173" t="n">
        <v>0.89</v>
      </c>
      <c r="DN323" s="182" t="n">
        <v>0.000285</v>
      </c>
      <c r="DO323" s="182" t="n">
        <v>0.0002</v>
      </c>
      <c r="DP323" s="182" t="n">
        <v>0</v>
      </c>
      <c r="DQ323" s="182" t="n">
        <v>0.0001</v>
      </c>
      <c r="DR323" s="182" t="n">
        <v>0</v>
      </c>
      <c r="DS323" s="182" t="n">
        <v>0.0036</v>
      </c>
      <c r="DT323" s="182" t="n">
        <v>0.00047</v>
      </c>
      <c r="DW323" s="182" t="n">
        <v>0</v>
      </c>
      <c r="DX323" s="182" t="n">
        <v>0.0005</v>
      </c>
      <c r="DY323" s="182" t="n">
        <v>0.0005</v>
      </c>
      <c r="DZ323" s="182" t="n">
        <v>0.0003</v>
      </c>
      <c r="EA323" s="182" t="n">
        <v>0.000275</v>
      </c>
      <c r="EB323" s="182" t="n">
        <v>0.0004</v>
      </c>
      <c r="ED323" s="182" t="n">
        <v>6.5E-005</v>
      </c>
      <c r="EF323" s="173" t="n">
        <v>1</v>
      </c>
    </row>
    <row r="324" customFormat="false" ht="12.75" hidden="false" customHeight="false" outlineLevel="0" collapsed="false">
      <c r="B324" s="173" t="n">
        <v>0.98</v>
      </c>
      <c r="C324" s="173" t="n">
        <v>0</v>
      </c>
      <c r="E324" s="173" t="n">
        <v>0</v>
      </c>
      <c r="F324" s="173" t="n">
        <v>0</v>
      </c>
      <c r="G324" s="173" t="n">
        <v>0</v>
      </c>
      <c r="H324" s="173" t="n">
        <v>0</v>
      </c>
      <c r="I324" s="173" t="n">
        <v>0</v>
      </c>
      <c r="J324" s="173" t="n">
        <v>0.9805</v>
      </c>
      <c r="K324" s="173" t="n">
        <v>0</v>
      </c>
      <c r="L324" s="173" t="n">
        <v>0</v>
      </c>
      <c r="M324" s="173" t="n">
        <v>0</v>
      </c>
      <c r="N324" s="173" t="n">
        <v>0</v>
      </c>
      <c r="O324" s="173" t="n">
        <v>0</v>
      </c>
      <c r="P324" s="173" t="n">
        <v>0</v>
      </c>
      <c r="Q324" s="173" t="n">
        <v>0</v>
      </c>
      <c r="AG324" s="173" t="n">
        <v>0.99</v>
      </c>
      <c r="AH324" s="173" t="n">
        <v>0</v>
      </c>
      <c r="AI324" s="173" t="n">
        <v>0</v>
      </c>
      <c r="AJ324" s="173" t="n">
        <v>0</v>
      </c>
      <c r="AK324" s="173" t="n">
        <v>1</v>
      </c>
      <c r="AL324" s="173" t="n">
        <v>0</v>
      </c>
      <c r="AM324" s="174" t="n">
        <v>0</v>
      </c>
      <c r="BB324" s="181" t="n">
        <v>1</v>
      </c>
      <c r="BC324" s="173" t="n">
        <v>1</v>
      </c>
      <c r="BD324" s="173" t="n">
        <v>1</v>
      </c>
      <c r="BE324" s="173" t="n">
        <v>1</v>
      </c>
      <c r="BF324" s="173" t="n">
        <v>0.9999</v>
      </c>
      <c r="BG324" s="173" t="n">
        <v>1</v>
      </c>
      <c r="BH324" s="173" t="n">
        <v>1</v>
      </c>
      <c r="BI324" s="173" t="n">
        <v>0.99</v>
      </c>
      <c r="BJ324" s="173" t="n">
        <v>0.999</v>
      </c>
      <c r="BK324" s="173" t="n">
        <v>0.999</v>
      </c>
      <c r="BL324" s="173" t="n">
        <v>0.9985</v>
      </c>
      <c r="BM324" s="173" t="n">
        <v>0.9985</v>
      </c>
      <c r="BN324" s="173" t="n">
        <v>0.972</v>
      </c>
      <c r="BO324" s="173" t="n">
        <v>0.9999</v>
      </c>
      <c r="BP324" s="173" t="n">
        <v>0.9999</v>
      </c>
      <c r="BQ324" s="173" t="n">
        <v>1</v>
      </c>
      <c r="CP324" s="173" t="n">
        <v>0.975</v>
      </c>
      <c r="CV324" s="173" t="n">
        <v>0.52</v>
      </c>
      <c r="DB324" s="173" t="n">
        <v>0.915</v>
      </c>
      <c r="DC324" s="173" t="n">
        <v>0.9275</v>
      </c>
      <c r="DD324" s="173" t="n">
        <v>0.915</v>
      </c>
      <c r="DE324" s="173" t="n">
        <v>0.89</v>
      </c>
      <c r="DN324" s="182" t="n">
        <v>0.000285</v>
      </c>
      <c r="DO324" s="182" t="n">
        <v>0.0002</v>
      </c>
      <c r="DP324" s="182" t="n">
        <v>0</v>
      </c>
      <c r="DQ324" s="182" t="n">
        <v>0.0001</v>
      </c>
      <c r="DR324" s="182" t="n">
        <v>0</v>
      </c>
      <c r="DS324" s="182" t="n">
        <v>0.0036</v>
      </c>
      <c r="DT324" s="182" t="n">
        <v>0.00047</v>
      </c>
      <c r="DW324" s="182" t="n">
        <v>0</v>
      </c>
      <c r="DX324" s="182" t="n">
        <v>0.0005</v>
      </c>
      <c r="DY324" s="182" t="n">
        <v>0.0005</v>
      </c>
      <c r="DZ324" s="182" t="n">
        <v>0.0003</v>
      </c>
      <c r="EA324" s="182" t="n">
        <v>0.000275</v>
      </c>
      <c r="EB324" s="182" t="n">
        <v>0.0004</v>
      </c>
      <c r="ED324" s="182" t="n">
        <v>6.5E-005</v>
      </c>
      <c r="EF324" s="173" t="n">
        <v>1</v>
      </c>
    </row>
    <row r="325" customFormat="false" ht="12.75" hidden="false" customHeight="false" outlineLevel="0" collapsed="false">
      <c r="B325" s="173" t="n">
        <v>0.98</v>
      </c>
      <c r="C325" s="173" t="n">
        <v>0</v>
      </c>
      <c r="E325" s="173" t="n">
        <v>0</v>
      </c>
      <c r="F325" s="173" t="n">
        <v>0</v>
      </c>
      <c r="G325" s="173" t="n">
        <v>0</v>
      </c>
      <c r="H325" s="173" t="n">
        <v>0</v>
      </c>
      <c r="I325" s="173" t="n">
        <v>0</v>
      </c>
      <c r="J325" s="173" t="n">
        <v>0.9805</v>
      </c>
      <c r="K325" s="173" t="n">
        <v>0</v>
      </c>
      <c r="L325" s="173" t="n">
        <v>0</v>
      </c>
      <c r="M325" s="173" t="n">
        <v>0</v>
      </c>
      <c r="N325" s="173" t="n">
        <v>0</v>
      </c>
      <c r="O325" s="173" t="n">
        <v>0</v>
      </c>
      <c r="P325" s="173" t="n">
        <v>0</v>
      </c>
      <c r="Q325" s="173" t="n">
        <v>0</v>
      </c>
      <c r="AG325" s="173" t="n">
        <v>0.99</v>
      </c>
      <c r="AH325" s="173" t="n">
        <v>0</v>
      </c>
      <c r="AI325" s="173" t="n">
        <v>0</v>
      </c>
      <c r="AJ325" s="173" t="n">
        <v>0</v>
      </c>
      <c r="AK325" s="173" t="n">
        <v>1</v>
      </c>
      <c r="AL325" s="173" t="n">
        <v>0</v>
      </c>
      <c r="AM325" s="174" t="n">
        <v>0</v>
      </c>
      <c r="BB325" s="181" t="n">
        <v>1</v>
      </c>
      <c r="BC325" s="173" t="n">
        <v>1</v>
      </c>
      <c r="BD325" s="173" t="n">
        <v>1</v>
      </c>
      <c r="BE325" s="173" t="n">
        <v>1</v>
      </c>
      <c r="BF325" s="173" t="n">
        <v>0.9999</v>
      </c>
      <c r="BG325" s="173" t="n">
        <v>1</v>
      </c>
      <c r="BH325" s="173" t="n">
        <v>1</v>
      </c>
      <c r="BI325" s="173" t="n">
        <v>0.99</v>
      </c>
      <c r="BJ325" s="173" t="n">
        <v>0.999</v>
      </c>
      <c r="BK325" s="173" t="n">
        <v>0.999</v>
      </c>
      <c r="BL325" s="173" t="n">
        <v>0.9985</v>
      </c>
      <c r="BM325" s="173" t="n">
        <v>0.9985</v>
      </c>
      <c r="BN325" s="173" t="n">
        <v>0.972</v>
      </c>
      <c r="BO325" s="173" t="n">
        <v>0.9999</v>
      </c>
      <c r="BP325" s="173" t="n">
        <v>0.9999</v>
      </c>
      <c r="BQ325" s="173" t="n">
        <v>1</v>
      </c>
      <c r="CP325" s="173" t="n">
        <v>0.975</v>
      </c>
      <c r="CV325" s="173" t="n">
        <v>0.55</v>
      </c>
      <c r="DB325" s="173" t="n">
        <v>0.945</v>
      </c>
      <c r="DC325" s="173" t="n">
        <v>0.92</v>
      </c>
      <c r="DD325" s="173" t="n">
        <v>0.915</v>
      </c>
      <c r="DE325" s="173" t="n">
        <v>0.89</v>
      </c>
      <c r="DN325" s="182" t="n">
        <v>0.000285</v>
      </c>
      <c r="DO325" s="182" t="n">
        <v>0.0002</v>
      </c>
      <c r="DP325" s="182" t="n">
        <v>0</v>
      </c>
      <c r="DQ325" s="182" t="n">
        <v>0.0001</v>
      </c>
      <c r="DR325" s="182" t="n">
        <v>0</v>
      </c>
      <c r="DS325" s="182" t="n">
        <v>0.0036</v>
      </c>
      <c r="DT325" s="182" t="n">
        <v>0.00047</v>
      </c>
      <c r="DW325" s="182" t="n">
        <v>0</v>
      </c>
      <c r="DX325" s="182" t="n">
        <v>0.0005</v>
      </c>
      <c r="DY325" s="182" t="n">
        <v>0.0005</v>
      </c>
      <c r="DZ325" s="182" t="n">
        <v>0.0003</v>
      </c>
      <c r="EA325" s="182" t="n">
        <v>0.000275</v>
      </c>
      <c r="EB325" s="182" t="n">
        <v>0.0004</v>
      </c>
      <c r="ED325" s="182" t="n">
        <v>6.5E-005</v>
      </c>
      <c r="EF325" s="173" t="n">
        <v>1</v>
      </c>
    </row>
    <row r="326" customFormat="false" ht="12.75" hidden="false" customHeight="false" outlineLevel="0" collapsed="false">
      <c r="B326" s="173" t="n">
        <v>0.98</v>
      </c>
      <c r="C326" s="173" t="n">
        <v>0</v>
      </c>
      <c r="E326" s="173" t="n">
        <v>0</v>
      </c>
      <c r="F326" s="173" t="n">
        <v>0</v>
      </c>
      <c r="G326" s="173" t="n">
        <v>0</v>
      </c>
      <c r="H326" s="173" t="n">
        <v>0</v>
      </c>
      <c r="I326" s="173" t="n">
        <v>0</v>
      </c>
      <c r="J326" s="173" t="n">
        <v>0.9805</v>
      </c>
      <c r="K326" s="173" t="n">
        <v>0</v>
      </c>
      <c r="L326" s="173" t="n">
        <v>0</v>
      </c>
      <c r="M326" s="173" t="n">
        <v>0</v>
      </c>
      <c r="N326" s="173" t="n">
        <v>0</v>
      </c>
      <c r="O326" s="173" t="n">
        <v>0</v>
      </c>
      <c r="P326" s="173" t="n">
        <v>0</v>
      </c>
      <c r="Q326" s="173" t="n">
        <v>0</v>
      </c>
      <c r="AG326" s="173" t="n">
        <v>0.99</v>
      </c>
      <c r="AH326" s="173" t="n">
        <v>0</v>
      </c>
      <c r="AI326" s="173" t="n">
        <v>0</v>
      </c>
      <c r="AJ326" s="173" t="n">
        <v>0</v>
      </c>
      <c r="AK326" s="173" t="n">
        <v>1</v>
      </c>
      <c r="AL326" s="173" t="n">
        <v>0</v>
      </c>
      <c r="AM326" s="174" t="n">
        <v>0</v>
      </c>
      <c r="BB326" s="181" t="n">
        <v>1</v>
      </c>
      <c r="BC326" s="173" t="n">
        <v>1</v>
      </c>
      <c r="BD326" s="173" t="n">
        <v>1</v>
      </c>
      <c r="BE326" s="173" t="n">
        <v>1</v>
      </c>
      <c r="BF326" s="173" t="n">
        <v>0.9999</v>
      </c>
      <c r="BG326" s="173" t="n">
        <v>1</v>
      </c>
      <c r="BH326" s="173" t="n">
        <v>1</v>
      </c>
      <c r="BI326" s="173" t="n">
        <v>0.99</v>
      </c>
      <c r="BJ326" s="173" t="n">
        <v>0.999</v>
      </c>
      <c r="BK326" s="173" t="n">
        <v>0.999</v>
      </c>
      <c r="BL326" s="173" t="n">
        <v>0.9985</v>
      </c>
      <c r="BM326" s="173" t="n">
        <v>0.9985</v>
      </c>
      <c r="BN326" s="173" t="n">
        <v>0.972</v>
      </c>
      <c r="BO326" s="173" t="n">
        <v>0.9999</v>
      </c>
      <c r="BP326" s="173" t="n">
        <v>0.9999</v>
      </c>
      <c r="BQ326" s="173" t="n">
        <v>1</v>
      </c>
      <c r="CP326" s="173" t="n">
        <v>0.955</v>
      </c>
      <c r="CV326" s="173" t="n">
        <v>0.45</v>
      </c>
      <c r="DB326" s="173" t="n">
        <v>0.875</v>
      </c>
      <c r="DC326" s="173" t="n">
        <v>0.9025</v>
      </c>
      <c r="DD326" s="173" t="n">
        <v>0.82</v>
      </c>
      <c r="DE326" s="173" t="n">
        <v>0.89</v>
      </c>
      <c r="DN326" s="182" t="n">
        <v>0.000285</v>
      </c>
      <c r="DO326" s="182" t="n">
        <v>0.0002</v>
      </c>
      <c r="DP326" s="182" t="n">
        <v>0</v>
      </c>
      <c r="DQ326" s="182" t="n">
        <v>0.0001</v>
      </c>
      <c r="DR326" s="182" t="n">
        <v>0</v>
      </c>
      <c r="DS326" s="182" t="n">
        <v>0.0036</v>
      </c>
      <c r="DT326" s="182" t="n">
        <v>0.00047</v>
      </c>
      <c r="DW326" s="182" t="n">
        <v>0</v>
      </c>
      <c r="DX326" s="182" t="n">
        <v>0.0005</v>
      </c>
      <c r="DY326" s="182" t="n">
        <v>0.0005</v>
      </c>
      <c r="DZ326" s="182" t="n">
        <v>0.0003</v>
      </c>
      <c r="EA326" s="182" t="n">
        <v>0.000275</v>
      </c>
      <c r="EB326" s="182" t="n">
        <v>0.0004</v>
      </c>
      <c r="ED326" s="182" t="n">
        <v>6.5E-005</v>
      </c>
      <c r="EF326" s="173" t="n">
        <v>1</v>
      </c>
    </row>
    <row r="327" customFormat="false" ht="12.75" hidden="false" customHeight="false" outlineLevel="0" collapsed="false">
      <c r="B327" s="173" t="n">
        <v>0.98</v>
      </c>
      <c r="C327" s="173" t="n">
        <v>0</v>
      </c>
      <c r="E327" s="173" t="n">
        <v>0</v>
      </c>
      <c r="F327" s="173" t="n">
        <v>0</v>
      </c>
      <c r="G327" s="173" t="n">
        <v>0</v>
      </c>
      <c r="H327" s="173" t="n">
        <v>0</v>
      </c>
      <c r="I327" s="173" t="n">
        <v>0</v>
      </c>
      <c r="J327" s="173" t="n">
        <v>0.9805</v>
      </c>
      <c r="K327" s="173" t="n">
        <v>0</v>
      </c>
      <c r="L327" s="173" t="n">
        <v>0</v>
      </c>
      <c r="M327" s="173" t="n">
        <v>0</v>
      </c>
      <c r="N327" s="173" t="n">
        <v>0</v>
      </c>
      <c r="O327" s="173" t="n">
        <v>0</v>
      </c>
      <c r="P327" s="173" t="n">
        <v>0</v>
      </c>
      <c r="Q327" s="173" t="n">
        <v>0</v>
      </c>
      <c r="AG327" s="173" t="n">
        <v>0.99</v>
      </c>
      <c r="AH327" s="173" t="n">
        <v>0</v>
      </c>
      <c r="AI327" s="173" t="n">
        <v>0</v>
      </c>
      <c r="AJ327" s="173" t="n">
        <v>0</v>
      </c>
      <c r="AK327" s="173" t="n">
        <v>1</v>
      </c>
      <c r="AL327" s="173" t="n">
        <v>0</v>
      </c>
      <c r="AM327" s="174" t="n">
        <v>0</v>
      </c>
      <c r="BB327" s="181" t="n">
        <v>1</v>
      </c>
      <c r="BC327" s="173" t="n">
        <v>1</v>
      </c>
      <c r="BD327" s="173" t="n">
        <v>1</v>
      </c>
      <c r="BE327" s="173" t="n">
        <v>1</v>
      </c>
      <c r="BF327" s="173" t="n">
        <v>0.9999</v>
      </c>
      <c r="BG327" s="173" t="n">
        <v>1</v>
      </c>
      <c r="BH327" s="173" t="n">
        <v>1</v>
      </c>
      <c r="BI327" s="173" t="n">
        <v>0.99</v>
      </c>
      <c r="BJ327" s="173" t="n">
        <v>0.999</v>
      </c>
      <c r="BK327" s="173" t="n">
        <v>0.999</v>
      </c>
      <c r="BL327" s="173" t="n">
        <v>0.9985</v>
      </c>
      <c r="BM327" s="173" t="n">
        <v>0.9985</v>
      </c>
      <c r="BN327" s="173" t="n">
        <v>0.972</v>
      </c>
      <c r="BO327" s="173" t="n">
        <v>0.9999</v>
      </c>
      <c r="BP327" s="173" t="n">
        <v>0.9999</v>
      </c>
      <c r="BQ327" s="173" t="n">
        <v>1</v>
      </c>
      <c r="CP327" s="173" t="n">
        <v>0.955</v>
      </c>
      <c r="CV327" s="173" t="n">
        <v>0.46</v>
      </c>
      <c r="DB327" s="173" t="n">
        <v>0.85</v>
      </c>
      <c r="DC327" s="173" t="n">
        <v>0.9025</v>
      </c>
      <c r="DD327" s="173" t="n">
        <v>0.82</v>
      </c>
      <c r="DE327" s="173" t="n">
        <v>0.89</v>
      </c>
      <c r="DN327" s="182" t="n">
        <v>0.000285</v>
      </c>
      <c r="DO327" s="182" t="n">
        <v>0.0002</v>
      </c>
      <c r="DP327" s="182" t="n">
        <v>0</v>
      </c>
      <c r="DQ327" s="182" t="n">
        <v>0.0001</v>
      </c>
      <c r="DR327" s="182" t="n">
        <v>0</v>
      </c>
      <c r="DS327" s="182" t="n">
        <v>0.0036</v>
      </c>
      <c r="DT327" s="182" t="n">
        <v>0.00047</v>
      </c>
      <c r="DW327" s="182" t="n">
        <v>0</v>
      </c>
      <c r="DX327" s="182" t="n">
        <v>0.0005</v>
      </c>
      <c r="DY327" s="182" t="n">
        <v>0.0005</v>
      </c>
      <c r="DZ327" s="182" t="n">
        <v>0.0003</v>
      </c>
      <c r="EA327" s="182" t="n">
        <v>0.000275</v>
      </c>
      <c r="EB327" s="182" t="n">
        <v>0.0004</v>
      </c>
      <c r="ED327" s="182" t="n">
        <v>6.5E-005</v>
      </c>
      <c r="EF327" s="173" t="n">
        <v>1</v>
      </c>
    </row>
    <row r="328" customFormat="false" ht="12.75" hidden="false" customHeight="false" outlineLevel="0" collapsed="false">
      <c r="B328" s="173" t="n">
        <v>0.98</v>
      </c>
      <c r="C328" s="173" t="n">
        <v>0</v>
      </c>
      <c r="E328" s="173" t="n">
        <v>0</v>
      </c>
      <c r="F328" s="173" t="n">
        <v>0</v>
      </c>
      <c r="G328" s="173" t="n">
        <v>0</v>
      </c>
      <c r="H328" s="173" t="n">
        <v>0</v>
      </c>
      <c r="I328" s="173" t="n">
        <v>0</v>
      </c>
      <c r="J328" s="173" t="n">
        <v>0.9805</v>
      </c>
      <c r="K328" s="173" t="n">
        <v>0</v>
      </c>
      <c r="L328" s="173" t="n">
        <v>0</v>
      </c>
      <c r="M328" s="173" t="n">
        <v>0</v>
      </c>
      <c r="N328" s="173" t="n">
        <v>0</v>
      </c>
      <c r="O328" s="173" t="n">
        <v>0</v>
      </c>
      <c r="P328" s="173" t="n">
        <v>0</v>
      </c>
      <c r="Q328" s="173" t="n">
        <v>0</v>
      </c>
      <c r="BB328" s="181" t="n">
        <v>1</v>
      </c>
      <c r="BC328" s="173" t="n">
        <v>1</v>
      </c>
      <c r="BD328" s="173" t="n">
        <v>1</v>
      </c>
      <c r="BE328" s="173" t="n">
        <v>1</v>
      </c>
      <c r="BF328" s="173" t="n">
        <v>0.9999</v>
      </c>
      <c r="BG328" s="173" t="n">
        <v>1</v>
      </c>
      <c r="BH328" s="173" t="n">
        <v>1</v>
      </c>
      <c r="BI328" s="173" t="n">
        <v>0.99</v>
      </c>
      <c r="BJ328" s="173" t="n">
        <v>0.999</v>
      </c>
      <c r="BK328" s="173" t="n">
        <v>0.999</v>
      </c>
      <c r="BL328" s="173" t="n">
        <v>0.9985</v>
      </c>
      <c r="BM328" s="173" t="n">
        <v>0.9985</v>
      </c>
      <c r="BN328" s="173" t="n">
        <v>0.972</v>
      </c>
      <c r="BO328" s="173" t="n">
        <v>0.9999</v>
      </c>
      <c r="BP328" s="173" t="n">
        <v>0.9999</v>
      </c>
      <c r="BQ328" s="173" t="n">
        <v>1</v>
      </c>
      <c r="CP328" s="173" t="n">
        <v>0.935</v>
      </c>
      <c r="CV328" s="173" t="n">
        <v>0.48</v>
      </c>
      <c r="DB328" s="173" t="n">
        <v>0.69</v>
      </c>
      <c r="DC328" s="173" t="n">
        <v>0.8925</v>
      </c>
      <c r="DD328" s="173" t="n">
        <v>0.715</v>
      </c>
      <c r="DE328" s="173" t="n">
        <v>0.89</v>
      </c>
      <c r="DN328" s="182" t="n">
        <v>0.000285</v>
      </c>
      <c r="DO328" s="182" t="n">
        <v>0.0002</v>
      </c>
      <c r="DP328" s="182" t="n">
        <v>0</v>
      </c>
      <c r="DQ328" s="182" t="n">
        <v>0.0001</v>
      </c>
      <c r="DR328" s="182" t="n">
        <v>0</v>
      </c>
      <c r="DS328" s="182" t="n">
        <v>0.0036</v>
      </c>
      <c r="DT328" s="182" t="n">
        <v>0.00047</v>
      </c>
      <c r="DW328" s="182" t="n">
        <v>0</v>
      </c>
      <c r="DX328" s="182" t="n">
        <v>0.0005</v>
      </c>
      <c r="DY328" s="182" t="n">
        <v>0.0005</v>
      </c>
      <c r="DZ328" s="182" t="n">
        <v>0.0003</v>
      </c>
      <c r="EA328" s="182" t="n">
        <v>0.000275</v>
      </c>
      <c r="EB328" s="182" t="n">
        <v>0.0004</v>
      </c>
      <c r="ED328" s="182" t="n">
        <v>6.5E-005</v>
      </c>
      <c r="EF328" s="173" t="n">
        <v>1</v>
      </c>
    </row>
    <row r="329" customFormat="false" ht="12.75" hidden="false" customHeight="false" outlineLevel="0" collapsed="false">
      <c r="B329" s="173" t="n">
        <v>0.98</v>
      </c>
      <c r="C329" s="173" t="n">
        <v>0</v>
      </c>
      <c r="E329" s="173" t="n">
        <v>0</v>
      </c>
      <c r="F329" s="173" t="n">
        <v>0</v>
      </c>
      <c r="G329" s="173" t="n">
        <v>0</v>
      </c>
      <c r="H329" s="173" t="n">
        <v>0</v>
      </c>
      <c r="I329" s="173" t="n">
        <v>0</v>
      </c>
      <c r="J329" s="173" t="n">
        <v>0.9805</v>
      </c>
      <c r="K329" s="173" t="n">
        <v>0</v>
      </c>
      <c r="L329" s="173" t="n">
        <v>0</v>
      </c>
      <c r="M329" s="173" t="n">
        <v>0</v>
      </c>
      <c r="N329" s="173" t="n">
        <v>0</v>
      </c>
      <c r="O329" s="173" t="n">
        <v>0</v>
      </c>
      <c r="P329" s="173" t="n">
        <v>0</v>
      </c>
      <c r="Q329" s="173" t="n">
        <v>0</v>
      </c>
      <c r="BB329" s="181" t="n">
        <v>1</v>
      </c>
      <c r="BC329" s="173" t="n">
        <v>1</v>
      </c>
      <c r="BD329" s="173" t="n">
        <v>1</v>
      </c>
      <c r="BE329" s="173" t="n">
        <v>1</v>
      </c>
      <c r="BF329" s="173" t="n">
        <v>0.9999</v>
      </c>
      <c r="BG329" s="173" t="n">
        <v>1</v>
      </c>
      <c r="BH329" s="173" t="n">
        <v>1</v>
      </c>
      <c r="BI329" s="173" t="n">
        <v>0.99</v>
      </c>
      <c r="BJ329" s="173" t="n">
        <v>0.999</v>
      </c>
      <c r="BK329" s="173" t="n">
        <v>0.999</v>
      </c>
      <c r="BL329" s="173" t="n">
        <v>0.9985</v>
      </c>
      <c r="BM329" s="173" t="n">
        <v>0.9985</v>
      </c>
      <c r="BN329" s="173" t="n">
        <v>0.972</v>
      </c>
      <c r="BO329" s="173" t="n">
        <v>0.9999</v>
      </c>
      <c r="BP329" s="173" t="n">
        <v>0.9999</v>
      </c>
      <c r="BQ329" s="173" t="n">
        <v>1</v>
      </c>
      <c r="CP329" s="173" t="n">
        <v>0.895</v>
      </c>
      <c r="DB329" s="173" t="n">
        <v>0.69</v>
      </c>
      <c r="DC329" s="173" t="n">
        <v>0.88</v>
      </c>
      <c r="DD329" s="173" t="n">
        <v>0.64</v>
      </c>
      <c r="DE329" s="173" t="n">
        <v>0.89</v>
      </c>
      <c r="DN329" s="182" t="n">
        <v>0.000285</v>
      </c>
      <c r="DO329" s="182" t="n">
        <v>0.0002</v>
      </c>
      <c r="DP329" s="182" t="n">
        <v>0</v>
      </c>
      <c r="DQ329" s="182" t="n">
        <v>0.0001</v>
      </c>
      <c r="DR329" s="182" t="n">
        <v>0</v>
      </c>
      <c r="DS329" s="182" t="n">
        <v>0.0036</v>
      </c>
      <c r="DT329" s="182" t="n">
        <v>0.00047</v>
      </c>
      <c r="DW329" s="182" t="n">
        <v>0</v>
      </c>
      <c r="DX329" s="182" t="n">
        <v>0.0005</v>
      </c>
      <c r="DY329" s="182" t="n">
        <v>0.0005</v>
      </c>
      <c r="DZ329" s="182" t="n">
        <v>0.0003</v>
      </c>
      <c r="EA329" s="182" t="n">
        <v>0.000275</v>
      </c>
      <c r="EB329" s="182" t="n">
        <v>0.0004</v>
      </c>
      <c r="ED329" s="182" t="n">
        <v>6.5E-005</v>
      </c>
      <c r="EF329" s="173" t="n">
        <v>1</v>
      </c>
    </row>
    <row r="330" customFormat="false" ht="12.75" hidden="false" customHeight="false" outlineLevel="0" collapsed="false">
      <c r="B330" s="173" t="n">
        <v>0.98</v>
      </c>
      <c r="C330" s="173" t="n">
        <v>0</v>
      </c>
      <c r="E330" s="173" t="n">
        <v>0</v>
      </c>
      <c r="F330" s="173" t="n">
        <v>0</v>
      </c>
      <c r="G330" s="173" t="n">
        <v>0</v>
      </c>
      <c r="H330" s="173" t="n">
        <v>0</v>
      </c>
      <c r="I330" s="173" t="n">
        <v>0</v>
      </c>
      <c r="J330" s="173" t="n">
        <v>0.9805</v>
      </c>
      <c r="K330" s="173" t="n">
        <v>0</v>
      </c>
      <c r="L330" s="173" t="n">
        <v>0</v>
      </c>
      <c r="M330" s="173" t="n">
        <v>0</v>
      </c>
      <c r="N330" s="173" t="n">
        <v>0</v>
      </c>
      <c r="O330" s="173" t="n">
        <v>0</v>
      </c>
      <c r="P330" s="173" t="n">
        <v>0</v>
      </c>
      <c r="Q330" s="173" t="n">
        <v>0</v>
      </c>
      <c r="BB330" s="181" t="n">
        <v>1</v>
      </c>
      <c r="BC330" s="173" t="n">
        <v>1</v>
      </c>
      <c r="BD330" s="173" t="n">
        <v>1</v>
      </c>
      <c r="BE330" s="173" t="n">
        <v>1</v>
      </c>
      <c r="BF330" s="173" t="n">
        <v>0.9999</v>
      </c>
      <c r="BG330" s="173" t="n">
        <v>1</v>
      </c>
      <c r="BH330" s="173" t="n">
        <v>1</v>
      </c>
      <c r="BI330" s="173" t="n">
        <v>0.99</v>
      </c>
      <c r="BJ330" s="173" t="n">
        <v>0.999</v>
      </c>
      <c r="BK330" s="173" t="n">
        <v>0.999</v>
      </c>
      <c r="BL330" s="173" t="n">
        <v>0.9985</v>
      </c>
      <c r="BM330" s="173" t="n">
        <v>0.9985</v>
      </c>
      <c r="BN330" s="173" t="n">
        <v>0.972</v>
      </c>
      <c r="BO330" s="173" t="n">
        <v>0.9999</v>
      </c>
      <c r="BP330" s="173" t="n">
        <v>0.9999</v>
      </c>
      <c r="BQ330" s="173" t="n">
        <v>1</v>
      </c>
      <c r="CP330" s="173" t="n">
        <v>0.865</v>
      </c>
      <c r="DB330" s="173" t="n">
        <v>0.71</v>
      </c>
      <c r="DC330" s="173" t="n">
        <v>0.8775</v>
      </c>
      <c r="DD330" s="173" t="n">
        <v>0.67</v>
      </c>
      <c r="DE330" s="173" t="n">
        <v>0.89</v>
      </c>
      <c r="DN330" s="182" t="n">
        <v>0.000285</v>
      </c>
      <c r="DO330" s="182" t="n">
        <v>0.0002</v>
      </c>
      <c r="DP330" s="182" t="n">
        <v>0</v>
      </c>
      <c r="DQ330" s="182" t="n">
        <v>0.0001</v>
      </c>
      <c r="DR330" s="182" t="n">
        <v>0</v>
      </c>
      <c r="DS330" s="182" t="n">
        <v>0.0036</v>
      </c>
      <c r="DT330" s="182" t="n">
        <v>0.00047</v>
      </c>
      <c r="DW330" s="182" t="n">
        <v>0</v>
      </c>
      <c r="DX330" s="182" t="n">
        <v>0.0005</v>
      </c>
      <c r="DY330" s="182" t="n">
        <v>0.0005</v>
      </c>
      <c r="DZ330" s="182" t="n">
        <v>0.0003</v>
      </c>
      <c r="EA330" s="182" t="n">
        <v>0.000275</v>
      </c>
      <c r="EB330" s="182" t="n">
        <v>0.0004</v>
      </c>
      <c r="ED330" s="182" t="n">
        <v>6.5E-005</v>
      </c>
      <c r="EF330" s="173" t="n">
        <v>1</v>
      </c>
    </row>
    <row r="331" customFormat="false" ht="12.75" hidden="false" customHeight="false" outlineLevel="0" collapsed="false">
      <c r="B331" s="173" t="n">
        <v>0.98</v>
      </c>
      <c r="C331" s="173" t="n">
        <v>0</v>
      </c>
      <c r="E331" s="173" t="n">
        <v>0</v>
      </c>
      <c r="F331" s="173" t="n">
        <v>0</v>
      </c>
      <c r="G331" s="173" t="n">
        <v>0</v>
      </c>
      <c r="H331" s="173" t="n">
        <v>0</v>
      </c>
      <c r="I331" s="173" t="n">
        <v>0</v>
      </c>
      <c r="J331" s="173" t="n">
        <v>0.9805</v>
      </c>
      <c r="K331" s="173" t="n">
        <v>0</v>
      </c>
      <c r="L331" s="173" t="n">
        <v>0</v>
      </c>
      <c r="M331" s="173" t="n">
        <v>0</v>
      </c>
      <c r="N331" s="173" t="n">
        <v>0</v>
      </c>
      <c r="O331" s="173" t="n">
        <v>0</v>
      </c>
      <c r="P331" s="173" t="n">
        <v>0</v>
      </c>
      <c r="Q331" s="173" t="n">
        <v>0</v>
      </c>
      <c r="BB331" s="181" t="n">
        <v>1</v>
      </c>
      <c r="BC331" s="173" t="n">
        <v>1</v>
      </c>
      <c r="BD331" s="173" t="n">
        <v>1</v>
      </c>
      <c r="BE331" s="173" t="n">
        <v>1</v>
      </c>
      <c r="BF331" s="173" t="n">
        <v>0.9999</v>
      </c>
      <c r="BG331" s="173" t="n">
        <v>1</v>
      </c>
      <c r="BH331" s="173" t="n">
        <v>1</v>
      </c>
      <c r="BI331" s="173" t="n">
        <v>0.99</v>
      </c>
      <c r="BJ331" s="173" t="n">
        <v>0.999</v>
      </c>
      <c r="BK331" s="173" t="n">
        <v>0.999</v>
      </c>
      <c r="BL331" s="173" t="n">
        <v>0.9985</v>
      </c>
      <c r="BM331" s="173" t="n">
        <v>0.9985</v>
      </c>
      <c r="BN331" s="173" t="n">
        <v>0.972</v>
      </c>
      <c r="BO331" s="173" t="n">
        <v>0.9999</v>
      </c>
      <c r="BP331" s="173" t="n">
        <v>0.9999</v>
      </c>
      <c r="BQ331" s="173" t="n">
        <v>1</v>
      </c>
      <c r="CP331" s="173" t="n">
        <v>0.865</v>
      </c>
      <c r="DB331" s="173" t="n">
        <v>0.8</v>
      </c>
      <c r="DC331" s="173" t="n">
        <v>0.9</v>
      </c>
      <c r="DD331" s="173" t="n">
        <v>0.83</v>
      </c>
      <c r="DE331" s="173" t="n">
        <v>0.89</v>
      </c>
      <c r="DN331" s="182" t="n">
        <v>0.000285</v>
      </c>
      <c r="DO331" s="182" t="n">
        <v>0.0002</v>
      </c>
      <c r="DP331" s="182" t="n">
        <v>0</v>
      </c>
      <c r="DQ331" s="182" t="n">
        <v>0.0001</v>
      </c>
      <c r="DR331" s="182" t="n">
        <v>0</v>
      </c>
      <c r="DS331" s="182" t="n">
        <v>0.0036</v>
      </c>
      <c r="DT331" s="182" t="n">
        <v>0.00047</v>
      </c>
      <c r="DW331" s="182" t="n">
        <v>0</v>
      </c>
      <c r="DX331" s="182" t="n">
        <v>0.0005</v>
      </c>
      <c r="DY331" s="182" t="n">
        <v>0.0005</v>
      </c>
      <c r="DZ331" s="182" t="n">
        <v>0.0003</v>
      </c>
      <c r="EA331" s="182" t="n">
        <v>0.000275</v>
      </c>
      <c r="EB331" s="182" t="n">
        <v>0.0004</v>
      </c>
      <c r="ED331" s="173" t="n">
        <v>6.5E-005</v>
      </c>
      <c r="EF331" s="173" t="n">
        <v>1</v>
      </c>
    </row>
    <row r="332" customFormat="false" ht="12.75" hidden="false" customHeight="false" outlineLevel="0" collapsed="false">
      <c r="B332" s="173" t="n">
        <v>0.98</v>
      </c>
      <c r="C332" s="173" t="n">
        <v>0</v>
      </c>
      <c r="E332" s="173" t="n">
        <v>0</v>
      </c>
      <c r="F332" s="173" t="n">
        <v>0</v>
      </c>
      <c r="G332" s="173" t="n">
        <v>0</v>
      </c>
      <c r="H332" s="173" t="n">
        <v>0</v>
      </c>
      <c r="I332" s="173" t="n">
        <v>0</v>
      </c>
      <c r="J332" s="173" t="n">
        <v>0.9805</v>
      </c>
      <c r="K332" s="173" t="n">
        <v>0</v>
      </c>
      <c r="L332" s="173" t="n">
        <v>0</v>
      </c>
      <c r="M332" s="173" t="n">
        <v>0</v>
      </c>
      <c r="N332" s="173" t="n">
        <v>0</v>
      </c>
      <c r="O332" s="173" t="n">
        <v>0</v>
      </c>
      <c r="P332" s="173" t="n">
        <v>0</v>
      </c>
      <c r="Q332" s="173" t="n">
        <v>0</v>
      </c>
      <c r="BB332" s="181" t="n">
        <v>1</v>
      </c>
      <c r="BC332" s="173" t="n">
        <v>1</v>
      </c>
      <c r="BD332" s="173" t="n">
        <v>1</v>
      </c>
      <c r="BE332" s="173" t="n">
        <v>1</v>
      </c>
      <c r="BF332" s="173" t="n">
        <v>0.9999</v>
      </c>
      <c r="BG332" s="173" t="n">
        <v>1</v>
      </c>
      <c r="BH332" s="173" t="n">
        <v>1</v>
      </c>
      <c r="BI332" s="173" t="n">
        <v>0.99</v>
      </c>
      <c r="BJ332" s="173" t="n">
        <v>0.999</v>
      </c>
      <c r="BK332" s="173" t="n">
        <v>0.999</v>
      </c>
      <c r="BL332" s="173" t="n">
        <v>0.9985</v>
      </c>
      <c r="BM332" s="173" t="n">
        <v>0.9985</v>
      </c>
      <c r="BN332" s="173" t="n">
        <v>0.972</v>
      </c>
      <c r="BO332" s="173" t="n">
        <v>0.9999</v>
      </c>
      <c r="BP332" s="173" t="n">
        <v>0.9999</v>
      </c>
      <c r="CP332" s="173" t="n">
        <v>0.895</v>
      </c>
      <c r="DB332" s="173" t="n">
        <v>0.85</v>
      </c>
      <c r="DC332" s="173" t="n">
        <v>0.903</v>
      </c>
      <c r="DD332" s="173" t="n">
        <v>0.92</v>
      </c>
      <c r="DE332" s="173" t="n">
        <v>0.89</v>
      </c>
      <c r="DN332" s="173" t="n">
        <v>0.000285</v>
      </c>
      <c r="DO332" s="173" t="n">
        <v>0.0002</v>
      </c>
      <c r="DP332" s="182" t="n">
        <v>0</v>
      </c>
      <c r="DQ332" s="173" t="n">
        <v>0.0001</v>
      </c>
      <c r="DR332" s="173" t="n">
        <v>0</v>
      </c>
      <c r="DS332" s="173" t="n">
        <v>0.0036</v>
      </c>
      <c r="DT332" s="173" t="n">
        <v>0.00047</v>
      </c>
      <c r="DW332" s="173" t="n">
        <v>0</v>
      </c>
      <c r="DX332" s="173" t="n">
        <v>0.0005</v>
      </c>
      <c r="DY332" s="173" t="n">
        <v>0.0005</v>
      </c>
      <c r="DZ332" s="173" t="n">
        <v>0.0003</v>
      </c>
      <c r="EA332" s="173" t="n">
        <v>0.000275</v>
      </c>
      <c r="EB332" s="173" t="n">
        <v>0.0004</v>
      </c>
    </row>
    <row r="333" customFormat="false" ht="12.75" hidden="false" customHeight="false" outlineLevel="0" collapsed="false">
      <c r="B333" s="173" t="n">
        <v>0.98</v>
      </c>
      <c r="C333" s="173" t="n">
        <v>0</v>
      </c>
      <c r="E333" s="173" t="n">
        <v>0</v>
      </c>
      <c r="F333" s="173" t="n">
        <v>0</v>
      </c>
      <c r="G333" s="173" t="n">
        <v>0</v>
      </c>
      <c r="H333" s="173" t="n">
        <v>0</v>
      </c>
      <c r="I333" s="173" t="n">
        <v>0</v>
      </c>
      <c r="J333" s="173" t="n">
        <v>0.9805</v>
      </c>
      <c r="K333" s="173" t="n">
        <v>0</v>
      </c>
      <c r="L333" s="173" t="n">
        <v>0</v>
      </c>
      <c r="M333" s="173" t="n">
        <v>0</v>
      </c>
      <c r="N333" s="173" t="n">
        <v>0</v>
      </c>
      <c r="O333" s="173" t="n">
        <v>0</v>
      </c>
      <c r="P333" s="173" t="n">
        <v>0</v>
      </c>
      <c r="Q333" s="173" t="n">
        <v>0</v>
      </c>
      <c r="BB333" s="181" t="n">
        <v>1</v>
      </c>
      <c r="BC333" s="173" t="n">
        <v>1</v>
      </c>
      <c r="BD333" s="173" t="n">
        <v>1</v>
      </c>
      <c r="BE333" s="173" t="n">
        <v>1</v>
      </c>
      <c r="BF333" s="173" t="n">
        <v>0.9999</v>
      </c>
      <c r="BG333" s="173" t="n">
        <v>1</v>
      </c>
      <c r="BH333" s="173" t="n">
        <v>1</v>
      </c>
      <c r="BI333" s="173" t="n">
        <v>0.99</v>
      </c>
      <c r="BJ333" s="173" t="n">
        <v>0.999</v>
      </c>
      <c r="BK333" s="173" t="n">
        <v>0.999</v>
      </c>
      <c r="BL333" s="173" t="n">
        <v>0.9985</v>
      </c>
      <c r="BM333" s="173" t="n">
        <v>0.9985</v>
      </c>
      <c r="BN333" s="173" t="n">
        <v>0.972</v>
      </c>
      <c r="BO333" s="173" t="n">
        <v>0.9999</v>
      </c>
      <c r="BP333" s="173" t="n">
        <v>0.9999</v>
      </c>
      <c r="CP333" s="173" t="n">
        <v>0.965</v>
      </c>
      <c r="DB333" s="173" t="n">
        <v>0.88</v>
      </c>
      <c r="DC333" s="173" t="n">
        <v>0.9</v>
      </c>
      <c r="DD333" s="173" t="n">
        <v>0.935</v>
      </c>
      <c r="DE333" s="173" t="n">
        <v>0.89</v>
      </c>
    </row>
    <row r="334" customFormat="false" ht="12.75" hidden="false" customHeight="false" outlineLevel="0" collapsed="false">
      <c r="B334" s="173" t="n">
        <v>0.98</v>
      </c>
      <c r="C334" s="173" t="n">
        <v>0</v>
      </c>
      <c r="E334" s="173" t="n">
        <v>0</v>
      </c>
      <c r="F334" s="173" t="n">
        <v>0</v>
      </c>
      <c r="G334" s="173" t="n">
        <v>0</v>
      </c>
      <c r="H334" s="173" t="n">
        <v>0</v>
      </c>
      <c r="I334" s="173" t="n">
        <v>0</v>
      </c>
      <c r="J334" s="173" t="n">
        <v>0.9805</v>
      </c>
      <c r="K334" s="173" t="n">
        <v>0</v>
      </c>
      <c r="L334" s="173" t="n">
        <v>0</v>
      </c>
      <c r="M334" s="173" t="n">
        <v>0</v>
      </c>
      <c r="N334" s="173" t="n">
        <v>0</v>
      </c>
      <c r="O334" s="173" t="n">
        <v>0</v>
      </c>
      <c r="P334" s="173" t="n">
        <v>0</v>
      </c>
      <c r="Q334" s="173" t="n">
        <v>0</v>
      </c>
      <c r="BB334" s="181" t="n">
        <v>1</v>
      </c>
      <c r="BC334" s="173" t="n">
        <v>1</v>
      </c>
      <c r="BD334" s="173" t="n">
        <v>1</v>
      </c>
      <c r="BE334" s="173" t="n">
        <v>1</v>
      </c>
      <c r="BF334" s="173" t="n">
        <v>0.9999</v>
      </c>
      <c r="BG334" s="173" t="n">
        <v>1</v>
      </c>
      <c r="BH334" s="173" t="n">
        <v>1</v>
      </c>
      <c r="BI334" s="173" t="n">
        <v>0.99</v>
      </c>
      <c r="BJ334" s="173" t="n">
        <v>0.999</v>
      </c>
      <c r="BK334" s="173" t="n">
        <v>0.999</v>
      </c>
      <c r="BL334" s="173" t="n">
        <v>0.9985</v>
      </c>
      <c r="BM334" s="173" t="n">
        <v>0.9985</v>
      </c>
      <c r="BN334" s="173" t="n">
        <v>0.972</v>
      </c>
      <c r="BO334" s="173" t="n">
        <v>0.9999</v>
      </c>
      <c r="BP334" s="173" t="n">
        <v>0.9999</v>
      </c>
      <c r="CP334" s="173" t="n">
        <v>0.965</v>
      </c>
      <c r="DB334" s="173" t="n">
        <v>0.88</v>
      </c>
      <c r="DC334" s="173" t="n">
        <v>0.9025</v>
      </c>
      <c r="DD334" s="173" t="n">
        <v>0.915</v>
      </c>
      <c r="DE334" s="173" t="n">
        <v>0.89</v>
      </c>
    </row>
    <row r="335" customFormat="false" ht="12.75" hidden="false" customHeight="false" outlineLevel="0" collapsed="false">
      <c r="B335" s="173" t="n">
        <v>0.98</v>
      </c>
      <c r="C335" s="173" t="n">
        <v>0</v>
      </c>
      <c r="E335" s="173" t="n">
        <v>0</v>
      </c>
      <c r="F335" s="173" t="n">
        <v>0</v>
      </c>
      <c r="G335" s="173" t="n">
        <v>0</v>
      </c>
      <c r="H335" s="173" t="n">
        <v>0</v>
      </c>
      <c r="I335" s="173" t="n">
        <v>0</v>
      </c>
      <c r="J335" s="173" t="n">
        <v>0.9805</v>
      </c>
      <c r="K335" s="173" t="n">
        <v>0</v>
      </c>
      <c r="L335" s="173" t="n">
        <v>0</v>
      </c>
      <c r="M335" s="173" t="n">
        <v>0</v>
      </c>
      <c r="N335" s="173" t="n">
        <v>0</v>
      </c>
      <c r="O335" s="173" t="n">
        <v>0</v>
      </c>
      <c r="P335" s="173" t="n">
        <v>0</v>
      </c>
      <c r="Q335" s="173" t="n">
        <v>0</v>
      </c>
      <c r="BB335" s="181" t="n">
        <v>1</v>
      </c>
      <c r="BC335" s="173" t="n">
        <v>1</v>
      </c>
      <c r="BD335" s="173" t="n">
        <v>1</v>
      </c>
      <c r="BE335" s="173" t="n">
        <v>1</v>
      </c>
      <c r="BF335" s="173" t="n">
        <v>0.9999</v>
      </c>
      <c r="BG335" s="173" t="n">
        <v>1</v>
      </c>
      <c r="BH335" s="173" t="n">
        <v>1</v>
      </c>
      <c r="BI335" s="173" t="n">
        <v>0.99</v>
      </c>
      <c r="BJ335" s="173" t="n">
        <v>0.999</v>
      </c>
      <c r="BK335" s="173" t="n">
        <v>0.999</v>
      </c>
      <c r="BL335" s="173" t="n">
        <v>0.9985</v>
      </c>
      <c r="BM335" s="173" t="n">
        <v>0.9985</v>
      </c>
      <c r="BN335" s="173" t="n">
        <v>0.972</v>
      </c>
      <c r="BO335" s="173" t="n">
        <v>0.9999</v>
      </c>
      <c r="BP335" s="173" t="n">
        <v>0.9999</v>
      </c>
      <c r="CP335" s="173" t="n">
        <v>0.975</v>
      </c>
      <c r="DB335" s="173" t="n">
        <v>0.89</v>
      </c>
      <c r="DC335" s="173" t="n">
        <v>0.9075</v>
      </c>
      <c r="DD335" s="173" t="n">
        <v>0.915</v>
      </c>
      <c r="DE335" s="173" t="n">
        <v>0.89</v>
      </c>
    </row>
    <row r="336" customFormat="false" ht="12.75" hidden="false" customHeight="false" outlineLevel="0" collapsed="false">
      <c r="B336" s="173" t="n">
        <v>0.98</v>
      </c>
      <c r="C336" s="173" t="n">
        <v>0</v>
      </c>
      <c r="E336" s="173" t="n">
        <v>0</v>
      </c>
      <c r="F336" s="173" t="n">
        <v>0</v>
      </c>
      <c r="G336" s="173" t="n">
        <v>0</v>
      </c>
      <c r="H336" s="173" t="n">
        <v>0</v>
      </c>
      <c r="I336" s="173" t="n">
        <v>0</v>
      </c>
      <c r="J336" s="173" t="n">
        <v>0.9805</v>
      </c>
      <c r="K336" s="173" t="n">
        <v>0</v>
      </c>
      <c r="L336" s="173" t="n">
        <v>0</v>
      </c>
      <c r="M336" s="173" t="n">
        <v>0</v>
      </c>
      <c r="N336" s="173" t="n">
        <v>0</v>
      </c>
      <c r="O336" s="173" t="n">
        <v>0</v>
      </c>
      <c r="P336" s="173" t="n">
        <v>0</v>
      </c>
      <c r="Q336" s="173" t="n">
        <v>0</v>
      </c>
      <c r="BB336" s="181" t="n">
        <v>1</v>
      </c>
      <c r="BC336" s="173" t="n">
        <v>1</v>
      </c>
      <c r="BD336" s="173" t="n">
        <v>1</v>
      </c>
      <c r="BE336" s="173" t="n">
        <v>1</v>
      </c>
      <c r="BF336" s="173" t="n">
        <v>0.9999</v>
      </c>
      <c r="BG336" s="173" t="n">
        <v>1</v>
      </c>
      <c r="BH336" s="173" t="n">
        <v>1</v>
      </c>
      <c r="BI336" s="173" t="n">
        <v>0.99</v>
      </c>
      <c r="BJ336" s="173" t="n">
        <v>0.999</v>
      </c>
      <c r="BK336" s="173" t="n">
        <v>0.999</v>
      </c>
      <c r="BL336" s="173" t="n">
        <v>0.9985</v>
      </c>
      <c r="BM336" s="173" t="n">
        <v>0.9985</v>
      </c>
      <c r="BN336" s="173" t="n">
        <v>0.972</v>
      </c>
      <c r="BO336" s="173" t="n">
        <v>0.9999</v>
      </c>
      <c r="BP336" s="173" t="n">
        <v>0.9999</v>
      </c>
      <c r="CP336" s="173" t="n">
        <v>0.975</v>
      </c>
      <c r="DB336" s="173" t="n">
        <v>0.915</v>
      </c>
      <c r="DC336" s="173" t="n">
        <v>0.9275</v>
      </c>
      <c r="DD336" s="173" t="n">
        <v>0.915</v>
      </c>
      <c r="DE336" s="173" t="n">
        <v>0.89</v>
      </c>
    </row>
    <row r="337" customFormat="false" ht="12.75" hidden="false" customHeight="false" outlineLevel="0" collapsed="false">
      <c r="B337" s="173" t="n">
        <v>0.98</v>
      </c>
      <c r="C337" s="173" t="n">
        <v>0</v>
      </c>
      <c r="E337" s="173" t="n">
        <v>0</v>
      </c>
      <c r="F337" s="173" t="n">
        <v>0</v>
      </c>
      <c r="G337" s="173" t="n">
        <v>0</v>
      </c>
      <c r="H337" s="173" t="n">
        <v>0</v>
      </c>
      <c r="I337" s="173" t="n">
        <v>0</v>
      </c>
      <c r="J337" s="173" t="n">
        <v>0.9805</v>
      </c>
      <c r="K337" s="173" t="n">
        <v>0</v>
      </c>
      <c r="L337" s="173" t="n">
        <v>0</v>
      </c>
      <c r="M337" s="173" t="n">
        <v>0</v>
      </c>
      <c r="N337" s="173" t="n">
        <v>0</v>
      </c>
      <c r="O337" s="173" t="n">
        <v>0</v>
      </c>
      <c r="P337" s="173" t="n">
        <v>0</v>
      </c>
      <c r="Q337" s="173" t="n">
        <v>0</v>
      </c>
      <c r="BB337" s="181" t="n">
        <v>1</v>
      </c>
      <c r="BC337" s="173" t="n">
        <v>1</v>
      </c>
      <c r="BD337" s="173" t="n">
        <v>1</v>
      </c>
      <c r="BE337" s="173" t="n">
        <v>1</v>
      </c>
      <c r="BF337" s="173" t="n">
        <v>0.9999</v>
      </c>
      <c r="BG337" s="173" t="n">
        <v>1</v>
      </c>
      <c r="BH337" s="173" t="n">
        <v>1</v>
      </c>
      <c r="BI337" s="173" t="n">
        <v>0.99</v>
      </c>
      <c r="BJ337" s="173" t="n">
        <v>0.999</v>
      </c>
      <c r="BK337" s="173" t="n">
        <v>0.999</v>
      </c>
      <c r="BL337" s="173" t="n">
        <v>0.9985</v>
      </c>
      <c r="BM337" s="173" t="n">
        <v>0.9985</v>
      </c>
      <c r="BN337" s="173" t="n">
        <v>0.972</v>
      </c>
      <c r="BO337" s="173" t="n">
        <v>0.9999</v>
      </c>
      <c r="BP337" s="173" t="n">
        <v>0.9999</v>
      </c>
      <c r="CP337" s="173" t="n">
        <v>0.975</v>
      </c>
      <c r="DB337" s="173" t="n">
        <v>0.945</v>
      </c>
      <c r="DC337" s="173" t="n">
        <v>0.92</v>
      </c>
      <c r="DD337" s="173" t="n">
        <v>0.915</v>
      </c>
      <c r="DE337" s="173" t="n">
        <v>0.89</v>
      </c>
    </row>
    <row r="338" customFormat="false" ht="12.75" hidden="false" customHeight="false" outlineLevel="0" collapsed="false">
      <c r="B338" s="173" t="n">
        <v>0.98</v>
      </c>
      <c r="C338" s="173" t="n">
        <v>0</v>
      </c>
      <c r="E338" s="173" t="n">
        <v>0</v>
      </c>
      <c r="F338" s="173" t="n">
        <v>0</v>
      </c>
      <c r="G338" s="173" t="n">
        <v>0</v>
      </c>
      <c r="H338" s="173" t="n">
        <v>0</v>
      </c>
      <c r="I338" s="173" t="n">
        <v>0</v>
      </c>
      <c r="J338" s="173" t="n">
        <v>0.9805</v>
      </c>
      <c r="K338" s="173" t="n">
        <v>0</v>
      </c>
      <c r="L338" s="173" t="n">
        <v>0</v>
      </c>
      <c r="M338" s="173" t="n">
        <v>0</v>
      </c>
      <c r="N338" s="173" t="n">
        <v>0</v>
      </c>
      <c r="O338" s="173" t="n">
        <v>0</v>
      </c>
      <c r="P338" s="173" t="n">
        <v>0</v>
      </c>
      <c r="Q338" s="173" t="n">
        <v>0</v>
      </c>
      <c r="BB338" s="181" t="n">
        <v>1</v>
      </c>
      <c r="BC338" s="173" t="n">
        <v>1</v>
      </c>
      <c r="BD338" s="173" t="n">
        <v>1</v>
      </c>
      <c r="BE338" s="173" t="n">
        <v>1</v>
      </c>
      <c r="BF338" s="173" t="n">
        <v>0.9999</v>
      </c>
      <c r="BG338" s="173" t="n">
        <v>1</v>
      </c>
      <c r="BH338" s="173" t="n">
        <v>1</v>
      </c>
      <c r="BI338" s="173" t="n">
        <v>0.99</v>
      </c>
      <c r="BJ338" s="173" t="n">
        <v>0.999</v>
      </c>
      <c r="BK338" s="173" t="n">
        <v>0.999</v>
      </c>
      <c r="BL338" s="173" t="n">
        <v>0.9985</v>
      </c>
      <c r="BM338" s="173" t="n">
        <v>0.9985</v>
      </c>
      <c r="BN338" s="173" t="n">
        <v>0.972</v>
      </c>
      <c r="BO338" s="173" t="n">
        <v>0.9999</v>
      </c>
      <c r="BP338" s="173" t="n">
        <v>0.9999</v>
      </c>
      <c r="CP338" s="173" t="n">
        <v>0.955</v>
      </c>
      <c r="DB338" s="173" t="n">
        <v>0.875</v>
      </c>
      <c r="DC338" s="173" t="n">
        <v>0.9025</v>
      </c>
      <c r="DD338" s="173" t="n">
        <v>0.82</v>
      </c>
      <c r="DE338" s="173" t="n">
        <v>0.89</v>
      </c>
    </row>
    <row r="339" customFormat="false" ht="12.75" hidden="false" customHeight="false" outlineLevel="0" collapsed="false">
      <c r="B339" s="173" t="n">
        <v>0.98</v>
      </c>
      <c r="C339" s="173" t="n">
        <v>0</v>
      </c>
      <c r="E339" s="173" t="n">
        <v>0</v>
      </c>
      <c r="F339" s="173" t="n">
        <v>0</v>
      </c>
      <c r="G339" s="173" t="n">
        <v>0</v>
      </c>
      <c r="H339" s="173" t="n">
        <v>0</v>
      </c>
      <c r="I339" s="173" t="n">
        <v>0</v>
      </c>
      <c r="J339" s="173" t="n">
        <v>0.9805</v>
      </c>
      <c r="K339" s="173" t="n">
        <v>0</v>
      </c>
      <c r="L339" s="173" t="n">
        <v>0</v>
      </c>
      <c r="M339" s="173" t="n">
        <v>0</v>
      </c>
      <c r="N339" s="173" t="n">
        <v>0</v>
      </c>
      <c r="O339" s="173" t="n">
        <v>0</v>
      </c>
      <c r="P339" s="173" t="n">
        <v>0</v>
      </c>
      <c r="Q339" s="173" t="n">
        <v>0</v>
      </c>
      <c r="BB339" s="181" t="n">
        <v>1</v>
      </c>
      <c r="BC339" s="173" t="n">
        <v>1</v>
      </c>
      <c r="BD339" s="173" t="n">
        <v>1</v>
      </c>
      <c r="BE339" s="173" t="n">
        <v>1</v>
      </c>
      <c r="BF339" s="173" t="n">
        <v>0.9999</v>
      </c>
      <c r="BG339" s="173" t="n">
        <v>1</v>
      </c>
      <c r="BH339" s="173" t="n">
        <v>1</v>
      </c>
      <c r="BI339" s="173" t="n">
        <v>0.99</v>
      </c>
      <c r="BJ339" s="173" t="n">
        <v>0.999</v>
      </c>
      <c r="BK339" s="173" t="n">
        <v>0.999</v>
      </c>
      <c r="BL339" s="173" t="n">
        <v>0.9985</v>
      </c>
      <c r="BM339" s="173" t="n">
        <v>0.9985</v>
      </c>
      <c r="BN339" s="173" t="n">
        <v>0.972</v>
      </c>
      <c r="BO339" s="173" t="n">
        <v>0.9999</v>
      </c>
      <c r="BP339" s="173" t="n">
        <v>0.9999</v>
      </c>
      <c r="CP339" s="173" t="n">
        <v>0.955</v>
      </c>
      <c r="DB339" s="173" t="n">
        <v>0.85</v>
      </c>
      <c r="DC339" s="173" t="n">
        <v>0.9025</v>
      </c>
      <c r="DD339" s="173" t="n">
        <v>0.82</v>
      </c>
      <c r="DE339" s="173" t="n">
        <v>0.89</v>
      </c>
    </row>
    <row r="340" customFormat="false" ht="12.75" hidden="false" customHeight="false" outlineLevel="0" collapsed="false">
      <c r="B340" s="173" t="n">
        <v>0.98</v>
      </c>
      <c r="C340" s="173" t="n">
        <v>0</v>
      </c>
      <c r="E340" s="173" t="n">
        <v>0</v>
      </c>
      <c r="F340" s="173" t="n">
        <v>0</v>
      </c>
      <c r="G340" s="173" t="n">
        <v>0</v>
      </c>
      <c r="H340" s="173" t="n">
        <v>0</v>
      </c>
      <c r="I340" s="173" t="n">
        <v>0</v>
      </c>
      <c r="J340" s="173" t="n">
        <v>0.9805</v>
      </c>
      <c r="K340" s="173" t="n">
        <v>0</v>
      </c>
      <c r="L340" s="173" t="n">
        <v>0</v>
      </c>
      <c r="M340" s="173" t="n">
        <v>0</v>
      </c>
      <c r="N340" s="173" t="n">
        <v>0</v>
      </c>
      <c r="O340" s="173" t="n">
        <v>0</v>
      </c>
      <c r="P340" s="173" t="n">
        <v>0</v>
      </c>
      <c r="Q340" s="173" t="n">
        <v>0</v>
      </c>
      <c r="BB340" s="181" t="n">
        <v>1</v>
      </c>
      <c r="BC340" s="173" t="n">
        <v>1</v>
      </c>
      <c r="BD340" s="173" t="n">
        <v>1</v>
      </c>
      <c r="BE340" s="173" t="n">
        <v>1</v>
      </c>
      <c r="BF340" s="173" t="n">
        <v>0.9999</v>
      </c>
      <c r="BG340" s="173" t="n">
        <v>1</v>
      </c>
      <c r="BH340" s="173" t="n">
        <v>1</v>
      </c>
      <c r="BI340" s="173" t="n">
        <v>0.99</v>
      </c>
      <c r="BJ340" s="173" t="n">
        <v>0.999</v>
      </c>
      <c r="BK340" s="173" t="n">
        <v>0.999</v>
      </c>
      <c r="BL340" s="173" t="n">
        <v>0.9985</v>
      </c>
      <c r="BM340" s="173" t="n">
        <v>0.9985</v>
      </c>
      <c r="BN340" s="173" t="n">
        <v>0.972</v>
      </c>
      <c r="BO340" s="173" t="n">
        <v>0.9999</v>
      </c>
      <c r="BP340" s="173" t="n">
        <v>0.9999</v>
      </c>
      <c r="CP340" s="173" t="n">
        <v>0.935</v>
      </c>
      <c r="DB340" s="173" t="n">
        <v>0.69</v>
      </c>
      <c r="DC340" s="173" t="n">
        <v>0.8925</v>
      </c>
      <c r="DD340" s="173" t="n">
        <v>0.715</v>
      </c>
      <c r="DE340" s="173" t="n">
        <v>0.89</v>
      </c>
    </row>
    <row r="341" customFormat="false" ht="12.75" hidden="false" customHeight="false" outlineLevel="0" collapsed="false">
      <c r="B341" s="173" t="n">
        <v>0.98</v>
      </c>
      <c r="C341" s="173" t="n">
        <v>0</v>
      </c>
      <c r="E341" s="173" t="n">
        <v>0</v>
      </c>
      <c r="F341" s="173" t="n">
        <v>0</v>
      </c>
      <c r="G341" s="173" t="n">
        <v>0</v>
      </c>
      <c r="H341" s="173" t="n">
        <v>0</v>
      </c>
      <c r="I341" s="173" t="n">
        <v>0</v>
      </c>
      <c r="J341" s="173" t="n">
        <v>0.9805</v>
      </c>
      <c r="K341" s="173" t="n">
        <v>0</v>
      </c>
      <c r="L341" s="173" t="n">
        <v>0</v>
      </c>
      <c r="M341" s="173" t="n">
        <v>0</v>
      </c>
      <c r="N341" s="173" t="n">
        <v>0</v>
      </c>
      <c r="O341" s="173" t="n">
        <v>0</v>
      </c>
      <c r="P341" s="173" t="n">
        <v>0</v>
      </c>
      <c r="Q341" s="173" t="n">
        <v>0</v>
      </c>
      <c r="BB341" s="181" t="n">
        <v>1</v>
      </c>
      <c r="BC341" s="173" t="n">
        <v>1</v>
      </c>
      <c r="BD341" s="173" t="n">
        <v>1</v>
      </c>
      <c r="BE341" s="173" t="n">
        <v>1</v>
      </c>
      <c r="BF341" s="173" t="n">
        <v>0.9999</v>
      </c>
      <c r="BG341" s="173" t="n">
        <v>1</v>
      </c>
      <c r="BH341" s="173" t="n">
        <v>1</v>
      </c>
      <c r="BI341" s="173" t="n">
        <v>0.99</v>
      </c>
      <c r="BJ341" s="173" t="n">
        <v>0.999</v>
      </c>
      <c r="BK341" s="173" t="n">
        <v>0.999</v>
      </c>
      <c r="BL341" s="173" t="n">
        <v>0.9985</v>
      </c>
      <c r="BM341" s="173" t="n">
        <v>0.9985</v>
      </c>
      <c r="BN341" s="173" t="n">
        <v>0.972</v>
      </c>
      <c r="BO341" s="173" t="n">
        <v>0.9999</v>
      </c>
      <c r="BP341" s="173" t="n">
        <v>0.9999</v>
      </c>
      <c r="DB341" s="173" t="n">
        <v>0.69</v>
      </c>
      <c r="DC341" s="173" t="n">
        <v>0.88</v>
      </c>
      <c r="DD341" s="173" t="n">
        <v>0.64</v>
      </c>
      <c r="DE341" s="173" t="n">
        <v>0.89</v>
      </c>
    </row>
    <row r="342" customFormat="false" ht="12.75" hidden="false" customHeight="false" outlineLevel="0" collapsed="false">
      <c r="B342" s="173" t="n">
        <v>0.98</v>
      </c>
      <c r="C342" s="173" t="n">
        <v>0</v>
      </c>
      <c r="E342" s="173" t="n">
        <v>0</v>
      </c>
      <c r="F342" s="173" t="n">
        <v>0</v>
      </c>
      <c r="G342" s="173" t="n">
        <v>0</v>
      </c>
      <c r="H342" s="173" t="n">
        <v>0</v>
      </c>
      <c r="I342" s="173" t="n">
        <v>0</v>
      </c>
      <c r="J342" s="173" t="n">
        <v>0.9805</v>
      </c>
      <c r="K342" s="173" t="n">
        <v>0</v>
      </c>
      <c r="L342" s="173" t="n">
        <v>0</v>
      </c>
      <c r="M342" s="173" t="n">
        <v>0</v>
      </c>
      <c r="N342" s="173" t="n">
        <v>0</v>
      </c>
      <c r="O342" s="173" t="n">
        <v>0</v>
      </c>
      <c r="P342" s="173" t="n">
        <v>0</v>
      </c>
      <c r="Q342" s="173" t="n">
        <v>0</v>
      </c>
      <c r="BB342" s="181" t="n">
        <v>1</v>
      </c>
      <c r="BC342" s="173" t="n">
        <v>1</v>
      </c>
      <c r="BD342" s="173" t="n">
        <v>1</v>
      </c>
      <c r="BE342" s="173" t="n">
        <v>1</v>
      </c>
      <c r="BF342" s="173" t="n">
        <v>0.9999</v>
      </c>
      <c r="BG342" s="173" t="n">
        <v>1</v>
      </c>
      <c r="BH342" s="173" t="n">
        <v>1</v>
      </c>
      <c r="BI342" s="173" t="n">
        <v>0.99</v>
      </c>
      <c r="BJ342" s="173" t="n">
        <v>0.999</v>
      </c>
      <c r="BK342" s="173" t="n">
        <v>0.999</v>
      </c>
      <c r="BL342" s="173" t="n">
        <v>0.9985</v>
      </c>
      <c r="BM342" s="173" t="n">
        <v>0.9985</v>
      </c>
      <c r="BN342" s="173" t="n">
        <v>0.972</v>
      </c>
      <c r="BO342" s="173" t="n">
        <v>0.9999</v>
      </c>
      <c r="BP342" s="173" t="n">
        <v>0.9999</v>
      </c>
      <c r="DB342" s="173" t="n">
        <v>0.71</v>
      </c>
      <c r="DC342" s="173" t="n">
        <v>0.8775</v>
      </c>
      <c r="DD342" s="173" t="n">
        <v>0.67</v>
      </c>
      <c r="DE342" s="173" t="n">
        <v>0.89</v>
      </c>
    </row>
    <row r="343" customFormat="false" ht="12.75" hidden="false" customHeight="false" outlineLevel="0" collapsed="false">
      <c r="B343" s="173" t="n">
        <v>0.98</v>
      </c>
      <c r="C343" s="173" t="n">
        <v>0</v>
      </c>
      <c r="E343" s="173" t="n">
        <v>0</v>
      </c>
      <c r="F343" s="173" t="n">
        <v>0</v>
      </c>
      <c r="G343" s="173" t="n">
        <v>0</v>
      </c>
      <c r="H343" s="173" t="n">
        <v>0</v>
      </c>
      <c r="I343" s="173" t="n">
        <v>0</v>
      </c>
      <c r="J343" s="173" t="n">
        <v>0.9805</v>
      </c>
      <c r="K343" s="173" t="n">
        <v>0</v>
      </c>
      <c r="L343" s="173" t="n">
        <v>0</v>
      </c>
      <c r="M343" s="173" t="n">
        <v>0</v>
      </c>
      <c r="N343" s="173" t="n">
        <v>0</v>
      </c>
      <c r="O343" s="173" t="n">
        <v>0</v>
      </c>
      <c r="P343" s="173" t="n">
        <v>0</v>
      </c>
      <c r="Q343" s="173" t="n">
        <v>0</v>
      </c>
      <c r="BB343" s="181" t="n">
        <v>1</v>
      </c>
      <c r="BC343" s="173" t="n">
        <v>1</v>
      </c>
      <c r="BD343" s="173" t="n">
        <v>1</v>
      </c>
      <c r="BE343" s="173" t="n">
        <v>1</v>
      </c>
      <c r="BF343" s="173" t="n">
        <v>0.9999</v>
      </c>
      <c r="BG343" s="173" t="n">
        <v>1</v>
      </c>
      <c r="BH343" s="173" t="n">
        <v>1</v>
      </c>
      <c r="BI343" s="173" t="n">
        <v>0.99</v>
      </c>
      <c r="BJ343" s="173" t="n">
        <v>0.999</v>
      </c>
      <c r="BK343" s="173" t="n">
        <v>0.999</v>
      </c>
      <c r="BL343" s="173" t="n">
        <v>0.9985</v>
      </c>
      <c r="BM343" s="173" t="n">
        <v>0.9985</v>
      </c>
      <c r="BN343" s="173" t="n">
        <v>0.972</v>
      </c>
      <c r="BO343" s="173" t="n">
        <v>0.9999</v>
      </c>
      <c r="BP343" s="173" t="n">
        <v>0.9999</v>
      </c>
      <c r="DB343" s="173" t="n">
        <v>0.8</v>
      </c>
      <c r="DC343" s="173" t="n">
        <v>0.9</v>
      </c>
      <c r="DD343" s="173" t="n">
        <v>0.83</v>
      </c>
      <c r="DE343" s="173" t="n">
        <v>0.89</v>
      </c>
    </row>
    <row r="344" customFormat="false" ht="12.75" hidden="false" customHeight="false" outlineLevel="0" collapsed="false">
      <c r="B344" s="173" t="n">
        <v>0.98</v>
      </c>
      <c r="C344" s="173" t="n">
        <v>0</v>
      </c>
      <c r="E344" s="173" t="n">
        <v>0</v>
      </c>
      <c r="F344" s="173" t="n">
        <v>0</v>
      </c>
      <c r="G344" s="173" t="n">
        <v>0</v>
      </c>
      <c r="H344" s="173" t="n">
        <v>0</v>
      </c>
      <c r="I344" s="173" t="n">
        <v>0</v>
      </c>
      <c r="J344" s="173" t="n">
        <v>0.9805</v>
      </c>
      <c r="K344" s="173" t="n">
        <v>0</v>
      </c>
      <c r="L344" s="173" t="n">
        <v>0</v>
      </c>
      <c r="M344" s="173" t="n">
        <v>0</v>
      </c>
      <c r="N344" s="173" t="n">
        <v>0</v>
      </c>
      <c r="O344" s="173" t="n">
        <v>0</v>
      </c>
      <c r="P344" s="173" t="n">
        <v>0</v>
      </c>
      <c r="Q344" s="173" t="n">
        <v>0</v>
      </c>
      <c r="BB344" s="181" t="n">
        <v>1</v>
      </c>
      <c r="BC344" s="173" t="n">
        <v>1</v>
      </c>
      <c r="BD344" s="173" t="n">
        <v>1</v>
      </c>
      <c r="BE344" s="173" t="n">
        <v>1</v>
      </c>
      <c r="BF344" s="173" t="n">
        <v>0.9999</v>
      </c>
      <c r="BG344" s="173" t="n">
        <v>1</v>
      </c>
      <c r="BH344" s="173" t="n">
        <v>1</v>
      </c>
      <c r="BI344" s="173" t="n">
        <v>0.99</v>
      </c>
      <c r="BJ344" s="173" t="n">
        <v>0.999</v>
      </c>
      <c r="BK344" s="173" t="n">
        <v>0.999</v>
      </c>
      <c r="BL344" s="173" t="n">
        <v>0.9985</v>
      </c>
      <c r="BM344" s="173" t="n">
        <v>0.9985</v>
      </c>
      <c r="BN344" s="173" t="n">
        <v>0.972</v>
      </c>
      <c r="BO344" s="173" t="n">
        <v>0.9999</v>
      </c>
      <c r="BP344" s="173" t="n">
        <v>0.9999</v>
      </c>
      <c r="DB344" s="173" t="n">
        <v>0.85</v>
      </c>
      <c r="DC344" s="173" t="n">
        <v>0.903</v>
      </c>
      <c r="DD344" s="173" t="n">
        <v>0.92</v>
      </c>
      <c r="DE344" s="173" t="n">
        <v>0.89</v>
      </c>
    </row>
    <row r="345" customFormat="false" ht="12.75" hidden="false" customHeight="false" outlineLevel="0" collapsed="false">
      <c r="B345" s="173" t="n">
        <v>0.98</v>
      </c>
      <c r="C345" s="173" t="n">
        <v>0</v>
      </c>
      <c r="E345" s="173" t="n">
        <v>0</v>
      </c>
      <c r="F345" s="173" t="n">
        <v>0</v>
      </c>
      <c r="G345" s="173" t="n">
        <v>0</v>
      </c>
      <c r="H345" s="173" t="n">
        <v>0</v>
      </c>
      <c r="I345" s="173" t="n">
        <v>0</v>
      </c>
      <c r="J345" s="173" t="n">
        <v>0.9805</v>
      </c>
      <c r="K345" s="173" t="n">
        <v>0</v>
      </c>
      <c r="L345" s="173" t="n">
        <v>0</v>
      </c>
      <c r="M345" s="173" t="n">
        <v>0</v>
      </c>
      <c r="N345" s="173" t="n">
        <v>0</v>
      </c>
      <c r="O345" s="173" t="n">
        <v>0</v>
      </c>
      <c r="P345" s="173" t="n">
        <v>0</v>
      </c>
      <c r="Q345" s="173" t="n">
        <v>0</v>
      </c>
      <c r="BB345" s="181" t="n">
        <v>1</v>
      </c>
      <c r="BC345" s="173" t="n">
        <v>1</v>
      </c>
      <c r="BD345" s="173" t="n">
        <v>1</v>
      </c>
      <c r="BE345" s="173" t="n">
        <v>1</v>
      </c>
      <c r="BF345" s="173" t="n">
        <v>0.9999</v>
      </c>
      <c r="BG345" s="173" t="n">
        <v>1</v>
      </c>
      <c r="BH345" s="173" t="n">
        <v>1</v>
      </c>
      <c r="BI345" s="173" t="n">
        <v>0.99</v>
      </c>
      <c r="BJ345" s="173" t="n">
        <v>0.999</v>
      </c>
      <c r="BK345" s="173" t="n">
        <v>0.999</v>
      </c>
      <c r="BL345" s="173" t="n">
        <v>0.9985</v>
      </c>
      <c r="BM345" s="173" t="n">
        <v>0.9985</v>
      </c>
      <c r="BN345" s="173" t="n">
        <v>0.972</v>
      </c>
      <c r="BO345" s="173" t="n">
        <v>0.9999</v>
      </c>
      <c r="BP345" s="173" t="n">
        <v>0.9999</v>
      </c>
      <c r="DB345" s="173" t="n">
        <v>0.88</v>
      </c>
      <c r="DC345" s="173" t="n">
        <v>0.9</v>
      </c>
      <c r="DD345" s="173" t="n">
        <v>0.935</v>
      </c>
      <c r="DE345" s="173" t="n">
        <v>0.89</v>
      </c>
    </row>
    <row r="346" customFormat="false" ht="12.75" hidden="false" customHeight="false" outlineLevel="0" collapsed="false">
      <c r="B346" s="173" t="n">
        <v>0.98</v>
      </c>
      <c r="C346" s="173" t="n">
        <v>0</v>
      </c>
      <c r="E346" s="173" t="n">
        <v>0</v>
      </c>
      <c r="F346" s="173" t="n">
        <v>0</v>
      </c>
      <c r="G346" s="173" t="n">
        <v>0</v>
      </c>
      <c r="H346" s="173" t="n">
        <v>0</v>
      </c>
      <c r="I346" s="173" t="n">
        <v>0</v>
      </c>
      <c r="J346" s="173" t="n">
        <v>0.9805</v>
      </c>
      <c r="K346" s="173" t="n">
        <v>0</v>
      </c>
      <c r="L346" s="173" t="n">
        <v>0</v>
      </c>
      <c r="M346" s="173" t="n">
        <v>0</v>
      </c>
      <c r="N346" s="173" t="n">
        <v>0</v>
      </c>
      <c r="O346" s="173" t="n">
        <v>0</v>
      </c>
      <c r="P346" s="173" t="n">
        <v>0</v>
      </c>
      <c r="Q346" s="173" t="n">
        <v>0</v>
      </c>
      <c r="BB346" s="181" t="n">
        <v>1</v>
      </c>
      <c r="BC346" s="173" t="n">
        <v>1</v>
      </c>
      <c r="BD346" s="173" t="n">
        <v>1</v>
      </c>
      <c r="BE346" s="173" t="n">
        <v>1</v>
      </c>
      <c r="BF346" s="173" t="n">
        <v>0.9999</v>
      </c>
      <c r="BG346" s="173" t="n">
        <v>1</v>
      </c>
      <c r="BH346" s="173" t="n">
        <v>1</v>
      </c>
      <c r="BI346" s="173" t="n">
        <v>0.99</v>
      </c>
      <c r="BJ346" s="173" t="n">
        <v>0.999</v>
      </c>
      <c r="BK346" s="173" t="n">
        <v>0.999</v>
      </c>
      <c r="BL346" s="173" t="n">
        <v>0.9985</v>
      </c>
      <c r="BM346" s="173" t="n">
        <v>0.9985</v>
      </c>
      <c r="BN346" s="173" t="n">
        <v>0.972</v>
      </c>
      <c r="BO346" s="173" t="n">
        <v>0.9999</v>
      </c>
      <c r="BP346" s="173" t="n">
        <v>0.9999</v>
      </c>
      <c r="DB346" s="173" t="n">
        <v>0.88</v>
      </c>
      <c r="DC346" s="173" t="n">
        <v>0.9025</v>
      </c>
      <c r="DD346" s="173" t="n">
        <v>0.915</v>
      </c>
      <c r="DE346" s="173" t="n">
        <v>0.89</v>
      </c>
    </row>
    <row r="347" customFormat="false" ht="12.75" hidden="false" customHeight="false" outlineLevel="0" collapsed="false">
      <c r="B347" s="173" t="n">
        <v>0.98</v>
      </c>
      <c r="C347" s="173" t="n">
        <v>0</v>
      </c>
      <c r="E347" s="173" t="n">
        <v>0</v>
      </c>
      <c r="F347" s="173" t="n">
        <v>0</v>
      </c>
      <c r="G347" s="173" t="n">
        <v>0</v>
      </c>
      <c r="H347" s="173" t="n">
        <v>0</v>
      </c>
      <c r="I347" s="173" t="n">
        <v>0</v>
      </c>
      <c r="J347" s="173" t="n">
        <v>0.9805</v>
      </c>
      <c r="K347" s="173" t="n">
        <v>0</v>
      </c>
      <c r="L347" s="173" t="n">
        <v>0</v>
      </c>
      <c r="M347" s="173" t="n">
        <v>0</v>
      </c>
      <c r="N347" s="173" t="n">
        <v>0</v>
      </c>
      <c r="O347" s="173" t="n">
        <v>0</v>
      </c>
      <c r="P347" s="173" t="n">
        <v>0</v>
      </c>
      <c r="Q347" s="173" t="n">
        <v>0</v>
      </c>
      <c r="BB347" s="181" t="n">
        <v>1</v>
      </c>
      <c r="BC347" s="173" t="n">
        <v>1</v>
      </c>
      <c r="BD347" s="173" t="n">
        <v>1</v>
      </c>
      <c r="BE347" s="173" t="n">
        <v>1</v>
      </c>
      <c r="BF347" s="173" t="n">
        <v>0.9999</v>
      </c>
      <c r="BG347" s="173" t="n">
        <v>1</v>
      </c>
      <c r="BH347" s="173" t="n">
        <v>1</v>
      </c>
      <c r="BI347" s="173" t="n">
        <v>0.99</v>
      </c>
      <c r="BJ347" s="173" t="n">
        <v>0.999</v>
      </c>
      <c r="BK347" s="173" t="n">
        <v>0.999</v>
      </c>
      <c r="BL347" s="173" t="n">
        <v>0.9985</v>
      </c>
      <c r="BM347" s="173" t="n">
        <v>0.9985</v>
      </c>
      <c r="BN347" s="173" t="n">
        <v>0.972</v>
      </c>
      <c r="BO347" s="173" t="n">
        <v>0.9999</v>
      </c>
      <c r="BP347" s="173" t="n">
        <v>0.9999</v>
      </c>
      <c r="DB347" s="173" t="n">
        <v>0.89</v>
      </c>
      <c r="DC347" s="173" t="n">
        <v>0.9075</v>
      </c>
      <c r="DD347" s="173" t="n">
        <v>0.915</v>
      </c>
      <c r="DE347" s="173" t="n">
        <v>0.89</v>
      </c>
    </row>
    <row r="348" customFormat="false" ht="12.75" hidden="false" customHeight="false" outlineLevel="0" collapsed="false">
      <c r="B348" s="173" t="n">
        <v>0.98</v>
      </c>
      <c r="C348" s="173" t="n">
        <v>0</v>
      </c>
      <c r="E348" s="173" t="n">
        <v>0</v>
      </c>
      <c r="F348" s="173" t="n">
        <v>0</v>
      </c>
      <c r="G348" s="173" t="n">
        <v>0</v>
      </c>
      <c r="H348" s="173" t="n">
        <v>0</v>
      </c>
      <c r="I348" s="173" t="n">
        <v>0</v>
      </c>
      <c r="J348" s="173" t="n">
        <v>0.9805</v>
      </c>
      <c r="K348" s="173" t="n">
        <v>0</v>
      </c>
      <c r="L348" s="173" t="n">
        <v>0</v>
      </c>
      <c r="M348" s="173" t="n">
        <v>0</v>
      </c>
      <c r="N348" s="173" t="n">
        <v>0</v>
      </c>
      <c r="O348" s="173" t="n">
        <v>0</v>
      </c>
      <c r="P348" s="173" t="n">
        <v>0</v>
      </c>
      <c r="Q348" s="173" t="n">
        <v>0</v>
      </c>
      <c r="BB348" s="181" t="n">
        <v>1</v>
      </c>
      <c r="BC348" s="173" t="n">
        <v>1</v>
      </c>
      <c r="BD348" s="173" t="n">
        <v>1</v>
      </c>
      <c r="BE348" s="173" t="n">
        <v>1</v>
      </c>
      <c r="BF348" s="173" t="n">
        <v>0.9999</v>
      </c>
      <c r="BG348" s="173" t="n">
        <v>1</v>
      </c>
      <c r="BH348" s="173" t="n">
        <v>1</v>
      </c>
      <c r="BI348" s="173" t="n">
        <v>0.99</v>
      </c>
      <c r="BJ348" s="173" t="n">
        <v>0.999</v>
      </c>
      <c r="BK348" s="173" t="n">
        <v>0.999</v>
      </c>
      <c r="BL348" s="173" t="n">
        <v>0.9985</v>
      </c>
      <c r="BM348" s="173" t="n">
        <v>0.9985</v>
      </c>
      <c r="BN348" s="173" t="n">
        <v>0.972</v>
      </c>
      <c r="BO348" s="173" t="n">
        <v>0.9999</v>
      </c>
      <c r="BP348" s="173" t="n">
        <v>0.9999</v>
      </c>
      <c r="DB348" s="173" t="n">
        <v>0.915</v>
      </c>
      <c r="DC348" s="173" t="n">
        <v>0.9275</v>
      </c>
      <c r="DD348" s="173" t="n">
        <v>0.915</v>
      </c>
      <c r="DE348" s="173" t="n">
        <v>0.89</v>
      </c>
    </row>
    <row r="349" customFormat="false" ht="12.75" hidden="false" customHeight="false" outlineLevel="0" collapsed="false">
      <c r="B349" s="173" t="n">
        <v>0.98</v>
      </c>
      <c r="C349" s="173" t="n">
        <v>0</v>
      </c>
      <c r="E349" s="173" t="n">
        <v>0</v>
      </c>
      <c r="F349" s="173" t="n">
        <v>0</v>
      </c>
      <c r="G349" s="173" t="n">
        <v>0</v>
      </c>
      <c r="H349" s="173" t="n">
        <v>0</v>
      </c>
      <c r="I349" s="173" t="n">
        <v>0</v>
      </c>
      <c r="J349" s="173" t="n">
        <v>0.9805</v>
      </c>
      <c r="K349" s="173" t="n">
        <v>0</v>
      </c>
      <c r="L349" s="173" t="n">
        <v>0</v>
      </c>
      <c r="M349" s="173" t="n">
        <v>0</v>
      </c>
      <c r="N349" s="173" t="n">
        <v>0</v>
      </c>
      <c r="O349" s="173" t="n">
        <v>0</v>
      </c>
      <c r="P349" s="173" t="n">
        <v>0</v>
      </c>
      <c r="Q349" s="173" t="n">
        <v>0</v>
      </c>
      <c r="BB349" s="181" t="n">
        <v>1</v>
      </c>
      <c r="BC349" s="173" t="n">
        <v>1</v>
      </c>
      <c r="BD349" s="173" t="n">
        <v>1</v>
      </c>
      <c r="BE349" s="173" t="n">
        <v>1</v>
      </c>
      <c r="BF349" s="173" t="n">
        <v>0.9999</v>
      </c>
      <c r="BG349" s="173" t="n">
        <v>1</v>
      </c>
      <c r="BH349" s="173" t="n">
        <v>1</v>
      </c>
      <c r="BI349" s="173" t="n">
        <v>0.99</v>
      </c>
      <c r="BJ349" s="173" t="n">
        <v>0.999</v>
      </c>
      <c r="BK349" s="173" t="n">
        <v>0.999</v>
      </c>
      <c r="BL349" s="173" t="n">
        <v>0.9985</v>
      </c>
      <c r="BM349" s="173" t="n">
        <v>0.9985</v>
      </c>
      <c r="BN349" s="173" t="n">
        <v>0.972</v>
      </c>
      <c r="BO349" s="173" t="n">
        <v>0.9999</v>
      </c>
      <c r="BP349" s="173" t="n">
        <v>0.9999</v>
      </c>
      <c r="DB349" s="173" t="n">
        <v>0.945</v>
      </c>
      <c r="DC349" s="173" t="n">
        <v>0.92</v>
      </c>
      <c r="DD349" s="173" t="n">
        <v>0.915</v>
      </c>
      <c r="DE349" s="173" t="n">
        <v>0.89</v>
      </c>
    </row>
    <row r="350" customFormat="false" ht="12.75" hidden="false" customHeight="false" outlineLevel="0" collapsed="false">
      <c r="B350" s="173" t="n">
        <v>0.98</v>
      </c>
      <c r="C350" s="173" t="n">
        <v>0</v>
      </c>
      <c r="E350" s="173" t="n">
        <v>0</v>
      </c>
      <c r="F350" s="173" t="n">
        <v>0</v>
      </c>
      <c r="G350" s="173" t="n">
        <v>0</v>
      </c>
      <c r="H350" s="173" t="n">
        <v>0</v>
      </c>
      <c r="I350" s="173" t="n">
        <v>0</v>
      </c>
      <c r="J350" s="173" t="n">
        <v>0.9805</v>
      </c>
      <c r="K350" s="173" t="n">
        <v>0</v>
      </c>
      <c r="L350" s="173" t="n">
        <v>0</v>
      </c>
      <c r="M350" s="173" t="n">
        <v>0</v>
      </c>
      <c r="N350" s="173" t="n">
        <v>0</v>
      </c>
      <c r="O350" s="173" t="n">
        <v>0</v>
      </c>
      <c r="P350" s="173" t="n">
        <v>0</v>
      </c>
      <c r="Q350" s="173" t="n">
        <v>0</v>
      </c>
      <c r="BB350" s="181" t="n">
        <v>1</v>
      </c>
      <c r="BC350" s="173" t="n">
        <v>1</v>
      </c>
      <c r="BD350" s="173" t="n">
        <v>1</v>
      </c>
      <c r="BE350" s="173" t="n">
        <v>1</v>
      </c>
      <c r="BF350" s="173" t="n">
        <v>0.9999</v>
      </c>
      <c r="BG350" s="173" t="n">
        <v>1</v>
      </c>
      <c r="BH350" s="173" t="n">
        <v>1</v>
      </c>
      <c r="BI350" s="173" t="n">
        <v>0.99</v>
      </c>
      <c r="BJ350" s="173" t="n">
        <v>0.999</v>
      </c>
      <c r="BK350" s="173" t="n">
        <v>0.999</v>
      </c>
      <c r="BL350" s="173" t="n">
        <v>0.9985</v>
      </c>
      <c r="BM350" s="173" t="n">
        <v>0.9985</v>
      </c>
      <c r="BN350" s="173" t="n">
        <v>0.972</v>
      </c>
      <c r="BO350" s="173" t="n">
        <v>0.9999</v>
      </c>
      <c r="BP350" s="173" t="n">
        <v>0.9999</v>
      </c>
      <c r="DB350" s="173" t="n">
        <v>0.875</v>
      </c>
      <c r="DC350" s="173" t="n">
        <v>0.9025</v>
      </c>
      <c r="DD350" s="173" t="n">
        <v>0.82</v>
      </c>
      <c r="DE350" s="173" t="n">
        <v>0.89</v>
      </c>
    </row>
    <row r="351" customFormat="false" ht="12.75" hidden="false" customHeight="false" outlineLevel="0" collapsed="false">
      <c r="B351" s="173" t="n">
        <v>0.98</v>
      </c>
      <c r="C351" s="173" t="n">
        <v>0</v>
      </c>
      <c r="E351" s="173" t="n">
        <v>0</v>
      </c>
      <c r="F351" s="173" t="n">
        <v>0</v>
      </c>
      <c r="G351" s="173" t="n">
        <v>0</v>
      </c>
      <c r="H351" s="173" t="n">
        <v>0</v>
      </c>
      <c r="I351" s="173" t="n">
        <v>0</v>
      </c>
      <c r="J351" s="173" t="n">
        <v>0.9805</v>
      </c>
      <c r="K351" s="173" t="n">
        <v>0</v>
      </c>
      <c r="L351" s="173" t="n">
        <v>0</v>
      </c>
      <c r="M351" s="173" t="n">
        <v>0</v>
      </c>
      <c r="N351" s="173" t="n">
        <v>0</v>
      </c>
      <c r="O351" s="173" t="n">
        <v>0</v>
      </c>
      <c r="P351" s="173" t="n">
        <v>0</v>
      </c>
      <c r="Q351" s="173" t="n">
        <v>0</v>
      </c>
      <c r="BB351" s="181" t="n">
        <v>1</v>
      </c>
      <c r="BC351" s="173" t="n">
        <v>1</v>
      </c>
      <c r="BD351" s="173" t="n">
        <v>1</v>
      </c>
      <c r="BE351" s="173" t="n">
        <v>1</v>
      </c>
      <c r="BF351" s="173" t="n">
        <v>0.9999</v>
      </c>
      <c r="BG351" s="173" t="n">
        <v>1</v>
      </c>
      <c r="BH351" s="173" t="n">
        <v>1</v>
      </c>
      <c r="BI351" s="173" t="n">
        <v>0.99</v>
      </c>
      <c r="BJ351" s="173" t="n">
        <v>0.999</v>
      </c>
      <c r="BK351" s="173" t="n">
        <v>0.999</v>
      </c>
      <c r="BL351" s="173" t="n">
        <v>0.9985</v>
      </c>
      <c r="BM351" s="173" t="n">
        <v>0.9985</v>
      </c>
      <c r="BN351" s="173" t="n">
        <v>0.972</v>
      </c>
      <c r="BO351" s="173" t="n">
        <v>0.9999</v>
      </c>
      <c r="BP351" s="173" t="n">
        <v>0.9999</v>
      </c>
      <c r="DB351" s="173" t="n">
        <v>0.85</v>
      </c>
      <c r="DC351" s="173" t="n">
        <v>0.9025</v>
      </c>
      <c r="DD351" s="173" t="n">
        <v>0.82</v>
      </c>
      <c r="DE351" s="173" t="n">
        <v>0.89</v>
      </c>
    </row>
    <row r="352" customFormat="false" ht="12.75" hidden="false" customHeight="false" outlineLevel="0" collapsed="false">
      <c r="B352" s="173" t="n">
        <v>0.98</v>
      </c>
      <c r="C352" s="173" t="n">
        <v>0</v>
      </c>
      <c r="E352" s="173" t="n">
        <v>0</v>
      </c>
      <c r="F352" s="173" t="n">
        <v>0</v>
      </c>
      <c r="G352" s="173" t="n">
        <v>0</v>
      </c>
      <c r="H352" s="173" t="n">
        <v>0</v>
      </c>
      <c r="I352" s="173" t="n">
        <v>0</v>
      </c>
      <c r="J352" s="173" t="n">
        <v>0.9805</v>
      </c>
      <c r="K352" s="173" t="n">
        <v>0</v>
      </c>
      <c r="L352" s="173" t="n">
        <v>0</v>
      </c>
      <c r="M352" s="173" t="n">
        <v>0</v>
      </c>
      <c r="N352" s="173" t="n">
        <v>0</v>
      </c>
      <c r="O352" s="173" t="n">
        <v>0</v>
      </c>
      <c r="P352" s="173" t="n">
        <v>0</v>
      </c>
      <c r="Q352" s="173" t="n">
        <v>0</v>
      </c>
      <c r="BB352" s="181" t="n">
        <v>1</v>
      </c>
      <c r="BC352" s="173" t="n">
        <v>1</v>
      </c>
      <c r="BD352" s="173" t="n">
        <v>1</v>
      </c>
      <c r="BE352" s="173" t="n">
        <v>1</v>
      </c>
      <c r="BF352" s="173" t="n">
        <v>0.9999</v>
      </c>
      <c r="BG352" s="173" t="n">
        <v>1</v>
      </c>
      <c r="BH352" s="173" t="n">
        <v>1</v>
      </c>
      <c r="BI352" s="173" t="n">
        <v>0.99</v>
      </c>
      <c r="BJ352" s="173" t="n">
        <v>0.999</v>
      </c>
      <c r="BK352" s="173" t="n">
        <v>0.999</v>
      </c>
      <c r="BL352" s="173" t="n">
        <v>0.9985</v>
      </c>
      <c r="BM352" s="173" t="n">
        <v>0.9985</v>
      </c>
      <c r="BN352" s="173" t="n">
        <v>0.972</v>
      </c>
      <c r="BO352" s="173" t="n">
        <v>0.9999</v>
      </c>
      <c r="BP352" s="173" t="n">
        <v>0.9999</v>
      </c>
      <c r="DB352" s="173" t="n">
        <v>0.69</v>
      </c>
      <c r="DC352" s="173" t="n">
        <v>0.8925</v>
      </c>
      <c r="DD352" s="173" t="n">
        <v>0.715</v>
      </c>
      <c r="DE352" s="173" t="n">
        <v>0.89</v>
      </c>
    </row>
    <row r="353" customFormat="false" ht="12.75" hidden="false" customHeight="false" outlineLevel="0" collapsed="false">
      <c r="B353" s="173" t="n">
        <v>0.98</v>
      </c>
      <c r="C353" s="173" t="n">
        <v>0</v>
      </c>
      <c r="E353" s="173" t="n">
        <v>0</v>
      </c>
      <c r="F353" s="173" t="n">
        <v>0</v>
      </c>
      <c r="G353" s="173" t="n">
        <v>0</v>
      </c>
      <c r="H353" s="173" t="n">
        <v>0</v>
      </c>
      <c r="I353" s="173" t="n">
        <v>0</v>
      </c>
      <c r="J353" s="173" t="n">
        <v>0.9805</v>
      </c>
      <c r="K353" s="173" t="n">
        <v>0</v>
      </c>
      <c r="L353" s="173" t="n">
        <v>0</v>
      </c>
      <c r="M353" s="173" t="n">
        <v>0</v>
      </c>
      <c r="N353" s="173" t="n">
        <v>0</v>
      </c>
      <c r="O353" s="173" t="n">
        <v>0</v>
      </c>
      <c r="P353" s="173" t="n">
        <v>0</v>
      </c>
      <c r="Q353" s="173" t="n">
        <v>0</v>
      </c>
      <c r="BB353" s="181" t="n">
        <v>1</v>
      </c>
      <c r="BC353" s="173" t="n">
        <v>1</v>
      </c>
      <c r="BD353" s="173" t="n">
        <v>1</v>
      </c>
      <c r="BE353" s="173" t="n">
        <v>1</v>
      </c>
      <c r="BF353" s="173" t="n">
        <v>0.9999</v>
      </c>
      <c r="BG353" s="173" t="n">
        <v>1</v>
      </c>
      <c r="BH353" s="173" t="n">
        <v>1</v>
      </c>
      <c r="BI353" s="173" t="n">
        <v>0.99</v>
      </c>
      <c r="BJ353" s="173" t="n">
        <v>0.999</v>
      </c>
      <c r="BK353" s="173" t="n">
        <v>0.999</v>
      </c>
      <c r="BL353" s="173" t="n">
        <v>0.9985</v>
      </c>
      <c r="BM353" s="173" t="n">
        <v>0.9985</v>
      </c>
      <c r="BN353" s="173" t="n">
        <v>0.972</v>
      </c>
      <c r="BO353" s="173" t="n">
        <v>0.9999</v>
      </c>
      <c r="BP353" s="173" t="n">
        <v>0.9999</v>
      </c>
      <c r="DB353" s="173" t="n">
        <v>0.69</v>
      </c>
      <c r="DC353" s="173" t="n">
        <v>0.88</v>
      </c>
      <c r="DD353" s="173" t="n">
        <v>0.64</v>
      </c>
      <c r="DE353" s="173" t="n">
        <v>0.89</v>
      </c>
    </row>
    <row r="354" customFormat="false" ht="12.75" hidden="false" customHeight="false" outlineLevel="0" collapsed="false">
      <c r="B354" s="173" t="n">
        <v>0.98</v>
      </c>
      <c r="C354" s="173" t="n">
        <v>0</v>
      </c>
      <c r="E354" s="173" t="n">
        <v>0</v>
      </c>
      <c r="F354" s="173" t="n">
        <v>0</v>
      </c>
      <c r="G354" s="173" t="n">
        <v>0</v>
      </c>
      <c r="H354" s="173" t="n">
        <v>0</v>
      </c>
      <c r="I354" s="173" t="n">
        <v>0</v>
      </c>
      <c r="J354" s="173" t="n">
        <v>0.9805</v>
      </c>
      <c r="K354" s="173" t="n">
        <v>0</v>
      </c>
      <c r="L354" s="173" t="n">
        <v>0</v>
      </c>
      <c r="M354" s="173" t="n">
        <v>0</v>
      </c>
      <c r="N354" s="173" t="n">
        <v>0</v>
      </c>
      <c r="O354" s="173" t="n">
        <v>0</v>
      </c>
      <c r="P354" s="173" t="n">
        <v>0</v>
      </c>
      <c r="Q354" s="173" t="n">
        <v>0</v>
      </c>
      <c r="BB354" s="181" t="n">
        <v>1</v>
      </c>
      <c r="BC354" s="173" t="n">
        <v>1</v>
      </c>
      <c r="BD354" s="173" t="n">
        <v>1</v>
      </c>
      <c r="BE354" s="173" t="n">
        <v>1</v>
      </c>
      <c r="BF354" s="173" t="n">
        <v>0.9999</v>
      </c>
      <c r="BG354" s="173" t="n">
        <v>1</v>
      </c>
      <c r="BH354" s="173" t="n">
        <v>1</v>
      </c>
      <c r="BI354" s="173" t="n">
        <v>0.99</v>
      </c>
      <c r="BJ354" s="173" t="n">
        <v>0.999</v>
      </c>
      <c r="BK354" s="173" t="n">
        <v>0.999</v>
      </c>
      <c r="BL354" s="173" t="n">
        <v>0.9985</v>
      </c>
      <c r="BM354" s="173" t="n">
        <v>0.9985</v>
      </c>
      <c r="BN354" s="173" t="n">
        <v>0.972</v>
      </c>
      <c r="BO354" s="173" t="n">
        <v>0.9999</v>
      </c>
      <c r="BP354" s="173" t="n">
        <v>0.9999</v>
      </c>
      <c r="DB354" s="173" t="n">
        <v>0.71</v>
      </c>
      <c r="DC354" s="173" t="n">
        <v>0.8775</v>
      </c>
      <c r="DD354" s="173" t="n">
        <v>0.67</v>
      </c>
      <c r="DE354" s="173" t="n">
        <v>0.89</v>
      </c>
    </row>
    <row r="355" customFormat="false" ht="12.75" hidden="false" customHeight="false" outlineLevel="0" collapsed="false">
      <c r="B355" s="173" t="n">
        <v>0.98</v>
      </c>
      <c r="C355" s="173" t="n">
        <v>0</v>
      </c>
      <c r="E355" s="173" t="n">
        <v>0</v>
      </c>
      <c r="F355" s="173" t="n">
        <v>0</v>
      </c>
      <c r="G355" s="173" t="n">
        <v>0</v>
      </c>
      <c r="H355" s="173" t="n">
        <v>0</v>
      </c>
      <c r="I355" s="173" t="n">
        <v>0</v>
      </c>
      <c r="J355" s="173" t="n">
        <v>0.9805</v>
      </c>
      <c r="K355" s="173" t="n">
        <v>0</v>
      </c>
      <c r="L355" s="173" t="n">
        <v>0</v>
      </c>
      <c r="M355" s="173" t="n">
        <v>0</v>
      </c>
      <c r="N355" s="173" t="n">
        <v>0</v>
      </c>
      <c r="O355" s="173" t="n">
        <v>0</v>
      </c>
      <c r="P355" s="173" t="n">
        <v>0</v>
      </c>
      <c r="Q355" s="173" t="n">
        <v>0</v>
      </c>
      <c r="BB355" s="181" t="n">
        <v>1</v>
      </c>
      <c r="BC355" s="173" t="n">
        <v>1</v>
      </c>
      <c r="BD355" s="173" t="n">
        <v>1</v>
      </c>
      <c r="BE355" s="173" t="n">
        <v>1</v>
      </c>
      <c r="BF355" s="173" t="n">
        <v>0.9999</v>
      </c>
      <c r="BG355" s="173" t="n">
        <v>1</v>
      </c>
      <c r="BH355" s="173" t="n">
        <v>1</v>
      </c>
      <c r="BI355" s="173" t="n">
        <v>0.99</v>
      </c>
      <c r="BJ355" s="173" t="n">
        <v>0.999</v>
      </c>
      <c r="BK355" s="173" t="n">
        <v>0.999</v>
      </c>
      <c r="BL355" s="173" t="n">
        <v>0.9985</v>
      </c>
      <c r="BM355" s="173" t="n">
        <v>0.9985</v>
      </c>
      <c r="BN355" s="173" t="n">
        <v>0.972</v>
      </c>
      <c r="BO355" s="173" t="n">
        <v>0.9999</v>
      </c>
      <c r="BP355" s="173" t="n">
        <v>0.9999</v>
      </c>
      <c r="DB355" s="173" t="n">
        <v>0.8</v>
      </c>
      <c r="DC355" s="173" t="n">
        <v>0.9</v>
      </c>
      <c r="DD355" s="173" t="n">
        <v>0.83</v>
      </c>
      <c r="DE355" s="173" t="n">
        <v>0.89</v>
      </c>
    </row>
    <row r="356" customFormat="false" ht="12.75" hidden="false" customHeight="false" outlineLevel="0" collapsed="false">
      <c r="B356" s="173" t="n">
        <v>0.98</v>
      </c>
      <c r="C356" s="173" t="n">
        <v>0</v>
      </c>
      <c r="E356" s="173" t="n">
        <v>0</v>
      </c>
      <c r="F356" s="173" t="n">
        <v>0</v>
      </c>
      <c r="G356" s="173" t="n">
        <v>0</v>
      </c>
      <c r="H356" s="173" t="n">
        <v>0</v>
      </c>
      <c r="I356" s="173" t="n">
        <v>0</v>
      </c>
      <c r="J356" s="173" t="n">
        <v>0.9805</v>
      </c>
      <c r="K356" s="173" t="n">
        <v>0</v>
      </c>
      <c r="L356" s="173" t="n">
        <v>0</v>
      </c>
      <c r="M356" s="173" t="n">
        <v>0</v>
      </c>
      <c r="N356" s="173" t="n">
        <v>0</v>
      </c>
      <c r="O356" s="173" t="n">
        <v>0</v>
      </c>
      <c r="P356" s="173" t="n">
        <v>0</v>
      </c>
      <c r="Q356" s="173" t="n">
        <v>0</v>
      </c>
      <c r="BB356" s="181" t="n">
        <v>1</v>
      </c>
      <c r="BC356" s="173" t="n">
        <v>1</v>
      </c>
      <c r="BD356" s="173" t="n">
        <v>1</v>
      </c>
      <c r="BE356" s="173" t="n">
        <v>1</v>
      </c>
      <c r="BF356" s="173" t="n">
        <v>0.9999</v>
      </c>
      <c r="BG356" s="173" t="n">
        <v>1</v>
      </c>
      <c r="BH356" s="173" t="n">
        <v>1</v>
      </c>
      <c r="BI356" s="173" t="n">
        <v>0.99</v>
      </c>
      <c r="BJ356" s="173" t="n">
        <v>0.999</v>
      </c>
      <c r="BK356" s="173" t="n">
        <v>0.999</v>
      </c>
      <c r="BL356" s="173" t="n">
        <v>0.9985</v>
      </c>
      <c r="BM356" s="173" t="n">
        <v>0.9985</v>
      </c>
      <c r="BN356" s="173" t="n">
        <v>0.972</v>
      </c>
      <c r="BO356" s="173" t="n">
        <v>0.9999</v>
      </c>
      <c r="BP356" s="173" t="n">
        <v>0.9999</v>
      </c>
      <c r="DB356" s="173" t="n">
        <v>0.85</v>
      </c>
      <c r="DC356" s="173" t="n">
        <v>0.903</v>
      </c>
      <c r="DD356" s="173" t="n">
        <v>0.92</v>
      </c>
      <c r="DE356" s="173" t="n">
        <v>0.89</v>
      </c>
    </row>
    <row r="357" customFormat="false" ht="12.75" hidden="false" customHeight="false" outlineLevel="0" collapsed="false">
      <c r="B357" s="173" t="n">
        <v>0.98</v>
      </c>
      <c r="C357" s="173" t="n">
        <v>0</v>
      </c>
      <c r="E357" s="173" t="n">
        <v>0</v>
      </c>
      <c r="F357" s="173" t="n">
        <v>0</v>
      </c>
      <c r="G357" s="173" t="n">
        <v>0</v>
      </c>
      <c r="H357" s="173" t="n">
        <v>0</v>
      </c>
      <c r="I357" s="173" t="n">
        <v>0</v>
      </c>
      <c r="J357" s="173" t="n">
        <v>0.9805</v>
      </c>
      <c r="K357" s="173" t="n">
        <v>0</v>
      </c>
      <c r="L357" s="173" t="n">
        <v>0</v>
      </c>
      <c r="M357" s="173" t="n">
        <v>0</v>
      </c>
      <c r="N357" s="173" t="n">
        <v>0</v>
      </c>
      <c r="O357" s="173" t="n">
        <v>0</v>
      </c>
      <c r="P357" s="173" t="n">
        <v>0</v>
      </c>
      <c r="Q357" s="173" t="n">
        <v>0</v>
      </c>
      <c r="BB357" s="181" t="n">
        <v>1</v>
      </c>
      <c r="BC357" s="173" t="n">
        <v>1</v>
      </c>
      <c r="BD357" s="173" t="n">
        <v>1</v>
      </c>
      <c r="BE357" s="173" t="n">
        <v>1</v>
      </c>
      <c r="BF357" s="173" t="n">
        <v>0.9999</v>
      </c>
      <c r="BG357" s="173" t="n">
        <v>1</v>
      </c>
      <c r="BH357" s="173" t="n">
        <v>1</v>
      </c>
      <c r="BI357" s="173" t="n">
        <v>0.99</v>
      </c>
      <c r="BJ357" s="173" t="n">
        <v>0.999</v>
      </c>
      <c r="BK357" s="173" t="n">
        <v>0.999</v>
      </c>
      <c r="BL357" s="173" t="n">
        <v>0.9985</v>
      </c>
      <c r="BM357" s="173" t="n">
        <v>0.9985</v>
      </c>
      <c r="BN357" s="173" t="n">
        <v>0.972</v>
      </c>
      <c r="BO357" s="173" t="n">
        <v>0.9999</v>
      </c>
      <c r="BP357" s="173" t="n">
        <v>0.9999</v>
      </c>
      <c r="DB357" s="173" t="n">
        <v>0.88</v>
      </c>
      <c r="DC357" s="173" t="n">
        <v>0.9</v>
      </c>
      <c r="DD357" s="173" t="n">
        <v>0.935</v>
      </c>
      <c r="DE357" s="173" t="n">
        <v>0.89</v>
      </c>
    </row>
    <row r="358" customFormat="false" ht="12.75" hidden="false" customHeight="false" outlineLevel="0" collapsed="false">
      <c r="B358" s="173" t="n">
        <v>0.98</v>
      </c>
      <c r="C358" s="173" t="n">
        <v>0</v>
      </c>
      <c r="E358" s="173" t="n">
        <v>0</v>
      </c>
      <c r="F358" s="173" t="n">
        <v>0</v>
      </c>
      <c r="G358" s="173" t="n">
        <v>0</v>
      </c>
      <c r="H358" s="173" t="n">
        <v>0</v>
      </c>
      <c r="I358" s="173" t="n">
        <v>0</v>
      </c>
      <c r="J358" s="173" t="n">
        <v>0.9805</v>
      </c>
      <c r="K358" s="173" t="n">
        <v>0</v>
      </c>
      <c r="L358" s="173" t="n">
        <v>0</v>
      </c>
      <c r="M358" s="173" t="n">
        <v>0</v>
      </c>
      <c r="N358" s="173" t="n">
        <v>0</v>
      </c>
      <c r="O358" s="173" t="n">
        <v>0</v>
      </c>
      <c r="P358" s="173" t="n">
        <v>0</v>
      </c>
      <c r="Q358" s="173" t="n">
        <v>0</v>
      </c>
      <c r="BB358" s="181" t="n">
        <v>1</v>
      </c>
      <c r="BC358" s="173" t="n">
        <v>1</v>
      </c>
      <c r="BD358" s="173" t="n">
        <v>1</v>
      </c>
      <c r="BE358" s="173" t="n">
        <v>1</v>
      </c>
      <c r="BF358" s="173" t="n">
        <v>0.9999</v>
      </c>
      <c r="BG358" s="173" t="n">
        <v>1</v>
      </c>
      <c r="BH358" s="173" t="n">
        <v>1</v>
      </c>
      <c r="BI358" s="173" t="n">
        <v>0.99</v>
      </c>
      <c r="BJ358" s="173" t="n">
        <v>0.999</v>
      </c>
      <c r="BK358" s="173" t="n">
        <v>0.999</v>
      </c>
      <c r="BL358" s="173" t="n">
        <v>0.9985</v>
      </c>
      <c r="BM358" s="173" t="n">
        <v>0.9985</v>
      </c>
      <c r="BN358" s="173" t="n">
        <v>0.972</v>
      </c>
      <c r="BO358" s="173" t="n">
        <v>0.9999</v>
      </c>
      <c r="BP358" s="173" t="n">
        <v>0.9999</v>
      </c>
      <c r="DB358" s="173" t="n">
        <v>0.88</v>
      </c>
      <c r="DC358" s="173" t="n">
        <v>0.9025</v>
      </c>
      <c r="DD358" s="173" t="n">
        <v>0.915</v>
      </c>
      <c r="DE358" s="173" t="n">
        <v>0.89</v>
      </c>
    </row>
    <row r="359" customFormat="false" ht="12.75" hidden="false" customHeight="false" outlineLevel="0" collapsed="false">
      <c r="B359" s="173" t="n">
        <v>0.98</v>
      </c>
      <c r="C359" s="173" t="n">
        <v>0</v>
      </c>
      <c r="E359" s="173" t="n">
        <v>0</v>
      </c>
      <c r="F359" s="173" t="n">
        <v>0</v>
      </c>
      <c r="G359" s="173" t="n">
        <v>0</v>
      </c>
      <c r="H359" s="173" t="n">
        <v>0</v>
      </c>
      <c r="I359" s="173" t="n">
        <v>0</v>
      </c>
      <c r="J359" s="173" t="n">
        <v>0.9805</v>
      </c>
      <c r="K359" s="173" t="n">
        <v>0</v>
      </c>
      <c r="L359" s="173" t="n">
        <v>0</v>
      </c>
      <c r="M359" s="173" t="n">
        <v>0</v>
      </c>
      <c r="N359" s="173" t="n">
        <v>0</v>
      </c>
      <c r="O359" s="173" t="n">
        <v>0</v>
      </c>
      <c r="P359" s="173" t="n">
        <v>0</v>
      </c>
      <c r="Q359" s="173" t="n">
        <v>0</v>
      </c>
      <c r="BB359" s="181" t="n">
        <v>1</v>
      </c>
      <c r="BC359" s="173" t="n">
        <v>1</v>
      </c>
      <c r="BD359" s="173" t="n">
        <v>1</v>
      </c>
      <c r="BE359" s="173" t="n">
        <v>1</v>
      </c>
      <c r="BF359" s="173" t="n">
        <v>0.9999</v>
      </c>
      <c r="BG359" s="173" t="n">
        <v>1</v>
      </c>
      <c r="BH359" s="173" t="n">
        <v>1</v>
      </c>
      <c r="BI359" s="173" t="n">
        <v>0.99</v>
      </c>
      <c r="BJ359" s="173" t="n">
        <v>0.999</v>
      </c>
      <c r="BK359" s="173" t="n">
        <v>0.999</v>
      </c>
      <c r="BL359" s="173" t="n">
        <v>0.9985</v>
      </c>
      <c r="BM359" s="173" t="n">
        <v>0.9985</v>
      </c>
      <c r="BN359" s="173" t="n">
        <v>0.972</v>
      </c>
      <c r="BO359" s="173" t="n">
        <v>0.9999</v>
      </c>
      <c r="BP359" s="173" t="n">
        <v>0.9999</v>
      </c>
      <c r="DB359" s="173" t="n">
        <v>0.89</v>
      </c>
      <c r="DC359" s="173" t="n">
        <v>0.9075</v>
      </c>
      <c r="DD359" s="173" t="n">
        <v>0.915</v>
      </c>
      <c r="DE359" s="173" t="n">
        <v>0.89</v>
      </c>
    </row>
    <row r="360" customFormat="false" ht="12.75" hidden="false" customHeight="false" outlineLevel="0" collapsed="false">
      <c r="B360" s="173" t="n">
        <v>0.98</v>
      </c>
      <c r="C360" s="173" t="n">
        <v>0</v>
      </c>
      <c r="E360" s="173" t="n">
        <v>0</v>
      </c>
      <c r="F360" s="173" t="n">
        <v>0</v>
      </c>
      <c r="G360" s="173" t="n">
        <v>0</v>
      </c>
      <c r="H360" s="173" t="n">
        <v>0</v>
      </c>
      <c r="I360" s="173" t="n">
        <v>0</v>
      </c>
      <c r="J360" s="173" t="n">
        <v>0.9805</v>
      </c>
      <c r="K360" s="173" t="n">
        <v>0</v>
      </c>
      <c r="L360" s="173" t="n">
        <v>0</v>
      </c>
      <c r="M360" s="173" t="n">
        <v>0</v>
      </c>
      <c r="N360" s="173" t="n">
        <v>0</v>
      </c>
      <c r="O360" s="173" t="n">
        <v>0</v>
      </c>
      <c r="P360" s="173" t="n">
        <v>0</v>
      </c>
      <c r="Q360" s="173" t="n">
        <v>0</v>
      </c>
      <c r="BB360" s="181" t="n">
        <v>1</v>
      </c>
      <c r="BC360" s="173" t="n">
        <v>1</v>
      </c>
      <c r="BD360" s="173" t="n">
        <v>1</v>
      </c>
      <c r="BE360" s="173" t="n">
        <v>1</v>
      </c>
      <c r="BF360" s="173" t="n">
        <v>0.9999</v>
      </c>
      <c r="BG360" s="173" t="n">
        <v>1</v>
      </c>
      <c r="BH360" s="173" t="n">
        <v>1</v>
      </c>
      <c r="BI360" s="173" t="n">
        <v>0.99</v>
      </c>
      <c r="BJ360" s="173" t="n">
        <v>0.999</v>
      </c>
      <c r="BK360" s="173" t="n">
        <v>0.999</v>
      </c>
      <c r="BL360" s="173" t="n">
        <v>0.9985</v>
      </c>
      <c r="BM360" s="173" t="n">
        <v>0.9985</v>
      </c>
      <c r="BN360" s="173" t="n">
        <v>0.972</v>
      </c>
      <c r="BO360" s="173" t="n">
        <v>0.9999</v>
      </c>
      <c r="BP360" s="173" t="n">
        <v>0.9999</v>
      </c>
      <c r="DB360" s="173" t="n">
        <v>0.915</v>
      </c>
      <c r="DC360" s="173" t="n">
        <v>0.9275</v>
      </c>
      <c r="DD360" s="173" t="n">
        <v>0.915</v>
      </c>
      <c r="DE360" s="173" t="n">
        <v>0.89</v>
      </c>
    </row>
    <row r="361" customFormat="false" ht="12.75" hidden="false" customHeight="false" outlineLevel="0" collapsed="false">
      <c r="B361" s="173" t="n">
        <v>0.98</v>
      </c>
      <c r="C361" s="173" t="n">
        <v>0</v>
      </c>
      <c r="E361" s="173" t="n">
        <v>0</v>
      </c>
      <c r="F361" s="173" t="n">
        <v>0</v>
      </c>
      <c r="G361" s="173" t="n">
        <v>0</v>
      </c>
      <c r="H361" s="173" t="n">
        <v>0</v>
      </c>
      <c r="I361" s="173" t="n">
        <v>0</v>
      </c>
      <c r="J361" s="173" t="n">
        <v>0.9805</v>
      </c>
      <c r="K361" s="173" t="n">
        <v>0</v>
      </c>
      <c r="L361" s="173" t="n">
        <v>0</v>
      </c>
      <c r="M361" s="173" t="n">
        <v>0</v>
      </c>
      <c r="N361" s="173" t="n">
        <v>0</v>
      </c>
      <c r="O361" s="173" t="n">
        <v>0</v>
      </c>
      <c r="P361" s="173" t="n">
        <v>0</v>
      </c>
      <c r="Q361" s="173" t="n">
        <v>0</v>
      </c>
      <c r="BB361" s="181" t="n">
        <v>1</v>
      </c>
      <c r="BC361" s="173" t="n">
        <v>1</v>
      </c>
      <c r="BD361" s="173" t="n">
        <v>1</v>
      </c>
      <c r="BE361" s="173" t="n">
        <v>1</v>
      </c>
      <c r="BF361" s="173" t="n">
        <v>0.9999</v>
      </c>
      <c r="BG361" s="173" t="n">
        <v>1</v>
      </c>
      <c r="BH361" s="173" t="n">
        <v>1</v>
      </c>
      <c r="BI361" s="173" t="n">
        <v>0.99</v>
      </c>
      <c r="BJ361" s="173" t="n">
        <v>0.999</v>
      </c>
      <c r="BK361" s="173" t="n">
        <v>0.999</v>
      </c>
      <c r="BL361" s="173" t="n">
        <v>0.9985</v>
      </c>
      <c r="BM361" s="173" t="n">
        <v>0.9985</v>
      </c>
      <c r="BN361" s="173" t="n">
        <v>0.972</v>
      </c>
      <c r="BO361" s="173" t="n">
        <v>0.9999</v>
      </c>
      <c r="BP361" s="173" t="n">
        <v>0.9999</v>
      </c>
      <c r="DB361" s="173" t="n">
        <v>0.945</v>
      </c>
      <c r="DC361" s="173" t="n">
        <v>0.92</v>
      </c>
      <c r="DD361" s="173" t="n">
        <v>0.915</v>
      </c>
      <c r="DE361" s="173" t="n">
        <v>0.89</v>
      </c>
    </row>
    <row r="362" customFormat="false" ht="12.75" hidden="false" customHeight="false" outlineLevel="0" collapsed="false">
      <c r="B362" s="173" t="n">
        <v>0.98</v>
      </c>
      <c r="C362" s="173" t="n">
        <v>0</v>
      </c>
      <c r="E362" s="173" t="n">
        <v>0</v>
      </c>
      <c r="F362" s="173" t="n">
        <v>0</v>
      </c>
      <c r="G362" s="173" t="n">
        <v>0</v>
      </c>
      <c r="H362" s="173" t="n">
        <v>0</v>
      </c>
      <c r="I362" s="173" t="n">
        <v>0</v>
      </c>
      <c r="J362" s="173" t="n">
        <v>0.9805</v>
      </c>
      <c r="K362" s="173" t="n">
        <v>0</v>
      </c>
      <c r="L362" s="173" t="n">
        <v>0</v>
      </c>
      <c r="M362" s="173" t="n">
        <v>0</v>
      </c>
      <c r="N362" s="173" t="n">
        <v>0</v>
      </c>
      <c r="O362" s="173" t="n">
        <v>0</v>
      </c>
      <c r="P362" s="173" t="n">
        <v>0</v>
      </c>
      <c r="Q362" s="173" t="n">
        <v>0</v>
      </c>
      <c r="BB362" s="181" t="n">
        <v>1</v>
      </c>
      <c r="BC362" s="173" t="n">
        <v>1</v>
      </c>
      <c r="BD362" s="173" t="n">
        <v>1</v>
      </c>
      <c r="BE362" s="173" t="n">
        <v>1</v>
      </c>
      <c r="BF362" s="173" t="n">
        <v>0.9999</v>
      </c>
      <c r="BG362" s="173" t="n">
        <v>1</v>
      </c>
      <c r="BH362" s="173" t="n">
        <v>1</v>
      </c>
      <c r="BI362" s="173" t="n">
        <v>0.99</v>
      </c>
      <c r="BJ362" s="173" t="n">
        <v>0.999</v>
      </c>
      <c r="BK362" s="173" t="n">
        <v>0.999</v>
      </c>
      <c r="BL362" s="173" t="n">
        <v>0.9985</v>
      </c>
      <c r="BM362" s="173" t="n">
        <v>0.9985</v>
      </c>
      <c r="BN362" s="173" t="n">
        <v>0.972</v>
      </c>
      <c r="BO362" s="173" t="n">
        <v>0.9999</v>
      </c>
      <c r="BP362" s="173" t="n">
        <v>0.9999</v>
      </c>
      <c r="DB362" s="173" t="n">
        <v>0.875</v>
      </c>
      <c r="DC362" s="173" t="n">
        <v>0.9025</v>
      </c>
      <c r="DD362" s="173" t="n">
        <v>0.82</v>
      </c>
      <c r="DE362" s="173" t="n">
        <v>0.89</v>
      </c>
    </row>
    <row r="363" customFormat="false" ht="12.75" hidden="false" customHeight="false" outlineLevel="0" collapsed="false">
      <c r="B363" s="173" t="n">
        <v>0.98</v>
      </c>
      <c r="C363" s="173" t="n">
        <v>0</v>
      </c>
      <c r="E363" s="173" t="n">
        <v>0</v>
      </c>
      <c r="F363" s="173" t="n">
        <v>0</v>
      </c>
      <c r="G363" s="173" t="n">
        <v>0</v>
      </c>
      <c r="H363" s="173" t="n">
        <v>0</v>
      </c>
      <c r="I363" s="173" t="n">
        <v>0</v>
      </c>
      <c r="J363" s="173" t="n">
        <v>0.9805</v>
      </c>
      <c r="K363" s="173" t="n">
        <v>0</v>
      </c>
      <c r="L363" s="173" t="n">
        <v>0</v>
      </c>
      <c r="M363" s="173" t="n">
        <v>0</v>
      </c>
      <c r="N363" s="173" t="n">
        <v>0</v>
      </c>
      <c r="O363" s="173" t="n">
        <v>0</v>
      </c>
      <c r="P363" s="173" t="n">
        <v>0</v>
      </c>
      <c r="Q363" s="173" t="n">
        <v>0</v>
      </c>
      <c r="BB363" s="181" t="n">
        <v>1</v>
      </c>
      <c r="BC363" s="173" t="n">
        <v>1</v>
      </c>
      <c r="BD363" s="173" t="n">
        <v>1</v>
      </c>
      <c r="BE363" s="173" t="n">
        <v>1</v>
      </c>
      <c r="BF363" s="173" t="n">
        <v>0.9999</v>
      </c>
      <c r="BG363" s="173" t="n">
        <v>1</v>
      </c>
      <c r="BH363" s="173" t="n">
        <v>1</v>
      </c>
      <c r="BI363" s="173" t="n">
        <v>0.99</v>
      </c>
      <c r="BJ363" s="173" t="n">
        <v>0.999</v>
      </c>
      <c r="BK363" s="173" t="n">
        <v>0.999</v>
      </c>
      <c r="BL363" s="173" t="n">
        <v>0.9985</v>
      </c>
      <c r="BM363" s="173" t="n">
        <v>0.9985</v>
      </c>
      <c r="BN363" s="173" t="n">
        <v>0.972</v>
      </c>
      <c r="BO363" s="173" t="n">
        <v>0.9999</v>
      </c>
      <c r="BP363" s="173" t="n">
        <v>0.9999</v>
      </c>
      <c r="DB363" s="173" t="n">
        <v>0.85</v>
      </c>
      <c r="DC363" s="173" t="n">
        <v>0.9025</v>
      </c>
      <c r="DD363" s="173" t="n">
        <v>0.82</v>
      </c>
      <c r="DE363" s="173" t="n">
        <v>0.89</v>
      </c>
    </row>
    <row r="364" customFormat="false" ht="12.75" hidden="false" customHeight="false" outlineLevel="0" collapsed="false">
      <c r="B364" s="173" t="n">
        <v>0.98</v>
      </c>
      <c r="C364" s="173" t="n">
        <v>0</v>
      </c>
      <c r="E364" s="173" t="n">
        <v>0</v>
      </c>
      <c r="F364" s="173" t="n">
        <v>0</v>
      </c>
      <c r="G364" s="173" t="n">
        <v>0</v>
      </c>
      <c r="H364" s="173" t="n">
        <v>0</v>
      </c>
      <c r="I364" s="173" t="n">
        <v>0</v>
      </c>
      <c r="J364" s="173" t="n">
        <v>0.9805</v>
      </c>
      <c r="K364" s="173" t="n">
        <v>0</v>
      </c>
      <c r="L364" s="173" t="n">
        <v>0</v>
      </c>
      <c r="M364" s="173" t="n">
        <v>0</v>
      </c>
      <c r="N364" s="173" t="n">
        <v>0</v>
      </c>
      <c r="O364" s="173" t="n">
        <v>0</v>
      </c>
      <c r="P364" s="173" t="n">
        <v>0</v>
      </c>
      <c r="Q364" s="173" t="n">
        <v>0</v>
      </c>
      <c r="BB364" s="181" t="n">
        <v>1</v>
      </c>
      <c r="BC364" s="173" t="n">
        <v>1</v>
      </c>
      <c r="BD364" s="173" t="n">
        <v>1</v>
      </c>
      <c r="BE364" s="173" t="n">
        <v>1</v>
      </c>
      <c r="BF364" s="173" t="n">
        <v>0.9999</v>
      </c>
      <c r="BG364" s="173" t="n">
        <v>1</v>
      </c>
      <c r="BH364" s="173" t="n">
        <v>1</v>
      </c>
      <c r="BI364" s="173" t="n">
        <v>0.99</v>
      </c>
      <c r="BJ364" s="173" t="n">
        <v>0.999</v>
      </c>
      <c r="BK364" s="173" t="n">
        <v>0.999</v>
      </c>
      <c r="BL364" s="173" t="n">
        <v>0.9985</v>
      </c>
      <c r="BM364" s="173" t="n">
        <v>0.9985</v>
      </c>
      <c r="BN364" s="173" t="n">
        <v>0.972</v>
      </c>
      <c r="BO364" s="173" t="n">
        <v>0.9999</v>
      </c>
      <c r="BP364" s="173" t="n">
        <v>0.9999</v>
      </c>
      <c r="DB364" s="173" t="n">
        <v>0.69</v>
      </c>
      <c r="DC364" s="173" t="n">
        <v>0.8925</v>
      </c>
      <c r="DD364" s="173" t="n">
        <v>0.715</v>
      </c>
      <c r="DE364" s="173" t="n">
        <v>0.89</v>
      </c>
    </row>
    <row r="365" customFormat="false" ht="12.75" hidden="false" customHeight="false" outlineLevel="0" collapsed="false">
      <c r="B365" s="173" t="n">
        <v>0.98</v>
      </c>
      <c r="C365" s="173" t="n">
        <v>0</v>
      </c>
      <c r="E365" s="173" t="n">
        <v>0</v>
      </c>
      <c r="F365" s="173" t="n">
        <v>0</v>
      </c>
      <c r="G365" s="173" t="n">
        <v>0</v>
      </c>
      <c r="H365" s="173" t="n">
        <v>0</v>
      </c>
      <c r="I365" s="173" t="n">
        <v>0</v>
      </c>
      <c r="J365" s="173" t="n">
        <v>0.9805</v>
      </c>
      <c r="K365" s="173" t="n">
        <v>0</v>
      </c>
      <c r="L365" s="173" t="n">
        <v>0</v>
      </c>
      <c r="M365" s="173" t="n">
        <v>0</v>
      </c>
      <c r="N365" s="173" t="n">
        <v>0</v>
      </c>
      <c r="O365" s="173" t="n">
        <v>0</v>
      </c>
      <c r="P365" s="173" t="n">
        <v>0</v>
      </c>
      <c r="Q365" s="173" t="n">
        <v>0</v>
      </c>
      <c r="BB365" s="181" t="n">
        <v>1</v>
      </c>
      <c r="BC365" s="173" t="n">
        <v>1</v>
      </c>
      <c r="BD365" s="173" t="n">
        <v>1</v>
      </c>
      <c r="BE365" s="173" t="n">
        <v>1</v>
      </c>
      <c r="BF365" s="173" t="n">
        <v>0.9999</v>
      </c>
      <c r="BG365" s="173" t="n">
        <v>1</v>
      </c>
      <c r="BH365" s="173" t="n">
        <v>1</v>
      </c>
      <c r="BI365" s="173" t="n">
        <v>0.99</v>
      </c>
      <c r="BJ365" s="173" t="n">
        <v>0.999</v>
      </c>
      <c r="BK365" s="173" t="n">
        <v>0.999</v>
      </c>
      <c r="BL365" s="173" t="n">
        <v>0.9985</v>
      </c>
      <c r="BM365" s="173" t="n">
        <v>0.9985</v>
      </c>
      <c r="BN365" s="173" t="n">
        <v>0.972</v>
      </c>
      <c r="BO365" s="173" t="n">
        <v>0.9999</v>
      </c>
      <c r="BP365" s="173" t="n">
        <v>0.9999</v>
      </c>
      <c r="DB365" s="173" t="n">
        <v>0.69</v>
      </c>
      <c r="DC365" s="173" t="n">
        <v>0.88</v>
      </c>
      <c r="DD365" s="173" t="n">
        <v>0.64</v>
      </c>
      <c r="DE365" s="173" t="n">
        <v>0.89</v>
      </c>
    </row>
    <row r="366" customFormat="false" ht="12.75" hidden="false" customHeight="false" outlineLevel="0" collapsed="false">
      <c r="B366" s="173" t="n">
        <v>0.98</v>
      </c>
      <c r="C366" s="173" t="n">
        <v>0</v>
      </c>
      <c r="E366" s="173" t="n">
        <v>0</v>
      </c>
      <c r="F366" s="173" t="n">
        <v>0</v>
      </c>
      <c r="G366" s="173" t="n">
        <v>0</v>
      </c>
      <c r="H366" s="173" t="n">
        <v>0</v>
      </c>
      <c r="I366" s="173" t="n">
        <v>0</v>
      </c>
      <c r="J366" s="173" t="n">
        <v>0.9805</v>
      </c>
      <c r="K366" s="173" t="n">
        <v>0</v>
      </c>
      <c r="L366" s="173" t="n">
        <v>0</v>
      </c>
      <c r="M366" s="173" t="n">
        <v>0</v>
      </c>
      <c r="N366" s="173" t="n">
        <v>0</v>
      </c>
      <c r="O366" s="173" t="n">
        <v>0</v>
      </c>
      <c r="P366" s="173" t="n">
        <v>0</v>
      </c>
      <c r="Q366" s="173" t="n">
        <v>0</v>
      </c>
      <c r="BB366" s="181" t="n">
        <v>1</v>
      </c>
      <c r="BC366" s="173" t="n">
        <v>1</v>
      </c>
      <c r="BD366" s="173" t="n">
        <v>1</v>
      </c>
      <c r="BE366" s="173" t="n">
        <v>1</v>
      </c>
      <c r="BF366" s="173" t="n">
        <v>0.9999</v>
      </c>
      <c r="BG366" s="173" t="n">
        <v>1</v>
      </c>
      <c r="BH366" s="173" t="n">
        <v>1</v>
      </c>
      <c r="BI366" s="173" t="n">
        <v>0.99</v>
      </c>
      <c r="BJ366" s="173" t="n">
        <v>0.999</v>
      </c>
      <c r="BK366" s="173" t="n">
        <v>0.999</v>
      </c>
      <c r="BL366" s="173" t="n">
        <v>0.9985</v>
      </c>
      <c r="BM366" s="173" t="n">
        <v>0.9985</v>
      </c>
      <c r="BN366" s="173" t="n">
        <v>0.972</v>
      </c>
      <c r="BO366" s="173" t="n">
        <v>0.9999</v>
      </c>
      <c r="BP366" s="173" t="n">
        <v>0.9999</v>
      </c>
      <c r="DB366" s="173" t="n">
        <v>0.71</v>
      </c>
      <c r="DC366" s="173" t="n">
        <v>0.8775</v>
      </c>
      <c r="DD366" s="173" t="n">
        <v>0.67</v>
      </c>
      <c r="DE366" s="173" t="n">
        <v>0.89</v>
      </c>
    </row>
    <row r="367" customFormat="false" ht="12.75" hidden="false" customHeight="false" outlineLevel="0" collapsed="false">
      <c r="B367" s="173" t="n">
        <v>0.98</v>
      </c>
      <c r="C367" s="173" t="n">
        <v>0</v>
      </c>
      <c r="E367" s="173" t="n">
        <v>0</v>
      </c>
      <c r="F367" s="173" t="n">
        <v>0</v>
      </c>
      <c r="G367" s="173" t="n">
        <v>0</v>
      </c>
      <c r="H367" s="173" t="n">
        <v>0</v>
      </c>
      <c r="I367" s="173" t="n">
        <v>0</v>
      </c>
      <c r="J367" s="173" t="n">
        <v>0.9805</v>
      </c>
      <c r="K367" s="173" t="n">
        <v>0</v>
      </c>
      <c r="L367" s="173" t="n">
        <v>0</v>
      </c>
      <c r="M367" s="173" t="n">
        <v>0</v>
      </c>
      <c r="N367" s="173" t="n">
        <v>0</v>
      </c>
      <c r="O367" s="173" t="n">
        <v>0</v>
      </c>
      <c r="P367" s="173" t="n">
        <v>0</v>
      </c>
      <c r="Q367" s="173" t="n">
        <v>0</v>
      </c>
      <c r="BB367" s="181" t="n">
        <v>1</v>
      </c>
      <c r="BC367" s="173" t="n">
        <v>1</v>
      </c>
      <c r="BD367" s="173" t="n">
        <v>1</v>
      </c>
      <c r="BE367" s="173" t="n">
        <v>1</v>
      </c>
      <c r="BF367" s="173" t="n">
        <v>0.9999</v>
      </c>
      <c r="BG367" s="173" t="n">
        <v>1</v>
      </c>
      <c r="BH367" s="173" t="n">
        <v>1</v>
      </c>
      <c r="BI367" s="173" t="n">
        <v>0.99</v>
      </c>
      <c r="BJ367" s="173" t="n">
        <v>0.999</v>
      </c>
      <c r="BK367" s="173" t="n">
        <v>0.999</v>
      </c>
      <c r="BL367" s="173" t="n">
        <v>0.9985</v>
      </c>
      <c r="BM367" s="173" t="n">
        <v>0.9985</v>
      </c>
      <c r="BN367" s="173" t="n">
        <v>0.972</v>
      </c>
      <c r="BO367" s="173" t="n">
        <v>0.9999</v>
      </c>
      <c r="BP367" s="173" t="n">
        <v>0.9999</v>
      </c>
      <c r="DB367" s="173" t="n">
        <v>0.8</v>
      </c>
      <c r="DC367" s="173" t="n">
        <v>0.9</v>
      </c>
      <c r="DD367" s="173" t="n">
        <v>0.83</v>
      </c>
      <c r="DE367" s="173" t="n">
        <v>0.89</v>
      </c>
    </row>
    <row r="368" customFormat="false" ht="12.75" hidden="false" customHeight="false" outlineLevel="0" collapsed="false">
      <c r="B368" s="173" t="n">
        <v>0.98</v>
      </c>
      <c r="C368" s="173" t="n">
        <v>0</v>
      </c>
      <c r="E368" s="173" t="n">
        <v>0</v>
      </c>
      <c r="F368" s="173" t="n">
        <v>0</v>
      </c>
      <c r="G368" s="173" t="n">
        <v>0</v>
      </c>
      <c r="H368" s="173" t="n">
        <v>0</v>
      </c>
      <c r="I368" s="173" t="n">
        <v>0</v>
      </c>
      <c r="J368" s="173" t="n">
        <v>0.9805</v>
      </c>
      <c r="K368" s="173" t="n">
        <v>0</v>
      </c>
      <c r="L368" s="173" t="n">
        <v>0</v>
      </c>
      <c r="M368" s="173" t="n">
        <v>0</v>
      </c>
      <c r="N368" s="173" t="n">
        <v>0</v>
      </c>
      <c r="O368" s="173" t="n">
        <v>0</v>
      </c>
      <c r="P368" s="173" t="n">
        <v>0</v>
      </c>
      <c r="Q368" s="173" t="n">
        <v>0</v>
      </c>
      <c r="BB368" s="181" t="n">
        <v>1</v>
      </c>
      <c r="BC368" s="173" t="n">
        <v>1</v>
      </c>
      <c r="BD368" s="173" t="n">
        <v>1</v>
      </c>
      <c r="BE368" s="173" t="n">
        <v>1</v>
      </c>
      <c r="BF368" s="173" t="n">
        <v>0.9999</v>
      </c>
      <c r="BG368" s="173" t="n">
        <v>1</v>
      </c>
      <c r="BH368" s="173" t="n">
        <v>1</v>
      </c>
      <c r="BI368" s="173" t="n">
        <v>0.99</v>
      </c>
      <c r="BJ368" s="173" t="n">
        <v>0.999</v>
      </c>
      <c r="BK368" s="173" t="n">
        <v>0.999</v>
      </c>
      <c r="BL368" s="173" t="n">
        <v>0.9985</v>
      </c>
      <c r="BM368" s="173" t="n">
        <v>0.9985</v>
      </c>
      <c r="BN368" s="173" t="n">
        <v>0.972</v>
      </c>
      <c r="BO368" s="173" t="n">
        <v>0.9999</v>
      </c>
      <c r="BP368" s="173" t="n">
        <v>0.9999</v>
      </c>
      <c r="DB368" s="173" t="n">
        <v>0.85</v>
      </c>
      <c r="DC368" s="173" t="n">
        <v>0.903</v>
      </c>
      <c r="DD368" s="173" t="n">
        <v>0.92</v>
      </c>
      <c r="DE368" s="173" t="n">
        <v>0.89</v>
      </c>
    </row>
    <row r="369" customFormat="false" ht="12.75" hidden="false" customHeight="false" outlineLevel="0" collapsed="false">
      <c r="B369" s="173" t="n">
        <v>0.98</v>
      </c>
      <c r="C369" s="173" t="n">
        <v>0</v>
      </c>
      <c r="E369" s="173" t="n">
        <v>0</v>
      </c>
      <c r="F369" s="173" t="n">
        <v>0</v>
      </c>
      <c r="G369" s="173" t="n">
        <v>0</v>
      </c>
      <c r="H369" s="173" t="n">
        <v>0</v>
      </c>
      <c r="I369" s="173" t="n">
        <v>0</v>
      </c>
      <c r="J369" s="173" t="n">
        <v>0.9805</v>
      </c>
      <c r="K369" s="173" t="n">
        <v>0</v>
      </c>
      <c r="L369" s="173" t="n">
        <v>0</v>
      </c>
      <c r="M369" s="173" t="n">
        <v>0</v>
      </c>
      <c r="N369" s="173" t="n">
        <v>0</v>
      </c>
      <c r="O369" s="173" t="n">
        <v>0</v>
      </c>
      <c r="P369" s="173" t="n">
        <v>0</v>
      </c>
      <c r="Q369" s="173" t="n">
        <v>0</v>
      </c>
      <c r="BB369" s="181" t="n">
        <v>1</v>
      </c>
      <c r="BC369" s="173" t="n">
        <v>1</v>
      </c>
      <c r="BD369" s="173" t="n">
        <v>1</v>
      </c>
      <c r="BE369" s="173" t="n">
        <v>1</v>
      </c>
      <c r="BF369" s="173" t="n">
        <v>0.9999</v>
      </c>
      <c r="BG369" s="173" t="n">
        <v>1</v>
      </c>
      <c r="BH369" s="173" t="n">
        <v>1</v>
      </c>
      <c r="BI369" s="173" t="n">
        <v>0.99</v>
      </c>
      <c r="BJ369" s="173" t="n">
        <v>0.999</v>
      </c>
      <c r="BK369" s="173" t="n">
        <v>0.999</v>
      </c>
      <c r="BL369" s="173" t="n">
        <v>0.9985</v>
      </c>
      <c r="BM369" s="173" t="n">
        <v>0.9985</v>
      </c>
      <c r="BN369" s="173" t="n">
        <v>0.972</v>
      </c>
      <c r="BO369" s="173" t="n">
        <v>0.9999</v>
      </c>
      <c r="BP369" s="173" t="n">
        <v>0.9999</v>
      </c>
      <c r="DB369" s="173" t="n">
        <v>0.88</v>
      </c>
      <c r="DC369" s="173" t="n">
        <v>0.9</v>
      </c>
      <c r="DD369" s="173" t="n">
        <v>0.935</v>
      </c>
      <c r="DE369" s="173" t="n">
        <v>0.89</v>
      </c>
    </row>
    <row r="370" customFormat="false" ht="12.75" hidden="false" customHeight="false" outlineLevel="0" collapsed="false">
      <c r="B370" s="173" t="n">
        <v>0.98</v>
      </c>
      <c r="C370" s="173" t="n">
        <v>0</v>
      </c>
      <c r="E370" s="173" t="n">
        <v>0</v>
      </c>
      <c r="F370" s="173" t="n">
        <v>0</v>
      </c>
      <c r="G370" s="173" t="n">
        <v>0</v>
      </c>
      <c r="H370" s="173" t="n">
        <v>0</v>
      </c>
      <c r="I370" s="173" t="n">
        <v>0</v>
      </c>
      <c r="J370" s="173" t="n">
        <v>0.9805</v>
      </c>
      <c r="K370" s="173" t="n">
        <v>0</v>
      </c>
      <c r="L370" s="173" t="n">
        <v>0</v>
      </c>
      <c r="M370" s="173" t="n">
        <v>0</v>
      </c>
      <c r="N370" s="173" t="n">
        <v>0</v>
      </c>
      <c r="O370" s="173" t="n">
        <v>0</v>
      </c>
      <c r="P370" s="173" t="n">
        <v>0</v>
      </c>
      <c r="Q370" s="173" t="n">
        <v>0</v>
      </c>
      <c r="BB370" s="181" t="n">
        <v>1</v>
      </c>
      <c r="BC370" s="173" t="n">
        <v>1</v>
      </c>
      <c r="BD370" s="173" t="n">
        <v>1</v>
      </c>
      <c r="BE370" s="173" t="n">
        <v>1</v>
      </c>
      <c r="BF370" s="173" t="n">
        <v>0.9999</v>
      </c>
      <c r="BG370" s="173" t="n">
        <v>1</v>
      </c>
      <c r="BH370" s="173" t="n">
        <v>1</v>
      </c>
      <c r="BI370" s="173" t="n">
        <v>0.99</v>
      </c>
      <c r="BJ370" s="173" t="n">
        <v>0.999</v>
      </c>
      <c r="BK370" s="173" t="n">
        <v>0.999</v>
      </c>
      <c r="BL370" s="173" t="n">
        <v>0.9985</v>
      </c>
      <c r="BM370" s="173" t="n">
        <v>0.9985</v>
      </c>
      <c r="BN370" s="173" t="n">
        <v>0.972</v>
      </c>
      <c r="BO370" s="173" t="n">
        <v>0.9999</v>
      </c>
      <c r="BP370" s="173" t="n">
        <v>0.9999</v>
      </c>
      <c r="DB370" s="173" t="n">
        <v>0.88</v>
      </c>
      <c r="DC370" s="173" t="n">
        <v>0.9025</v>
      </c>
      <c r="DD370" s="173" t="n">
        <v>0.915</v>
      </c>
      <c r="DE370" s="173" t="n">
        <v>0.89</v>
      </c>
    </row>
    <row r="371" customFormat="false" ht="12.75" hidden="false" customHeight="false" outlineLevel="0" collapsed="false">
      <c r="B371" s="173" t="n">
        <v>0.98</v>
      </c>
      <c r="C371" s="173" t="n">
        <v>0</v>
      </c>
      <c r="E371" s="173" t="n">
        <v>0</v>
      </c>
      <c r="F371" s="173" t="n">
        <v>0</v>
      </c>
      <c r="G371" s="173" t="n">
        <v>0</v>
      </c>
      <c r="H371" s="173" t="n">
        <v>0</v>
      </c>
      <c r="I371" s="173" t="n">
        <v>0</v>
      </c>
      <c r="J371" s="173" t="n">
        <v>0.9805</v>
      </c>
      <c r="K371" s="173" t="n">
        <v>0</v>
      </c>
      <c r="L371" s="173" t="n">
        <v>0</v>
      </c>
      <c r="M371" s="173" t="n">
        <v>0</v>
      </c>
      <c r="N371" s="173" t="n">
        <v>0</v>
      </c>
      <c r="O371" s="173" t="n">
        <v>0</v>
      </c>
      <c r="P371" s="173" t="n">
        <v>0</v>
      </c>
      <c r="Q371" s="173" t="n">
        <v>0</v>
      </c>
      <c r="BB371" s="181" t="n">
        <v>1</v>
      </c>
      <c r="BC371" s="173" t="n">
        <v>1</v>
      </c>
      <c r="BD371" s="173" t="n">
        <v>1</v>
      </c>
      <c r="BE371" s="173" t="n">
        <v>1</v>
      </c>
      <c r="BF371" s="173" t="n">
        <v>0.9999</v>
      </c>
      <c r="BG371" s="173" t="n">
        <v>1</v>
      </c>
      <c r="BH371" s="173" t="n">
        <v>1</v>
      </c>
      <c r="BI371" s="173" t="n">
        <v>0.99</v>
      </c>
      <c r="BJ371" s="173" t="n">
        <v>0.999</v>
      </c>
      <c r="BK371" s="173" t="n">
        <v>0.999</v>
      </c>
      <c r="BL371" s="173" t="n">
        <v>0.9985</v>
      </c>
      <c r="BM371" s="173" t="n">
        <v>0.9985</v>
      </c>
      <c r="BN371" s="173" t="n">
        <v>0.972</v>
      </c>
      <c r="BO371" s="173" t="n">
        <v>0.9999</v>
      </c>
      <c r="BP371" s="173" t="n">
        <v>0.9999</v>
      </c>
      <c r="DB371" s="173" t="n">
        <v>0.89</v>
      </c>
      <c r="DC371" s="173" t="n">
        <v>0.9075</v>
      </c>
      <c r="DD371" s="173" t="n">
        <v>0.915</v>
      </c>
      <c r="DE371" s="173" t="n">
        <v>0.89</v>
      </c>
    </row>
    <row r="372" customFormat="false" ht="12.75" hidden="false" customHeight="false" outlineLevel="0" collapsed="false">
      <c r="B372" s="173" t="n">
        <v>0.98</v>
      </c>
      <c r="C372" s="173" t="n">
        <v>0</v>
      </c>
      <c r="E372" s="173" t="n">
        <v>0</v>
      </c>
      <c r="F372" s="173" t="n">
        <v>0</v>
      </c>
      <c r="G372" s="173" t="n">
        <v>0</v>
      </c>
      <c r="H372" s="173" t="n">
        <v>0</v>
      </c>
      <c r="I372" s="173" t="n">
        <v>0</v>
      </c>
      <c r="J372" s="173" t="n">
        <v>0.9805</v>
      </c>
      <c r="K372" s="173" t="n">
        <v>0</v>
      </c>
      <c r="L372" s="173" t="n">
        <v>0</v>
      </c>
      <c r="M372" s="173" t="n">
        <v>0</v>
      </c>
      <c r="N372" s="173" t="n">
        <v>0</v>
      </c>
      <c r="O372" s="173" t="n">
        <v>0</v>
      </c>
      <c r="P372" s="173" t="n">
        <v>0</v>
      </c>
      <c r="Q372" s="173" t="n">
        <v>0</v>
      </c>
      <c r="BB372" s="181" t="n">
        <v>1</v>
      </c>
      <c r="BC372" s="173" t="n">
        <v>1</v>
      </c>
      <c r="BD372" s="173" t="n">
        <v>1</v>
      </c>
      <c r="BE372" s="173" t="n">
        <v>1</v>
      </c>
      <c r="BF372" s="173" t="n">
        <v>0.9999</v>
      </c>
      <c r="BG372" s="173" t="n">
        <v>1</v>
      </c>
      <c r="BH372" s="173" t="n">
        <v>1</v>
      </c>
      <c r="BI372" s="173" t="n">
        <v>0.99</v>
      </c>
      <c r="BJ372" s="173" t="n">
        <v>0.999</v>
      </c>
      <c r="BK372" s="173" t="n">
        <v>0.999</v>
      </c>
      <c r="BL372" s="173" t="n">
        <v>0.9985</v>
      </c>
      <c r="BM372" s="173" t="n">
        <v>0.9985</v>
      </c>
      <c r="BN372" s="173" t="n">
        <v>0.972</v>
      </c>
      <c r="BO372" s="173" t="n">
        <v>0.9999</v>
      </c>
      <c r="BP372" s="173" t="n">
        <v>0.9999</v>
      </c>
      <c r="DB372" s="173" t="n">
        <v>0.915</v>
      </c>
      <c r="DC372" s="173" t="n">
        <v>0.9275</v>
      </c>
      <c r="DD372" s="173" t="n">
        <v>0.915</v>
      </c>
      <c r="DE372" s="173" t="n">
        <v>0.89</v>
      </c>
    </row>
    <row r="373" customFormat="false" ht="12.75" hidden="false" customHeight="false" outlineLevel="0" collapsed="false">
      <c r="B373" s="173" t="n">
        <v>0.98</v>
      </c>
      <c r="C373" s="173" t="n">
        <v>0</v>
      </c>
      <c r="E373" s="173" t="n">
        <v>0</v>
      </c>
      <c r="F373" s="173" t="n">
        <v>0</v>
      </c>
      <c r="G373" s="173" t="n">
        <v>0</v>
      </c>
      <c r="H373" s="173" t="n">
        <v>0</v>
      </c>
      <c r="I373" s="173" t="n">
        <v>0</v>
      </c>
      <c r="J373" s="173" t="n">
        <v>0.9805</v>
      </c>
      <c r="K373" s="173" t="n">
        <v>0</v>
      </c>
      <c r="L373" s="173" t="n">
        <v>0</v>
      </c>
      <c r="M373" s="173" t="n">
        <v>0</v>
      </c>
      <c r="N373" s="173" t="n">
        <v>0</v>
      </c>
      <c r="O373" s="173" t="n">
        <v>0</v>
      </c>
      <c r="P373" s="173" t="n">
        <v>0</v>
      </c>
      <c r="Q373" s="173" t="n">
        <v>0</v>
      </c>
      <c r="BB373" s="181" t="n">
        <v>1</v>
      </c>
      <c r="BC373" s="173" t="n">
        <v>1</v>
      </c>
      <c r="BD373" s="173" t="n">
        <v>1</v>
      </c>
      <c r="BE373" s="173" t="n">
        <v>1</v>
      </c>
      <c r="BF373" s="173" t="n">
        <v>0.9999</v>
      </c>
      <c r="BG373" s="173" t="n">
        <v>1</v>
      </c>
      <c r="BH373" s="173" t="n">
        <v>1</v>
      </c>
      <c r="BI373" s="173" t="n">
        <v>0.99</v>
      </c>
      <c r="BJ373" s="173" t="n">
        <v>0.999</v>
      </c>
      <c r="BK373" s="173" t="n">
        <v>0.999</v>
      </c>
      <c r="BL373" s="173" t="n">
        <v>0.9985</v>
      </c>
      <c r="BM373" s="173" t="n">
        <v>0.9985</v>
      </c>
      <c r="BN373" s="173" t="n">
        <v>0.972</v>
      </c>
      <c r="BO373" s="173" t="n">
        <v>0.9999</v>
      </c>
      <c r="BP373" s="173" t="n">
        <v>0.9999</v>
      </c>
      <c r="DB373" s="173" t="n">
        <v>0.945</v>
      </c>
      <c r="DC373" s="173" t="n">
        <v>0.92</v>
      </c>
      <c r="DD373" s="173" t="n">
        <v>0.915</v>
      </c>
      <c r="DE373" s="173" t="n">
        <v>0.89</v>
      </c>
    </row>
    <row r="374" customFormat="false" ht="12.75" hidden="false" customHeight="false" outlineLevel="0" collapsed="false">
      <c r="B374" s="173" t="n">
        <v>0.98</v>
      </c>
      <c r="C374" s="173" t="n">
        <v>0</v>
      </c>
      <c r="E374" s="173" t="n">
        <v>0</v>
      </c>
      <c r="F374" s="173" t="n">
        <v>0</v>
      </c>
      <c r="G374" s="173" t="n">
        <v>0</v>
      </c>
      <c r="H374" s="173" t="n">
        <v>0</v>
      </c>
      <c r="I374" s="173" t="n">
        <v>0</v>
      </c>
      <c r="J374" s="173" t="n">
        <v>0.9805</v>
      </c>
      <c r="K374" s="173" t="n">
        <v>0</v>
      </c>
      <c r="L374" s="173" t="n">
        <v>0</v>
      </c>
      <c r="M374" s="173" t="n">
        <v>0</v>
      </c>
      <c r="N374" s="173" t="n">
        <v>0</v>
      </c>
      <c r="O374" s="173" t="n">
        <v>0</v>
      </c>
      <c r="P374" s="173" t="n">
        <v>0</v>
      </c>
      <c r="Q374" s="173" t="n">
        <v>0</v>
      </c>
      <c r="BB374" s="181" t="n">
        <v>1</v>
      </c>
      <c r="BC374" s="173" t="n">
        <v>1</v>
      </c>
      <c r="BD374" s="173" t="n">
        <v>1</v>
      </c>
      <c r="BE374" s="173" t="n">
        <v>1</v>
      </c>
      <c r="BF374" s="173" t="n">
        <v>0.9999</v>
      </c>
      <c r="BG374" s="173" t="n">
        <v>1</v>
      </c>
      <c r="BH374" s="173" t="n">
        <v>1</v>
      </c>
      <c r="BI374" s="173" t="n">
        <v>0.99</v>
      </c>
      <c r="BJ374" s="173" t="n">
        <v>0.999</v>
      </c>
      <c r="BK374" s="173" t="n">
        <v>0.999</v>
      </c>
      <c r="BL374" s="173" t="n">
        <v>0.9985</v>
      </c>
      <c r="BM374" s="173" t="n">
        <v>0.9985</v>
      </c>
      <c r="BN374" s="173" t="n">
        <v>0.972</v>
      </c>
      <c r="BO374" s="173" t="n">
        <v>0.9999</v>
      </c>
      <c r="BP374" s="173" t="n">
        <v>0.9999</v>
      </c>
      <c r="DB374" s="173" t="n">
        <v>0.875</v>
      </c>
      <c r="DC374" s="173" t="n">
        <v>0.9025</v>
      </c>
      <c r="DD374" s="173" t="n">
        <v>0.82</v>
      </c>
      <c r="DE374" s="173" t="n">
        <v>0.89</v>
      </c>
    </row>
    <row r="375" customFormat="false" ht="12.75" hidden="false" customHeight="false" outlineLevel="0" collapsed="false">
      <c r="B375" s="173" t="n">
        <v>0.98</v>
      </c>
      <c r="C375" s="173" t="n">
        <v>0</v>
      </c>
      <c r="E375" s="173" t="n">
        <v>0</v>
      </c>
      <c r="F375" s="173" t="n">
        <v>0</v>
      </c>
      <c r="G375" s="173" t="n">
        <v>0</v>
      </c>
      <c r="H375" s="173" t="n">
        <v>0</v>
      </c>
      <c r="I375" s="173" t="n">
        <v>0</v>
      </c>
      <c r="J375" s="173" t="n">
        <v>0.9805</v>
      </c>
      <c r="K375" s="173" t="n">
        <v>0</v>
      </c>
      <c r="L375" s="173" t="n">
        <v>0</v>
      </c>
      <c r="M375" s="173" t="n">
        <v>0</v>
      </c>
      <c r="N375" s="173" t="n">
        <v>0</v>
      </c>
      <c r="O375" s="173" t="n">
        <v>0</v>
      </c>
      <c r="P375" s="173" t="n">
        <v>0</v>
      </c>
      <c r="Q375" s="173" t="n">
        <v>0</v>
      </c>
      <c r="BB375" s="181" t="n">
        <v>1</v>
      </c>
      <c r="BC375" s="173" t="n">
        <v>1</v>
      </c>
      <c r="BD375" s="173" t="n">
        <v>1</v>
      </c>
      <c r="BE375" s="173" t="n">
        <v>1</v>
      </c>
      <c r="BF375" s="173" t="n">
        <v>0.9999</v>
      </c>
      <c r="BG375" s="173" t="n">
        <v>1</v>
      </c>
      <c r="BH375" s="173" t="n">
        <v>1</v>
      </c>
      <c r="BI375" s="173" t="n">
        <v>0.99</v>
      </c>
      <c r="BJ375" s="173" t="n">
        <v>0.999</v>
      </c>
      <c r="BK375" s="173" t="n">
        <v>0.999</v>
      </c>
      <c r="BL375" s="173" t="n">
        <v>0.9985</v>
      </c>
      <c r="BM375" s="173" t="n">
        <v>0.9985</v>
      </c>
      <c r="BN375" s="173" t="n">
        <v>0.972</v>
      </c>
      <c r="BO375" s="173" t="n">
        <v>0.9999</v>
      </c>
      <c r="BP375" s="173" t="n">
        <v>0.9999</v>
      </c>
      <c r="DB375" s="173" t="n">
        <v>0.85</v>
      </c>
      <c r="DC375" s="173" t="n">
        <v>0.9025</v>
      </c>
      <c r="DD375" s="173" t="n">
        <v>0.82</v>
      </c>
      <c r="DE375" s="173" t="n">
        <v>0.89</v>
      </c>
    </row>
    <row r="376" customFormat="false" ht="12.75" hidden="false" customHeight="false" outlineLevel="0" collapsed="false">
      <c r="B376" s="173" t="n">
        <v>0.98</v>
      </c>
      <c r="C376" s="173" t="n">
        <v>0</v>
      </c>
      <c r="E376" s="173" t="n">
        <v>0</v>
      </c>
      <c r="F376" s="173" t="n">
        <v>0</v>
      </c>
      <c r="G376" s="173" t="n">
        <v>0</v>
      </c>
      <c r="H376" s="173" t="n">
        <v>0</v>
      </c>
      <c r="I376" s="173" t="n">
        <v>0</v>
      </c>
      <c r="J376" s="173" t="n">
        <v>0.9805</v>
      </c>
      <c r="K376" s="173" t="n">
        <v>0</v>
      </c>
      <c r="L376" s="173" t="n">
        <v>0</v>
      </c>
      <c r="M376" s="173" t="n">
        <v>0</v>
      </c>
      <c r="N376" s="173" t="n">
        <v>0</v>
      </c>
      <c r="O376" s="173" t="n">
        <v>0</v>
      </c>
      <c r="P376" s="173" t="n">
        <v>0</v>
      </c>
      <c r="Q376" s="173" t="n">
        <v>0</v>
      </c>
      <c r="BB376" s="181" t="n">
        <v>1</v>
      </c>
      <c r="BC376" s="173" t="n">
        <v>1</v>
      </c>
      <c r="BD376" s="173" t="n">
        <v>1</v>
      </c>
      <c r="BE376" s="173" t="n">
        <v>1</v>
      </c>
      <c r="BF376" s="173" t="n">
        <v>0.9999</v>
      </c>
      <c r="BG376" s="173" t="n">
        <v>1</v>
      </c>
      <c r="BH376" s="173" t="n">
        <v>1</v>
      </c>
      <c r="BI376" s="173" t="n">
        <v>0.99</v>
      </c>
      <c r="BJ376" s="173" t="n">
        <v>0.999</v>
      </c>
      <c r="BK376" s="173" t="n">
        <v>0.999</v>
      </c>
      <c r="BL376" s="173" t="n">
        <v>0.9985</v>
      </c>
      <c r="BM376" s="173" t="n">
        <v>0.9985</v>
      </c>
      <c r="BN376" s="173" t="n">
        <v>0.972</v>
      </c>
      <c r="BO376" s="173" t="n">
        <v>0.9999</v>
      </c>
      <c r="BP376" s="173" t="n">
        <v>0.9999</v>
      </c>
      <c r="DB376" s="173" t="n">
        <v>0.69</v>
      </c>
      <c r="DC376" s="173" t="n">
        <v>0.8925</v>
      </c>
      <c r="DD376" s="173" t="n">
        <v>0.715</v>
      </c>
      <c r="DE376" s="173" t="n">
        <v>0.89</v>
      </c>
    </row>
    <row r="377" customFormat="false" ht="12.75" hidden="false" customHeight="false" outlineLevel="0" collapsed="false">
      <c r="BB377" s="181" t="n">
        <v>1</v>
      </c>
      <c r="BC377" s="173" t="n">
        <v>1</v>
      </c>
      <c r="BD377" s="173" t="n">
        <v>1</v>
      </c>
      <c r="BE377" s="173" t="n">
        <v>1</v>
      </c>
      <c r="BF377" s="173" t="n">
        <v>0.9999</v>
      </c>
      <c r="BG377" s="173" t="n">
        <v>1</v>
      </c>
      <c r="BH377" s="173" t="n">
        <v>1</v>
      </c>
      <c r="BI377" s="173" t="n">
        <v>0.99</v>
      </c>
      <c r="BJ377" s="173" t="n">
        <v>0.999</v>
      </c>
      <c r="BK377" s="173" t="n">
        <v>0.999</v>
      </c>
      <c r="BL377" s="173" t="n">
        <v>0.9985</v>
      </c>
      <c r="BM377" s="173" t="n">
        <v>0.9985</v>
      </c>
      <c r="BN377" s="173" t="n">
        <v>0.972</v>
      </c>
      <c r="BO377" s="173" t="n">
        <v>0.9999</v>
      </c>
      <c r="BP377" s="173" t="n">
        <v>0.9999</v>
      </c>
      <c r="DB377" s="173" t="n">
        <v>0.69</v>
      </c>
      <c r="DC377" s="173" t="n">
        <v>0.88</v>
      </c>
      <c r="DD377" s="173" t="n">
        <v>0.64</v>
      </c>
      <c r="DE377" s="173" t="n">
        <v>0.89</v>
      </c>
    </row>
    <row r="378" customFormat="false" ht="12.75" hidden="false" customHeight="false" outlineLevel="0" collapsed="false">
      <c r="BB378" s="181" t="n">
        <v>1</v>
      </c>
      <c r="BC378" s="173" t="n">
        <v>1</v>
      </c>
      <c r="BD378" s="173" t="n">
        <v>1</v>
      </c>
      <c r="BE378" s="173" t="n">
        <v>1</v>
      </c>
      <c r="BF378" s="173" t="n">
        <v>0.9999</v>
      </c>
      <c r="BG378" s="173" t="n">
        <v>1</v>
      </c>
      <c r="BH378" s="173" t="n">
        <v>1</v>
      </c>
      <c r="BI378" s="173" t="n">
        <v>0.99</v>
      </c>
      <c r="BJ378" s="173" t="n">
        <v>0.999</v>
      </c>
      <c r="BK378" s="173" t="n">
        <v>0.999</v>
      </c>
      <c r="BL378" s="173" t="n">
        <v>0.9985</v>
      </c>
      <c r="BM378" s="173" t="n">
        <v>0.9985</v>
      </c>
      <c r="BN378" s="173" t="n">
        <v>0.972</v>
      </c>
      <c r="BO378" s="173" t="n">
        <v>0.9999</v>
      </c>
      <c r="BP378" s="173" t="n">
        <v>0.9999</v>
      </c>
      <c r="DB378" s="173" t="n">
        <v>0.71</v>
      </c>
      <c r="DC378" s="173" t="n">
        <v>0.8775</v>
      </c>
      <c r="DD378" s="173" t="n">
        <v>0.67</v>
      </c>
      <c r="DE378" s="173" t="n">
        <v>0.89</v>
      </c>
    </row>
    <row r="379" customFormat="false" ht="12.75" hidden="false" customHeight="false" outlineLevel="0" collapsed="false">
      <c r="BB379" s="181" t="n">
        <v>1</v>
      </c>
      <c r="BC379" s="173" t="n">
        <v>1</v>
      </c>
      <c r="BD379" s="173" t="n">
        <v>1</v>
      </c>
      <c r="BE379" s="173" t="n">
        <v>1</v>
      </c>
      <c r="BF379" s="173" t="n">
        <v>0.9999</v>
      </c>
      <c r="BG379" s="173" t="n">
        <v>1</v>
      </c>
      <c r="BH379" s="173" t="n">
        <v>1</v>
      </c>
      <c r="BI379" s="173" t="n">
        <v>0.99</v>
      </c>
      <c r="BJ379" s="173" t="n">
        <v>0.999</v>
      </c>
      <c r="BK379" s="173" t="n">
        <v>0.999</v>
      </c>
      <c r="BL379" s="173" t="n">
        <v>0.9985</v>
      </c>
      <c r="BM379" s="173" t="n">
        <v>0.9985</v>
      </c>
      <c r="BN379" s="173" t="n">
        <v>0.972</v>
      </c>
      <c r="BO379" s="173" t="n">
        <v>0.9999</v>
      </c>
      <c r="BP379" s="173" t="n">
        <v>0.9999</v>
      </c>
      <c r="DB379" s="173" t="n">
        <v>0.8</v>
      </c>
      <c r="DC379" s="173" t="n">
        <v>0.9</v>
      </c>
      <c r="DD379" s="173" t="n">
        <v>0.83</v>
      </c>
      <c r="DE379" s="173" t="n">
        <v>0.89</v>
      </c>
    </row>
    <row r="380" customFormat="false" ht="12.75" hidden="false" customHeight="false" outlineLevel="0" collapsed="false">
      <c r="BB380" s="181" t="n">
        <v>1</v>
      </c>
      <c r="BC380" s="173" t="n">
        <v>1</v>
      </c>
      <c r="BD380" s="173" t="n">
        <v>1</v>
      </c>
      <c r="BE380" s="173" t="n">
        <v>1</v>
      </c>
      <c r="BF380" s="173" t="n">
        <v>0.9999</v>
      </c>
      <c r="BG380" s="173" t="n">
        <v>1</v>
      </c>
      <c r="BH380" s="173" t="n">
        <v>1</v>
      </c>
      <c r="BI380" s="173" t="n">
        <v>0.99</v>
      </c>
      <c r="BJ380" s="173" t="n">
        <v>0.999</v>
      </c>
      <c r="BK380" s="173" t="n">
        <v>0.999</v>
      </c>
      <c r="BL380" s="173" t="n">
        <v>0.9985</v>
      </c>
      <c r="BM380" s="173" t="n">
        <v>0.9985</v>
      </c>
      <c r="BN380" s="173" t="n">
        <v>0.972</v>
      </c>
      <c r="BO380" s="173" t="n">
        <v>0.9999</v>
      </c>
      <c r="BP380" s="173" t="n">
        <v>0.9999</v>
      </c>
      <c r="DB380" s="173" t="n">
        <v>0.85</v>
      </c>
      <c r="DC380" s="173" t="n">
        <v>0.903</v>
      </c>
      <c r="DD380" s="173" t="n">
        <v>0.92</v>
      </c>
      <c r="DE380" s="173" t="n">
        <v>0.89</v>
      </c>
    </row>
    <row r="381" customFormat="false" ht="12.75" hidden="false" customHeight="false" outlineLevel="0" collapsed="false">
      <c r="BB381" s="181" t="n">
        <v>1</v>
      </c>
      <c r="BC381" s="173" t="n">
        <v>1</v>
      </c>
      <c r="BD381" s="173" t="n">
        <v>1</v>
      </c>
      <c r="BE381" s="173" t="n">
        <v>1</v>
      </c>
      <c r="BF381" s="173" t="n">
        <v>0.9999</v>
      </c>
      <c r="BG381" s="173" t="n">
        <v>1</v>
      </c>
      <c r="BH381" s="173" t="n">
        <v>1</v>
      </c>
      <c r="BI381" s="173" t="n">
        <v>0.99</v>
      </c>
      <c r="BJ381" s="173" t="n">
        <v>0.999</v>
      </c>
      <c r="BK381" s="173" t="n">
        <v>0.999</v>
      </c>
      <c r="BL381" s="173" t="n">
        <v>0.9985</v>
      </c>
      <c r="BM381" s="173" t="n">
        <v>0.9985</v>
      </c>
      <c r="BN381" s="173" t="n">
        <v>0.972</v>
      </c>
      <c r="BO381" s="173" t="n">
        <v>0.9999</v>
      </c>
      <c r="BP381" s="173" t="n">
        <v>0.9999</v>
      </c>
      <c r="DB381" s="173" t="n">
        <v>0.88</v>
      </c>
      <c r="DC381" s="173" t="n">
        <v>0.9</v>
      </c>
      <c r="DD381" s="173" t="n">
        <v>0.935</v>
      </c>
      <c r="DE381" s="173" t="n">
        <v>0.89</v>
      </c>
    </row>
    <row r="382" customFormat="false" ht="12.75" hidden="false" customHeight="false" outlineLevel="0" collapsed="false">
      <c r="BB382" s="181" t="n">
        <v>1</v>
      </c>
      <c r="BC382" s="173" t="n">
        <v>1</v>
      </c>
      <c r="BD382" s="173" t="n">
        <v>1</v>
      </c>
      <c r="BE382" s="173" t="n">
        <v>1</v>
      </c>
      <c r="BF382" s="173" t="n">
        <v>0.9999</v>
      </c>
      <c r="BG382" s="173" t="n">
        <v>1</v>
      </c>
      <c r="BH382" s="173" t="n">
        <v>1</v>
      </c>
      <c r="BI382" s="173" t="n">
        <v>0.99</v>
      </c>
      <c r="BJ382" s="173" t="n">
        <v>0.999</v>
      </c>
      <c r="BK382" s="173" t="n">
        <v>0.999</v>
      </c>
      <c r="BL382" s="173" t="n">
        <v>0.9985</v>
      </c>
      <c r="BM382" s="173" t="n">
        <v>0.9985</v>
      </c>
      <c r="BN382" s="173" t="n">
        <v>0.972</v>
      </c>
      <c r="BO382" s="173" t="n">
        <v>0.9999</v>
      </c>
      <c r="BP382" s="173" t="n">
        <v>0.9999</v>
      </c>
      <c r="DB382" s="173" t="n">
        <v>0.88</v>
      </c>
      <c r="DC382" s="173" t="n">
        <v>0.9025</v>
      </c>
      <c r="DD382" s="173" t="n">
        <v>0.915</v>
      </c>
      <c r="DE382" s="173" t="n">
        <v>0.89</v>
      </c>
    </row>
    <row r="383" customFormat="false" ht="12.75" hidden="false" customHeight="false" outlineLevel="0" collapsed="false">
      <c r="BB383" s="181" t="n">
        <v>1</v>
      </c>
      <c r="BC383" s="173" t="n">
        <v>1</v>
      </c>
      <c r="BD383" s="173" t="n">
        <v>1</v>
      </c>
      <c r="BE383" s="173" t="n">
        <v>1</v>
      </c>
      <c r="BF383" s="173" t="n">
        <v>0.9999</v>
      </c>
      <c r="BG383" s="173" t="n">
        <v>1</v>
      </c>
      <c r="BH383" s="173" t="n">
        <v>1</v>
      </c>
      <c r="BI383" s="173" t="n">
        <v>0.99</v>
      </c>
      <c r="BJ383" s="173" t="n">
        <v>0.999</v>
      </c>
      <c r="BK383" s="173" t="n">
        <v>0.999</v>
      </c>
      <c r="BL383" s="173" t="n">
        <v>0.9985</v>
      </c>
      <c r="BM383" s="173" t="n">
        <v>0.9985</v>
      </c>
      <c r="BN383" s="173" t="n">
        <v>0.972</v>
      </c>
      <c r="BO383" s="173" t="n">
        <v>0.9999</v>
      </c>
      <c r="BP383" s="173" t="n">
        <v>0.9999</v>
      </c>
      <c r="DB383" s="173" t="n">
        <v>0.89</v>
      </c>
      <c r="DC383" s="173" t="n">
        <v>0.9075</v>
      </c>
      <c r="DD383" s="173" t="n">
        <v>0.915</v>
      </c>
      <c r="DE383" s="173" t="n">
        <v>0.89</v>
      </c>
    </row>
    <row r="384" customFormat="false" ht="12.75" hidden="false" customHeight="false" outlineLevel="0" collapsed="false">
      <c r="BB384" s="181" t="n">
        <v>1</v>
      </c>
      <c r="BC384" s="173" t="n">
        <v>1</v>
      </c>
      <c r="BD384" s="173" t="n">
        <v>1</v>
      </c>
      <c r="BE384" s="173" t="n">
        <v>1</v>
      </c>
      <c r="BF384" s="173" t="n">
        <v>0.9999</v>
      </c>
      <c r="BG384" s="173" t="n">
        <v>1</v>
      </c>
      <c r="BH384" s="173" t="n">
        <v>1</v>
      </c>
      <c r="BI384" s="173" t="n">
        <v>0.99</v>
      </c>
      <c r="BJ384" s="173" t="n">
        <v>0.999</v>
      </c>
      <c r="BK384" s="173" t="n">
        <v>0.999</v>
      </c>
      <c r="BL384" s="173" t="n">
        <v>0.9985</v>
      </c>
      <c r="BM384" s="173" t="n">
        <v>0.9985</v>
      </c>
      <c r="BN384" s="173" t="n">
        <v>0.972</v>
      </c>
      <c r="BO384" s="173" t="n">
        <v>0.9999</v>
      </c>
      <c r="BP384" s="173" t="n">
        <v>0.9999</v>
      </c>
      <c r="DB384" s="173" t="n">
        <v>0.915</v>
      </c>
      <c r="DC384" s="173" t="n">
        <v>0.9275</v>
      </c>
      <c r="DD384" s="173" t="n">
        <v>0.915</v>
      </c>
      <c r="DE384" s="173" t="n">
        <v>0.89</v>
      </c>
    </row>
    <row r="385" customFormat="false" ht="12.75" hidden="false" customHeight="false" outlineLevel="0" collapsed="false">
      <c r="BB385" s="181" t="n">
        <v>1</v>
      </c>
      <c r="BC385" s="173" t="n">
        <v>1</v>
      </c>
      <c r="BD385" s="173" t="n">
        <v>1</v>
      </c>
      <c r="BE385" s="173" t="n">
        <v>1</v>
      </c>
      <c r="BF385" s="173" t="n">
        <v>0.9999</v>
      </c>
      <c r="BG385" s="173" t="n">
        <v>1</v>
      </c>
      <c r="BH385" s="173" t="n">
        <v>1</v>
      </c>
      <c r="BI385" s="173" t="n">
        <v>0.99</v>
      </c>
      <c r="BJ385" s="173" t="n">
        <v>0.999</v>
      </c>
      <c r="BK385" s="173" t="n">
        <v>0.999</v>
      </c>
      <c r="BL385" s="173" t="n">
        <v>0.9985</v>
      </c>
      <c r="BM385" s="173" t="n">
        <v>0.9985</v>
      </c>
      <c r="BN385" s="173" t="n">
        <v>0.972</v>
      </c>
      <c r="BO385" s="173" t="n">
        <v>0.9999</v>
      </c>
      <c r="BP385" s="173" t="n">
        <v>0.9999</v>
      </c>
      <c r="DB385" s="173" t="n">
        <v>0.945</v>
      </c>
      <c r="DC385" s="173" t="n">
        <v>0.92</v>
      </c>
      <c r="DD385" s="173" t="n">
        <v>0.915</v>
      </c>
      <c r="DE385" s="173" t="n">
        <v>0.89</v>
      </c>
    </row>
    <row r="386" customFormat="false" ht="12.75" hidden="false" customHeight="false" outlineLevel="0" collapsed="false">
      <c r="BB386" s="181" t="n">
        <v>1</v>
      </c>
      <c r="BC386" s="173" t="n">
        <v>1</v>
      </c>
      <c r="BD386" s="173" t="n">
        <v>1</v>
      </c>
      <c r="BE386" s="173" t="n">
        <v>1</v>
      </c>
      <c r="BF386" s="173" t="n">
        <v>0.9999</v>
      </c>
      <c r="BG386" s="173" t="n">
        <v>1</v>
      </c>
      <c r="BH386" s="173" t="n">
        <v>1</v>
      </c>
      <c r="BI386" s="173" t="n">
        <v>0.99</v>
      </c>
      <c r="BJ386" s="173" t="n">
        <v>0.999</v>
      </c>
      <c r="BK386" s="173" t="n">
        <v>0.999</v>
      </c>
      <c r="BL386" s="173" t="n">
        <v>0.9985</v>
      </c>
      <c r="BM386" s="173" t="n">
        <v>0.9985</v>
      </c>
      <c r="BN386" s="173" t="n">
        <v>0.972</v>
      </c>
      <c r="BO386" s="173" t="n">
        <v>0.9999</v>
      </c>
      <c r="BP386" s="173" t="n">
        <v>0.9999</v>
      </c>
      <c r="DB386" s="173" t="n">
        <v>0.875</v>
      </c>
      <c r="DC386" s="173" t="n">
        <v>0.9025</v>
      </c>
      <c r="DD386" s="173" t="n">
        <v>0.82</v>
      </c>
      <c r="DE386" s="173" t="n">
        <v>0.89</v>
      </c>
    </row>
    <row r="387" customFormat="false" ht="12.75" hidden="false" customHeight="false" outlineLevel="0" collapsed="false">
      <c r="BB387" s="181" t="n">
        <v>1</v>
      </c>
      <c r="BC387" s="173" t="n">
        <v>1</v>
      </c>
      <c r="BD387" s="173" t="n">
        <v>1</v>
      </c>
      <c r="BE387" s="173" t="n">
        <v>1</v>
      </c>
      <c r="BF387" s="173" t="n">
        <v>0.9999</v>
      </c>
      <c r="BG387" s="173" t="n">
        <v>1</v>
      </c>
      <c r="BH387" s="173" t="n">
        <v>1</v>
      </c>
      <c r="BI387" s="173" t="n">
        <v>0.99</v>
      </c>
      <c r="BJ387" s="173" t="n">
        <v>0.999</v>
      </c>
      <c r="BK387" s="173" t="n">
        <v>0.999</v>
      </c>
      <c r="BL387" s="173" t="n">
        <v>0.9985</v>
      </c>
      <c r="BM387" s="173" t="n">
        <v>0.9985</v>
      </c>
      <c r="BN387" s="173" t="n">
        <v>0.972</v>
      </c>
      <c r="BO387" s="173" t="n">
        <v>0.9999</v>
      </c>
      <c r="BP387" s="173" t="n">
        <v>0.9999</v>
      </c>
      <c r="DB387" s="173" t="n">
        <v>0.85</v>
      </c>
      <c r="DC387" s="173" t="n">
        <v>0.9025</v>
      </c>
      <c r="DD387" s="173" t="n">
        <v>0.82</v>
      </c>
      <c r="DE387" s="173" t="n">
        <v>0.89</v>
      </c>
    </row>
    <row r="388" customFormat="false" ht="12.75" hidden="false" customHeight="false" outlineLevel="0" collapsed="false">
      <c r="BB388" s="181" t="n">
        <v>1</v>
      </c>
      <c r="BC388" s="173" t="n">
        <v>1</v>
      </c>
      <c r="BD388" s="173" t="n">
        <v>1</v>
      </c>
      <c r="BE388" s="173" t="n">
        <v>1</v>
      </c>
      <c r="BF388" s="173" t="n">
        <v>0.9999</v>
      </c>
      <c r="BG388" s="173" t="n">
        <v>1</v>
      </c>
      <c r="BH388" s="173" t="n">
        <v>1</v>
      </c>
      <c r="BI388" s="173" t="n">
        <v>0.99</v>
      </c>
      <c r="BJ388" s="173" t="n">
        <v>0.999</v>
      </c>
      <c r="BK388" s="173" t="n">
        <v>0.999</v>
      </c>
      <c r="BL388" s="173" t="n">
        <v>0.9985</v>
      </c>
      <c r="BM388" s="173" t="n">
        <v>0.9985</v>
      </c>
      <c r="BN388" s="173" t="n">
        <v>0.972</v>
      </c>
      <c r="BO388" s="173" t="n">
        <v>0.9999</v>
      </c>
      <c r="BP388" s="173" t="n">
        <v>0.9999</v>
      </c>
      <c r="DB388" s="173" t="n">
        <v>0.69</v>
      </c>
      <c r="DC388" s="173" t="n">
        <v>0.8925</v>
      </c>
      <c r="DD388" s="173" t="n">
        <v>0.715</v>
      </c>
      <c r="DE388" s="173" t="n">
        <v>0.89</v>
      </c>
    </row>
    <row r="389" customFormat="false" ht="12.75" hidden="false" customHeight="false" outlineLevel="0" collapsed="false">
      <c r="BB389" s="181" t="n">
        <v>1</v>
      </c>
      <c r="BC389" s="173" t="n">
        <v>1</v>
      </c>
      <c r="BD389" s="173" t="n">
        <v>1</v>
      </c>
      <c r="BE389" s="173" t="n">
        <v>1</v>
      </c>
      <c r="BF389" s="173" t="n">
        <v>0.9999</v>
      </c>
      <c r="BG389" s="173" t="n">
        <v>1</v>
      </c>
      <c r="BH389" s="173" t="n">
        <v>1</v>
      </c>
      <c r="BI389" s="173" t="n">
        <v>0.99</v>
      </c>
      <c r="BJ389" s="173" t="n">
        <v>0.999</v>
      </c>
      <c r="BK389" s="173" t="n">
        <v>0.999</v>
      </c>
      <c r="BL389" s="173" t="n">
        <v>0.9985</v>
      </c>
      <c r="BM389" s="173" t="n">
        <v>0.9985</v>
      </c>
      <c r="BN389" s="173" t="n">
        <v>0.972</v>
      </c>
      <c r="BO389" s="173" t="n">
        <v>0.9999</v>
      </c>
      <c r="BP389" s="173" t="n">
        <v>0.9999</v>
      </c>
      <c r="DC389" s="173" t="n">
        <v>0.88</v>
      </c>
      <c r="DD389" s="173" t="n">
        <v>0.64</v>
      </c>
      <c r="DE389" s="173" t="n">
        <v>0.89</v>
      </c>
    </row>
    <row r="390" customFormat="false" ht="12.75" hidden="false" customHeight="false" outlineLevel="0" collapsed="false">
      <c r="BB390" s="181" t="n">
        <v>1</v>
      </c>
      <c r="BC390" s="173" t="n">
        <v>1</v>
      </c>
      <c r="BD390" s="173" t="n">
        <v>1</v>
      </c>
      <c r="BE390" s="173" t="n">
        <v>1</v>
      </c>
      <c r="BF390" s="173" t="n">
        <v>0.9999</v>
      </c>
      <c r="BG390" s="173" t="n">
        <v>1</v>
      </c>
      <c r="BH390" s="173" t="n">
        <v>1</v>
      </c>
      <c r="BI390" s="173" t="n">
        <v>0.99</v>
      </c>
      <c r="BJ390" s="173" t="n">
        <v>0.999</v>
      </c>
      <c r="BK390" s="173" t="n">
        <v>0.999</v>
      </c>
      <c r="BL390" s="173" t="n">
        <v>0.9985</v>
      </c>
      <c r="BM390" s="173" t="n">
        <v>0.9985</v>
      </c>
      <c r="BN390" s="173" t="n">
        <v>0.972</v>
      </c>
      <c r="BO390" s="173" t="n">
        <v>0.9999</v>
      </c>
      <c r="BP390" s="173" t="n">
        <v>0.9999</v>
      </c>
      <c r="DC390" s="173" t="n">
        <v>0.8775</v>
      </c>
      <c r="DD390" s="173" t="n">
        <v>0.67</v>
      </c>
      <c r="DE390" s="173" t="n">
        <v>0.89</v>
      </c>
    </row>
    <row r="391" customFormat="false" ht="12.75" hidden="false" customHeight="false" outlineLevel="0" collapsed="false">
      <c r="BB391" s="181" t="n">
        <v>1</v>
      </c>
      <c r="BC391" s="173" t="n">
        <v>1</v>
      </c>
      <c r="BD391" s="173" t="n">
        <v>1</v>
      </c>
      <c r="BE391" s="173" t="n">
        <v>1</v>
      </c>
      <c r="BF391" s="173" t="n">
        <v>0.9999</v>
      </c>
      <c r="BG391" s="173" t="n">
        <v>1</v>
      </c>
      <c r="BH391" s="173" t="n">
        <v>1</v>
      </c>
      <c r="BI391" s="173" t="n">
        <v>0.99</v>
      </c>
      <c r="BJ391" s="173" t="n">
        <v>0.999</v>
      </c>
      <c r="BK391" s="173" t="n">
        <v>0.999</v>
      </c>
      <c r="BL391" s="173" t="n">
        <v>0.9985</v>
      </c>
      <c r="BM391" s="173" t="n">
        <v>0.9985</v>
      </c>
      <c r="BN391" s="173" t="n">
        <v>0.972</v>
      </c>
      <c r="BO391" s="173" t="n">
        <v>0.9999</v>
      </c>
      <c r="BP391" s="173" t="n">
        <v>0.9999</v>
      </c>
      <c r="DC391" s="173" t="n">
        <v>0.9</v>
      </c>
      <c r="DD391" s="173" t="n">
        <v>0.83</v>
      </c>
      <c r="DE391" s="173" t="n">
        <v>0.89</v>
      </c>
    </row>
    <row r="392" customFormat="false" ht="12.75" hidden="false" customHeight="false" outlineLevel="0" collapsed="false">
      <c r="BB392" s="181" t="n">
        <v>1</v>
      </c>
      <c r="BC392" s="173" t="n">
        <v>1</v>
      </c>
      <c r="BD392" s="173" t="n">
        <v>1</v>
      </c>
      <c r="BE392" s="173" t="n">
        <v>1</v>
      </c>
      <c r="BF392" s="173" t="n">
        <v>0.9999</v>
      </c>
      <c r="BG392" s="173" t="n">
        <v>1</v>
      </c>
      <c r="BH392" s="173" t="n">
        <v>1</v>
      </c>
      <c r="BI392" s="173" t="n">
        <v>0.99</v>
      </c>
      <c r="BJ392" s="173" t="n">
        <v>0.999</v>
      </c>
      <c r="BK392" s="173" t="n">
        <v>0.999</v>
      </c>
      <c r="BL392" s="173" t="n">
        <v>0.9985</v>
      </c>
      <c r="BM392" s="173" t="n">
        <v>0.9985</v>
      </c>
      <c r="BN392" s="173" t="n">
        <v>0.972</v>
      </c>
      <c r="BO392" s="173" t="n">
        <v>0.9999</v>
      </c>
      <c r="BP392" s="173" t="n">
        <v>0.9999</v>
      </c>
      <c r="DC392" s="173" t="n">
        <v>0.903</v>
      </c>
      <c r="DD392" s="173" t="n">
        <v>0.92</v>
      </c>
      <c r="DE392" s="173" t="n">
        <v>0.89</v>
      </c>
    </row>
    <row r="393" customFormat="false" ht="12.75" hidden="false" customHeight="false" outlineLevel="0" collapsed="false">
      <c r="BB393" s="181" t="n">
        <v>1</v>
      </c>
      <c r="BC393" s="173" t="n">
        <v>1</v>
      </c>
      <c r="BD393" s="173" t="n">
        <v>1</v>
      </c>
      <c r="BE393" s="173" t="n">
        <v>1</v>
      </c>
      <c r="BF393" s="173" t="n">
        <v>0.9999</v>
      </c>
      <c r="BG393" s="173" t="n">
        <v>1</v>
      </c>
      <c r="BH393" s="173" t="n">
        <v>1</v>
      </c>
      <c r="BI393" s="173" t="n">
        <v>0.99</v>
      </c>
      <c r="BJ393" s="173" t="n">
        <v>0.999</v>
      </c>
      <c r="BK393" s="173" t="n">
        <v>0.999</v>
      </c>
      <c r="BL393" s="173" t="n">
        <v>0.9985</v>
      </c>
      <c r="BM393" s="173" t="n">
        <v>0.9985</v>
      </c>
      <c r="BN393" s="173" t="n">
        <v>0.972</v>
      </c>
      <c r="BO393" s="173" t="n">
        <v>0.9999</v>
      </c>
      <c r="BP393" s="173" t="n">
        <v>0.9999</v>
      </c>
      <c r="DC393" s="173" t="n">
        <v>0.9</v>
      </c>
      <c r="DD393" s="173" t="n">
        <v>0.935</v>
      </c>
      <c r="DE393" s="173" t="n">
        <v>0.89</v>
      </c>
    </row>
    <row r="394" customFormat="false" ht="12.75" hidden="false" customHeight="false" outlineLevel="0" collapsed="false">
      <c r="BB394" s="181" t="n">
        <v>1</v>
      </c>
      <c r="BC394" s="173" t="n">
        <v>1</v>
      </c>
      <c r="BD394" s="173" t="n">
        <v>1</v>
      </c>
      <c r="BE394" s="173" t="n">
        <v>1</v>
      </c>
      <c r="BF394" s="173" t="n">
        <v>0.9999</v>
      </c>
      <c r="BG394" s="173" t="n">
        <v>1</v>
      </c>
      <c r="BH394" s="173" t="n">
        <v>1</v>
      </c>
      <c r="BI394" s="173" t="n">
        <v>0.99</v>
      </c>
      <c r="BJ394" s="173" t="n">
        <v>0.999</v>
      </c>
      <c r="BK394" s="173" t="n">
        <v>0.999</v>
      </c>
      <c r="BL394" s="173" t="n">
        <v>0.9985</v>
      </c>
      <c r="BM394" s="173" t="n">
        <v>0.9985</v>
      </c>
      <c r="BN394" s="173" t="n">
        <v>0.972</v>
      </c>
      <c r="BO394" s="173" t="n">
        <v>0.9999</v>
      </c>
      <c r="BP394" s="173" t="n">
        <v>0.9999</v>
      </c>
      <c r="DC394" s="173" t="n">
        <v>0.9025</v>
      </c>
      <c r="DD394" s="173" t="n">
        <v>0.915</v>
      </c>
      <c r="DE394" s="173" t="n">
        <v>0.89</v>
      </c>
    </row>
    <row r="395" customFormat="false" ht="12.75" hidden="false" customHeight="false" outlineLevel="0" collapsed="false">
      <c r="BB395" s="181" t="n">
        <v>1</v>
      </c>
      <c r="BC395" s="173" t="n">
        <v>1</v>
      </c>
      <c r="BD395" s="173" t="n">
        <v>1</v>
      </c>
      <c r="BE395" s="173" t="n">
        <v>1</v>
      </c>
      <c r="BF395" s="173" t="n">
        <v>0.9999</v>
      </c>
      <c r="BG395" s="173" t="n">
        <v>1</v>
      </c>
      <c r="BH395" s="173" t="n">
        <v>1</v>
      </c>
      <c r="BI395" s="173" t="n">
        <v>0.99</v>
      </c>
      <c r="BJ395" s="173" t="n">
        <v>0.999</v>
      </c>
      <c r="BK395" s="173" t="n">
        <v>0.999</v>
      </c>
      <c r="BL395" s="173" t="n">
        <v>0.9985</v>
      </c>
      <c r="BM395" s="173" t="n">
        <v>0.9985</v>
      </c>
      <c r="BN395" s="173" t="n">
        <v>0.972</v>
      </c>
      <c r="BO395" s="173" t="n">
        <v>0.9999</v>
      </c>
      <c r="BP395" s="173" t="n">
        <v>0.9999</v>
      </c>
      <c r="DC395" s="173" t="n">
        <v>0.9075</v>
      </c>
      <c r="DD395" s="173" t="n">
        <v>0.915</v>
      </c>
      <c r="DE395" s="173" t="n">
        <v>0.89</v>
      </c>
    </row>
    <row r="396" customFormat="false" ht="12.75" hidden="false" customHeight="false" outlineLevel="0" collapsed="false">
      <c r="BB396" s="181" t="n">
        <v>1</v>
      </c>
      <c r="BC396" s="173" t="n">
        <v>1</v>
      </c>
      <c r="BD396" s="173" t="n">
        <v>1</v>
      </c>
      <c r="BE396" s="173" t="n">
        <v>1</v>
      </c>
      <c r="BF396" s="173" t="n">
        <v>0.9999</v>
      </c>
      <c r="BG396" s="173" t="n">
        <v>1</v>
      </c>
      <c r="BH396" s="173" t="n">
        <v>1</v>
      </c>
      <c r="BI396" s="173" t="n">
        <v>0.99</v>
      </c>
      <c r="BJ396" s="173" t="n">
        <v>0.999</v>
      </c>
      <c r="BK396" s="173" t="n">
        <v>0.999</v>
      </c>
      <c r="BL396" s="173" t="n">
        <v>0.9985</v>
      </c>
      <c r="BM396" s="173" t="n">
        <v>0.9985</v>
      </c>
      <c r="BN396" s="173" t="n">
        <v>0.972</v>
      </c>
      <c r="BO396" s="173" t="n">
        <v>0.9999</v>
      </c>
      <c r="BP396" s="173" t="n">
        <v>0.9999</v>
      </c>
      <c r="DC396" s="173" t="n">
        <v>0.9275</v>
      </c>
      <c r="DD396" s="173" t="n">
        <v>0.915</v>
      </c>
      <c r="DE396" s="173" t="n">
        <v>0.89</v>
      </c>
    </row>
    <row r="397" customFormat="false" ht="12.75" hidden="false" customHeight="false" outlineLevel="0" collapsed="false">
      <c r="BB397" s="181" t="n">
        <v>1</v>
      </c>
      <c r="BC397" s="173" t="n">
        <v>1</v>
      </c>
      <c r="BD397" s="173" t="n">
        <v>1</v>
      </c>
      <c r="BE397" s="173" t="n">
        <v>1</v>
      </c>
      <c r="BF397" s="173" t="n">
        <v>0.9999</v>
      </c>
      <c r="BG397" s="173" t="n">
        <v>1</v>
      </c>
      <c r="BH397" s="173" t="n">
        <v>1</v>
      </c>
      <c r="BI397" s="173" t="n">
        <v>0.99</v>
      </c>
      <c r="BJ397" s="173" t="n">
        <v>0.999</v>
      </c>
      <c r="BK397" s="173" t="n">
        <v>0.999</v>
      </c>
      <c r="BL397" s="173" t="n">
        <v>0.9985</v>
      </c>
      <c r="BM397" s="173" t="n">
        <v>0.9985</v>
      </c>
      <c r="BN397" s="173" t="n">
        <v>0.972</v>
      </c>
      <c r="BO397" s="173" t="n">
        <v>0.9999</v>
      </c>
      <c r="BP397" s="173" t="n">
        <v>0.9999</v>
      </c>
      <c r="DC397" s="173" t="n">
        <v>0.92</v>
      </c>
      <c r="DD397" s="173" t="n">
        <v>0.915</v>
      </c>
      <c r="DE397" s="173" t="n">
        <v>0.89</v>
      </c>
    </row>
    <row r="398" customFormat="false" ht="12.75" hidden="false" customHeight="false" outlineLevel="0" collapsed="false">
      <c r="BB398" s="181" t="n">
        <v>1</v>
      </c>
      <c r="BC398" s="173" t="n">
        <v>1</v>
      </c>
      <c r="BD398" s="173" t="n">
        <v>1</v>
      </c>
      <c r="BE398" s="173" t="n">
        <v>1</v>
      </c>
      <c r="BF398" s="173" t="n">
        <v>0.9999</v>
      </c>
      <c r="BG398" s="173" t="n">
        <v>1</v>
      </c>
      <c r="BH398" s="173" t="n">
        <v>1</v>
      </c>
      <c r="BI398" s="173" t="n">
        <v>0.99</v>
      </c>
      <c r="BJ398" s="173" t="n">
        <v>0.999</v>
      </c>
      <c r="BK398" s="173" t="n">
        <v>0.999</v>
      </c>
      <c r="BL398" s="173" t="n">
        <v>0.9985</v>
      </c>
      <c r="BM398" s="173" t="n">
        <v>0.9985</v>
      </c>
      <c r="BN398" s="173" t="n">
        <v>0.972</v>
      </c>
      <c r="BO398" s="173" t="n">
        <v>0.9999</v>
      </c>
      <c r="BP398" s="173" t="n">
        <v>0.9999</v>
      </c>
      <c r="DC398" s="173" t="n">
        <v>0.9025</v>
      </c>
      <c r="DD398" s="173" t="n">
        <v>0.82</v>
      </c>
      <c r="DE398" s="173" t="n">
        <v>0.89</v>
      </c>
    </row>
    <row r="399" customFormat="false" ht="12.75" hidden="false" customHeight="false" outlineLevel="0" collapsed="false">
      <c r="BB399" s="181" t="n">
        <v>1</v>
      </c>
      <c r="BC399" s="173" t="n">
        <v>1</v>
      </c>
      <c r="BD399" s="173" t="n">
        <v>1</v>
      </c>
      <c r="BE399" s="173" t="n">
        <v>1</v>
      </c>
      <c r="BF399" s="173" t="n">
        <v>0.9999</v>
      </c>
      <c r="BG399" s="173" t="n">
        <v>1</v>
      </c>
      <c r="BH399" s="173" t="n">
        <v>1</v>
      </c>
      <c r="BI399" s="173" t="n">
        <v>0.99</v>
      </c>
      <c r="BJ399" s="173" t="n">
        <v>0.999</v>
      </c>
      <c r="BK399" s="173" t="n">
        <v>0.999</v>
      </c>
      <c r="BL399" s="173" t="n">
        <v>0.9985</v>
      </c>
      <c r="BM399" s="173" t="n">
        <v>0.9985</v>
      </c>
      <c r="BN399" s="173" t="n">
        <v>0.972</v>
      </c>
      <c r="BO399" s="173" t="n">
        <v>0.9999</v>
      </c>
      <c r="BP399" s="173" t="n">
        <v>0.9999</v>
      </c>
      <c r="DC399" s="173" t="n">
        <v>0.9025</v>
      </c>
      <c r="DD399" s="173" t="n">
        <v>0.82</v>
      </c>
      <c r="DE399" s="173" t="n">
        <v>0.89</v>
      </c>
    </row>
    <row r="400" customFormat="false" ht="12.75" hidden="false" customHeight="false" outlineLevel="0" collapsed="false">
      <c r="BB400" s="181" t="n">
        <v>1</v>
      </c>
      <c r="BC400" s="173" t="n">
        <v>1</v>
      </c>
      <c r="BD400" s="173" t="n">
        <v>1</v>
      </c>
      <c r="BE400" s="173" t="n">
        <v>1</v>
      </c>
      <c r="BF400" s="173" t="n">
        <v>0.9999</v>
      </c>
      <c r="BG400" s="173" t="n">
        <v>1</v>
      </c>
      <c r="BH400" s="173" t="n">
        <v>1</v>
      </c>
      <c r="BI400" s="173" t="n">
        <v>0.99</v>
      </c>
      <c r="BJ400" s="173" t="n">
        <v>0.999</v>
      </c>
      <c r="BK400" s="173" t="n">
        <v>0.999</v>
      </c>
      <c r="BL400" s="173" t="n">
        <v>0.9985</v>
      </c>
      <c r="BM400" s="173" t="n">
        <v>0.9985</v>
      </c>
      <c r="BN400" s="173" t="n">
        <v>0.972</v>
      </c>
      <c r="BO400" s="173" t="n">
        <v>0.9999</v>
      </c>
      <c r="BP400" s="173" t="n">
        <v>0.9999</v>
      </c>
      <c r="DC400" s="173" t="n">
        <v>0.8925</v>
      </c>
      <c r="DD400" s="173" t="n">
        <v>0.715</v>
      </c>
      <c r="DE400" s="173" t="n">
        <v>0.89</v>
      </c>
    </row>
    <row r="401" customFormat="false" ht="12.75" hidden="false" customHeight="false" outlineLevel="0" collapsed="false">
      <c r="BB401" s="181" t="n">
        <v>1</v>
      </c>
      <c r="BC401" s="173" t="n">
        <v>1</v>
      </c>
      <c r="BD401" s="173" t="n">
        <v>1</v>
      </c>
      <c r="BE401" s="173" t="n">
        <v>1</v>
      </c>
      <c r="BF401" s="173" t="n">
        <v>0.9999</v>
      </c>
      <c r="BG401" s="173" t="n">
        <v>1</v>
      </c>
      <c r="BH401" s="173" t="n">
        <v>1</v>
      </c>
      <c r="BI401" s="173" t="n">
        <v>0.99</v>
      </c>
      <c r="BJ401" s="173" t="n">
        <v>0.999</v>
      </c>
      <c r="BK401" s="173" t="n">
        <v>0.999</v>
      </c>
      <c r="BL401" s="173" t="n">
        <v>0.9985</v>
      </c>
      <c r="BM401" s="173" t="n">
        <v>0.9985</v>
      </c>
      <c r="BN401" s="173" t="n">
        <v>0.972</v>
      </c>
      <c r="BO401" s="173" t="n">
        <v>0.9999</v>
      </c>
      <c r="BP401" s="173" t="n">
        <v>0.9999</v>
      </c>
      <c r="DC401" s="173" t="n">
        <v>0.88</v>
      </c>
      <c r="DD401" s="173" t="n">
        <v>0.64</v>
      </c>
      <c r="DE401" s="173" t="n">
        <v>0.89</v>
      </c>
    </row>
    <row r="402" customFormat="false" ht="12.75" hidden="false" customHeight="false" outlineLevel="0" collapsed="false">
      <c r="BB402" s="181" t="n">
        <v>1</v>
      </c>
      <c r="BC402" s="173" t="n">
        <v>1</v>
      </c>
      <c r="BD402" s="173" t="n">
        <v>1</v>
      </c>
      <c r="BE402" s="173" t="n">
        <v>1</v>
      </c>
      <c r="BF402" s="173" t="n">
        <v>0.9999</v>
      </c>
      <c r="BG402" s="173" t="n">
        <v>1</v>
      </c>
      <c r="BH402" s="173" t="n">
        <v>1</v>
      </c>
      <c r="BI402" s="173" t="n">
        <v>0.99</v>
      </c>
      <c r="BJ402" s="173" t="n">
        <v>0.999</v>
      </c>
      <c r="BK402" s="173" t="n">
        <v>0.999</v>
      </c>
      <c r="BL402" s="173" t="n">
        <v>0.9985</v>
      </c>
      <c r="BM402" s="173" t="n">
        <v>0.9985</v>
      </c>
      <c r="BN402" s="173" t="n">
        <v>0.972</v>
      </c>
      <c r="BO402" s="173" t="n">
        <v>0.9999</v>
      </c>
      <c r="BP402" s="173" t="n">
        <v>0.9999</v>
      </c>
      <c r="DC402" s="173" t="n">
        <v>0.8775</v>
      </c>
      <c r="DD402" s="173" t="n">
        <v>0.67</v>
      </c>
      <c r="DE402" s="173" t="n">
        <v>0.89</v>
      </c>
    </row>
    <row r="403" customFormat="false" ht="12.75" hidden="false" customHeight="false" outlineLevel="0" collapsed="false">
      <c r="BB403" s="181" t="n">
        <v>1</v>
      </c>
      <c r="BC403" s="173" t="n">
        <v>1</v>
      </c>
      <c r="BD403" s="173" t="n">
        <v>1</v>
      </c>
      <c r="BE403" s="173" t="n">
        <v>1</v>
      </c>
      <c r="BF403" s="173" t="n">
        <v>0.9999</v>
      </c>
      <c r="BG403" s="173" t="n">
        <v>1</v>
      </c>
      <c r="BH403" s="173" t="n">
        <v>1</v>
      </c>
      <c r="BI403" s="173" t="n">
        <v>0.99</v>
      </c>
      <c r="BJ403" s="173" t="n">
        <v>0.999</v>
      </c>
      <c r="BK403" s="173" t="n">
        <v>0.999</v>
      </c>
      <c r="BL403" s="173" t="n">
        <v>0.9985</v>
      </c>
      <c r="BM403" s="173" t="n">
        <v>0.9985</v>
      </c>
      <c r="BN403" s="173" t="n">
        <v>0.972</v>
      </c>
      <c r="BO403" s="173" t="n">
        <v>0.9999</v>
      </c>
      <c r="BP403" s="173" t="n">
        <v>0.9999</v>
      </c>
      <c r="DC403" s="173" t="n">
        <v>0.9</v>
      </c>
      <c r="DD403" s="173" t="n">
        <v>0.83</v>
      </c>
      <c r="DE403" s="173" t="n">
        <v>0.89</v>
      </c>
    </row>
    <row r="404" customFormat="false" ht="12.75" hidden="false" customHeight="false" outlineLevel="0" collapsed="false">
      <c r="BB404" s="181" t="n">
        <v>1</v>
      </c>
      <c r="BC404" s="173" t="n">
        <v>1</v>
      </c>
      <c r="BD404" s="173" t="n">
        <v>1</v>
      </c>
      <c r="BE404" s="173" t="n">
        <v>1</v>
      </c>
      <c r="BF404" s="173" t="n">
        <v>0.9999</v>
      </c>
      <c r="BG404" s="173" t="n">
        <v>1</v>
      </c>
      <c r="BH404" s="173" t="n">
        <v>1</v>
      </c>
      <c r="BI404" s="173" t="n">
        <v>0.99</v>
      </c>
      <c r="BJ404" s="173" t="n">
        <v>0.999</v>
      </c>
      <c r="BK404" s="173" t="n">
        <v>0.999</v>
      </c>
      <c r="BL404" s="173" t="n">
        <v>0.9985</v>
      </c>
      <c r="BM404" s="173" t="n">
        <v>0.9985</v>
      </c>
      <c r="BN404" s="173" t="n">
        <v>0.972</v>
      </c>
      <c r="BO404" s="173" t="n">
        <v>0.9999</v>
      </c>
      <c r="BP404" s="173" t="n">
        <v>0.9999</v>
      </c>
      <c r="DC404" s="173" t="n">
        <v>0.903</v>
      </c>
      <c r="DD404" s="173" t="n">
        <v>0.92</v>
      </c>
      <c r="DE404" s="173" t="n">
        <v>0.89</v>
      </c>
    </row>
    <row r="405" customFormat="false" ht="12.75" hidden="false" customHeight="false" outlineLevel="0" collapsed="false">
      <c r="BB405" s="181" t="n">
        <v>1</v>
      </c>
      <c r="BC405" s="173" t="n">
        <v>1</v>
      </c>
      <c r="BD405" s="173" t="n">
        <v>1</v>
      </c>
      <c r="BE405" s="173" t="n">
        <v>1</v>
      </c>
      <c r="BF405" s="173" t="n">
        <v>0.9999</v>
      </c>
      <c r="BG405" s="173" t="n">
        <v>1</v>
      </c>
      <c r="BH405" s="173" t="n">
        <v>1</v>
      </c>
      <c r="BI405" s="173" t="n">
        <v>0.99</v>
      </c>
      <c r="BJ405" s="173" t="n">
        <v>0.999</v>
      </c>
      <c r="BK405" s="173" t="n">
        <v>0.999</v>
      </c>
      <c r="BL405" s="173" t="n">
        <v>0.9985</v>
      </c>
      <c r="BM405" s="173" t="n">
        <v>0.9985</v>
      </c>
      <c r="BN405" s="173" t="n">
        <v>0.972</v>
      </c>
      <c r="BO405" s="173" t="n">
        <v>0.9999</v>
      </c>
      <c r="BP405" s="173" t="n">
        <v>0.9999</v>
      </c>
      <c r="DC405" s="173" t="n">
        <v>0.9</v>
      </c>
      <c r="DD405" s="173" t="n">
        <v>0.935</v>
      </c>
      <c r="DE405" s="173" t="n">
        <v>0.89</v>
      </c>
    </row>
    <row r="406" customFormat="false" ht="12.75" hidden="false" customHeight="false" outlineLevel="0" collapsed="false">
      <c r="BB406" s="181" t="n">
        <v>1</v>
      </c>
      <c r="BC406" s="173" t="n">
        <v>1</v>
      </c>
      <c r="BD406" s="173" t="n">
        <v>1</v>
      </c>
      <c r="BE406" s="173" t="n">
        <v>1</v>
      </c>
      <c r="BF406" s="173" t="n">
        <v>0.9999</v>
      </c>
      <c r="BG406" s="173" t="n">
        <v>1</v>
      </c>
      <c r="BH406" s="173" t="n">
        <v>1</v>
      </c>
      <c r="BI406" s="173" t="n">
        <v>0.99</v>
      </c>
      <c r="BJ406" s="173" t="n">
        <v>0.999</v>
      </c>
      <c r="BK406" s="173" t="n">
        <v>0.999</v>
      </c>
      <c r="BL406" s="173" t="n">
        <v>0.9985</v>
      </c>
      <c r="BM406" s="173" t="n">
        <v>0.9985</v>
      </c>
      <c r="BN406" s="173" t="n">
        <v>0.972</v>
      </c>
      <c r="BO406" s="173" t="n">
        <v>0.9999</v>
      </c>
      <c r="BP406" s="173" t="n">
        <v>0.9999</v>
      </c>
      <c r="DC406" s="173" t="n">
        <v>0.9025</v>
      </c>
      <c r="DD406" s="173" t="n">
        <v>0.915</v>
      </c>
      <c r="DE406" s="173" t="n">
        <v>0.89</v>
      </c>
    </row>
    <row r="407" customFormat="false" ht="12.75" hidden="false" customHeight="false" outlineLevel="0" collapsed="false">
      <c r="BB407" s="181" t="n">
        <v>1</v>
      </c>
      <c r="BC407" s="173" t="n">
        <v>1</v>
      </c>
      <c r="BD407" s="173" t="n">
        <v>1</v>
      </c>
      <c r="BE407" s="173" t="n">
        <v>1</v>
      </c>
      <c r="BF407" s="173" t="n">
        <v>0.9999</v>
      </c>
      <c r="BG407" s="173" t="n">
        <v>1</v>
      </c>
      <c r="BH407" s="173" t="n">
        <v>1</v>
      </c>
      <c r="BI407" s="173" t="n">
        <v>0.99</v>
      </c>
      <c r="BJ407" s="173" t="n">
        <v>0.999</v>
      </c>
      <c r="BK407" s="173" t="n">
        <v>0.999</v>
      </c>
      <c r="BL407" s="173" t="n">
        <v>0.9985</v>
      </c>
      <c r="BM407" s="173" t="n">
        <v>0.9985</v>
      </c>
      <c r="BN407" s="173" t="n">
        <v>0.972</v>
      </c>
      <c r="BO407" s="173" t="n">
        <v>0.9999</v>
      </c>
      <c r="BP407" s="173" t="n">
        <v>0.9999</v>
      </c>
      <c r="DC407" s="173" t="n">
        <v>0.9075</v>
      </c>
      <c r="DD407" s="173" t="n">
        <v>0.915</v>
      </c>
      <c r="DE407" s="173" t="n">
        <v>0.89</v>
      </c>
    </row>
    <row r="408" customFormat="false" ht="12.75" hidden="false" customHeight="false" outlineLevel="0" collapsed="false">
      <c r="BB408" s="181" t="n">
        <v>1</v>
      </c>
      <c r="BC408" s="173" t="n">
        <v>1</v>
      </c>
      <c r="BD408" s="173" t="n">
        <v>1</v>
      </c>
      <c r="BE408" s="173" t="n">
        <v>1</v>
      </c>
      <c r="BF408" s="173" t="n">
        <v>0.9999</v>
      </c>
      <c r="BG408" s="173" t="n">
        <v>1</v>
      </c>
      <c r="BH408" s="173" t="n">
        <v>1</v>
      </c>
      <c r="BI408" s="173" t="n">
        <v>0.99</v>
      </c>
      <c r="BJ408" s="173" t="n">
        <v>0.999</v>
      </c>
      <c r="BK408" s="173" t="n">
        <v>0.999</v>
      </c>
      <c r="BL408" s="173" t="n">
        <v>0.9985</v>
      </c>
      <c r="BM408" s="173" t="n">
        <v>0.9985</v>
      </c>
      <c r="BN408" s="173" t="n">
        <v>0.972</v>
      </c>
      <c r="BO408" s="173" t="n">
        <v>0.9999</v>
      </c>
      <c r="BP408" s="173" t="n">
        <v>0.9999</v>
      </c>
      <c r="DC408" s="173" t="n">
        <v>0.9275</v>
      </c>
      <c r="DD408" s="173" t="n">
        <v>0.915</v>
      </c>
      <c r="DE408" s="173" t="n">
        <v>0.89</v>
      </c>
    </row>
    <row r="409" customFormat="false" ht="12.75" hidden="false" customHeight="false" outlineLevel="0" collapsed="false">
      <c r="BB409" s="181" t="n">
        <v>1</v>
      </c>
      <c r="BC409" s="173" t="n">
        <v>1</v>
      </c>
      <c r="BD409" s="173" t="n">
        <v>1</v>
      </c>
      <c r="BE409" s="173" t="n">
        <v>1</v>
      </c>
      <c r="BF409" s="173" t="n">
        <v>0.9999</v>
      </c>
      <c r="BG409" s="173" t="n">
        <v>1</v>
      </c>
      <c r="BH409" s="173" t="n">
        <v>1</v>
      </c>
      <c r="BI409" s="173" t="n">
        <v>0.99</v>
      </c>
      <c r="BJ409" s="173" t="n">
        <v>0.999</v>
      </c>
      <c r="BK409" s="173" t="n">
        <v>0.999</v>
      </c>
      <c r="BL409" s="173" t="n">
        <v>0.9985</v>
      </c>
      <c r="BM409" s="173" t="n">
        <v>0.9985</v>
      </c>
      <c r="BN409" s="173" t="n">
        <v>0.972</v>
      </c>
      <c r="BO409" s="173" t="n">
        <v>0.9999</v>
      </c>
      <c r="BP409" s="173" t="n">
        <v>0.9999</v>
      </c>
      <c r="DC409" s="173" t="n">
        <v>0.92</v>
      </c>
      <c r="DD409" s="173" t="n">
        <v>0.915</v>
      </c>
      <c r="DE409" s="173" t="n">
        <v>0.89</v>
      </c>
    </row>
    <row r="410" customFormat="false" ht="12.75" hidden="false" customHeight="false" outlineLevel="0" collapsed="false">
      <c r="BB410" s="181" t="n">
        <v>1</v>
      </c>
      <c r="BC410" s="173" t="n">
        <v>1</v>
      </c>
      <c r="BD410" s="173" t="n">
        <v>1</v>
      </c>
      <c r="BE410" s="173" t="n">
        <v>1</v>
      </c>
      <c r="BF410" s="173" t="n">
        <v>0.9999</v>
      </c>
      <c r="BG410" s="173" t="n">
        <v>1</v>
      </c>
      <c r="BH410" s="173" t="n">
        <v>1</v>
      </c>
      <c r="BI410" s="173" t="n">
        <v>0.99</v>
      </c>
      <c r="BJ410" s="173" t="n">
        <v>0.999</v>
      </c>
      <c r="BK410" s="173" t="n">
        <v>0.999</v>
      </c>
      <c r="BL410" s="173" t="n">
        <v>0.9985</v>
      </c>
      <c r="BM410" s="173" t="n">
        <v>0.9985</v>
      </c>
      <c r="BN410" s="173" t="n">
        <v>0.972</v>
      </c>
      <c r="BO410" s="173" t="n">
        <v>0.9999</v>
      </c>
      <c r="BP410" s="173" t="n">
        <v>0.9999</v>
      </c>
      <c r="DC410" s="173" t="n">
        <v>0.9025</v>
      </c>
      <c r="DD410" s="173" t="n">
        <v>0.82</v>
      </c>
      <c r="DE410" s="173" t="n">
        <v>0.89</v>
      </c>
    </row>
    <row r="411" customFormat="false" ht="12.75" hidden="false" customHeight="false" outlineLevel="0" collapsed="false">
      <c r="BB411" s="181" t="n">
        <v>1</v>
      </c>
      <c r="BC411" s="173" t="n">
        <v>1</v>
      </c>
      <c r="BD411" s="173" t="n">
        <v>1</v>
      </c>
      <c r="BE411" s="173" t="n">
        <v>1</v>
      </c>
      <c r="BF411" s="173" t="n">
        <v>0.9999</v>
      </c>
      <c r="BG411" s="173" t="n">
        <v>1</v>
      </c>
      <c r="BH411" s="173" t="n">
        <v>1</v>
      </c>
      <c r="BI411" s="173" t="n">
        <v>0.99</v>
      </c>
      <c r="BJ411" s="173" t="n">
        <v>0.999</v>
      </c>
      <c r="BK411" s="173" t="n">
        <v>0.999</v>
      </c>
      <c r="BL411" s="173" t="n">
        <v>0.9985</v>
      </c>
      <c r="BM411" s="173" t="n">
        <v>0.9985</v>
      </c>
      <c r="BN411" s="173" t="n">
        <v>0.972</v>
      </c>
      <c r="BO411" s="173" t="n">
        <v>0.9999</v>
      </c>
      <c r="BP411" s="173" t="n">
        <v>0.9999</v>
      </c>
      <c r="DC411" s="173" t="n">
        <v>0.9025</v>
      </c>
      <c r="DD411" s="173" t="n">
        <v>0.82</v>
      </c>
      <c r="DE411" s="173" t="n">
        <v>0.89</v>
      </c>
    </row>
    <row r="412" customFormat="false" ht="12.75" hidden="false" customHeight="false" outlineLevel="0" collapsed="false">
      <c r="BB412" s="181" t="n">
        <v>1</v>
      </c>
      <c r="BC412" s="173" t="n">
        <v>1</v>
      </c>
      <c r="BD412" s="173" t="n">
        <v>1</v>
      </c>
      <c r="BE412" s="173" t="n">
        <v>1</v>
      </c>
      <c r="BF412" s="173" t="n">
        <v>0.9999</v>
      </c>
      <c r="BG412" s="173" t="n">
        <v>1</v>
      </c>
      <c r="BH412" s="173" t="n">
        <v>1</v>
      </c>
      <c r="BI412" s="173" t="n">
        <v>0.99</v>
      </c>
      <c r="BJ412" s="173" t="n">
        <v>0.999</v>
      </c>
      <c r="BK412" s="173" t="n">
        <v>0.999</v>
      </c>
      <c r="BL412" s="173" t="n">
        <v>0.9985</v>
      </c>
      <c r="BM412" s="173" t="n">
        <v>0.9985</v>
      </c>
      <c r="BN412" s="173" t="n">
        <v>0.972</v>
      </c>
      <c r="BO412" s="173" t="n">
        <v>0.9999</v>
      </c>
      <c r="BP412" s="173" t="n">
        <v>0.9999</v>
      </c>
      <c r="DC412" s="173" t="n">
        <v>0.8925</v>
      </c>
      <c r="DD412" s="173" t="n">
        <v>0.715</v>
      </c>
      <c r="DE412" s="173" t="n">
        <v>0.89</v>
      </c>
    </row>
    <row r="413" customFormat="false" ht="12.75" hidden="false" customHeight="false" outlineLevel="0" collapsed="false">
      <c r="BB413" s="181" t="n">
        <v>1</v>
      </c>
      <c r="BC413" s="173" t="n">
        <v>1</v>
      </c>
      <c r="BD413" s="173" t="n">
        <v>1</v>
      </c>
      <c r="BE413" s="173" t="n">
        <v>1</v>
      </c>
      <c r="BF413" s="173" t="n">
        <v>0.9999</v>
      </c>
      <c r="BG413" s="173" t="n">
        <v>1</v>
      </c>
      <c r="BH413" s="173" t="n">
        <v>1</v>
      </c>
      <c r="BI413" s="173" t="n">
        <v>0.99</v>
      </c>
      <c r="BJ413" s="173" t="n">
        <v>0.999</v>
      </c>
      <c r="BK413" s="173" t="n">
        <v>0.999</v>
      </c>
      <c r="BL413" s="173" t="n">
        <v>0.9985</v>
      </c>
      <c r="BM413" s="173" t="n">
        <v>0.9985</v>
      </c>
      <c r="BN413" s="173" t="n">
        <v>0.972</v>
      </c>
      <c r="BO413" s="173" t="n">
        <v>0.9999</v>
      </c>
      <c r="BP413" s="173" t="n">
        <v>0.9999</v>
      </c>
      <c r="DC413" s="173" t="n">
        <v>0.88</v>
      </c>
      <c r="DD413" s="173" t="n">
        <v>0.64</v>
      </c>
      <c r="DE413" s="173" t="n">
        <v>0.89</v>
      </c>
    </row>
    <row r="414" customFormat="false" ht="12.75" hidden="false" customHeight="false" outlineLevel="0" collapsed="false">
      <c r="BB414" s="181" t="n">
        <v>1</v>
      </c>
      <c r="BC414" s="173" t="n">
        <v>1</v>
      </c>
      <c r="BD414" s="173" t="n">
        <v>1</v>
      </c>
      <c r="BE414" s="173" t="n">
        <v>1</v>
      </c>
      <c r="BF414" s="173" t="n">
        <v>0.9999</v>
      </c>
      <c r="BG414" s="173" t="n">
        <v>1</v>
      </c>
      <c r="BH414" s="173" t="n">
        <v>1</v>
      </c>
      <c r="BI414" s="173" t="n">
        <v>0.99</v>
      </c>
      <c r="BJ414" s="173" t="n">
        <v>0.999</v>
      </c>
      <c r="BK414" s="173" t="n">
        <v>0.999</v>
      </c>
      <c r="BL414" s="173" t="n">
        <v>0.9985</v>
      </c>
      <c r="BM414" s="173" t="n">
        <v>0.9985</v>
      </c>
      <c r="BN414" s="173" t="n">
        <v>0.972</v>
      </c>
      <c r="BO414" s="173" t="n">
        <v>0.9999</v>
      </c>
      <c r="BP414" s="173" t="n">
        <v>0.9999</v>
      </c>
      <c r="DC414" s="173" t="n">
        <v>0.8775</v>
      </c>
      <c r="DD414" s="173" t="n">
        <v>0.67</v>
      </c>
      <c r="DE414" s="173" t="n">
        <v>0.89</v>
      </c>
    </row>
    <row r="415" customFormat="false" ht="12.75" hidden="false" customHeight="false" outlineLevel="0" collapsed="false">
      <c r="BB415" s="181" t="n">
        <v>1</v>
      </c>
      <c r="BC415" s="173" t="n">
        <v>1</v>
      </c>
      <c r="BD415" s="173" t="n">
        <v>1</v>
      </c>
      <c r="BE415" s="173" t="n">
        <v>1</v>
      </c>
      <c r="BF415" s="173" t="n">
        <v>0.9999</v>
      </c>
      <c r="BG415" s="173" t="n">
        <v>1</v>
      </c>
      <c r="BH415" s="173" t="n">
        <v>1</v>
      </c>
      <c r="BI415" s="173" t="n">
        <v>0.99</v>
      </c>
      <c r="BJ415" s="173" t="n">
        <v>0.999</v>
      </c>
      <c r="BK415" s="173" t="n">
        <v>0.999</v>
      </c>
      <c r="BL415" s="173" t="n">
        <v>0.9985</v>
      </c>
      <c r="BM415" s="173" t="n">
        <v>0.9985</v>
      </c>
      <c r="BN415" s="173" t="n">
        <v>0.972</v>
      </c>
      <c r="BO415" s="173" t="n">
        <v>0.9999</v>
      </c>
      <c r="BP415" s="173" t="n">
        <v>0.9999</v>
      </c>
      <c r="DC415" s="173" t="n">
        <v>0.9</v>
      </c>
      <c r="DD415" s="173" t="n">
        <v>0.83</v>
      </c>
      <c r="DE415" s="173" t="n">
        <v>0.89</v>
      </c>
    </row>
    <row r="416" customFormat="false" ht="12.75" hidden="false" customHeight="false" outlineLevel="0" collapsed="false">
      <c r="BB416" s="181" t="n">
        <v>1</v>
      </c>
      <c r="BC416" s="173" t="n">
        <v>1</v>
      </c>
      <c r="BD416" s="173" t="n">
        <v>1</v>
      </c>
      <c r="BE416" s="173" t="n">
        <v>1</v>
      </c>
      <c r="BF416" s="173" t="n">
        <v>0.9999</v>
      </c>
      <c r="BG416" s="173" t="n">
        <v>1</v>
      </c>
      <c r="BH416" s="173" t="n">
        <v>1</v>
      </c>
      <c r="BI416" s="173" t="n">
        <v>0.99</v>
      </c>
      <c r="BJ416" s="173" t="n">
        <v>0.999</v>
      </c>
      <c r="BK416" s="173" t="n">
        <v>0.999</v>
      </c>
      <c r="BL416" s="173" t="n">
        <v>0.9985</v>
      </c>
      <c r="BM416" s="173" t="n">
        <v>0.9985</v>
      </c>
      <c r="BN416" s="173" t="n">
        <v>0.972</v>
      </c>
      <c r="BO416" s="173" t="n">
        <v>0.9999</v>
      </c>
      <c r="BP416" s="173" t="n">
        <v>0.9999</v>
      </c>
      <c r="DC416" s="173" t="n">
        <v>0.903</v>
      </c>
      <c r="DD416" s="173" t="n">
        <v>0.92</v>
      </c>
      <c r="DE416" s="173" t="n">
        <v>0.89</v>
      </c>
    </row>
    <row r="417" customFormat="false" ht="12.75" hidden="false" customHeight="false" outlineLevel="0" collapsed="false">
      <c r="BB417" s="181" t="n">
        <v>1</v>
      </c>
      <c r="BC417" s="173" t="n">
        <v>1</v>
      </c>
      <c r="BD417" s="173" t="n">
        <v>1</v>
      </c>
      <c r="BE417" s="173" t="n">
        <v>1</v>
      </c>
      <c r="BF417" s="173" t="n">
        <v>0.9999</v>
      </c>
      <c r="BG417" s="173" t="n">
        <v>1</v>
      </c>
      <c r="BH417" s="173" t="n">
        <v>1</v>
      </c>
      <c r="BI417" s="173" t="n">
        <v>0.99</v>
      </c>
      <c r="BJ417" s="173" t="n">
        <v>0.999</v>
      </c>
      <c r="BK417" s="173" t="n">
        <v>0.999</v>
      </c>
      <c r="BL417" s="173" t="n">
        <v>0.9985</v>
      </c>
      <c r="BM417" s="173" t="n">
        <v>0.9985</v>
      </c>
      <c r="BN417" s="173" t="n">
        <v>0.972</v>
      </c>
      <c r="BO417" s="173" t="n">
        <v>0.9999</v>
      </c>
      <c r="BP417" s="173" t="n">
        <v>0.9999</v>
      </c>
      <c r="DC417" s="173" t="n">
        <v>0.9</v>
      </c>
      <c r="DD417" s="173" t="n">
        <v>0.935</v>
      </c>
      <c r="DE417" s="173" t="n">
        <v>0.89</v>
      </c>
    </row>
    <row r="418" customFormat="false" ht="12.75" hidden="false" customHeight="false" outlineLevel="0" collapsed="false">
      <c r="BB418" s="181" t="n">
        <v>1</v>
      </c>
      <c r="BC418" s="173" t="n">
        <v>1</v>
      </c>
      <c r="BD418" s="173" t="n">
        <v>1</v>
      </c>
      <c r="BE418" s="173" t="n">
        <v>1</v>
      </c>
      <c r="BF418" s="173" t="n">
        <v>0.9999</v>
      </c>
      <c r="BG418" s="173" t="n">
        <v>1</v>
      </c>
      <c r="BH418" s="173" t="n">
        <v>1</v>
      </c>
      <c r="BI418" s="173" t="n">
        <v>0.99</v>
      </c>
      <c r="BJ418" s="173" t="n">
        <v>0.999</v>
      </c>
      <c r="BK418" s="173" t="n">
        <v>0.999</v>
      </c>
      <c r="BL418" s="173" t="n">
        <v>0.9985</v>
      </c>
      <c r="BM418" s="173" t="n">
        <v>0.9985</v>
      </c>
      <c r="BN418" s="173" t="n">
        <v>0.972</v>
      </c>
      <c r="BO418" s="173" t="n">
        <v>0.9999</v>
      </c>
      <c r="BP418" s="173" t="n">
        <v>0.9999</v>
      </c>
      <c r="DC418" s="173" t="n">
        <v>0.9025</v>
      </c>
      <c r="DD418" s="173" t="n">
        <v>0.915</v>
      </c>
      <c r="DE418" s="173" t="n">
        <v>0.89</v>
      </c>
    </row>
    <row r="419" customFormat="false" ht="12.75" hidden="false" customHeight="false" outlineLevel="0" collapsed="false">
      <c r="BB419" s="181" t="n">
        <v>1</v>
      </c>
      <c r="BC419" s="173" t="n">
        <v>1</v>
      </c>
      <c r="BD419" s="173" t="n">
        <v>1</v>
      </c>
      <c r="BE419" s="173" t="n">
        <v>1</v>
      </c>
      <c r="BF419" s="173" t="n">
        <v>0.9999</v>
      </c>
      <c r="BG419" s="173" t="n">
        <v>1</v>
      </c>
      <c r="BH419" s="173" t="n">
        <v>1</v>
      </c>
      <c r="BI419" s="173" t="n">
        <v>0.99</v>
      </c>
      <c r="BJ419" s="173" t="n">
        <v>0.999</v>
      </c>
      <c r="BK419" s="173" t="n">
        <v>0.999</v>
      </c>
      <c r="BL419" s="173" t="n">
        <v>0.9985</v>
      </c>
      <c r="BM419" s="173" t="n">
        <v>0.9985</v>
      </c>
      <c r="BN419" s="173" t="n">
        <v>0.972</v>
      </c>
      <c r="BO419" s="173" t="n">
        <v>0.9999</v>
      </c>
      <c r="BP419" s="173" t="n">
        <v>0.9999</v>
      </c>
      <c r="DC419" s="173" t="n">
        <v>0.9075</v>
      </c>
      <c r="DD419" s="173" t="n">
        <v>0.915</v>
      </c>
      <c r="DE419" s="173" t="n">
        <v>0.89</v>
      </c>
    </row>
    <row r="420" customFormat="false" ht="12.75" hidden="false" customHeight="false" outlineLevel="0" collapsed="false">
      <c r="BB420" s="181" t="n">
        <v>1</v>
      </c>
      <c r="BC420" s="173" t="n">
        <v>1</v>
      </c>
      <c r="BD420" s="173" t="n">
        <v>1</v>
      </c>
      <c r="BE420" s="173" t="n">
        <v>1</v>
      </c>
      <c r="BF420" s="173" t="n">
        <v>0.9999</v>
      </c>
      <c r="BG420" s="173" t="n">
        <v>1</v>
      </c>
      <c r="BH420" s="173" t="n">
        <v>1</v>
      </c>
      <c r="BI420" s="173" t="n">
        <v>0.99</v>
      </c>
      <c r="BJ420" s="173" t="n">
        <v>0.999</v>
      </c>
      <c r="BK420" s="173" t="n">
        <v>0.999</v>
      </c>
      <c r="BL420" s="173" t="n">
        <v>0.9985</v>
      </c>
      <c r="BM420" s="173" t="n">
        <v>0.9985</v>
      </c>
      <c r="BN420" s="173" t="n">
        <v>0.972</v>
      </c>
      <c r="BO420" s="173" t="n">
        <v>0.9999</v>
      </c>
      <c r="BP420" s="173" t="n">
        <v>0.9999</v>
      </c>
      <c r="DC420" s="173" t="n">
        <v>0.9275</v>
      </c>
      <c r="DD420" s="173" t="n">
        <v>0.915</v>
      </c>
      <c r="DE420" s="173" t="n">
        <v>0.89</v>
      </c>
    </row>
    <row r="421" customFormat="false" ht="12.75" hidden="false" customHeight="false" outlineLevel="0" collapsed="false">
      <c r="BB421" s="181" t="n">
        <v>1</v>
      </c>
      <c r="BC421" s="173" t="n">
        <v>1</v>
      </c>
      <c r="BD421" s="173" t="n">
        <v>1</v>
      </c>
      <c r="BE421" s="173" t="n">
        <v>1</v>
      </c>
      <c r="BF421" s="173" t="n">
        <v>0.9999</v>
      </c>
      <c r="BG421" s="173" t="n">
        <v>1</v>
      </c>
      <c r="BH421" s="173" t="n">
        <v>1</v>
      </c>
      <c r="BI421" s="173" t="n">
        <v>0.99</v>
      </c>
      <c r="BJ421" s="173" t="n">
        <v>0.999</v>
      </c>
      <c r="BK421" s="173" t="n">
        <v>0.999</v>
      </c>
      <c r="BL421" s="173" t="n">
        <v>0.9985</v>
      </c>
      <c r="BM421" s="173" t="n">
        <v>0.9985</v>
      </c>
      <c r="BN421" s="173" t="n">
        <v>0.972</v>
      </c>
      <c r="BO421" s="173" t="n">
        <v>0.9999</v>
      </c>
      <c r="BP421" s="173" t="n">
        <v>0.9999</v>
      </c>
      <c r="DC421" s="173" t="n">
        <v>0.92</v>
      </c>
      <c r="DD421" s="173" t="n">
        <v>0.915</v>
      </c>
      <c r="DE421" s="173" t="n">
        <v>0.89</v>
      </c>
    </row>
    <row r="422" customFormat="false" ht="12.75" hidden="false" customHeight="false" outlineLevel="0" collapsed="false">
      <c r="BB422" s="181" t="n">
        <v>1</v>
      </c>
      <c r="BC422" s="173" t="n">
        <v>1</v>
      </c>
      <c r="BD422" s="173" t="n">
        <v>1</v>
      </c>
      <c r="BE422" s="173" t="n">
        <v>1</v>
      </c>
      <c r="BF422" s="173" t="n">
        <v>0.9999</v>
      </c>
      <c r="BG422" s="173" t="n">
        <v>1</v>
      </c>
      <c r="BH422" s="173" t="n">
        <v>1</v>
      </c>
      <c r="BI422" s="173" t="n">
        <v>0.99</v>
      </c>
      <c r="BJ422" s="173" t="n">
        <v>0.999</v>
      </c>
      <c r="BK422" s="173" t="n">
        <v>0.999</v>
      </c>
      <c r="BL422" s="173" t="n">
        <v>0.9985</v>
      </c>
      <c r="BM422" s="173" t="n">
        <v>0.9985</v>
      </c>
      <c r="BN422" s="173" t="n">
        <v>0.972</v>
      </c>
      <c r="BO422" s="173" t="n">
        <v>0.9999</v>
      </c>
      <c r="BP422" s="173" t="n">
        <v>0.9999</v>
      </c>
      <c r="DC422" s="173" t="n">
        <v>0.9025</v>
      </c>
      <c r="DD422" s="173" t="n">
        <v>0.82</v>
      </c>
      <c r="DE422" s="173" t="n">
        <v>0.89</v>
      </c>
    </row>
    <row r="423" customFormat="false" ht="12.75" hidden="false" customHeight="false" outlineLevel="0" collapsed="false">
      <c r="BB423" s="181" t="n">
        <v>1</v>
      </c>
      <c r="BC423" s="173" t="n">
        <v>1</v>
      </c>
      <c r="BD423" s="173" t="n">
        <v>1</v>
      </c>
      <c r="BE423" s="173" t="n">
        <v>1</v>
      </c>
      <c r="BF423" s="173" t="n">
        <v>0.9999</v>
      </c>
      <c r="BG423" s="173" t="n">
        <v>1</v>
      </c>
      <c r="BH423" s="173" t="n">
        <v>1</v>
      </c>
      <c r="BI423" s="173" t="n">
        <v>0.99</v>
      </c>
      <c r="BJ423" s="173" t="n">
        <v>0.999</v>
      </c>
      <c r="BK423" s="173" t="n">
        <v>0.999</v>
      </c>
      <c r="BL423" s="173" t="n">
        <v>0.9985</v>
      </c>
      <c r="BM423" s="173" t="n">
        <v>0.9985</v>
      </c>
      <c r="BN423" s="173" t="n">
        <v>0.972</v>
      </c>
      <c r="BO423" s="173" t="n">
        <v>0.9999</v>
      </c>
      <c r="BP423" s="173" t="n">
        <v>0.9999</v>
      </c>
      <c r="DC423" s="173" t="n">
        <v>0.9025</v>
      </c>
      <c r="DD423" s="173" t="n">
        <v>0.82</v>
      </c>
      <c r="DE423" s="173" t="n">
        <v>0.89</v>
      </c>
    </row>
    <row r="424" customFormat="false" ht="12.75" hidden="false" customHeight="false" outlineLevel="0" collapsed="false">
      <c r="BB424" s="181" t="n">
        <v>1</v>
      </c>
      <c r="BC424" s="173" t="n">
        <v>1</v>
      </c>
      <c r="BD424" s="173" t="n">
        <v>1</v>
      </c>
      <c r="BE424" s="173" t="n">
        <v>1</v>
      </c>
      <c r="BF424" s="173" t="n">
        <v>0.9999</v>
      </c>
      <c r="BG424" s="173" t="n">
        <v>1</v>
      </c>
      <c r="BH424" s="173" t="n">
        <v>1</v>
      </c>
      <c r="BI424" s="173" t="n">
        <v>0.99</v>
      </c>
      <c r="BJ424" s="173" t="n">
        <v>0.999</v>
      </c>
      <c r="BK424" s="173" t="n">
        <v>0.999</v>
      </c>
      <c r="BL424" s="173" t="n">
        <v>0.9985</v>
      </c>
      <c r="BM424" s="173" t="n">
        <v>0.9985</v>
      </c>
      <c r="BN424" s="173" t="n">
        <v>0.972</v>
      </c>
      <c r="BO424" s="173" t="n">
        <v>0.9999</v>
      </c>
      <c r="BP424" s="173" t="n">
        <v>0.9999</v>
      </c>
      <c r="DC424" s="173" t="n">
        <v>0.8925</v>
      </c>
      <c r="DD424" s="173" t="n">
        <v>0.715</v>
      </c>
      <c r="DE424" s="173" t="n">
        <v>0.89</v>
      </c>
    </row>
    <row r="425" customFormat="false" ht="12.75" hidden="false" customHeight="false" outlineLevel="0" collapsed="false">
      <c r="BB425" s="181" t="n">
        <v>1</v>
      </c>
      <c r="BC425" s="173" t="n">
        <v>1</v>
      </c>
      <c r="BD425" s="173" t="n">
        <v>1</v>
      </c>
      <c r="BE425" s="173" t="n">
        <v>1</v>
      </c>
      <c r="BF425" s="173" t="n">
        <v>0.9999</v>
      </c>
      <c r="BG425" s="173" t="n">
        <v>1</v>
      </c>
      <c r="BH425" s="173" t="n">
        <v>1</v>
      </c>
      <c r="BI425" s="173" t="n">
        <v>0.99</v>
      </c>
      <c r="BJ425" s="173" t="n">
        <v>0.999</v>
      </c>
      <c r="BK425" s="173" t="n">
        <v>0.999</v>
      </c>
      <c r="BL425" s="173" t="n">
        <v>0.9985</v>
      </c>
      <c r="BM425" s="173" t="n">
        <v>0.9985</v>
      </c>
      <c r="BN425" s="173" t="n">
        <v>0.972</v>
      </c>
      <c r="BO425" s="173" t="n">
        <v>0.9999</v>
      </c>
      <c r="BP425" s="173" t="n">
        <v>0.9999</v>
      </c>
      <c r="DD425" s="173" t="n">
        <v>0.64</v>
      </c>
      <c r="DE425" s="173" t="n">
        <v>0.89</v>
      </c>
    </row>
    <row r="426" customFormat="false" ht="12.75" hidden="false" customHeight="false" outlineLevel="0" collapsed="false">
      <c r="BB426" s="181" t="n">
        <v>1</v>
      </c>
      <c r="BC426" s="173" t="n">
        <v>1</v>
      </c>
      <c r="BD426" s="173" t="n">
        <v>1</v>
      </c>
      <c r="BE426" s="173" t="n">
        <v>1</v>
      </c>
      <c r="BF426" s="173" t="n">
        <v>0.9999</v>
      </c>
      <c r="BG426" s="173" t="n">
        <v>1</v>
      </c>
      <c r="BH426" s="173" t="n">
        <v>1</v>
      </c>
      <c r="BI426" s="173" t="n">
        <v>0.99</v>
      </c>
      <c r="BJ426" s="173" t="n">
        <v>0.999</v>
      </c>
      <c r="BK426" s="173" t="n">
        <v>0.999</v>
      </c>
      <c r="BL426" s="173" t="n">
        <v>0.9985</v>
      </c>
      <c r="BM426" s="173" t="n">
        <v>0.9985</v>
      </c>
      <c r="BN426" s="173" t="n">
        <v>0.972</v>
      </c>
      <c r="BO426" s="173" t="n">
        <v>0.9999</v>
      </c>
      <c r="BP426" s="173" t="n">
        <v>0.9999</v>
      </c>
      <c r="DD426" s="173" t="n">
        <v>0.67</v>
      </c>
      <c r="DE426" s="173" t="n">
        <v>0.89</v>
      </c>
    </row>
    <row r="427" customFormat="false" ht="12.75" hidden="false" customHeight="false" outlineLevel="0" collapsed="false">
      <c r="BB427" s="181" t="n">
        <v>1</v>
      </c>
      <c r="BC427" s="173" t="n">
        <v>1</v>
      </c>
      <c r="BD427" s="173" t="n">
        <v>1</v>
      </c>
      <c r="BE427" s="173" t="n">
        <v>1</v>
      </c>
      <c r="BF427" s="173" t="n">
        <v>0.9999</v>
      </c>
      <c r="BG427" s="173" t="n">
        <v>1</v>
      </c>
      <c r="BH427" s="173" t="n">
        <v>1</v>
      </c>
      <c r="BI427" s="173" t="n">
        <v>0.99</v>
      </c>
      <c r="BJ427" s="173" t="n">
        <v>0.999</v>
      </c>
      <c r="BK427" s="173" t="n">
        <v>0.999</v>
      </c>
      <c r="BL427" s="173" t="n">
        <v>0.9985</v>
      </c>
      <c r="BM427" s="173" t="n">
        <v>0.9985</v>
      </c>
      <c r="BN427" s="173" t="n">
        <v>0.972</v>
      </c>
      <c r="BO427" s="173" t="n">
        <v>0.9999</v>
      </c>
      <c r="BP427" s="173" t="n">
        <v>0.9999</v>
      </c>
      <c r="DD427" s="173" t="n">
        <v>0.83</v>
      </c>
      <c r="DE427" s="173" t="n">
        <v>0.89</v>
      </c>
    </row>
    <row r="428" customFormat="false" ht="12.75" hidden="false" customHeight="false" outlineLevel="0" collapsed="false">
      <c r="BB428" s="181" t="n">
        <v>1</v>
      </c>
      <c r="BC428" s="173" t="n">
        <v>1</v>
      </c>
      <c r="BD428" s="173" t="n">
        <v>1</v>
      </c>
      <c r="BE428" s="173" t="n">
        <v>1</v>
      </c>
      <c r="BF428" s="173" t="n">
        <v>0.9999</v>
      </c>
      <c r="BG428" s="173" t="n">
        <v>1</v>
      </c>
      <c r="BH428" s="173" t="n">
        <v>1</v>
      </c>
      <c r="BI428" s="173" t="n">
        <v>0.99</v>
      </c>
      <c r="BJ428" s="173" t="n">
        <v>0.999</v>
      </c>
      <c r="BK428" s="173" t="n">
        <v>0.999</v>
      </c>
      <c r="BL428" s="173" t="n">
        <v>0.9985</v>
      </c>
      <c r="BM428" s="173" t="n">
        <v>0.9985</v>
      </c>
      <c r="BN428" s="173" t="n">
        <v>0.972</v>
      </c>
      <c r="BO428" s="173" t="n">
        <v>0.9999</v>
      </c>
      <c r="BP428" s="173" t="n">
        <v>0.9999</v>
      </c>
      <c r="DD428" s="173" t="n">
        <v>0.92</v>
      </c>
      <c r="DE428" s="173" t="n">
        <v>0.89</v>
      </c>
    </row>
    <row r="429" customFormat="false" ht="12.75" hidden="false" customHeight="false" outlineLevel="0" collapsed="false">
      <c r="BB429" s="181" t="n">
        <v>1</v>
      </c>
      <c r="BC429" s="173" t="n">
        <v>1</v>
      </c>
      <c r="BD429" s="173" t="n">
        <v>1</v>
      </c>
      <c r="BE429" s="173" t="n">
        <v>1</v>
      </c>
      <c r="BF429" s="173" t="n">
        <v>0.9999</v>
      </c>
      <c r="BG429" s="173" t="n">
        <v>1</v>
      </c>
      <c r="BH429" s="173" t="n">
        <v>1</v>
      </c>
      <c r="BI429" s="173" t="n">
        <v>0.99</v>
      </c>
      <c r="BJ429" s="173" t="n">
        <v>0.999</v>
      </c>
      <c r="BK429" s="173" t="n">
        <v>0.999</v>
      </c>
      <c r="BL429" s="173" t="n">
        <v>0.9985</v>
      </c>
      <c r="BM429" s="173" t="n">
        <v>0.9985</v>
      </c>
      <c r="BN429" s="173" t="n">
        <v>0.972</v>
      </c>
      <c r="BO429" s="173" t="n">
        <v>0.9999</v>
      </c>
      <c r="BP429" s="173" t="n">
        <v>0.9999</v>
      </c>
      <c r="DD429" s="173" t="n">
        <v>0.935</v>
      </c>
      <c r="DE429" s="173" t="n">
        <v>0.89</v>
      </c>
    </row>
    <row r="430" customFormat="false" ht="12.75" hidden="false" customHeight="false" outlineLevel="0" collapsed="false">
      <c r="BB430" s="181" t="n">
        <v>1</v>
      </c>
      <c r="BC430" s="173" t="n">
        <v>1</v>
      </c>
      <c r="BD430" s="173" t="n">
        <v>1</v>
      </c>
      <c r="BE430" s="173" t="n">
        <v>1</v>
      </c>
      <c r="BF430" s="173" t="n">
        <v>0.9999</v>
      </c>
      <c r="BG430" s="173" t="n">
        <v>1</v>
      </c>
      <c r="BH430" s="173" t="n">
        <v>1</v>
      </c>
      <c r="BI430" s="173" t="n">
        <v>0.99</v>
      </c>
      <c r="BJ430" s="173" t="n">
        <v>0.999</v>
      </c>
      <c r="BK430" s="173" t="n">
        <v>0.999</v>
      </c>
      <c r="BL430" s="173" t="n">
        <v>0.9985</v>
      </c>
      <c r="BM430" s="173" t="n">
        <v>0.9985</v>
      </c>
      <c r="BN430" s="173" t="n">
        <v>0.972</v>
      </c>
      <c r="BO430" s="173" t="n">
        <v>0.9999</v>
      </c>
      <c r="BP430" s="173" t="n">
        <v>0.9999</v>
      </c>
      <c r="DD430" s="173" t="n">
        <v>0.915</v>
      </c>
      <c r="DE430" s="173" t="n">
        <v>0.89</v>
      </c>
    </row>
    <row r="431" customFormat="false" ht="12.75" hidden="false" customHeight="false" outlineLevel="0" collapsed="false">
      <c r="BB431" s="181" t="n">
        <v>1</v>
      </c>
      <c r="BC431" s="173" t="n">
        <v>1</v>
      </c>
      <c r="BD431" s="173" t="n">
        <v>1</v>
      </c>
      <c r="BE431" s="173" t="n">
        <v>1</v>
      </c>
      <c r="BF431" s="173" t="n">
        <v>0.9999</v>
      </c>
      <c r="BG431" s="173" t="n">
        <v>1</v>
      </c>
      <c r="BH431" s="173" t="n">
        <v>1</v>
      </c>
      <c r="BI431" s="173" t="n">
        <v>0.99</v>
      </c>
      <c r="BJ431" s="173" t="n">
        <v>0.999</v>
      </c>
      <c r="BK431" s="173" t="n">
        <v>0.999</v>
      </c>
      <c r="BL431" s="173" t="n">
        <v>0.9985</v>
      </c>
      <c r="BM431" s="173" t="n">
        <v>0.9985</v>
      </c>
      <c r="BN431" s="173" t="n">
        <v>0.972</v>
      </c>
      <c r="BO431" s="173" t="n">
        <v>0.9999</v>
      </c>
      <c r="BP431" s="173" t="n">
        <v>0.9999</v>
      </c>
      <c r="DD431" s="173" t="n">
        <v>0.915</v>
      </c>
      <c r="DE431" s="173" t="n">
        <v>0.89</v>
      </c>
    </row>
    <row r="432" customFormat="false" ht="12.75" hidden="false" customHeight="false" outlineLevel="0" collapsed="false">
      <c r="BB432" s="181" t="n">
        <v>1</v>
      </c>
      <c r="BC432" s="173" t="n">
        <v>1</v>
      </c>
      <c r="BD432" s="173" t="n">
        <v>1</v>
      </c>
      <c r="BE432" s="173" t="n">
        <v>1</v>
      </c>
      <c r="BF432" s="173" t="n">
        <v>0.9999</v>
      </c>
      <c r="BG432" s="173" t="n">
        <v>1</v>
      </c>
      <c r="BH432" s="173" t="n">
        <v>1</v>
      </c>
      <c r="BI432" s="173" t="n">
        <v>0.99</v>
      </c>
      <c r="BJ432" s="173" t="n">
        <v>0.999</v>
      </c>
      <c r="BK432" s="173" t="n">
        <v>0.999</v>
      </c>
      <c r="BL432" s="173" t="n">
        <v>0.9985</v>
      </c>
      <c r="BM432" s="173" t="n">
        <v>0.9985</v>
      </c>
      <c r="BN432" s="173" t="n">
        <v>0.972</v>
      </c>
      <c r="BO432" s="173" t="n">
        <v>0.9999</v>
      </c>
      <c r="BP432" s="173" t="n">
        <v>0.9999</v>
      </c>
      <c r="DD432" s="173" t="n">
        <v>0.915</v>
      </c>
      <c r="DE432" s="173" t="n">
        <v>0.89</v>
      </c>
    </row>
    <row r="433" customFormat="false" ht="12.75" hidden="false" customHeight="false" outlineLevel="0" collapsed="false">
      <c r="BB433" s="181" t="n">
        <v>1</v>
      </c>
      <c r="BC433" s="173" t="n">
        <v>1</v>
      </c>
      <c r="BD433" s="173" t="n">
        <v>1</v>
      </c>
      <c r="BE433" s="173" t="n">
        <v>1</v>
      </c>
      <c r="BF433" s="173" t="n">
        <v>0.9999</v>
      </c>
      <c r="BG433" s="173" t="n">
        <v>1</v>
      </c>
      <c r="BH433" s="173" t="n">
        <v>1</v>
      </c>
      <c r="BI433" s="173" t="n">
        <v>0.99</v>
      </c>
      <c r="BJ433" s="173" t="n">
        <v>0.999</v>
      </c>
      <c r="BK433" s="173" t="n">
        <v>0.999</v>
      </c>
      <c r="BL433" s="173" t="n">
        <v>0.9985</v>
      </c>
      <c r="BM433" s="173" t="n">
        <v>0.9985</v>
      </c>
      <c r="BN433" s="173" t="n">
        <v>0.972</v>
      </c>
      <c r="BO433" s="173" t="n">
        <v>0.9999</v>
      </c>
      <c r="BP433" s="173" t="n">
        <v>0.9999</v>
      </c>
      <c r="DD433" s="173" t="n">
        <v>0.915</v>
      </c>
      <c r="DE433" s="173" t="n">
        <v>0.89</v>
      </c>
    </row>
    <row r="434" customFormat="false" ht="12.75" hidden="false" customHeight="false" outlineLevel="0" collapsed="false">
      <c r="BB434" s="181" t="n">
        <v>1</v>
      </c>
      <c r="BC434" s="173" t="n">
        <v>1</v>
      </c>
      <c r="BD434" s="173" t="n">
        <v>1</v>
      </c>
      <c r="BE434" s="173" t="n">
        <v>1</v>
      </c>
      <c r="BF434" s="173" t="n">
        <v>0.9999</v>
      </c>
      <c r="BG434" s="173" t="n">
        <v>1</v>
      </c>
      <c r="BH434" s="173" t="n">
        <v>1</v>
      </c>
      <c r="BI434" s="173" t="n">
        <v>0.99</v>
      </c>
      <c r="BJ434" s="173" t="n">
        <v>0.999</v>
      </c>
      <c r="BK434" s="173" t="n">
        <v>0.999</v>
      </c>
      <c r="BL434" s="173" t="n">
        <v>0.9985</v>
      </c>
      <c r="BM434" s="173" t="n">
        <v>0.9985</v>
      </c>
      <c r="BN434" s="173" t="n">
        <v>0.972</v>
      </c>
      <c r="BO434" s="173" t="n">
        <v>0.9999</v>
      </c>
      <c r="BP434" s="173" t="n">
        <v>0.9999</v>
      </c>
      <c r="DD434" s="173" t="n">
        <v>0.82</v>
      </c>
      <c r="DE434" s="173" t="n">
        <v>0.89</v>
      </c>
    </row>
    <row r="435" customFormat="false" ht="12.75" hidden="false" customHeight="false" outlineLevel="0" collapsed="false">
      <c r="BB435" s="181" t="n">
        <v>1</v>
      </c>
      <c r="BC435" s="173" t="n">
        <v>1</v>
      </c>
      <c r="BD435" s="173" t="n">
        <v>1</v>
      </c>
      <c r="BE435" s="173" t="n">
        <v>1</v>
      </c>
      <c r="BF435" s="173" t="n">
        <v>0.9999</v>
      </c>
      <c r="BG435" s="173" t="n">
        <v>1</v>
      </c>
      <c r="BH435" s="173" t="n">
        <v>1</v>
      </c>
      <c r="BI435" s="173" t="n">
        <v>0.99</v>
      </c>
      <c r="BJ435" s="173" t="n">
        <v>0.999</v>
      </c>
      <c r="BK435" s="173" t="n">
        <v>0.999</v>
      </c>
      <c r="BL435" s="173" t="n">
        <v>0.9985</v>
      </c>
      <c r="BM435" s="173" t="n">
        <v>0.9985</v>
      </c>
      <c r="BN435" s="173" t="n">
        <v>0.972</v>
      </c>
      <c r="BO435" s="173" t="n">
        <v>0.9999</v>
      </c>
      <c r="BP435" s="173" t="n">
        <v>0.9999</v>
      </c>
      <c r="DD435" s="173" t="n">
        <v>0.82</v>
      </c>
      <c r="DE435" s="173" t="n">
        <v>0.89</v>
      </c>
    </row>
    <row r="436" customFormat="false" ht="12.75" hidden="false" customHeight="false" outlineLevel="0" collapsed="false">
      <c r="BB436" s="181" t="n">
        <v>1</v>
      </c>
      <c r="BC436" s="173" t="n">
        <v>1</v>
      </c>
      <c r="BD436" s="173" t="n">
        <v>1</v>
      </c>
      <c r="BE436" s="173" t="n">
        <v>1</v>
      </c>
      <c r="BF436" s="173" t="n">
        <v>0.9999</v>
      </c>
      <c r="BG436" s="173" t="n">
        <v>1</v>
      </c>
      <c r="BH436" s="173" t="n">
        <v>1</v>
      </c>
      <c r="BI436" s="173" t="n">
        <v>0.99</v>
      </c>
      <c r="BJ436" s="173" t="n">
        <v>0.999</v>
      </c>
      <c r="BK436" s="173" t="n">
        <v>0.999</v>
      </c>
      <c r="BL436" s="173" t="n">
        <v>0.9985</v>
      </c>
      <c r="BM436" s="173" t="n">
        <v>0.9985</v>
      </c>
      <c r="BN436" s="173" t="n">
        <v>0.972</v>
      </c>
      <c r="BO436" s="173" t="n">
        <v>0.9999</v>
      </c>
      <c r="BP436" s="173" t="n">
        <v>0.9999</v>
      </c>
      <c r="DD436" s="173" t="n">
        <v>0.715</v>
      </c>
      <c r="DE436" s="173" t="n">
        <v>0.89</v>
      </c>
    </row>
    <row r="437" customFormat="false" ht="12.75" hidden="false" customHeight="false" outlineLevel="0" collapsed="false">
      <c r="BB437" s="181" t="n">
        <v>1</v>
      </c>
      <c r="BC437" s="173" t="n">
        <v>1</v>
      </c>
      <c r="BD437" s="173" t="n">
        <v>1</v>
      </c>
      <c r="BE437" s="173" t="n">
        <v>1</v>
      </c>
      <c r="BF437" s="173" t="n">
        <v>0.9999</v>
      </c>
      <c r="BG437" s="173" t="n">
        <v>1</v>
      </c>
      <c r="BH437" s="173" t="n">
        <v>1</v>
      </c>
      <c r="BI437" s="173" t="n">
        <v>0.99</v>
      </c>
      <c r="BJ437" s="173" t="n">
        <v>0.999</v>
      </c>
      <c r="BK437" s="173" t="n">
        <v>0.999</v>
      </c>
      <c r="BL437" s="173" t="n">
        <v>0.9985</v>
      </c>
      <c r="BM437" s="173" t="n">
        <v>0.9985</v>
      </c>
      <c r="BN437" s="173" t="n">
        <v>0.972</v>
      </c>
      <c r="BO437" s="173" t="n">
        <v>0.9999</v>
      </c>
      <c r="BP437" s="173" t="n">
        <v>0.9999</v>
      </c>
    </row>
    <row r="438" customFormat="false" ht="12.75" hidden="false" customHeight="false" outlineLevel="0" collapsed="false">
      <c r="BB438" s="181" t="n">
        <v>1</v>
      </c>
      <c r="BC438" s="173" t="n">
        <v>1</v>
      </c>
      <c r="BD438" s="173" t="n">
        <v>1</v>
      </c>
      <c r="BE438" s="173" t="n">
        <v>1</v>
      </c>
      <c r="BF438" s="173" t="n">
        <v>0.9999</v>
      </c>
      <c r="BG438" s="173" t="n">
        <v>1</v>
      </c>
      <c r="BH438" s="173" t="n">
        <v>1</v>
      </c>
      <c r="BI438" s="173" t="n">
        <v>0.99</v>
      </c>
      <c r="BJ438" s="173" t="n">
        <v>0.999</v>
      </c>
      <c r="BK438" s="173" t="n">
        <v>0.999</v>
      </c>
      <c r="BL438" s="173" t="n">
        <v>0.9985</v>
      </c>
      <c r="BM438" s="173" t="n">
        <v>0.9985</v>
      </c>
      <c r="BN438" s="173" t="n">
        <v>0.972</v>
      </c>
      <c r="BO438" s="173" t="n">
        <v>0.9999</v>
      </c>
      <c r="BP438" s="173" t="n">
        <v>0.9999</v>
      </c>
    </row>
    <row r="439" customFormat="false" ht="12.75" hidden="false" customHeight="false" outlineLevel="0" collapsed="false">
      <c r="BB439" s="181" t="n">
        <v>1</v>
      </c>
      <c r="BC439" s="173" t="n">
        <v>1</v>
      </c>
      <c r="BD439" s="173" t="n">
        <v>1</v>
      </c>
      <c r="BE439" s="173" t="n">
        <v>1</v>
      </c>
      <c r="BF439" s="173" t="n">
        <v>0.9999</v>
      </c>
      <c r="BG439" s="173" t="n">
        <v>1</v>
      </c>
      <c r="BH439" s="173" t="n">
        <v>1</v>
      </c>
      <c r="BI439" s="173" t="n">
        <v>0.99</v>
      </c>
      <c r="BJ439" s="173" t="n">
        <v>0.999</v>
      </c>
      <c r="BK439" s="173" t="n">
        <v>0.999</v>
      </c>
      <c r="BL439" s="173" t="n">
        <v>0.9985</v>
      </c>
      <c r="BM439" s="173" t="n">
        <v>0.9985</v>
      </c>
      <c r="BN439" s="173" t="n">
        <v>0.972</v>
      </c>
      <c r="BO439" s="173" t="n">
        <v>0.9999</v>
      </c>
      <c r="BP439" s="173" t="n">
        <v>0.9999</v>
      </c>
    </row>
    <row r="440" customFormat="false" ht="12.75" hidden="false" customHeight="false" outlineLevel="0" collapsed="false">
      <c r="BB440" s="181" t="n">
        <v>1</v>
      </c>
      <c r="BC440" s="173" t="n">
        <v>1</v>
      </c>
      <c r="BD440" s="173" t="n">
        <v>1</v>
      </c>
      <c r="BE440" s="173" t="n">
        <v>1</v>
      </c>
      <c r="BF440" s="173" t="n">
        <v>0.9999</v>
      </c>
      <c r="BG440" s="173" t="n">
        <v>1</v>
      </c>
      <c r="BH440" s="173" t="n">
        <v>1</v>
      </c>
      <c r="BI440" s="173" t="n">
        <v>0.99</v>
      </c>
      <c r="BJ440" s="173" t="n">
        <v>0.999</v>
      </c>
      <c r="BK440" s="173" t="n">
        <v>0.999</v>
      </c>
      <c r="BL440" s="173" t="n">
        <v>0.9985</v>
      </c>
      <c r="BM440" s="173" t="n">
        <v>0.9985</v>
      </c>
      <c r="BN440" s="173" t="n">
        <v>0.972</v>
      </c>
      <c r="BO440" s="173" t="n">
        <v>0.9999</v>
      </c>
      <c r="BP440" s="173" t="n">
        <v>0.9999</v>
      </c>
    </row>
    <row r="441" customFormat="false" ht="12.75" hidden="false" customHeight="false" outlineLevel="0" collapsed="false">
      <c r="BB441" s="181" t="n">
        <v>1</v>
      </c>
      <c r="BC441" s="173" t="n">
        <v>1</v>
      </c>
      <c r="BD441" s="173" t="n">
        <v>1</v>
      </c>
      <c r="BE441" s="173" t="n">
        <v>1</v>
      </c>
      <c r="BF441" s="173" t="n">
        <v>0.9999</v>
      </c>
      <c r="BG441" s="173" t="n">
        <v>1</v>
      </c>
      <c r="BH441" s="173" t="n">
        <v>1</v>
      </c>
      <c r="BI441" s="173" t="n">
        <v>0.99</v>
      </c>
      <c r="BJ441" s="173" t="n">
        <v>0.999</v>
      </c>
      <c r="BK441" s="173" t="n">
        <v>0.999</v>
      </c>
      <c r="BL441" s="173" t="n">
        <v>0.9985</v>
      </c>
      <c r="BM441" s="173" t="n">
        <v>0.9985</v>
      </c>
      <c r="BN441" s="173" t="n">
        <v>0.972</v>
      </c>
      <c r="BO441" s="173" t="n">
        <v>0.9999</v>
      </c>
      <c r="BP441" s="173" t="n">
        <v>0.9999</v>
      </c>
    </row>
    <row r="442" customFormat="false" ht="12.75" hidden="false" customHeight="false" outlineLevel="0" collapsed="false">
      <c r="BB442" s="181" t="n">
        <v>1</v>
      </c>
      <c r="BC442" s="173" t="n">
        <v>1</v>
      </c>
      <c r="BD442" s="173" t="n">
        <v>1</v>
      </c>
      <c r="BE442" s="173" t="n">
        <v>1</v>
      </c>
      <c r="BF442" s="173" t="n">
        <v>0.9999</v>
      </c>
      <c r="BG442" s="173" t="n">
        <v>1</v>
      </c>
      <c r="BH442" s="173" t="n">
        <v>1</v>
      </c>
      <c r="BI442" s="173" t="n">
        <v>0.99</v>
      </c>
      <c r="BJ442" s="173" t="n">
        <v>0.999</v>
      </c>
      <c r="BK442" s="173" t="n">
        <v>0.999</v>
      </c>
      <c r="BL442" s="173" t="n">
        <v>0.9985</v>
      </c>
      <c r="BM442" s="173" t="n">
        <v>0.9985</v>
      </c>
      <c r="BN442" s="173" t="n">
        <v>0.972</v>
      </c>
      <c r="BO442" s="173" t="n">
        <v>0.9999</v>
      </c>
      <c r="BP442" s="173" t="n">
        <v>0.9999</v>
      </c>
    </row>
    <row r="443" customFormat="false" ht="12.75" hidden="false" customHeight="false" outlineLevel="0" collapsed="false">
      <c r="BB443" s="181" t="n">
        <v>1</v>
      </c>
      <c r="BC443" s="173" t="n">
        <v>1</v>
      </c>
      <c r="BD443" s="173" t="n">
        <v>1</v>
      </c>
      <c r="BE443" s="173" t="n">
        <v>1</v>
      </c>
      <c r="BF443" s="173" t="n">
        <v>0.9999</v>
      </c>
      <c r="BG443" s="173" t="n">
        <v>1</v>
      </c>
      <c r="BH443" s="173" t="n">
        <v>1</v>
      </c>
      <c r="BI443" s="173" t="n">
        <v>0.99</v>
      </c>
      <c r="BJ443" s="173" t="n">
        <v>0.999</v>
      </c>
      <c r="BK443" s="173" t="n">
        <v>0.999</v>
      </c>
      <c r="BL443" s="173" t="n">
        <v>0.9985</v>
      </c>
      <c r="BM443" s="173" t="n">
        <v>0.9985</v>
      </c>
      <c r="BN443" s="173" t="n">
        <v>0.972</v>
      </c>
      <c r="BO443" s="173" t="n">
        <v>0.9999</v>
      </c>
      <c r="BP443" s="173" t="n">
        <v>0.9999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2"/>
  <sheetViews>
    <sheetView showFormulas="false" showGridLines="true" showRowColHeaders="true" showZeros="true" rightToLeft="false" tabSelected="false" showOutlineSymbols="true" defaultGridColor="true" view="normal" topLeftCell="G1" colorId="64" zoomScale="80" zoomScaleNormal="80" zoomScalePageLayoutView="100" workbookViewId="0">
      <selection pane="topLeft" activeCell="O16" activeCellId="0" sqref="O16"/>
    </sheetView>
  </sheetViews>
  <sheetFormatPr defaultColWidth="9.13671875" defaultRowHeight="12.75" customHeight="true" zeroHeight="false" outlineLevelRow="0" outlineLevelCol="0"/>
  <cols>
    <col collapsed="false" customWidth="true" hidden="false" outlineLevel="0" max="2" min="1" style="93" width="3.7"/>
    <col collapsed="false" customWidth="false" hidden="false" outlineLevel="0" max="3" min="3" style="93" width="9.14"/>
    <col collapsed="false" customWidth="true" hidden="false" outlineLevel="0" max="4" min="4" style="93" width="3.7"/>
    <col collapsed="false" customWidth="true" hidden="false" outlineLevel="0" max="5" min="5" style="93" width="9.28"/>
    <col collapsed="false" customWidth="true" hidden="false" outlineLevel="0" max="6" min="6" style="94" width="23.99"/>
    <col collapsed="false" customWidth="true" hidden="false" outlineLevel="0" max="7" min="7" style="95" width="30.7"/>
    <col collapsed="false" customWidth="true" hidden="false" outlineLevel="0" max="12" min="8" style="96" width="13.7"/>
    <col collapsed="false" customWidth="true" hidden="false" outlineLevel="0" max="13" min="13" style="96" width="3.7"/>
    <col collapsed="false" customWidth="true" hidden="false" outlineLevel="0" max="15" min="14" style="96" width="13.7"/>
    <col collapsed="false" customWidth="true" hidden="false" outlineLevel="0" max="16" min="16" style="96" width="3.7"/>
    <col collapsed="false" customWidth="true" hidden="false" outlineLevel="0" max="19" min="17" style="96" width="13.7"/>
    <col collapsed="false" customWidth="true" hidden="false" outlineLevel="0" max="20" min="20" style="96" width="3.7"/>
    <col collapsed="false" customWidth="true" hidden="false" outlineLevel="0" max="22" min="21" style="96" width="13.7"/>
    <col collapsed="false" customWidth="true" hidden="false" outlineLevel="0" max="23" min="23" style="96" width="3.7"/>
    <col collapsed="false" customWidth="true" hidden="false" outlineLevel="0" max="30" min="24" style="96" width="13.7"/>
    <col collapsed="false" customWidth="true" hidden="false" outlineLevel="0" max="31" min="31" style="97" width="3.7"/>
    <col collapsed="false" customWidth="true" hidden="false" outlineLevel="0" max="32" min="32" style="93" width="13.7"/>
    <col collapsed="false" customWidth="false" hidden="false" outlineLevel="0" max="33" min="33" style="93" width="9.14"/>
    <col collapsed="false" customWidth="true" hidden="false" outlineLevel="0" max="34" min="34" style="93" width="14.28"/>
    <col collapsed="false" customWidth="false" hidden="false" outlineLevel="0" max="257" min="35" style="93" width="9.14"/>
  </cols>
  <sheetData>
    <row r="1" customFormat="false" ht="12.75" hidden="false" customHeight="false" outlineLevel="0" collapsed="false">
      <c r="A1" s="26" t="s">
        <v>341</v>
      </c>
    </row>
    <row r="2" customFormat="false" ht="12.75" hidden="false" customHeight="false" outlineLevel="0" collapsed="false">
      <c r="A2" s="26" t="str">
        <f aca="false">ADDRESS(ROW($F$3),COLUMN($F$3))</f>
        <v>$F$3</v>
      </c>
      <c r="F2" s="93"/>
    </row>
    <row r="3" customFormat="false" ht="12.75" hidden="false" customHeight="false" outlineLevel="0" collapsed="false">
      <c r="A3" s="26" t="str">
        <f aca="false">ADDRESS(ROW($E$7),COLUMN($E$7))</f>
        <v>$E$7</v>
      </c>
      <c r="E3" s="98" t="s">
        <v>97</v>
      </c>
      <c r="F3" s="99" t="s">
        <v>342</v>
      </c>
    </row>
    <row r="4" customFormat="false" ht="12.75" hidden="false" customHeight="false" outlineLevel="0" collapsed="false">
      <c r="A4" s="26" t="str">
        <f aca="false">ADDRESS(ROW($C$8),COLUMN($C$8))</f>
        <v>$C$8</v>
      </c>
      <c r="E4" s="98" t="s">
        <v>99</v>
      </c>
      <c r="F4" s="99"/>
    </row>
    <row r="5" customFormat="false" ht="12.75" hidden="false" customHeight="false" outlineLevel="0" collapsed="false">
      <c r="A5" s="26" t="str">
        <f aca="false">ADDRESS(ROW($C$10),COLUMN($C$10))</f>
        <v>$C$10</v>
      </c>
    </row>
    <row r="6" customFormat="false" ht="12.75" hidden="false" customHeight="false" outlineLevel="0" collapsed="false">
      <c r="A6" s="26" t="str">
        <f aca="false">ADDRESS(ROW($G$12),COLUMN($G$12))</f>
        <v>$G$12</v>
      </c>
    </row>
    <row r="7" customFormat="false" ht="18.75" hidden="false" customHeight="false" outlineLevel="0" collapsed="false">
      <c r="E7" s="100" t="s">
        <v>343</v>
      </c>
    </row>
    <row r="8" customFormat="false" ht="12.75" hidden="false" customHeight="true" outlineLevel="0" collapsed="false">
      <c r="A8" s="101"/>
      <c r="B8" s="101"/>
      <c r="C8" s="102" t="s">
        <v>101</v>
      </c>
      <c r="E8" s="103"/>
      <c r="F8" s="104"/>
      <c r="G8" s="105" t="s">
        <v>102</v>
      </c>
      <c r="H8" s="106" t="s">
        <v>103</v>
      </c>
      <c r="I8" s="107" t="s">
        <v>104</v>
      </c>
      <c r="J8" s="107" t="s">
        <v>105</v>
      </c>
      <c r="K8" s="107" t="s">
        <v>106</v>
      </c>
      <c r="L8" s="108" t="s">
        <v>107</v>
      </c>
      <c r="N8" s="106" t="s">
        <v>108</v>
      </c>
      <c r="O8" s="109" t="s">
        <v>109</v>
      </c>
      <c r="Q8" s="106" t="s">
        <v>110</v>
      </c>
      <c r="R8" s="107" t="s">
        <v>111</v>
      </c>
      <c r="S8" s="109" t="s">
        <v>112</v>
      </c>
      <c r="U8" s="106" t="s">
        <v>113</v>
      </c>
      <c r="V8" s="109" t="s">
        <v>114</v>
      </c>
      <c r="X8" s="106" t="s">
        <v>115</v>
      </c>
      <c r="Y8" s="107" t="s">
        <v>116</v>
      </c>
      <c r="Z8" s="107" t="s">
        <v>117</v>
      </c>
      <c r="AA8" s="107" t="s">
        <v>118</v>
      </c>
      <c r="AB8" s="107" t="s">
        <v>119</v>
      </c>
      <c r="AC8" s="108" t="s">
        <v>120</v>
      </c>
      <c r="AE8" s="96"/>
      <c r="AF8" s="96"/>
      <c r="AG8" s="10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c r="BF8" s="101"/>
      <c r="BG8" s="101"/>
      <c r="BH8" s="101"/>
      <c r="BI8" s="101"/>
      <c r="BJ8" s="101"/>
      <c r="BK8" s="101"/>
      <c r="BL8" s="101"/>
      <c r="BM8" s="101"/>
      <c r="BN8" s="101"/>
      <c r="BO8" s="101"/>
      <c r="BP8" s="101"/>
      <c r="BQ8" s="101"/>
      <c r="BR8" s="101"/>
      <c r="BS8" s="101"/>
      <c r="BT8" s="101"/>
      <c r="BU8" s="101"/>
      <c r="BV8" s="101"/>
      <c r="BW8" s="101"/>
      <c r="BX8" s="101"/>
      <c r="BY8" s="101"/>
      <c r="BZ8" s="101"/>
      <c r="CA8" s="101"/>
      <c r="CB8" s="101"/>
      <c r="CC8" s="101"/>
      <c r="CD8" s="101"/>
      <c r="CE8" s="101"/>
      <c r="CF8" s="101"/>
      <c r="CG8" s="101"/>
      <c r="CH8" s="101"/>
      <c r="CI8" s="101"/>
      <c r="CJ8" s="101"/>
      <c r="CK8" s="101"/>
      <c r="CL8" s="101"/>
      <c r="CM8" s="101"/>
      <c r="CN8" s="101"/>
      <c r="CO8" s="101"/>
      <c r="CP8" s="101"/>
      <c r="CQ8" s="101"/>
      <c r="CR8" s="101"/>
      <c r="CS8" s="101"/>
      <c r="CT8" s="101"/>
      <c r="CU8" s="101"/>
      <c r="CV8" s="101"/>
      <c r="CW8" s="101"/>
      <c r="CX8" s="101"/>
      <c r="CY8" s="101"/>
      <c r="CZ8" s="101"/>
      <c r="DA8" s="101"/>
      <c r="DB8" s="101"/>
      <c r="DC8" s="101"/>
      <c r="DD8" s="101"/>
      <c r="DE8" s="101"/>
      <c r="DF8" s="101"/>
      <c r="DG8" s="101"/>
      <c r="DH8" s="101"/>
      <c r="DI8" s="101"/>
      <c r="DJ8" s="101"/>
      <c r="DK8" s="101"/>
      <c r="DL8" s="101"/>
      <c r="DM8" s="101"/>
      <c r="DN8" s="101"/>
      <c r="DO8" s="101"/>
      <c r="DP8" s="101"/>
      <c r="DQ8" s="101"/>
      <c r="DR8" s="101"/>
      <c r="DS8" s="101"/>
      <c r="DT8" s="101"/>
      <c r="DU8" s="101"/>
      <c r="DV8" s="101"/>
      <c r="DW8" s="101"/>
      <c r="DX8" s="101"/>
      <c r="DY8" s="101"/>
      <c r="DZ8" s="101"/>
      <c r="EA8" s="101"/>
      <c r="EB8" s="101"/>
      <c r="EC8" s="101"/>
      <c r="ED8" s="101"/>
      <c r="EE8" s="101"/>
      <c r="EF8" s="101"/>
      <c r="EG8" s="101"/>
      <c r="EH8" s="101"/>
      <c r="EI8" s="101"/>
      <c r="EJ8" s="101"/>
      <c r="EK8" s="101"/>
      <c r="EL8" s="101"/>
      <c r="EM8" s="101"/>
      <c r="EN8" s="101"/>
      <c r="EO8" s="101"/>
      <c r="EP8" s="101"/>
      <c r="EQ8" s="101"/>
      <c r="ER8" s="101"/>
      <c r="ES8" s="101"/>
      <c r="ET8" s="101"/>
      <c r="EU8" s="101"/>
      <c r="EV8" s="101"/>
      <c r="EW8" s="101"/>
      <c r="EX8" s="101"/>
      <c r="EY8" s="101"/>
      <c r="EZ8" s="101"/>
      <c r="FA8" s="101"/>
      <c r="FB8" s="101"/>
      <c r="FC8" s="101"/>
      <c r="FD8" s="101"/>
      <c r="FE8" s="101"/>
      <c r="FF8" s="101"/>
      <c r="FG8" s="101"/>
      <c r="FH8" s="101"/>
      <c r="FI8" s="101"/>
      <c r="FJ8" s="101"/>
      <c r="FK8" s="101"/>
      <c r="FL8" s="101"/>
      <c r="FM8" s="101"/>
      <c r="FN8" s="101"/>
      <c r="FO8" s="101"/>
      <c r="FP8" s="101"/>
      <c r="FQ8" s="101"/>
      <c r="FR8" s="101"/>
      <c r="FS8" s="101"/>
      <c r="FT8" s="101"/>
      <c r="FU8" s="101"/>
      <c r="FV8" s="101"/>
      <c r="FW8" s="101"/>
      <c r="FX8" s="101"/>
      <c r="FY8" s="101"/>
      <c r="FZ8" s="101"/>
      <c r="GA8" s="101"/>
      <c r="GB8" s="101"/>
      <c r="GC8" s="101"/>
      <c r="GD8" s="101"/>
      <c r="GE8" s="101"/>
      <c r="GF8" s="101"/>
      <c r="GG8" s="101"/>
      <c r="GH8" s="101"/>
      <c r="GI8" s="101"/>
      <c r="GJ8" s="101"/>
      <c r="GK8" s="101"/>
      <c r="GL8" s="101"/>
      <c r="GM8" s="101"/>
      <c r="GN8" s="101"/>
      <c r="GO8" s="101"/>
      <c r="GP8" s="101"/>
      <c r="GQ8" s="101"/>
      <c r="GR8" s="101"/>
      <c r="GS8" s="101"/>
      <c r="GT8" s="101"/>
      <c r="GU8" s="101"/>
      <c r="GV8" s="101"/>
      <c r="GW8" s="101"/>
      <c r="GX8" s="101"/>
      <c r="GY8" s="101"/>
      <c r="GZ8" s="101"/>
      <c r="HA8" s="101"/>
      <c r="HB8" s="101"/>
      <c r="HC8" s="101"/>
      <c r="HD8" s="101"/>
      <c r="HE8" s="101"/>
      <c r="HF8" s="101"/>
      <c r="HG8" s="101"/>
      <c r="HH8" s="101"/>
      <c r="HI8" s="101"/>
      <c r="HJ8" s="101"/>
      <c r="HK8" s="101"/>
      <c r="HL8" s="101"/>
      <c r="HM8" s="101"/>
      <c r="HN8" s="101"/>
      <c r="HO8" s="101"/>
      <c r="HP8" s="101"/>
      <c r="HQ8" s="101"/>
      <c r="HR8" s="101"/>
      <c r="HS8" s="101"/>
      <c r="HT8" s="101"/>
      <c r="HU8" s="101"/>
      <c r="HV8" s="101"/>
      <c r="HW8" s="101"/>
      <c r="HX8" s="101"/>
      <c r="HY8" s="101"/>
      <c r="HZ8" s="101"/>
      <c r="IA8" s="101"/>
      <c r="IB8" s="101"/>
      <c r="IC8" s="101"/>
      <c r="ID8" s="101"/>
      <c r="IE8" s="101"/>
      <c r="IF8" s="101"/>
      <c r="IG8" s="101"/>
      <c r="IH8" s="101"/>
      <c r="II8" s="101"/>
      <c r="IJ8" s="101"/>
      <c r="IK8" s="101"/>
      <c r="IL8" s="101"/>
      <c r="IM8" s="101"/>
      <c r="IN8" s="101"/>
      <c r="IO8" s="101"/>
      <c r="IP8" s="101"/>
      <c r="IQ8" s="101"/>
      <c r="IR8" s="101"/>
      <c r="IS8" s="101"/>
      <c r="IT8" s="101"/>
      <c r="IU8" s="101"/>
      <c r="IV8" s="101"/>
      <c r="IW8" s="101"/>
    </row>
    <row r="9" customFormat="false" ht="12.75" hidden="false" customHeight="true" outlineLevel="0" collapsed="false">
      <c r="A9" s="101"/>
      <c r="B9" s="101"/>
      <c r="C9" s="102"/>
      <c r="E9" s="110" t="s">
        <v>34</v>
      </c>
      <c r="F9" s="111" t="s">
        <v>121</v>
      </c>
      <c r="G9" s="112" t="s">
        <v>122</v>
      </c>
      <c r="H9" s="106"/>
      <c r="I9" s="107" t="s">
        <v>104</v>
      </c>
      <c r="J9" s="107"/>
      <c r="K9" s="107"/>
      <c r="L9" s="108"/>
      <c r="N9" s="106"/>
      <c r="O9" s="109"/>
      <c r="Q9" s="106"/>
      <c r="R9" s="107"/>
      <c r="S9" s="109"/>
      <c r="U9" s="106"/>
      <c r="V9" s="109"/>
      <c r="X9" s="106"/>
      <c r="Y9" s="107"/>
      <c r="Z9" s="107"/>
      <c r="AA9" s="107"/>
      <c r="AB9" s="107"/>
      <c r="AC9" s="108"/>
      <c r="AE9" s="96"/>
      <c r="AF9" s="96"/>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01"/>
      <c r="CP9" s="101"/>
      <c r="CQ9" s="101"/>
      <c r="CR9" s="101"/>
      <c r="CS9" s="101"/>
      <c r="CT9" s="101"/>
      <c r="CU9" s="101"/>
      <c r="CV9" s="101"/>
      <c r="CW9" s="101"/>
      <c r="CX9" s="101"/>
      <c r="CY9" s="101"/>
      <c r="CZ9" s="101"/>
      <c r="DA9" s="101"/>
      <c r="DB9" s="101"/>
      <c r="DC9" s="101"/>
      <c r="DD9" s="101"/>
      <c r="DE9" s="101"/>
      <c r="DF9" s="101"/>
      <c r="DG9" s="101"/>
      <c r="DH9" s="101"/>
      <c r="DI9" s="101"/>
      <c r="DJ9" s="101"/>
      <c r="DK9" s="101"/>
      <c r="DL9" s="101"/>
      <c r="DM9" s="101"/>
      <c r="DN9" s="101"/>
      <c r="DO9" s="101"/>
      <c r="DP9" s="101"/>
      <c r="DQ9" s="101"/>
      <c r="DR9" s="101"/>
      <c r="DS9" s="101"/>
      <c r="DT9" s="101"/>
      <c r="DU9" s="101"/>
      <c r="DV9" s="101"/>
      <c r="DW9" s="101"/>
      <c r="DX9" s="101"/>
      <c r="DY9" s="101"/>
      <c r="DZ9" s="101"/>
      <c r="EA9" s="101"/>
      <c r="EB9" s="101"/>
      <c r="EC9" s="101"/>
      <c r="ED9" s="101"/>
      <c r="EE9" s="101"/>
      <c r="EF9" s="101"/>
      <c r="EG9" s="101"/>
      <c r="EH9" s="101"/>
      <c r="EI9" s="101"/>
      <c r="EJ9" s="101"/>
      <c r="EK9" s="101"/>
      <c r="EL9" s="101"/>
      <c r="EM9" s="101"/>
      <c r="EN9" s="101"/>
      <c r="EO9" s="101"/>
      <c r="EP9" s="101"/>
      <c r="EQ9" s="101"/>
      <c r="ER9" s="101"/>
      <c r="ES9" s="101"/>
      <c r="ET9" s="101"/>
      <c r="EU9" s="101"/>
      <c r="EV9" s="101"/>
      <c r="EW9" s="101"/>
      <c r="EX9" s="101"/>
      <c r="EY9" s="101"/>
      <c r="EZ9" s="101"/>
      <c r="FA9" s="101"/>
      <c r="FB9" s="101"/>
      <c r="FC9" s="101"/>
      <c r="FD9" s="101"/>
      <c r="FE9" s="101"/>
      <c r="FF9" s="101"/>
      <c r="FG9" s="101"/>
      <c r="FH9" s="101"/>
      <c r="FI9" s="101"/>
      <c r="FJ9" s="101"/>
      <c r="FK9" s="101"/>
      <c r="FL9" s="101"/>
      <c r="FM9" s="101"/>
      <c r="FN9" s="101"/>
      <c r="FO9" s="101"/>
      <c r="FP9" s="101"/>
      <c r="FQ9" s="101"/>
      <c r="FR9" s="101"/>
      <c r="FS9" s="101"/>
      <c r="FT9" s="101"/>
      <c r="FU9" s="101"/>
      <c r="FV9" s="101"/>
      <c r="FW9" s="101"/>
      <c r="FX9" s="101"/>
      <c r="FY9" s="101"/>
      <c r="FZ9" s="101"/>
      <c r="GA9" s="101"/>
      <c r="GB9" s="101"/>
      <c r="GC9" s="101"/>
      <c r="GD9" s="101"/>
      <c r="GE9" s="101"/>
      <c r="GF9" s="101"/>
      <c r="GG9" s="101"/>
      <c r="GH9" s="101"/>
      <c r="GI9" s="101"/>
      <c r="GJ9" s="101"/>
      <c r="GK9" s="101"/>
      <c r="GL9" s="101"/>
      <c r="GM9" s="101"/>
      <c r="GN9" s="101"/>
      <c r="GO9" s="101"/>
      <c r="GP9" s="101"/>
      <c r="GQ9" s="101"/>
      <c r="GR9" s="101"/>
      <c r="GS9" s="101"/>
      <c r="GT9" s="101"/>
      <c r="GU9" s="101"/>
      <c r="GV9" s="101"/>
      <c r="GW9" s="101"/>
      <c r="GX9" s="101"/>
      <c r="GY9" s="101"/>
      <c r="GZ9" s="101"/>
      <c r="HA9" s="101"/>
      <c r="HB9" s="101"/>
      <c r="HC9" s="101"/>
      <c r="HD9" s="101"/>
      <c r="HE9" s="101"/>
      <c r="HF9" s="101"/>
      <c r="HG9" s="101"/>
      <c r="HH9" s="101"/>
      <c r="HI9" s="101"/>
      <c r="HJ9" s="101"/>
      <c r="HK9" s="101"/>
      <c r="HL9" s="101"/>
      <c r="HM9" s="101"/>
      <c r="HN9" s="101"/>
      <c r="HO9" s="101"/>
      <c r="HP9" s="101"/>
      <c r="HQ9" s="101"/>
      <c r="HR9" s="101"/>
      <c r="HS9" s="101"/>
      <c r="HT9" s="101"/>
      <c r="HU9" s="101"/>
      <c r="HV9" s="101"/>
      <c r="HW9" s="101"/>
      <c r="HX9" s="101"/>
      <c r="HY9" s="101"/>
      <c r="HZ9" s="101"/>
      <c r="IA9" s="101"/>
      <c r="IB9" s="101"/>
      <c r="IC9" s="101"/>
      <c r="ID9" s="101"/>
      <c r="IE9" s="101"/>
      <c r="IF9" s="101"/>
      <c r="IG9" s="101"/>
      <c r="IH9" s="101"/>
      <c r="II9" s="101"/>
      <c r="IJ9" s="101"/>
      <c r="IK9" s="101"/>
      <c r="IL9" s="101"/>
      <c r="IM9" s="101"/>
      <c r="IN9" s="101"/>
      <c r="IO9" s="101"/>
      <c r="IP9" s="101"/>
      <c r="IQ9" s="101"/>
      <c r="IR9" s="101"/>
      <c r="IS9" s="101"/>
      <c r="IT9" s="101"/>
      <c r="IU9" s="101"/>
      <c r="IV9" s="101"/>
      <c r="IW9" s="101"/>
    </row>
    <row r="10" customFormat="false" ht="12.75" hidden="false" customHeight="false" outlineLevel="0" collapsed="false">
      <c r="C10" s="113" t="n">
        <v>1</v>
      </c>
      <c r="E10" s="114" t="e">
        <f aca="false">GetPipeName($AH10,$AL10)</f>
        <v>#VALUE!</v>
      </c>
      <c r="F10" s="115" t="e">
        <f aca="false">CONCATENATE(GetRcptPoint($AH10,$AL10)," to ",GetDelPoint($AH10,$AL10))</f>
        <v>#VALUE!</v>
      </c>
      <c r="G10" s="116" t="e">
        <f aca="false">GetRcptBasis($AH10,$AL10)</f>
        <v>#VALUE!</v>
      </c>
      <c r="H10" s="117" t="e">
        <f aca="false">GetTodayAsset($AI10)</f>
        <v>#VALUE!</v>
      </c>
      <c r="I10" s="118" t="e">
        <f aca="false">GetTodayDemand($AI10)</f>
        <v>#VALUE!</v>
      </c>
      <c r="J10" s="118" t="e">
        <f aca="false">H10-I10</f>
        <v>#VALUE!</v>
      </c>
      <c r="K10" s="118" t="e">
        <f aca="false">GetYesterdayPL($AI10)</f>
        <v>#VALUE!</v>
      </c>
      <c r="L10" s="119" t="e">
        <f aca="false">J10-K10</f>
        <v>#VALUE!</v>
      </c>
      <c r="N10" s="117" t="e">
        <f aca="false">GetTodayIntrinsic($AI10)</f>
        <v>#VALUE!</v>
      </c>
      <c r="O10" s="119" t="e">
        <f aca="false">GetTodayExtrinsic($AI10)</f>
        <v>#VALUE!</v>
      </c>
      <c r="Q10" s="117" t="e">
        <f aca="false">GetPriceChange($AI10)</f>
        <v>#VALUE!</v>
      </c>
      <c r="R10" s="118" t="e">
        <f aca="false">GetBasisChange($AI10)</f>
        <v>#VALUE!</v>
      </c>
      <c r="S10" s="119" t="e">
        <f aca="false">GetIndexChange($AI10)</f>
        <v>#VALUE!</v>
      </c>
      <c r="T10" s="120"/>
      <c r="U10" s="117" t="e">
        <f aca="false">GetFuelChange($AI10)</f>
        <v>#VALUE!</v>
      </c>
      <c r="V10" s="121" t="e">
        <f aca="false">GetVarChrgChange($AI10)</f>
        <v>#VALUE!</v>
      </c>
      <c r="X10" s="117" t="e">
        <f aca="false">GetDelta($AI10)</f>
        <v>#VALUE!</v>
      </c>
      <c r="Y10" s="118" t="e">
        <f aca="false">GetGamma($AI10)</f>
        <v>#VALUE!</v>
      </c>
      <c r="Z10" s="118" t="e">
        <f aca="false">GetTheta($AI10)</f>
        <v>#VALUE!</v>
      </c>
      <c r="AA10" s="118" t="e">
        <f aca="false">GetVega($AI10)</f>
        <v>#VALUE!</v>
      </c>
      <c r="AB10" s="118" t="e">
        <f aca="false">GetRho($AI10)</f>
        <v>#VALUE!</v>
      </c>
      <c r="AC10" s="119" t="e">
        <f aca="false">GetDrift($AI10)</f>
        <v>#VALUE!</v>
      </c>
      <c r="AE10" s="96"/>
      <c r="AF10" s="96"/>
      <c r="AH10" s="122" t="e">
        <f aca="false">GetDBPage($C10)</f>
        <v>#VALUE!</v>
      </c>
      <c r="AI10" s="123" t="e">
        <f aca="false">GetWorkSheet($C10)</f>
        <v>#VALUE!</v>
      </c>
      <c r="AJ10" s="123" t="e">
        <f aca="false">IF(NOT($AI10="#VALUE#"),CONCATENATE($AI10,"!",GetDateStart($AI10),":",GetDateEnd($AI10)),"")</f>
        <v>#VALUE!</v>
      </c>
      <c r="AK10" s="123" t="e">
        <f aca="false">IF(NOT($AI10="#VALUE#"),CONCATENATE($AI10,"!",GetReceiptStart($AI10),":",GetReceiptEnd($AI10)),"")</f>
        <v>#VALUE!</v>
      </c>
      <c r="AL10" s="123" t="e">
        <f aca="false">GetRecNdx($AH10,$C10)</f>
        <v>#VALUE!</v>
      </c>
    </row>
    <row r="11" customFormat="false" ht="12.75" hidden="false" customHeight="false" outlineLevel="0" collapsed="false">
      <c r="C11" s="113"/>
      <c r="E11" s="114"/>
      <c r="F11" s="115"/>
      <c r="G11" s="124" t="e">
        <f aca="false">GetDelBasis($AH10,$AL11)</f>
        <v>#VALUE!</v>
      </c>
      <c r="H11" s="117"/>
      <c r="I11" s="118"/>
      <c r="J11" s="118"/>
      <c r="K11" s="118"/>
      <c r="L11" s="119"/>
      <c r="M11" s="125"/>
      <c r="N11" s="117"/>
      <c r="O11" s="119"/>
      <c r="P11" s="125"/>
      <c r="Q11" s="117"/>
      <c r="R11" s="118"/>
      <c r="S11" s="119"/>
      <c r="T11" s="120"/>
      <c r="U11" s="117"/>
      <c r="V11" s="121"/>
      <c r="X11" s="117"/>
      <c r="Y11" s="118"/>
      <c r="Z11" s="118"/>
      <c r="AA11" s="118"/>
      <c r="AB11" s="118"/>
      <c r="AC11" s="119"/>
      <c r="AE11" s="96"/>
      <c r="AF11" s="96"/>
      <c r="AI11" s="123" t="e">
        <f aca="false">GetWorkSheet($C10)</f>
        <v>#VALUE!</v>
      </c>
      <c r="AJ11" s="123" t="e">
        <f aca="false">IF(NOT($AI11="#VALUE#"),CONCATENATE($AI11,"!",GetDateStart($AI11),":",GetDateEnd($AI11)),"")</f>
        <v>#VALUE!</v>
      </c>
      <c r="AK11" s="123" t="e">
        <f aca="false">IF(NOT($AI11="#VALUE#"),CONCATENATE($AI11,"!",GetDeliveryStart($AI11),":",GetDeliveryEnd($AI11)),"")</f>
        <v>#VALUE!</v>
      </c>
      <c r="AL11" s="123" t="e">
        <f aca="false">GetRecNdx($AH10,$C10)</f>
        <v>#VALUE!</v>
      </c>
    </row>
    <row r="12" customFormat="false" ht="12.75" hidden="false" customHeight="false" outlineLevel="0" collapsed="false">
      <c r="G12" s="126" t="s">
        <v>123</v>
      </c>
      <c r="H12" s="127" t="e">
        <f aca="true">SUM(INDIRECT(CONCATENATE(ADDRESS($AI12,COLUMN()),":",ADDRESS($AJ12,COLUMN()))))</f>
        <v>#VALUE!</v>
      </c>
      <c r="I12" s="127" t="e">
        <f aca="true">SUM(INDIRECT(CONCATENATE(ADDRESS($AI12,COLUMN()),":",ADDRESS($AJ12,COLUMN()))))</f>
        <v>#VALUE!</v>
      </c>
      <c r="J12" s="127" t="e">
        <f aca="true">SUM(INDIRECT(CONCATENATE(ADDRESS($AI12,COLUMN()),":",ADDRESS($AJ12,COLUMN()))))</f>
        <v>#VALUE!</v>
      </c>
      <c r="K12" s="127" t="e">
        <f aca="true">SUM(INDIRECT(CONCATENATE(ADDRESS($AI12,COLUMN()),":",ADDRESS($AJ12,COLUMN()))))</f>
        <v>#VALUE!</v>
      </c>
      <c r="L12" s="128" t="e">
        <f aca="true">SUM(INDIRECT(CONCATENATE(ADDRESS($AI12,COLUMN()),":",ADDRESS($AJ12,COLUMN()))))</f>
        <v>#VALUE!</v>
      </c>
      <c r="M12" s="129"/>
      <c r="N12" s="130" t="e">
        <f aca="true">SUM(INDIRECT(CONCATENATE(ADDRESS($AI12,COLUMN()),":",ADDRESS($AJ12,COLUMN()))))</f>
        <v>#VALUE!</v>
      </c>
      <c r="O12" s="131" t="e">
        <f aca="true">SUM(INDIRECT(CONCATENATE(ADDRESS($AI12,COLUMN()),":",ADDRESS($AJ12,COLUMN()))))</f>
        <v>#VALUE!</v>
      </c>
      <c r="P12" s="129"/>
      <c r="Q12" s="130" t="e">
        <f aca="true">SUM(INDIRECT(CONCATENATE(ADDRESS($AI12,COLUMN()),":",ADDRESS($AJ12,COLUMN()))))</f>
        <v>#VALUE!</v>
      </c>
      <c r="R12" s="127" t="e">
        <f aca="true">SUM(INDIRECT(CONCATENATE(ADDRESS($AI12,COLUMN()),":",ADDRESS($AJ12,COLUMN()))))</f>
        <v>#VALUE!</v>
      </c>
      <c r="S12" s="131" t="e">
        <f aca="true">SUM(INDIRECT(CONCATENATE(ADDRESS($AI12,COLUMN()),":",ADDRESS($AJ12,COLUMN()))))</f>
        <v>#VALUE!</v>
      </c>
      <c r="T12" s="129"/>
      <c r="U12" s="130" t="e">
        <f aca="true">SUM(INDIRECT(CONCATENATE(ADDRESS($AI12,COLUMN()),":",ADDRESS($AJ12,COLUMN()))))</f>
        <v>#VALUE!</v>
      </c>
      <c r="V12" s="131" t="e">
        <f aca="true">SUM(INDIRECT(CONCATENATE(ADDRESS($AI12,COLUMN()),":",ADDRESS($AJ12,COLUMN()))))</f>
        <v>#VALUE!</v>
      </c>
      <c r="X12" s="130" t="e">
        <f aca="true">SUM(INDIRECT(CONCATENATE(ADDRESS($AI12,COLUMN()),":",ADDRESS($AJ12,COLUMN()))))</f>
        <v>#VALUE!</v>
      </c>
      <c r="Y12" s="127" t="e">
        <f aca="true">SUM(INDIRECT(CONCATENATE(ADDRESS($AI12,COLUMN()),":",ADDRESS($AJ12,COLUMN()))))</f>
        <v>#VALUE!</v>
      </c>
      <c r="Z12" s="127" t="e">
        <f aca="true">SUM(INDIRECT(CONCATENATE(ADDRESS($AI12,COLUMN()),":",ADDRESS($AJ12,COLUMN()))))</f>
        <v>#VALUE!</v>
      </c>
      <c r="AA12" s="127" t="e">
        <f aca="true">SUM(INDIRECT(CONCATENATE(ADDRESS($AI12,COLUMN()),":",ADDRESS($AJ12,COLUMN()))))</f>
        <v>#VALUE!</v>
      </c>
      <c r="AB12" s="127" t="e">
        <f aca="true">SUM(INDIRECT(CONCATENATE(ADDRESS($AI12,COLUMN()),":",ADDRESS($AJ12,COLUMN()))))</f>
        <v>#VALUE!</v>
      </c>
      <c r="AC12" s="128" t="e">
        <f aca="true">SUM(INDIRECT(CONCATENATE(ADDRESS($AI12,COLUMN()),":",ADDRESS($AJ12,COLUMN()))))</f>
        <v>#VALUE!</v>
      </c>
      <c r="AI12" s="132" t="e">
        <f aca="false">GetStartRow($AI11)</f>
        <v>#VALUE!</v>
      </c>
      <c r="AJ12" s="132" t="n">
        <f aca="false">ROW($AI11)</f>
        <v>11</v>
      </c>
    </row>
  </sheetData>
  <mergeCells count="40">
    <mergeCell ref="C8:C9"/>
    <mergeCell ref="H8:H9"/>
    <mergeCell ref="I8:I9"/>
    <mergeCell ref="J8:J9"/>
    <mergeCell ref="K8:K9"/>
    <mergeCell ref="L8:L9"/>
    <mergeCell ref="N8:N9"/>
    <mergeCell ref="O8:O9"/>
    <mergeCell ref="Q8:Q9"/>
    <mergeCell ref="R8:R9"/>
    <mergeCell ref="S8:S9"/>
    <mergeCell ref="U8:U9"/>
    <mergeCell ref="V8:V9"/>
    <mergeCell ref="X8:X9"/>
    <mergeCell ref="Y8:Y9"/>
    <mergeCell ref="Z8:Z9"/>
    <mergeCell ref="AA8:AA9"/>
    <mergeCell ref="AB8:AB9"/>
    <mergeCell ref="AC8:AC9"/>
    <mergeCell ref="C10:C11"/>
    <mergeCell ref="E10:E11"/>
    <mergeCell ref="F10:F11"/>
    <mergeCell ref="H10:H11"/>
    <mergeCell ref="I10:I11"/>
    <mergeCell ref="J10:J11"/>
    <mergeCell ref="K10:K11"/>
    <mergeCell ref="L10:L11"/>
    <mergeCell ref="N10:N11"/>
    <mergeCell ref="O10:O11"/>
    <mergeCell ref="Q10:Q11"/>
    <mergeCell ref="R10:R11"/>
    <mergeCell ref="S10:S11"/>
    <mergeCell ref="U10:U11"/>
    <mergeCell ref="V10:V11"/>
    <mergeCell ref="X10:X11"/>
    <mergeCell ref="Y10:Y11"/>
    <mergeCell ref="Z10:Z11"/>
    <mergeCell ref="AA10:AA11"/>
    <mergeCell ref="AB10:AB11"/>
    <mergeCell ref="AC10:AC1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7"/>
  <sheetViews>
    <sheetView showFormulas="false" showGridLines="true" showRowColHeaders="true" showZeros="true" rightToLeft="false" tabSelected="false" showOutlineSymbols="true" defaultGridColor="true" view="normal" topLeftCell="G1" colorId="64" zoomScale="80" zoomScaleNormal="80" zoomScalePageLayoutView="100" workbookViewId="0">
      <selection pane="topLeft" activeCell="M29" activeCellId="0" sqref="M29"/>
    </sheetView>
  </sheetViews>
  <sheetFormatPr defaultColWidth="9.13671875" defaultRowHeight="12.75" customHeight="true" zeroHeight="false" outlineLevelRow="0" outlineLevelCol="0"/>
  <cols>
    <col collapsed="false" customWidth="true" hidden="false" outlineLevel="0" max="2" min="1" style="93" width="3.7"/>
    <col collapsed="false" customWidth="false" hidden="false" outlineLevel="0" max="3" min="3" style="93" width="9.14"/>
    <col collapsed="false" customWidth="true" hidden="false" outlineLevel="0" max="4" min="4" style="93" width="3.7"/>
    <col collapsed="false" customWidth="true" hidden="false" outlineLevel="0" max="5" min="5" style="93" width="9.28"/>
    <col collapsed="false" customWidth="true" hidden="false" outlineLevel="0" max="6" min="6" style="94" width="23.99"/>
    <col collapsed="false" customWidth="true" hidden="false" outlineLevel="0" max="7" min="7" style="95" width="30.7"/>
    <col collapsed="false" customWidth="true" hidden="false" outlineLevel="0" max="20" min="8" style="96" width="13.7"/>
    <col collapsed="false" customWidth="true" hidden="false" outlineLevel="0" max="21" min="21" style="97" width="3.7"/>
    <col collapsed="false" customWidth="true" hidden="false" outlineLevel="0" max="22" min="22" style="93" width="13.7"/>
    <col collapsed="false" customWidth="false" hidden="false" outlineLevel="0" max="23" min="23" style="93" width="9.14"/>
    <col collapsed="false" customWidth="true" hidden="false" outlineLevel="0" max="24" min="24" style="93" width="14.28"/>
    <col collapsed="false" customWidth="true" hidden="false" outlineLevel="0" max="26" min="25" style="93" width="23.14"/>
    <col collapsed="false" customWidth="true" hidden="false" outlineLevel="0" max="27" min="27" style="93" width="35.56"/>
    <col collapsed="false" customWidth="true" hidden="false" outlineLevel="0" max="28" min="28" style="93" width="26.28"/>
    <col collapsed="false" customWidth="false" hidden="false" outlineLevel="0" max="257" min="29" style="93" width="9.14"/>
  </cols>
  <sheetData>
    <row r="1" customFormat="false" ht="12.75" hidden="false" customHeight="false" outlineLevel="0" collapsed="false">
      <c r="A1" s="26" t="s">
        <v>344</v>
      </c>
    </row>
    <row r="2" customFormat="false" ht="12.75" hidden="false" customHeight="false" outlineLevel="0" collapsed="false">
      <c r="A2" s="26" t="str">
        <f aca="false">ADDRESS(ROW($F$3),COLUMN($F$3))</f>
        <v>$F$3</v>
      </c>
      <c r="F2" s="93"/>
    </row>
    <row r="3" customFormat="false" ht="12.75" hidden="false" customHeight="false" outlineLevel="0" collapsed="false">
      <c r="A3" s="26" t="str">
        <f aca="false">ADDRESS(ROW($C$10),COLUMN($C$10))</f>
        <v>$C$10</v>
      </c>
      <c r="E3" s="98" t="s">
        <v>62</v>
      </c>
      <c r="F3" s="183" t="s">
        <v>67</v>
      </c>
    </row>
    <row r="7" customFormat="false" ht="18.75" hidden="false" customHeight="false" outlineLevel="0" collapsed="false">
      <c r="E7" s="100" t="str">
        <f aca="false">CONCATENATE("POSITION REPORT : ",UPPER(F3))</f>
        <v>POSITION REPORT : CENTRAL</v>
      </c>
    </row>
    <row r="8" customFormat="false" ht="12.75" hidden="false" customHeight="false" outlineLevel="0" collapsed="false">
      <c r="A8" s="101"/>
      <c r="B8" s="101"/>
      <c r="C8" s="102" t="s">
        <v>101</v>
      </c>
      <c r="E8" s="103"/>
      <c r="F8" s="104"/>
      <c r="G8" s="105" t="s">
        <v>102</v>
      </c>
      <c r="H8" s="184" t="n">
        <f aca="false" t="array" ref="H8:T8">TRANSPOSE(Configuration!D25:D37)</f>
        <v>37043</v>
      </c>
      <c r="I8" s="185" t="n">
        <v>37073</v>
      </c>
      <c r="J8" s="185" t="n">
        <v>37104</v>
      </c>
      <c r="K8" s="185" t="n">
        <v>37135</v>
      </c>
      <c r="L8" s="185" t="n">
        <v>37165</v>
      </c>
      <c r="M8" s="185" t="n">
        <v>37196</v>
      </c>
      <c r="N8" s="185" t="n">
        <v>37226</v>
      </c>
      <c r="O8" s="185" t="n">
        <v>37257</v>
      </c>
      <c r="P8" s="185" t="n">
        <v>37622</v>
      </c>
      <c r="Q8" s="185" t="n">
        <v>37987</v>
      </c>
      <c r="R8" s="185" t="n">
        <v>38353</v>
      </c>
      <c r="S8" s="185" t="n">
        <v>40544</v>
      </c>
      <c r="T8" s="186" t="n">
        <v>42370</v>
      </c>
      <c r="U8" s="101"/>
      <c r="V8" s="102" t="s">
        <v>345</v>
      </c>
      <c r="W8" s="10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c r="BF8" s="101"/>
      <c r="BG8" s="101"/>
      <c r="BH8" s="101"/>
      <c r="BI8" s="101"/>
      <c r="BJ8" s="101"/>
      <c r="BK8" s="101"/>
      <c r="BL8" s="101"/>
      <c r="BM8" s="101"/>
      <c r="BN8" s="101"/>
      <c r="BO8" s="101"/>
      <c r="BP8" s="101"/>
      <c r="BQ8" s="101"/>
      <c r="BR8" s="101"/>
      <c r="BS8" s="101"/>
      <c r="BT8" s="101"/>
      <c r="BU8" s="101"/>
      <c r="BV8" s="101"/>
      <c r="BW8" s="101"/>
      <c r="BX8" s="101"/>
      <c r="BY8" s="101"/>
      <c r="BZ8" s="101"/>
      <c r="CA8" s="101"/>
      <c r="CB8" s="101"/>
      <c r="CC8" s="101"/>
      <c r="CD8" s="101"/>
      <c r="CE8" s="101"/>
      <c r="CF8" s="101"/>
      <c r="CG8" s="101"/>
      <c r="CH8" s="101"/>
      <c r="CI8" s="101"/>
      <c r="CJ8" s="101"/>
      <c r="CK8" s="101"/>
      <c r="CL8" s="101"/>
      <c r="CM8" s="101"/>
      <c r="CN8" s="101"/>
      <c r="CO8" s="101"/>
      <c r="CP8" s="101"/>
      <c r="CQ8" s="101"/>
      <c r="CR8" s="101"/>
      <c r="CS8" s="101"/>
      <c r="CT8" s="101"/>
      <c r="CU8" s="101"/>
      <c r="CV8" s="101"/>
      <c r="CW8" s="101"/>
      <c r="CX8" s="101"/>
      <c r="CY8" s="101"/>
      <c r="CZ8" s="101"/>
      <c r="DA8" s="101"/>
      <c r="DB8" s="101"/>
      <c r="DC8" s="101"/>
      <c r="DD8" s="101"/>
      <c r="DE8" s="101"/>
      <c r="DF8" s="101"/>
      <c r="DG8" s="101"/>
      <c r="DH8" s="101"/>
      <c r="DI8" s="101"/>
      <c r="DJ8" s="101"/>
      <c r="DK8" s="101"/>
      <c r="DL8" s="101"/>
      <c r="DM8" s="101"/>
      <c r="DN8" s="101"/>
      <c r="DO8" s="101"/>
      <c r="DP8" s="101"/>
      <c r="DQ8" s="101"/>
      <c r="DR8" s="101"/>
      <c r="DS8" s="101"/>
      <c r="DT8" s="101"/>
      <c r="DU8" s="101"/>
      <c r="DV8" s="101"/>
      <c r="DW8" s="101"/>
      <c r="DX8" s="101"/>
      <c r="DY8" s="101"/>
      <c r="DZ8" s="101"/>
      <c r="EA8" s="101"/>
      <c r="EB8" s="101"/>
      <c r="EC8" s="101"/>
      <c r="ED8" s="101"/>
      <c r="EE8" s="101"/>
      <c r="EF8" s="101"/>
      <c r="EG8" s="101"/>
      <c r="EH8" s="101"/>
      <c r="EI8" s="101"/>
      <c r="EJ8" s="101"/>
      <c r="EK8" s="101"/>
      <c r="EL8" s="101"/>
      <c r="EM8" s="101"/>
      <c r="EN8" s="101"/>
      <c r="EO8" s="101"/>
      <c r="EP8" s="101"/>
      <c r="EQ8" s="101"/>
      <c r="ER8" s="101"/>
      <c r="ES8" s="101"/>
      <c r="ET8" s="101"/>
      <c r="EU8" s="101"/>
      <c r="EV8" s="101"/>
      <c r="EW8" s="101"/>
      <c r="EX8" s="101"/>
      <c r="EY8" s="101"/>
      <c r="EZ8" s="101"/>
      <c r="FA8" s="101"/>
      <c r="FB8" s="101"/>
      <c r="FC8" s="101"/>
      <c r="FD8" s="101"/>
      <c r="FE8" s="101"/>
      <c r="FF8" s="101"/>
      <c r="FG8" s="101"/>
      <c r="FH8" s="101"/>
      <c r="FI8" s="101"/>
      <c r="FJ8" s="101"/>
      <c r="FK8" s="101"/>
      <c r="FL8" s="101"/>
      <c r="FM8" s="101"/>
      <c r="FN8" s="101"/>
      <c r="FO8" s="101"/>
      <c r="FP8" s="101"/>
      <c r="FQ8" s="101"/>
      <c r="FR8" s="101"/>
      <c r="FS8" s="101"/>
      <c r="FT8" s="101"/>
      <c r="FU8" s="101"/>
      <c r="FV8" s="101"/>
      <c r="FW8" s="101"/>
      <c r="FX8" s="101"/>
      <c r="FY8" s="101"/>
      <c r="FZ8" s="101"/>
      <c r="GA8" s="101"/>
      <c r="GB8" s="101"/>
      <c r="GC8" s="101"/>
      <c r="GD8" s="101"/>
      <c r="GE8" s="101"/>
      <c r="GF8" s="101"/>
      <c r="GG8" s="101"/>
      <c r="GH8" s="101"/>
      <c r="GI8" s="101"/>
      <c r="GJ8" s="101"/>
      <c r="GK8" s="101"/>
      <c r="GL8" s="101"/>
      <c r="GM8" s="101"/>
      <c r="GN8" s="101"/>
      <c r="GO8" s="101"/>
      <c r="GP8" s="101"/>
      <c r="GQ8" s="101"/>
      <c r="GR8" s="101"/>
      <c r="GS8" s="101"/>
      <c r="GT8" s="101"/>
      <c r="GU8" s="101"/>
      <c r="GV8" s="101"/>
      <c r="GW8" s="101"/>
      <c r="GX8" s="101"/>
      <c r="GY8" s="101"/>
      <c r="GZ8" s="101"/>
      <c r="HA8" s="101"/>
      <c r="HB8" s="101"/>
      <c r="HC8" s="101"/>
      <c r="HD8" s="101"/>
      <c r="HE8" s="101"/>
      <c r="HF8" s="101"/>
      <c r="HG8" s="101"/>
      <c r="HH8" s="101"/>
      <c r="HI8" s="101"/>
      <c r="HJ8" s="101"/>
      <c r="HK8" s="101"/>
      <c r="HL8" s="101"/>
      <c r="HM8" s="101"/>
      <c r="HN8" s="101"/>
      <c r="HO8" s="101"/>
      <c r="HP8" s="101"/>
      <c r="HQ8" s="101"/>
      <c r="HR8" s="101"/>
      <c r="HS8" s="101"/>
      <c r="HT8" s="101"/>
      <c r="HU8" s="101"/>
      <c r="HV8" s="101"/>
      <c r="HW8" s="101"/>
      <c r="HX8" s="101"/>
      <c r="HY8" s="101"/>
      <c r="HZ8" s="101"/>
      <c r="IA8" s="101"/>
      <c r="IB8" s="101"/>
      <c r="IC8" s="101"/>
      <c r="ID8" s="101"/>
      <c r="IE8" s="101"/>
      <c r="IF8" s="101"/>
      <c r="IG8" s="101"/>
      <c r="IH8" s="101"/>
      <c r="II8" s="101"/>
      <c r="IJ8" s="101"/>
      <c r="IK8" s="101"/>
      <c r="IL8" s="101"/>
      <c r="IM8" s="101"/>
      <c r="IN8" s="101"/>
      <c r="IO8" s="101"/>
      <c r="IP8" s="101"/>
      <c r="IQ8" s="101"/>
      <c r="IR8" s="101"/>
      <c r="IS8" s="101"/>
      <c r="IT8" s="101"/>
      <c r="IU8" s="101"/>
      <c r="IV8" s="101"/>
      <c r="IW8" s="101"/>
    </row>
    <row r="9" customFormat="false" ht="12.75" hidden="false" customHeight="false" outlineLevel="0" collapsed="false">
      <c r="A9" s="101"/>
      <c r="B9" s="101"/>
      <c r="C9" s="102"/>
      <c r="E9" s="110" t="s">
        <v>34</v>
      </c>
      <c r="F9" s="111" t="s">
        <v>121</v>
      </c>
      <c r="G9" s="112" t="s">
        <v>122</v>
      </c>
      <c r="H9" s="187" t="n">
        <f aca="false" t="array" ref="H9:T9">TRANSPOSE(Configuration!E25:E37)</f>
        <v>37072</v>
      </c>
      <c r="I9" s="188" t="n">
        <v>37103</v>
      </c>
      <c r="J9" s="188" t="n">
        <v>37134</v>
      </c>
      <c r="K9" s="188" t="n">
        <v>37164</v>
      </c>
      <c r="L9" s="188" t="n">
        <v>37195</v>
      </c>
      <c r="M9" s="188" t="n">
        <v>37225</v>
      </c>
      <c r="N9" s="188" t="n">
        <v>37256</v>
      </c>
      <c r="O9" s="188" t="n">
        <v>37621</v>
      </c>
      <c r="P9" s="188" t="n">
        <v>37986</v>
      </c>
      <c r="Q9" s="188" t="n">
        <v>38352</v>
      </c>
      <c r="R9" s="188" t="n">
        <v>40543</v>
      </c>
      <c r="S9" s="188" t="n">
        <v>42369</v>
      </c>
      <c r="T9" s="189" t="n">
        <v>45657</v>
      </c>
      <c r="U9" s="101"/>
      <c r="V9" s="102"/>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01"/>
      <c r="CP9" s="101"/>
      <c r="CQ9" s="101"/>
      <c r="CR9" s="101"/>
      <c r="CS9" s="101"/>
      <c r="CT9" s="101"/>
      <c r="CU9" s="101"/>
      <c r="CV9" s="101"/>
      <c r="CW9" s="101"/>
      <c r="CX9" s="101"/>
      <c r="CY9" s="101"/>
      <c r="CZ9" s="101"/>
      <c r="DA9" s="101"/>
      <c r="DB9" s="101"/>
      <c r="DC9" s="101"/>
      <c r="DD9" s="101"/>
      <c r="DE9" s="101"/>
      <c r="DF9" s="101"/>
      <c r="DG9" s="101"/>
      <c r="DH9" s="101"/>
      <c r="DI9" s="101"/>
      <c r="DJ9" s="101"/>
      <c r="DK9" s="101"/>
      <c r="DL9" s="101"/>
      <c r="DM9" s="101"/>
      <c r="DN9" s="101"/>
      <c r="DO9" s="101"/>
      <c r="DP9" s="101"/>
      <c r="DQ9" s="101"/>
      <c r="DR9" s="101"/>
      <c r="DS9" s="101"/>
      <c r="DT9" s="101"/>
      <c r="DU9" s="101"/>
      <c r="DV9" s="101"/>
      <c r="DW9" s="101"/>
      <c r="DX9" s="101"/>
      <c r="DY9" s="101"/>
      <c r="DZ9" s="101"/>
      <c r="EA9" s="101"/>
      <c r="EB9" s="101"/>
      <c r="EC9" s="101"/>
      <c r="ED9" s="101"/>
      <c r="EE9" s="101"/>
      <c r="EF9" s="101"/>
      <c r="EG9" s="101"/>
      <c r="EH9" s="101"/>
      <c r="EI9" s="101"/>
      <c r="EJ9" s="101"/>
      <c r="EK9" s="101"/>
      <c r="EL9" s="101"/>
      <c r="EM9" s="101"/>
      <c r="EN9" s="101"/>
      <c r="EO9" s="101"/>
      <c r="EP9" s="101"/>
      <c r="EQ9" s="101"/>
      <c r="ER9" s="101"/>
      <c r="ES9" s="101"/>
      <c r="ET9" s="101"/>
      <c r="EU9" s="101"/>
      <c r="EV9" s="101"/>
      <c r="EW9" s="101"/>
      <c r="EX9" s="101"/>
      <c r="EY9" s="101"/>
      <c r="EZ9" s="101"/>
      <c r="FA9" s="101"/>
      <c r="FB9" s="101"/>
      <c r="FC9" s="101"/>
      <c r="FD9" s="101"/>
      <c r="FE9" s="101"/>
      <c r="FF9" s="101"/>
      <c r="FG9" s="101"/>
      <c r="FH9" s="101"/>
      <c r="FI9" s="101"/>
      <c r="FJ9" s="101"/>
      <c r="FK9" s="101"/>
      <c r="FL9" s="101"/>
      <c r="FM9" s="101"/>
      <c r="FN9" s="101"/>
      <c r="FO9" s="101"/>
      <c r="FP9" s="101"/>
      <c r="FQ9" s="101"/>
      <c r="FR9" s="101"/>
      <c r="FS9" s="101"/>
      <c r="FT9" s="101"/>
      <c r="FU9" s="101"/>
      <c r="FV9" s="101"/>
      <c r="FW9" s="101"/>
      <c r="FX9" s="101"/>
      <c r="FY9" s="101"/>
      <c r="FZ9" s="101"/>
      <c r="GA9" s="101"/>
      <c r="GB9" s="101"/>
      <c r="GC9" s="101"/>
      <c r="GD9" s="101"/>
      <c r="GE9" s="101"/>
      <c r="GF9" s="101"/>
      <c r="GG9" s="101"/>
      <c r="GH9" s="101"/>
      <c r="GI9" s="101"/>
      <c r="GJ9" s="101"/>
      <c r="GK9" s="101"/>
      <c r="GL9" s="101"/>
      <c r="GM9" s="101"/>
      <c r="GN9" s="101"/>
      <c r="GO9" s="101"/>
      <c r="GP9" s="101"/>
      <c r="GQ9" s="101"/>
      <c r="GR9" s="101"/>
      <c r="GS9" s="101"/>
      <c r="GT9" s="101"/>
      <c r="GU9" s="101"/>
      <c r="GV9" s="101"/>
      <c r="GW9" s="101"/>
      <c r="GX9" s="101"/>
      <c r="GY9" s="101"/>
      <c r="GZ9" s="101"/>
      <c r="HA9" s="101"/>
      <c r="HB9" s="101"/>
      <c r="HC9" s="101"/>
      <c r="HD9" s="101"/>
      <c r="HE9" s="101"/>
      <c r="HF9" s="101"/>
      <c r="HG9" s="101"/>
      <c r="HH9" s="101"/>
      <c r="HI9" s="101"/>
      <c r="HJ9" s="101"/>
      <c r="HK9" s="101"/>
      <c r="HL9" s="101"/>
      <c r="HM9" s="101"/>
      <c r="HN9" s="101"/>
      <c r="HO9" s="101"/>
      <c r="HP9" s="101"/>
      <c r="HQ9" s="101"/>
      <c r="HR9" s="101"/>
      <c r="HS9" s="101"/>
      <c r="HT9" s="101"/>
      <c r="HU9" s="101"/>
      <c r="HV9" s="101"/>
      <c r="HW9" s="101"/>
      <c r="HX9" s="101"/>
      <c r="HY9" s="101"/>
      <c r="HZ9" s="101"/>
      <c r="IA9" s="101"/>
      <c r="IB9" s="101"/>
      <c r="IC9" s="101"/>
      <c r="ID9" s="101"/>
      <c r="IE9" s="101"/>
      <c r="IF9" s="101"/>
      <c r="IG9" s="101"/>
      <c r="IH9" s="101"/>
      <c r="II9" s="101"/>
      <c r="IJ9" s="101"/>
      <c r="IK9" s="101"/>
      <c r="IL9" s="101"/>
      <c r="IM9" s="101"/>
      <c r="IN9" s="101"/>
      <c r="IO9" s="101"/>
      <c r="IP9" s="101"/>
      <c r="IQ9" s="101"/>
      <c r="IR9" s="101"/>
      <c r="IS9" s="101"/>
      <c r="IT9" s="101"/>
      <c r="IU9" s="101"/>
      <c r="IV9" s="101"/>
      <c r="IW9" s="101"/>
    </row>
    <row r="10" customFormat="false" ht="12.75" hidden="false" customHeight="false" outlineLevel="0" collapsed="false">
      <c r="C10" s="113" t="n">
        <v>1</v>
      </c>
      <c r="E10" s="114" t="e">
        <f aca="false">GetPipeName($Z10,$AC10)</f>
        <v>#VALUE!</v>
      </c>
      <c r="F10" s="115" t="e">
        <f aca="false">CONCATENATE(GetRcptPoint($Z10,$AC10)," to ",GetDelPoint($Z10,$AC10))</f>
        <v>#VALUE!</v>
      </c>
      <c r="G10" s="116" t="e">
        <f aca="false">GetRcptBasis($Z10,$AC10)</f>
        <v>#VALUE!</v>
      </c>
      <c r="H10" s="190" t="e">
        <f aca="true" t="array" ref="H10:H10">SUM((INDIRECT($AA10)&gt;'Central Position Rpt'!H$8)*(INDIRECT($AA10)&lt;'Central Position Rpt'!H$9)*(INDIRECT($AB10)))</f>
        <v>#VALUE!</v>
      </c>
      <c r="I10" s="190" t="e">
        <f aca="true" t="array" ref="I10:I10">SUM((INDIRECT($AA10)&gt;'Central Position Rpt'!I$8)*(INDIRECT($AA10)&lt;'Central Position Rpt'!I$9)*(INDIRECT($AB10)))</f>
        <v>#VALUE!</v>
      </c>
      <c r="J10" s="190" t="e">
        <f aca="true" t="array" ref="J10:J10">SUM((INDIRECT($AA10)&gt;'Central Position Rpt'!J$8)*(INDIRECT($AA10)&lt;'Central Position Rpt'!J$9)*(INDIRECT($AB10)))</f>
        <v>#VALUE!</v>
      </c>
      <c r="K10" s="190" t="e">
        <f aca="true" t="array" ref="K10:K10">SUM((INDIRECT($AA10)&gt;'Central Position Rpt'!K$8)*(INDIRECT($AA10)&lt;'Central Position Rpt'!K$9)*(INDIRECT($AB10)))</f>
        <v>#VALUE!</v>
      </c>
      <c r="L10" s="190" t="e">
        <f aca="true" t="array" ref="L10:L10">SUM((INDIRECT($AA10)&gt;'Central Position Rpt'!L$8)*(INDIRECT($AA10)&lt;'Central Position Rpt'!L$9)*(INDIRECT($AB10)))</f>
        <v>#VALUE!</v>
      </c>
      <c r="M10" s="190" t="e">
        <f aca="true" t="array" ref="M10:M10">SUM((INDIRECT($AA10)&gt;'Central Position Rpt'!M$8)*(INDIRECT($AA10)&lt;'Central Position Rpt'!M$9)*(INDIRECT($AB10)))</f>
        <v>#VALUE!</v>
      </c>
      <c r="N10" s="190" t="e">
        <f aca="true" t="array" ref="N10:N10">SUM((INDIRECT($AA10)&gt;'Central Position Rpt'!N$8)*(INDIRECT($AA10)&lt;'Central Position Rpt'!N$9)*(INDIRECT($AB10)))</f>
        <v>#VALUE!</v>
      </c>
      <c r="O10" s="190" t="e">
        <f aca="true" t="array" ref="O10:O10">SUM((INDIRECT($AA10)&gt;'Central Position Rpt'!O$8)*(INDIRECT($AA10)&lt;'Central Position Rpt'!O$9)*(INDIRECT($AB10)))</f>
        <v>#VALUE!</v>
      </c>
      <c r="P10" s="190" t="e">
        <f aca="true" t="array" ref="P10:P10">SUM((INDIRECT($AA10)&gt;'Central Position Rpt'!P$8)*(INDIRECT($AA10)&lt;'Central Position Rpt'!P$9)*(INDIRECT($AB10)))</f>
        <v>#VALUE!</v>
      </c>
      <c r="Q10" s="190" t="e">
        <f aca="true" t="array" ref="Q10:Q10">SUM((INDIRECT($AA10)&gt;'Central Position Rpt'!Q$8)*(INDIRECT($AA10)&lt;'Central Position Rpt'!Q$9)*(INDIRECT($AB10)))</f>
        <v>#VALUE!</v>
      </c>
      <c r="R10" s="190" t="e">
        <f aca="true" t="array" ref="R10:R10">SUM((INDIRECT($AA10)&gt;'Central Position Rpt'!R$8)*(INDIRECT($AA10)&lt;'Central Position Rpt'!R$9)*(INDIRECT($AB10)))</f>
        <v>#VALUE!</v>
      </c>
      <c r="S10" s="190" t="e">
        <f aca="true" t="array" ref="S10:S10">SUM((INDIRECT($AA10)&gt;'Central Position Rpt'!S$8)*(INDIRECT($AA10)&lt;'Central Position Rpt'!S$9)*(INDIRECT($AB10)))</f>
        <v>#VALUE!</v>
      </c>
      <c r="T10" s="191" t="e">
        <f aca="true" t="array" ref="T10:T10">SUM((INDIRECT($AA10)&gt;'Central Position Rpt'!T$8)*(INDIRECT($AA10)&lt;'Central Position Rpt'!T$9)*(INDIRECT($AB10)))</f>
        <v>#VALUE!</v>
      </c>
      <c r="V10" s="192" t="e">
        <f aca="false">SUM(H10:T10)</f>
        <v>#VALUE!</v>
      </c>
      <c r="Y10" s="123" t="e">
        <f aca="false">GetWorkSheet($C10)</f>
        <v>#VALUE!</v>
      </c>
      <c r="Z10" s="122" t="e">
        <f aca="false">FetchDBPage(Y10)</f>
        <v>#VALUE!</v>
      </c>
      <c r="AA10" s="123" t="e">
        <f aca="false">IF(NOT($Y10="#VALUE#"),CONCATENATE($Y10,"!",GetDateStart($Y10),":",GetDateEnd($Y10)),"")</f>
        <v>#VALUE!</v>
      </c>
      <c r="AB10" s="123" t="e">
        <f aca="false">IF(NOT($Y10="#VALUE#"),CONCATENATE($Y10,"!",GetReceiptStart($Y10),":",GetReceiptEnd($Y10)),"")</f>
        <v>#VALUE!</v>
      </c>
      <c r="AC10" s="123" t="e">
        <f aca="false">GetRecNdx($Z10,$C10)</f>
        <v>#VALUE!</v>
      </c>
    </row>
    <row r="11" customFormat="false" ht="12.75" hidden="false" customHeight="false" outlineLevel="0" collapsed="false">
      <c r="C11" s="113"/>
      <c r="E11" s="114"/>
      <c r="F11" s="115"/>
      <c r="G11" s="124" t="e">
        <f aca="false">GetDelBasis($Z10,$AC11)</f>
        <v>#VALUE!</v>
      </c>
      <c r="H11" s="193" t="e">
        <f aca="true" t="array" ref="H11:H11">SUM((INDIRECT($AA11)&gt;'Central Position Rpt'!H$8)*(INDIRECT($AA11)&lt;'Central Position Rpt'!H$9)*(INDIRECT($AB11)))</f>
        <v>#VALUE!</v>
      </c>
      <c r="I11" s="194" t="e">
        <f aca="true" t="array" ref="I11:I11">SUM((INDIRECT($AA11)&gt;'Central Position Rpt'!I$8)*(INDIRECT($AA11)&lt;'Central Position Rpt'!I$9)*(INDIRECT($AB11)))</f>
        <v>#VALUE!</v>
      </c>
      <c r="J11" s="194" t="e">
        <f aca="true" t="array" ref="J11:J11">SUM((INDIRECT($AA11)&gt;'Central Position Rpt'!J$8)*(INDIRECT($AA11)&lt;'Central Position Rpt'!J$9)*(INDIRECT($AB11)))</f>
        <v>#VALUE!</v>
      </c>
      <c r="K11" s="194" t="e">
        <f aca="true" t="array" ref="K11:K11">SUM((INDIRECT($AA11)&gt;'Central Position Rpt'!K$8)*(INDIRECT($AA11)&lt;'Central Position Rpt'!K$9)*(INDIRECT($AB11)))</f>
        <v>#VALUE!</v>
      </c>
      <c r="L11" s="194" t="e">
        <f aca="true" t="array" ref="L11:L11">SUM((INDIRECT($AA11)&gt;'Central Position Rpt'!L$8)*(INDIRECT($AA11)&lt;'Central Position Rpt'!L$9)*(INDIRECT($AB11)))</f>
        <v>#VALUE!</v>
      </c>
      <c r="M11" s="194" t="e">
        <f aca="true" t="array" ref="M11:M11">SUM((INDIRECT($AA11)&gt;'Central Position Rpt'!M$8)*(INDIRECT($AA11)&lt;'Central Position Rpt'!M$9)*(INDIRECT($AB11)))</f>
        <v>#VALUE!</v>
      </c>
      <c r="N11" s="194" t="e">
        <f aca="true" t="array" ref="N11:N11">SUM((INDIRECT($AA11)&gt;'Central Position Rpt'!N$8)*(INDIRECT($AA11)&lt;'Central Position Rpt'!N$9)*(INDIRECT($AB11)))</f>
        <v>#VALUE!</v>
      </c>
      <c r="O11" s="194" t="e">
        <f aca="true" t="array" ref="O11:O11">SUM((INDIRECT($AA11)&gt;'Central Position Rpt'!O$8)*(INDIRECT($AA11)&lt;'Central Position Rpt'!O$9)*(INDIRECT($AB11)))</f>
        <v>#VALUE!</v>
      </c>
      <c r="P11" s="194" t="e">
        <f aca="true" t="array" ref="P11:P11">SUM((INDIRECT($AA11)&gt;'Central Position Rpt'!P$8)*(INDIRECT($AA11)&lt;'Central Position Rpt'!P$9)*(INDIRECT($AB11)))</f>
        <v>#VALUE!</v>
      </c>
      <c r="Q11" s="194" t="e">
        <f aca="true" t="array" ref="Q11:Q11">SUM((INDIRECT($AA11)&gt;'Central Position Rpt'!Q$8)*(INDIRECT($AA11)&lt;'Central Position Rpt'!Q$9)*(INDIRECT($AB11)))</f>
        <v>#VALUE!</v>
      </c>
      <c r="R11" s="194" t="e">
        <f aca="true" t="array" ref="R11:R11">SUM((INDIRECT($AA11)&gt;'Central Position Rpt'!R$8)*(INDIRECT($AA11)&lt;'Central Position Rpt'!R$9)*(INDIRECT($AB11)))</f>
        <v>#VALUE!</v>
      </c>
      <c r="S11" s="194" t="e">
        <f aca="true" t="array" ref="S11:S11">SUM((INDIRECT($AA11)&gt;'Central Position Rpt'!S$8)*(INDIRECT($AA11)&lt;'Central Position Rpt'!S$9)*(INDIRECT($AB11)))</f>
        <v>#VALUE!</v>
      </c>
      <c r="T11" s="195" t="e">
        <f aca="true" t="array" ref="T11:T11">SUM((INDIRECT($AA11)&gt;'Central Position Rpt'!T$8)*(INDIRECT($AA11)&lt;'Central Position Rpt'!T$9)*(INDIRECT($AB11)))</f>
        <v>#VALUE!</v>
      </c>
      <c r="V11" s="196" t="e">
        <f aca="false">SUM(H11:T11)</f>
        <v>#VALUE!</v>
      </c>
      <c r="Y11" s="123" t="e">
        <f aca="false">GetWorkSheet($C10)</f>
        <v>#VALUE!</v>
      </c>
      <c r="Z11" s="122"/>
      <c r="AA11" s="123" t="e">
        <f aca="false">IF(NOT($Y11="#VALUE#"),CONCATENATE($Y11,"!",GetDateStart($Y11),":",GetDateEnd($Y11)),"")</f>
        <v>#VALUE!</v>
      </c>
      <c r="AB11" s="123" t="e">
        <f aca="false">IF(NOT($Y11="#VALUE#"),CONCATENATE($Y11,"!",GetDeliveryStart($Y11),":",GetDeliveryEnd($Y11)),"")</f>
        <v>#VALUE!</v>
      </c>
      <c r="AC11" s="123" t="e">
        <f aca="false">GetRecNdx($Z10,$C10)</f>
        <v>#VALUE!</v>
      </c>
    </row>
    <row r="12" customFormat="false" ht="12.75" hidden="false" customHeight="false" outlineLevel="0" collapsed="false">
      <c r="C12" s="113" t="n">
        <v>2</v>
      </c>
      <c r="E12" s="114" t="e">
        <f aca="false">GetPipeName($Z12,$AC12)</f>
        <v>#VALUE!</v>
      </c>
      <c r="F12" s="115" t="e">
        <f aca="false">CONCATENATE(GetRcptPoint($Z12,$AC12)," to ",GetDelPoint($Z12,$AC12))</f>
        <v>#VALUE!</v>
      </c>
      <c r="G12" s="116" t="e">
        <f aca="false">GetRcptBasis($Z12,$AC12)</f>
        <v>#VALUE!</v>
      </c>
      <c r="H12" s="190" t="e">
        <f aca="true" t="array" ref="H12:H12">SUM((INDIRECT($AA12)&gt;'Central Position Rpt'!H$8)*(INDIRECT($AA12)&lt;'Central Position Rpt'!H$9)*(INDIRECT($AB12)))</f>
        <v>#VALUE!</v>
      </c>
      <c r="I12" s="190" t="e">
        <f aca="true" t="array" ref="I12:I12">SUM((INDIRECT($AA12)&gt;'Central Position Rpt'!I$8)*(INDIRECT($AA12)&lt;'Central Position Rpt'!I$9)*(INDIRECT($AB12)))</f>
        <v>#VALUE!</v>
      </c>
      <c r="J12" s="190" t="e">
        <f aca="true" t="array" ref="J12:J12">SUM((INDIRECT($AA12)&gt;'Central Position Rpt'!J$8)*(INDIRECT($AA12)&lt;'Central Position Rpt'!J$9)*(INDIRECT($AB12)))</f>
        <v>#VALUE!</v>
      </c>
      <c r="K12" s="190" t="e">
        <f aca="true" t="array" ref="K12:K12">SUM((INDIRECT($AA12)&gt;'Central Position Rpt'!K$8)*(INDIRECT($AA12)&lt;'Central Position Rpt'!K$9)*(INDIRECT($AB12)))</f>
        <v>#VALUE!</v>
      </c>
      <c r="L12" s="190" t="e">
        <f aca="true" t="array" ref="L12:L12">SUM((INDIRECT($AA12)&gt;'Central Position Rpt'!L$8)*(INDIRECT($AA12)&lt;'Central Position Rpt'!L$9)*(INDIRECT($AB12)))</f>
        <v>#VALUE!</v>
      </c>
      <c r="M12" s="190" t="e">
        <f aca="true" t="array" ref="M12:M12">SUM((INDIRECT($AA12)&gt;'Central Position Rpt'!M$8)*(INDIRECT($AA12)&lt;'Central Position Rpt'!M$9)*(INDIRECT($AB12)))</f>
        <v>#VALUE!</v>
      </c>
      <c r="N12" s="190" t="e">
        <f aca="true" t="array" ref="N12:N12">SUM((INDIRECT($AA12)&gt;'Central Position Rpt'!N$8)*(INDIRECT($AA12)&lt;'Central Position Rpt'!N$9)*(INDIRECT($AB12)))</f>
        <v>#VALUE!</v>
      </c>
      <c r="O12" s="190" t="e">
        <f aca="true" t="array" ref="O12:O12">SUM((INDIRECT($AA12)&gt;'Central Position Rpt'!O$8)*(INDIRECT($AA12)&lt;'Central Position Rpt'!O$9)*(INDIRECT($AB12)))</f>
        <v>#VALUE!</v>
      </c>
      <c r="P12" s="190" t="e">
        <f aca="true" t="array" ref="P12:P12">SUM((INDIRECT($AA12)&gt;'Central Position Rpt'!P$8)*(INDIRECT($AA12)&lt;'Central Position Rpt'!P$9)*(INDIRECT($AB12)))</f>
        <v>#VALUE!</v>
      </c>
      <c r="Q12" s="190" t="e">
        <f aca="true" t="array" ref="Q12:Q12">SUM((INDIRECT($AA12)&gt;'Central Position Rpt'!Q$8)*(INDIRECT($AA12)&lt;'Central Position Rpt'!Q$9)*(INDIRECT($AB12)))</f>
        <v>#VALUE!</v>
      </c>
      <c r="R12" s="190" t="e">
        <f aca="true" t="array" ref="R12:R12">SUM((INDIRECT($AA12)&gt;'Central Position Rpt'!R$8)*(INDIRECT($AA12)&lt;'Central Position Rpt'!R$9)*(INDIRECT($AB12)))</f>
        <v>#VALUE!</v>
      </c>
      <c r="S12" s="190" t="e">
        <f aca="true" t="array" ref="S12:S12">SUM((INDIRECT($AA12)&gt;'Central Position Rpt'!S$8)*(INDIRECT($AA12)&lt;'Central Position Rpt'!S$9)*(INDIRECT($AB12)))</f>
        <v>#VALUE!</v>
      </c>
      <c r="T12" s="191" t="e">
        <f aca="true" t="array" ref="T12:T12">SUM((INDIRECT($AA12)&gt;'Central Position Rpt'!T$8)*(INDIRECT($AA12)&lt;'Central Position Rpt'!T$9)*(INDIRECT($AB12)))</f>
        <v>#VALUE!</v>
      </c>
      <c r="V12" s="192" t="e">
        <f aca="false">SUM(H12:T12)</f>
        <v>#VALUE!</v>
      </c>
      <c r="Y12" s="123" t="e">
        <f aca="false">GetWorkSheet($C12)</f>
        <v>#VALUE!</v>
      </c>
      <c r="Z12" s="122" t="e">
        <f aca="false">FetchDBPage(Y12)</f>
        <v>#VALUE!</v>
      </c>
      <c r="AA12" s="123" t="e">
        <f aca="false">IF(NOT($Y12="#VALUE#"),CONCATENATE($Y12,"!",GetDateStart($Y12),":",GetDateEnd($Y12)),"")</f>
        <v>#VALUE!</v>
      </c>
      <c r="AB12" s="123" t="e">
        <f aca="false">IF(NOT($Y12="#VALUE#"),CONCATENATE($Y12,"!",GetReceiptStart($Y12),":",GetReceiptEnd($Y12)),"")</f>
        <v>#VALUE!</v>
      </c>
      <c r="AC12" s="123" t="e">
        <f aca="false">GetRecNdx($Z12,$C12)</f>
        <v>#VALUE!</v>
      </c>
    </row>
    <row r="13" customFormat="false" ht="12.75" hidden="false" customHeight="false" outlineLevel="0" collapsed="false">
      <c r="C13" s="113"/>
      <c r="E13" s="114"/>
      <c r="F13" s="115"/>
      <c r="G13" s="124" t="e">
        <f aca="false">GetDelBasis($Z12,$AC13)</f>
        <v>#VALUE!</v>
      </c>
      <c r="H13" s="193" t="e">
        <f aca="true" t="array" ref="H13:H13">SUM((INDIRECT($AA13)&gt;'Central Position Rpt'!H$8)*(INDIRECT($AA13)&lt;'Central Position Rpt'!H$9)*(INDIRECT($AB13)))</f>
        <v>#VALUE!</v>
      </c>
      <c r="I13" s="194" t="e">
        <f aca="true" t="array" ref="I13:I13">SUM((INDIRECT($AA13)&gt;'Central Position Rpt'!I$8)*(INDIRECT($AA13)&lt;'Central Position Rpt'!I$9)*(INDIRECT($AB13)))</f>
        <v>#VALUE!</v>
      </c>
      <c r="J13" s="194" t="e">
        <f aca="true" t="array" ref="J13:J13">SUM((INDIRECT($AA13)&gt;'Central Position Rpt'!J$8)*(INDIRECT($AA13)&lt;'Central Position Rpt'!J$9)*(INDIRECT($AB13)))</f>
        <v>#VALUE!</v>
      </c>
      <c r="K13" s="194" t="e">
        <f aca="true" t="array" ref="K13:K13">SUM((INDIRECT($AA13)&gt;'Central Position Rpt'!K$8)*(INDIRECT($AA13)&lt;'Central Position Rpt'!K$9)*(INDIRECT($AB13)))</f>
        <v>#VALUE!</v>
      </c>
      <c r="L13" s="194" t="e">
        <f aca="true" t="array" ref="L13:L13">SUM((INDIRECT($AA13)&gt;'Central Position Rpt'!L$8)*(INDIRECT($AA13)&lt;'Central Position Rpt'!L$9)*(INDIRECT($AB13)))</f>
        <v>#VALUE!</v>
      </c>
      <c r="M13" s="194" t="e">
        <f aca="true" t="array" ref="M13:M13">SUM((INDIRECT($AA13)&gt;'Central Position Rpt'!M$8)*(INDIRECT($AA13)&lt;'Central Position Rpt'!M$9)*(INDIRECT($AB13)))</f>
        <v>#VALUE!</v>
      </c>
      <c r="N13" s="194" t="e">
        <f aca="true" t="array" ref="N13:N13">SUM((INDIRECT($AA13)&gt;'Central Position Rpt'!N$8)*(INDIRECT($AA13)&lt;'Central Position Rpt'!N$9)*(INDIRECT($AB13)))</f>
        <v>#VALUE!</v>
      </c>
      <c r="O13" s="194" t="e">
        <f aca="true" t="array" ref="O13:O13">SUM((INDIRECT($AA13)&gt;'Central Position Rpt'!O$8)*(INDIRECT($AA13)&lt;'Central Position Rpt'!O$9)*(INDIRECT($AB13)))</f>
        <v>#VALUE!</v>
      </c>
      <c r="P13" s="194" t="e">
        <f aca="true" t="array" ref="P13:P13">SUM((INDIRECT($AA13)&gt;'Central Position Rpt'!P$8)*(INDIRECT($AA13)&lt;'Central Position Rpt'!P$9)*(INDIRECT($AB13)))</f>
        <v>#VALUE!</v>
      </c>
      <c r="Q13" s="194" t="e">
        <f aca="true" t="array" ref="Q13:Q13">SUM((INDIRECT($AA13)&gt;'Central Position Rpt'!Q$8)*(INDIRECT($AA13)&lt;'Central Position Rpt'!Q$9)*(INDIRECT($AB13)))</f>
        <v>#VALUE!</v>
      </c>
      <c r="R13" s="194" t="e">
        <f aca="true" t="array" ref="R13:R13">SUM((INDIRECT($AA13)&gt;'Central Position Rpt'!R$8)*(INDIRECT($AA13)&lt;'Central Position Rpt'!R$9)*(INDIRECT($AB13)))</f>
        <v>#VALUE!</v>
      </c>
      <c r="S13" s="194" t="e">
        <f aca="true" t="array" ref="S13:S13">SUM((INDIRECT($AA13)&gt;'Central Position Rpt'!S$8)*(INDIRECT($AA13)&lt;'Central Position Rpt'!S$9)*(INDIRECT($AB13)))</f>
        <v>#VALUE!</v>
      </c>
      <c r="T13" s="195" t="e">
        <f aca="true" t="array" ref="T13:T13">SUM((INDIRECT($AA13)&gt;'Central Position Rpt'!T$8)*(INDIRECT($AA13)&lt;'Central Position Rpt'!T$9)*(INDIRECT($AB13)))</f>
        <v>#VALUE!</v>
      </c>
      <c r="V13" s="196" t="e">
        <f aca="false">SUM(H13:T13)</f>
        <v>#VALUE!</v>
      </c>
      <c r="Y13" s="123" t="e">
        <f aca="false">GetWorkSheet($C12)</f>
        <v>#VALUE!</v>
      </c>
      <c r="Z13" s="122"/>
      <c r="AA13" s="123" t="e">
        <f aca="false">IF(NOT($Y13="#VALUE#"),CONCATENATE($Y13,"!",GetDateStart($Y13),":",GetDateEnd($Y13)),"")</f>
        <v>#VALUE!</v>
      </c>
      <c r="AB13" s="123" t="e">
        <f aca="false">IF(NOT($Y13="#VALUE#"),CONCATENATE($Y13,"!",GetDeliveryStart($Y13),":",GetDeliveryEnd($Y13)),"")</f>
        <v>#VALUE!</v>
      </c>
      <c r="AC13" s="123" t="e">
        <f aca="false">GetRecNdx($Z12,$C12)</f>
        <v>#VALUE!</v>
      </c>
    </row>
    <row r="14" customFormat="false" ht="12.75" hidden="false" customHeight="false" outlineLevel="0" collapsed="false">
      <c r="C14" s="113" t="n">
        <v>3</v>
      </c>
      <c r="E14" s="114" t="e">
        <f aca="false">GetPipeName($Z14,$AC14)</f>
        <v>#VALUE!</v>
      </c>
      <c r="F14" s="115" t="e">
        <f aca="false">CONCATENATE(GetRcptPoint($Z14,$AC14)," to ",GetDelPoint($Z14,$AC14))</f>
        <v>#VALUE!</v>
      </c>
      <c r="G14" s="116" t="e">
        <f aca="false">GetRcptBasis($Z14,$AC14)</f>
        <v>#VALUE!</v>
      </c>
      <c r="H14" s="190" t="e">
        <f aca="true" t="array" ref="H14:H14">SUM((INDIRECT($AA14)&gt;'Central Position Rpt'!H$8)*(INDIRECT($AA14)&lt;'Central Position Rpt'!H$9)*(INDIRECT($AB14)))</f>
        <v>#VALUE!</v>
      </c>
      <c r="I14" s="190" t="e">
        <f aca="true" t="array" ref="I14:I14">SUM((INDIRECT($AA14)&gt;'Central Position Rpt'!I$8)*(INDIRECT($AA14)&lt;'Central Position Rpt'!I$9)*(INDIRECT($AB14)))</f>
        <v>#VALUE!</v>
      </c>
      <c r="J14" s="190" t="e">
        <f aca="true" t="array" ref="J14:J14">SUM((INDIRECT($AA14)&gt;'Central Position Rpt'!J$8)*(INDIRECT($AA14)&lt;'Central Position Rpt'!J$9)*(INDIRECT($AB14)))</f>
        <v>#VALUE!</v>
      </c>
      <c r="K14" s="190" t="e">
        <f aca="true" t="array" ref="K14:K14">SUM((INDIRECT($AA14)&gt;'Central Position Rpt'!K$8)*(INDIRECT($AA14)&lt;'Central Position Rpt'!K$9)*(INDIRECT($AB14)))</f>
        <v>#VALUE!</v>
      </c>
      <c r="L14" s="190" t="e">
        <f aca="true" t="array" ref="L14:L14">SUM((INDIRECT($AA14)&gt;'Central Position Rpt'!L$8)*(INDIRECT($AA14)&lt;'Central Position Rpt'!L$9)*(INDIRECT($AB14)))</f>
        <v>#VALUE!</v>
      </c>
      <c r="M14" s="190" t="e">
        <f aca="true" t="array" ref="M14:M14">SUM((INDIRECT($AA14)&gt;'Central Position Rpt'!M$8)*(INDIRECT($AA14)&lt;'Central Position Rpt'!M$9)*(INDIRECT($AB14)))</f>
        <v>#VALUE!</v>
      </c>
      <c r="N14" s="190" t="e">
        <f aca="true" t="array" ref="N14:N14">SUM((INDIRECT($AA14)&gt;'Central Position Rpt'!N$8)*(INDIRECT($AA14)&lt;'Central Position Rpt'!N$9)*(INDIRECT($AB14)))</f>
        <v>#VALUE!</v>
      </c>
      <c r="O14" s="190" t="e">
        <f aca="true" t="array" ref="O14:O14">SUM((INDIRECT($AA14)&gt;'Central Position Rpt'!O$8)*(INDIRECT($AA14)&lt;'Central Position Rpt'!O$9)*(INDIRECT($AB14)))</f>
        <v>#VALUE!</v>
      </c>
      <c r="P14" s="190" t="e">
        <f aca="true" t="array" ref="P14:P14">SUM((INDIRECT($AA14)&gt;'Central Position Rpt'!P$8)*(INDIRECT($AA14)&lt;'Central Position Rpt'!P$9)*(INDIRECT($AB14)))</f>
        <v>#VALUE!</v>
      </c>
      <c r="Q14" s="190" t="e">
        <f aca="true" t="array" ref="Q14:Q14">SUM((INDIRECT($AA14)&gt;'Central Position Rpt'!Q$8)*(INDIRECT($AA14)&lt;'Central Position Rpt'!Q$9)*(INDIRECT($AB14)))</f>
        <v>#VALUE!</v>
      </c>
      <c r="R14" s="190" t="e">
        <f aca="true" t="array" ref="R14:R14">SUM((INDIRECT($AA14)&gt;'Central Position Rpt'!R$8)*(INDIRECT($AA14)&lt;'Central Position Rpt'!R$9)*(INDIRECT($AB14)))</f>
        <v>#VALUE!</v>
      </c>
      <c r="S14" s="190" t="e">
        <f aca="true" t="array" ref="S14:S14">SUM((INDIRECT($AA14)&gt;'Central Position Rpt'!S$8)*(INDIRECT($AA14)&lt;'Central Position Rpt'!S$9)*(INDIRECT($AB14)))</f>
        <v>#VALUE!</v>
      </c>
      <c r="T14" s="191" t="e">
        <f aca="true" t="array" ref="T14:T14">SUM((INDIRECT($AA14)&gt;'Central Position Rpt'!T$8)*(INDIRECT($AA14)&lt;'Central Position Rpt'!T$9)*(INDIRECT($AB14)))</f>
        <v>#VALUE!</v>
      </c>
      <c r="V14" s="192" t="e">
        <f aca="false">SUM(H14:T14)</f>
        <v>#VALUE!</v>
      </c>
      <c r="Y14" s="123" t="e">
        <f aca="false">GetWorkSheet($C14)</f>
        <v>#VALUE!</v>
      </c>
      <c r="Z14" s="122" t="e">
        <f aca="false">FetchDBPage(Y14)</f>
        <v>#VALUE!</v>
      </c>
      <c r="AA14" s="123" t="e">
        <f aca="false">IF(NOT($Y14="#VALUE#"),CONCATENATE($Y14,"!",GetDateStart($Y14),":",GetDateEnd($Y14)),"")</f>
        <v>#VALUE!</v>
      </c>
      <c r="AB14" s="123" t="e">
        <f aca="false">IF(NOT($Y14="#VALUE#"),CONCATENATE($Y14,"!",GetReceiptStart($Y14),":",GetReceiptEnd($Y14)),"")</f>
        <v>#VALUE!</v>
      </c>
      <c r="AC14" s="123" t="e">
        <f aca="false">GetRecNdx($Z14,$C14)</f>
        <v>#VALUE!</v>
      </c>
    </row>
    <row r="15" customFormat="false" ht="12.75" hidden="false" customHeight="false" outlineLevel="0" collapsed="false">
      <c r="C15" s="113"/>
      <c r="E15" s="114"/>
      <c r="F15" s="115"/>
      <c r="G15" s="124" t="e">
        <f aca="false">GetDelBasis($Z14,$AC15)</f>
        <v>#VALUE!</v>
      </c>
      <c r="H15" s="193" t="e">
        <f aca="true" t="array" ref="H15:H15">SUM((INDIRECT($AA15)&gt;'Central Position Rpt'!H$8)*(INDIRECT($AA15)&lt;'Central Position Rpt'!H$9)*(INDIRECT($AB15)))</f>
        <v>#VALUE!</v>
      </c>
      <c r="I15" s="194" t="e">
        <f aca="true" t="array" ref="I15:I15">SUM((INDIRECT($AA15)&gt;'Central Position Rpt'!I$8)*(INDIRECT($AA15)&lt;'Central Position Rpt'!I$9)*(INDIRECT($AB15)))</f>
        <v>#VALUE!</v>
      </c>
      <c r="J15" s="194" t="e">
        <f aca="true" t="array" ref="J15:J15">SUM((INDIRECT($AA15)&gt;'Central Position Rpt'!J$8)*(INDIRECT($AA15)&lt;'Central Position Rpt'!J$9)*(INDIRECT($AB15)))</f>
        <v>#VALUE!</v>
      </c>
      <c r="K15" s="194" t="e">
        <f aca="true" t="array" ref="K15:K15">SUM((INDIRECT($AA15)&gt;'Central Position Rpt'!K$8)*(INDIRECT($AA15)&lt;'Central Position Rpt'!K$9)*(INDIRECT($AB15)))</f>
        <v>#VALUE!</v>
      </c>
      <c r="L15" s="194" t="e">
        <f aca="true" t="array" ref="L15:L15">SUM((INDIRECT($AA15)&gt;'Central Position Rpt'!L$8)*(INDIRECT($AA15)&lt;'Central Position Rpt'!L$9)*(INDIRECT($AB15)))</f>
        <v>#VALUE!</v>
      </c>
      <c r="M15" s="194" t="e">
        <f aca="true" t="array" ref="M15:M15">SUM((INDIRECT($AA15)&gt;'Central Position Rpt'!M$8)*(INDIRECT($AA15)&lt;'Central Position Rpt'!M$9)*(INDIRECT($AB15)))</f>
        <v>#VALUE!</v>
      </c>
      <c r="N15" s="194" t="e">
        <f aca="true" t="array" ref="N15:N15">SUM((INDIRECT($AA15)&gt;'Central Position Rpt'!N$8)*(INDIRECT($AA15)&lt;'Central Position Rpt'!N$9)*(INDIRECT($AB15)))</f>
        <v>#VALUE!</v>
      </c>
      <c r="O15" s="194" t="e">
        <f aca="true" t="array" ref="O15:O15">SUM((INDIRECT($AA15)&gt;'Central Position Rpt'!O$8)*(INDIRECT($AA15)&lt;'Central Position Rpt'!O$9)*(INDIRECT($AB15)))</f>
        <v>#VALUE!</v>
      </c>
      <c r="P15" s="194" t="e">
        <f aca="true" t="array" ref="P15:P15">SUM((INDIRECT($AA15)&gt;'Central Position Rpt'!P$8)*(INDIRECT($AA15)&lt;'Central Position Rpt'!P$9)*(INDIRECT($AB15)))</f>
        <v>#VALUE!</v>
      </c>
      <c r="Q15" s="194" t="e">
        <f aca="true" t="array" ref="Q15:Q15">SUM((INDIRECT($AA15)&gt;'Central Position Rpt'!Q$8)*(INDIRECT($AA15)&lt;'Central Position Rpt'!Q$9)*(INDIRECT($AB15)))</f>
        <v>#VALUE!</v>
      </c>
      <c r="R15" s="194" t="e">
        <f aca="true" t="array" ref="R15:R15">SUM((INDIRECT($AA15)&gt;'Central Position Rpt'!R$8)*(INDIRECT($AA15)&lt;'Central Position Rpt'!R$9)*(INDIRECT($AB15)))</f>
        <v>#VALUE!</v>
      </c>
      <c r="S15" s="194" t="e">
        <f aca="true" t="array" ref="S15:S15">SUM((INDIRECT($AA15)&gt;'Central Position Rpt'!S$8)*(INDIRECT($AA15)&lt;'Central Position Rpt'!S$9)*(INDIRECT($AB15)))</f>
        <v>#VALUE!</v>
      </c>
      <c r="T15" s="195" t="e">
        <f aca="true" t="array" ref="T15:T15">SUM((INDIRECT($AA15)&gt;'Central Position Rpt'!T$8)*(INDIRECT($AA15)&lt;'Central Position Rpt'!T$9)*(INDIRECT($AB15)))</f>
        <v>#VALUE!</v>
      </c>
      <c r="V15" s="196" t="e">
        <f aca="false">SUM(H15:T15)</f>
        <v>#VALUE!</v>
      </c>
      <c r="Y15" s="123" t="e">
        <f aca="false">GetWorkSheet($C14)</f>
        <v>#VALUE!</v>
      </c>
      <c r="Z15" s="122"/>
      <c r="AA15" s="123" t="e">
        <f aca="false">IF(NOT($Y15="#VALUE#"),CONCATENATE($Y15,"!",GetDateStart($Y15),":",GetDateEnd($Y15)),"")</f>
        <v>#VALUE!</v>
      </c>
      <c r="AB15" s="123" t="e">
        <f aca="false">IF(NOT($Y15="#VALUE#"),CONCATENATE($Y15,"!",GetDeliveryStart($Y15),":",GetDeliveryEnd($Y15)),"")</f>
        <v>#VALUE!</v>
      </c>
      <c r="AC15" s="123" t="e">
        <f aca="false">GetRecNdx($Z14,$C14)</f>
        <v>#VALUE!</v>
      </c>
    </row>
    <row r="16" customFormat="false" ht="12.75" hidden="false" customHeight="false" outlineLevel="0" collapsed="false">
      <c r="C16" s="113" t="n">
        <v>4</v>
      </c>
      <c r="E16" s="114" t="e">
        <f aca="false">GetPipeName($Z16,$AC16)</f>
        <v>#VALUE!</v>
      </c>
      <c r="F16" s="115" t="e">
        <f aca="false">CONCATENATE(GetRcptPoint($Z16,$AC16)," to ",GetDelPoint($Z16,$AC16))</f>
        <v>#VALUE!</v>
      </c>
      <c r="G16" s="116" t="e">
        <f aca="false">GetRcptBasis($Z16,$AC16)</f>
        <v>#VALUE!</v>
      </c>
      <c r="H16" s="190" t="e">
        <f aca="true" t="array" ref="H16:H16">SUM((INDIRECT($AA16)&gt;'Central Position Rpt'!H$8)*(INDIRECT($AA16)&lt;'Central Position Rpt'!H$9)*(INDIRECT($AB16)))</f>
        <v>#VALUE!</v>
      </c>
      <c r="I16" s="190" t="e">
        <f aca="true" t="array" ref="I16:I16">SUM((INDIRECT($AA16)&gt;'Central Position Rpt'!I$8)*(INDIRECT($AA16)&lt;'Central Position Rpt'!I$9)*(INDIRECT($AB16)))</f>
        <v>#VALUE!</v>
      </c>
      <c r="J16" s="190" t="e">
        <f aca="true" t="array" ref="J16:J16">SUM((INDIRECT($AA16)&gt;'Central Position Rpt'!J$8)*(INDIRECT($AA16)&lt;'Central Position Rpt'!J$9)*(INDIRECT($AB16)))</f>
        <v>#VALUE!</v>
      </c>
      <c r="K16" s="190" t="e">
        <f aca="true" t="array" ref="K16:K16">SUM((INDIRECT($AA16)&gt;'Central Position Rpt'!K$8)*(INDIRECT($AA16)&lt;'Central Position Rpt'!K$9)*(INDIRECT($AB16)))</f>
        <v>#VALUE!</v>
      </c>
      <c r="L16" s="190" t="e">
        <f aca="true" t="array" ref="L16:L16">SUM((INDIRECT($AA16)&gt;'Central Position Rpt'!L$8)*(INDIRECT($AA16)&lt;'Central Position Rpt'!L$9)*(INDIRECT($AB16)))</f>
        <v>#VALUE!</v>
      </c>
      <c r="M16" s="190" t="e">
        <f aca="true" t="array" ref="M16:M16">SUM((INDIRECT($AA16)&gt;'Central Position Rpt'!M$8)*(INDIRECT($AA16)&lt;'Central Position Rpt'!M$9)*(INDIRECT($AB16)))</f>
        <v>#VALUE!</v>
      </c>
      <c r="N16" s="190" t="e">
        <f aca="true" t="array" ref="N16:N16">SUM((INDIRECT($AA16)&gt;'Central Position Rpt'!N$8)*(INDIRECT($AA16)&lt;'Central Position Rpt'!N$9)*(INDIRECT($AB16)))</f>
        <v>#VALUE!</v>
      </c>
      <c r="O16" s="190" t="e">
        <f aca="true" t="array" ref="O16:O16">SUM((INDIRECT($AA16)&gt;'Central Position Rpt'!O$8)*(INDIRECT($AA16)&lt;'Central Position Rpt'!O$9)*(INDIRECT($AB16)))</f>
        <v>#VALUE!</v>
      </c>
      <c r="P16" s="190" t="e">
        <f aca="true" t="array" ref="P16:P16">SUM((INDIRECT($AA16)&gt;'Central Position Rpt'!P$8)*(INDIRECT($AA16)&lt;'Central Position Rpt'!P$9)*(INDIRECT($AB16)))</f>
        <v>#VALUE!</v>
      </c>
      <c r="Q16" s="190" t="e">
        <f aca="true" t="array" ref="Q16:Q16">SUM((INDIRECT($AA16)&gt;'Central Position Rpt'!Q$8)*(INDIRECT($AA16)&lt;'Central Position Rpt'!Q$9)*(INDIRECT($AB16)))</f>
        <v>#VALUE!</v>
      </c>
      <c r="R16" s="190" t="e">
        <f aca="true" t="array" ref="R16:R16">SUM((INDIRECT($AA16)&gt;'Central Position Rpt'!R$8)*(INDIRECT($AA16)&lt;'Central Position Rpt'!R$9)*(INDIRECT($AB16)))</f>
        <v>#VALUE!</v>
      </c>
      <c r="S16" s="190" t="e">
        <f aca="true" t="array" ref="S16:S16">SUM((INDIRECT($AA16)&gt;'Central Position Rpt'!S$8)*(INDIRECT($AA16)&lt;'Central Position Rpt'!S$9)*(INDIRECT($AB16)))</f>
        <v>#VALUE!</v>
      </c>
      <c r="T16" s="191" t="e">
        <f aca="true" t="array" ref="T16:T16">SUM((INDIRECT($AA16)&gt;'Central Position Rpt'!T$8)*(INDIRECT($AA16)&lt;'Central Position Rpt'!T$9)*(INDIRECT($AB16)))</f>
        <v>#VALUE!</v>
      </c>
      <c r="V16" s="192" t="e">
        <f aca="false">SUM(H16:T16)</f>
        <v>#VALUE!</v>
      </c>
      <c r="Y16" s="123" t="e">
        <f aca="false">GetWorkSheet($C16)</f>
        <v>#VALUE!</v>
      </c>
      <c r="Z16" s="122" t="e">
        <f aca="false">FetchDBPage(Y16)</f>
        <v>#VALUE!</v>
      </c>
      <c r="AA16" s="123" t="e">
        <f aca="false">IF(NOT($Y16="#VALUE#"),CONCATENATE($Y16,"!",GetDateStart($Y16),":",GetDateEnd($Y16)),"")</f>
        <v>#VALUE!</v>
      </c>
      <c r="AB16" s="123" t="e">
        <f aca="false">IF(NOT($Y16="#VALUE#"),CONCATENATE($Y16,"!",GetReceiptStart($Y16),":",GetReceiptEnd($Y16)),"")</f>
        <v>#VALUE!</v>
      </c>
      <c r="AC16" s="123" t="e">
        <f aca="false">GetRecNdx($Z16,$C16)</f>
        <v>#VALUE!</v>
      </c>
    </row>
    <row r="17" customFormat="false" ht="12.75" hidden="false" customHeight="false" outlineLevel="0" collapsed="false">
      <c r="C17" s="113"/>
      <c r="E17" s="114"/>
      <c r="F17" s="115"/>
      <c r="G17" s="124" t="e">
        <f aca="false">GetDelBasis($Z16,$AC17)</f>
        <v>#VALUE!</v>
      </c>
      <c r="H17" s="193" t="e">
        <f aca="true" t="array" ref="H17:H17">SUM((INDIRECT($AA17)&gt;'Central Position Rpt'!H$8)*(INDIRECT($AA17)&lt;'Central Position Rpt'!H$9)*(INDIRECT($AB17)))</f>
        <v>#VALUE!</v>
      </c>
      <c r="I17" s="194" t="e">
        <f aca="true" t="array" ref="I17:I17">SUM((INDIRECT($AA17)&gt;'Central Position Rpt'!I$8)*(INDIRECT($AA17)&lt;'Central Position Rpt'!I$9)*(INDIRECT($AB17)))</f>
        <v>#VALUE!</v>
      </c>
      <c r="J17" s="194" t="e">
        <f aca="true" t="array" ref="J17:J17">SUM((INDIRECT($AA17)&gt;'Central Position Rpt'!J$8)*(INDIRECT($AA17)&lt;'Central Position Rpt'!J$9)*(INDIRECT($AB17)))</f>
        <v>#VALUE!</v>
      </c>
      <c r="K17" s="194" t="e">
        <f aca="true" t="array" ref="K17:K17">SUM((INDIRECT($AA17)&gt;'Central Position Rpt'!K$8)*(INDIRECT($AA17)&lt;'Central Position Rpt'!K$9)*(INDIRECT($AB17)))</f>
        <v>#VALUE!</v>
      </c>
      <c r="L17" s="194" t="e">
        <f aca="true" t="array" ref="L17:L17">SUM((INDIRECT($AA17)&gt;'Central Position Rpt'!L$8)*(INDIRECT($AA17)&lt;'Central Position Rpt'!L$9)*(INDIRECT($AB17)))</f>
        <v>#VALUE!</v>
      </c>
      <c r="M17" s="194" t="e">
        <f aca="true" t="array" ref="M17:M17">SUM((INDIRECT($AA17)&gt;'Central Position Rpt'!M$8)*(INDIRECT($AA17)&lt;'Central Position Rpt'!M$9)*(INDIRECT($AB17)))</f>
        <v>#VALUE!</v>
      </c>
      <c r="N17" s="194" t="e">
        <f aca="true" t="array" ref="N17:N17">SUM((INDIRECT($AA17)&gt;'Central Position Rpt'!N$8)*(INDIRECT($AA17)&lt;'Central Position Rpt'!N$9)*(INDIRECT($AB17)))</f>
        <v>#VALUE!</v>
      </c>
      <c r="O17" s="194" t="e">
        <f aca="true" t="array" ref="O17:O17">SUM((INDIRECT($AA17)&gt;'Central Position Rpt'!O$8)*(INDIRECT($AA17)&lt;'Central Position Rpt'!O$9)*(INDIRECT($AB17)))</f>
        <v>#VALUE!</v>
      </c>
      <c r="P17" s="194" t="e">
        <f aca="true" t="array" ref="P17:P17">SUM((INDIRECT($AA17)&gt;'Central Position Rpt'!P$8)*(INDIRECT($AA17)&lt;'Central Position Rpt'!P$9)*(INDIRECT($AB17)))</f>
        <v>#VALUE!</v>
      </c>
      <c r="Q17" s="194" t="e">
        <f aca="true" t="array" ref="Q17:Q17">SUM((INDIRECT($AA17)&gt;'Central Position Rpt'!Q$8)*(INDIRECT($AA17)&lt;'Central Position Rpt'!Q$9)*(INDIRECT($AB17)))</f>
        <v>#VALUE!</v>
      </c>
      <c r="R17" s="194" t="e">
        <f aca="true" t="array" ref="R17:R17">SUM((INDIRECT($AA17)&gt;'Central Position Rpt'!R$8)*(INDIRECT($AA17)&lt;'Central Position Rpt'!R$9)*(INDIRECT($AB17)))</f>
        <v>#VALUE!</v>
      </c>
      <c r="S17" s="194" t="e">
        <f aca="true" t="array" ref="S17:S17">SUM((INDIRECT($AA17)&gt;'Central Position Rpt'!S$8)*(INDIRECT($AA17)&lt;'Central Position Rpt'!S$9)*(INDIRECT($AB17)))</f>
        <v>#VALUE!</v>
      </c>
      <c r="T17" s="195" t="e">
        <f aca="true" t="array" ref="T17:T17">SUM((INDIRECT($AA17)&gt;'Central Position Rpt'!T$8)*(INDIRECT($AA17)&lt;'Central Position Rpt'!T$9)*(INDIRECT($AB17)))</f>
        <v>#VALUE!</v>
      </c>
      <c r="V17" s="196" t="e">
        <f aca="false">SUM(H17:T17)</f>
        <v>#VALUE!</v>
      </c>
      <c r="Y17" s="123" t="e">
        <f aca="false">GetWorkSheet($C16)</f>
        <v>#VALUE!</v>
      </c>
      <c r="Z17" s="122"/>
      <c r="AA17" s="123" t="e">
        <f aca="false">IF(NOT($Y17="#VALUE#"),CONCATENATE($Y17,"!",GetDateStart($Y17),":",GetDateEnd($Y17)),"")</f>
        <v>#VALUE!</v>
      </c>
      <c r="AB17" s="123" t="e">
        <f aca="false">IF(NOT($Y17="#VALUE#"),CONCATENATE($Y17,"!",GetDeliveryStart($Y17),":",GetDeliveryEnd($Y17)),"")</f>
        <v>#VALUE!</v>
      </c>
      <c r="AC17" s="123" t="e">
        <f aca="false">GetRecNdx($Z16,$C16)</f>
        <v>#VALUE!</v>
      </c>
    </row>
    <row r="18" customFormat="false" ht="12.75" hidden="false" customHeight="false" outlineLevel="0" collapsed="false">
      <c r="C18" s="113" t="n">
        <v>5</v>
      </c>
      <c r="E18" s="114" t="e">
        <f aca="false">GetPipeName($Z18,$AC18)</f>
        <v>#VALUE!</v>
      </c>
      <c r="F18" s="115" t="e">
        <f aca="false">CONCATENATE(GetRcptPoint($Z18,$AC18)," to ",GetDelPoint($Z18,$AC18))</f>
        <v>#VALUE!</v>
      </c>
      <c r="G18" s="116" t="e">
        <f aca="false">GetRcptBasis($Z18,$AC18)</f>
        <v>#VALUE!</v>
      </c>
      <c r="H18" s="190" t="e">
        <f aca="true" t="array" ref="H18:H18">SUM((INDIRECT($AA18)&gt;'Central Position Rpt'!H$8)*(INDIRECT($AA18)&lt;'Central Position Rpt'!H$9)*(INDIRECT($AB18)))</f>
        <v>#VALUE!</v>
      </c>
      <c r="I18" s="190" t="e">
        <f aca="true" t="array" ref="I18:I18">SUM((INDIRECT($AA18)&gt;'Central Position Rpt'!I$8)*(INDIRECT($AA18)&lt;'Central Position Rpt'!I$9)*(INDIRECT($AB18)))</f>
        <v>#VALUE!</v>
      </c>
      <c r="J18" s="190" t="e">
        <f aca="true" t="array" ref="J18:J18">SUM((INDIRECT($AA18)&gt;'Central Position Rpt'!J$8)*(INDIRECT($AA18)&lt;'Central Position Rpt'!J$9)*(INDIRECT($AB18)))</f>
        <v>#VALUE!</v>
      </c>
      <c r="K18" s="190" t="e">
        <f aca="true" t="array" ref="K18:K18">SUM((INDIRECT($AA18)&gt;'Central Position Rpt'!K$8)*(INDIRECT($AA18)&lt;'Central Position Rpt'!K$9)*(INDIRECT($AB18)))</f>
        <v>#VALUE!</v>
      </c>
      <c r="L18" s="190" t="e">
        <f aca="true" t="array" ref="L18:L18">SUM((INDIRECT($AA18)&gt;'Central Position Rpt'!L$8)*(INDIRECT($AA18)&lt;'Central Position Rpt'!L$9)*(INDIRECT($AB18)))</f>
        <v>#VALUE!</v>
      </c>
      <c r="M18" s="190" t="e">
        <f aca="true" t="array" ref="M18:M18">SUM((INDIRECT($AA18)&gt;'Central Position Rpt'!M$8)*(INDIRECT($AA18)&lt;'Central Position Rpt'!M$9)*(INDIRECT($AB18)))</f>
        <v>#VALUE!</v>
      </c>
      <c r="N18" s="190" t="e">
        <f aca="true" t="array" ref="N18:N18">SUM((INDIRECT($AA18)&gt;'Central Position Rpt'!N$8)*(INDIRECT($AA18)&lt;'Central Position Rpt'!N$9)*(INDIRECT($AB18)))</f>
        <v>#VALUE!</v>
      </c>
      <c r="O18" s="190" t="e">
        <f aca="true" t="array" ref="O18:O18">SUM((INDIRECT($AA18)&gt;'Central Position Rpt'!O$8)*(INDIRECT($AA18)&lt;'Central Position Rpt'!O$9)*(INDIRECT($AB18)))</f>
        <v>#VALUE!</v>
      </c>
      <c r="P18" s="190" t="e">
        <f aca="true" t="array" ref="P18:P18">SUM((INDIRECT($AA18)&gt;'Central Position Rpt'!P$8)*(INDIRECT($AA18)&lt;'Central Position Rpt'!P$9)*(INDIRECT($AB18)))</f>
        <v>#VALUE!</v>
      </c>
      <c r="Q18" s="190" t="e">
        <f aca="true" t="array" ref="Q18:Q18">SUM((INDIRECT($AA18)&gt;'Central Position Rpt'!Q$8)*(INDIRECT($AA18)&lt;'Central Position Rpt'!Q$9)*(INDIRECT($AB18)))</f>
        <v>#VALUE!</v>
      </c>
      <c r="R18" s="190" t="e">
        <f aca="true" t="array" ref="R18:R18">SUM((INDIRECT($AA18)&gt;'Central Position Rpt'!R$8)*(INDIRECT($AA18)&lt;'Central Position Rpt'!R$9)*(INDIRECT($AB18)))</f>
        <v>#VALUE!</v>
      </c>
      <c r="S18" s="190" t="e">
        <f aca="true" t="array" ref="S18:S18">SUM((INDIRECT($AA18)&gt;'Central Position Rpt'!S$8)*(INDIRECT($AA18)&lt;'Central Position Rpt'!S$9)*(INDIRECT($AB18)))</f>
        <v>#VALUE!</v>
      </c>
      <c r="T18" s="191" t="e">
        <f aca="true" t="array" ref="T18:T18">SUM((INDIRECT($AA18)&gt;'Central Position Rpt'!T$8)*(INDIRECT($AA18)&lt;'Central Position Rpt'!T$9)*(INDIRECT($AB18)))</f>
        <v>#VALUE!</v>
      </c>
      <c r="V18" s="192" t="e">
        <f aca="false">SUM(H18:T18)</f>
        <v>#VALUE!</v>
      </c>
      <c r="Y18" s="123" t="e">
        <f aca="false">GetWorkSheet($C18)</f>
        <v>#VALUE!</v>
      </c>
      <c r="Z18" s="122" t="e">
        <f aca="false">FetchDBPage(Y18)</f>
        <v>#VALUE!</v>
      </c>
      <c r="AA18" s="123" t="e">
        <f aca="false">IF(NOT($Y18="#VALUE#"),CONCATENATE($Y18,"!",GetDateStart($Y18),":",GetDateEnd($Y18)),"")</f>
        <v>#VALUE!</v>
      </c>
      <c r="AB18" s="123" t="e">
        <f aca="false">IF(NOT($Y18="#VALUE#"),CONCATENATE($Y18,"!",GetReceiptStart($Y18),":",GetReceiptEnd($Y18)),"")</f>
        <v>#VALUE!</v>
      </c>
      <c r="AC18" s="123" t="e">
        <f aca="false">GetRecNdx($Z18,$C18)</f>
        <v>#VALUE!</v>
      </c>
    </row>
    <row r="19" customFormat="false" ht="12.75" hidden="false" customHeight="false" outlineLevel="0" collapsed="false">
      <c r="C19" s="113"/>
      <c r="E19" s="114"/>
      <c r="F19" s="115"/>
      <c r="G19" s="124" t="e">
        <f aca="false">GetDelBasis($Z18,$AC19)</f>
        <v>#VALUE!</v>
      </c>
      <c r="H19" s="193" t="e">
        <f aca="true" t="array" ref="H19:H19">SUM((INDIRECT($AA19)&gt;'Central Position Rpt'!H$8)*(INDIRECT($AA19)&lt;'Central Position Rpt'!H$9)*(INDIRECT($AB19)))</f>
        <v>#VALUE!</v>
      </c>
      <c r="I19" s="194" t="e">
        <f aca="true" t="array" ref="I19:I19">SUM((INDIRECT($AA19)&gt;'Central Position Rpt'!I$8)*(INDIRECT($AA19)&lt;'Central Position Rpt'!I$9)*(INDIRECT($AB19)))</f>
        <v>#VALUE!</v>
      </c>
      <c r="J19" s="194" t="e">
        <f aca="true" t="array" ref="J19:J19">SUM((INDIRECT($AA19)&gt;'Central Position Rpt'!J$8)*(INDIRECT($AA19)&lt;'Central Position Rpt'!J$9)*(INDIRECT($AB19)))</f>
        <v>#VALUE!</v>
      </c>
      <c r="K19" s="194" t="e">
        <f aca="true" t="array" ref="K19:K19">SUM((INDIRECT($AA19)&gt;'Central Position Rpt'!K$8)*(INDIRECT($AA19)&lt;'Central Position Rpt'!K$9)*(INDIRECT($AB19)))</f>
        <v>#VALUE!</v>
      </c>
      <c r="L19" s="194" t="e">
        <f aca="true" t="array" ref="L19:L19">SUM((INDIRECT($AA19)&gt;'Central Position Rpt'!L$8)*(INDIRECT($AA19)&lt;'Central Position Rpt'!L$9)*(INDIRECT($AB19)))</f>
        <v>#VALUE!</v>
      </c>
      <c r="M19" s="194" t="e">
        <f aca="true" t="array" ref="M19:M19">SUM((INDIRECT($AA19)&gt;'Central Position Rpt'!M$8)*(INDIRECT($AA19)&lt;'Central Position Rpt'!M$9)*(INDIRECT($AB19)))</f>
        <v>#VALUE!</v>
      </c>
      <c r="N19" s="194" t="e">
        <f aca="true" t="array" ref="N19:N19">SUM((INDIRECT($AA19)&gt;'Central Position Rpt'!N$8)*(INDIRECT($AA19)&lt;'Central Position Rpt'!N$9)*(INDIRECT($AB19)))</f>
        <v>#VALUE!</v>
      </c>
      <c r="O19" s="194" t="e">
        <f aca="true" t="array" ref="O19:O19">SUM((INDIRECT($AA19)&gt;'Central Position Rpt'!O$8)*(INDIRECT($AA19)&lt;'Central Position Rpt'!O$9)*(INDIRECT($AB19)))</f>
        <v>#VALUE!</v>
      </c>
      <c r="P19" s="194" t="e">
        <f aca="true" t="array" ref="P19:P19">SUM((INDIRECT($AA19)&gt;'Central Position Rpt'!P$8)*(INDIRECT($AA19)&lt;'Central Position Rpt'!P$9)*(INDIRECT($AB19)))</f>
        <v>#VALUE!</v>
      </c>
      <c r="Q19" s="194" t="e">
        <f aca="true" t="array" ref="Q19:Q19">SUM((INDIRECT($AA19)&gt;'Central Position Rpt'!Q$8)*(INDIRECT($AA19)&lt;'Central Position Rpt'!Q$9)*(INDIRECT($AB19)))</f>
        <v>#VALUE!</v>
      </c>
      <c r="R19" s="194" t="e">
        <f aca="true" t="array" ref="R19:R19">SUM((INDIRECT($AA19)&gt;'Central Position Rpt'!R$8)*(INDIRECT($AA19)&lt;'Central Position Rpt'!R$9)*(INDIRECT($AB19)))</f>
        <v>#VALUE!</v>
      </c>
      <c r="S19" s="194" t="e">
        <f aca="true" t="array" ref="S19:S19">SUM((INDIRECT($AA19)&gt;'Central Position Rpt'!S$8)*(INDIRECT($AA19)&lt;'Central Position Rpt'!S$9)*(INDIRECT($AB19)))</f>
        <v>#VALUE!</v>
      </c>
      <c r="T19" s="195" t="e">
        <f aca="true" t="array" ref="T19:T19">SUM((INDIRECT($AA19)&gt;'Central Position Rpt'!T$8)*(INDIRECT($AA19)&lt;'Central Position Rpt'!T$9)*(INDIRECT($AB19)))</f>
        <v>#VALUE!</v>
      </c>
      <c r="V19" s="196" t="e">
        <f aca="false">SUM(H19:T19)</f>
        <v>#VALUE!</v>
      </c>
      <c r="Y19" s="123" t="e">
        <f aca="false">GetWorkSheet($C18)</f>
        <v>#VALUE!</v>
      </c>
      <c r="Z19" s="122"/>
      <c r="AA19" s="123" t="e">
        <f aca="false">IF(NOT($Y19="#VALUE#"),CONCATENATE($Y19,"!",GetDateStart($Y19),":",GetDateEnd($Y19)),"")</f>
        <v>#VALUE!</v>
      </c>
      <c r="AB19" s="123" t="e">
        <f aca="false">IF(NOT($Y19="#VALUE#"),CONCATENATE($Y19,"!",GetDeliveryStart($Y19),":",GetDeliveryEnd($Y19)),"")</f>
        <v>#VALUE!</v>
      </c>
      <c r="AC19" s="123" t="e">
        <f aca="false">GetRecNdx($Z18,$C18)</f>
        <v>#VALUE!</v>
      </c>
    </row>
    <row r="20" customFormat="false" ht="12.75" hidden="false" customHeight="false" outlineLevel="0" collapsed="false">
      <c r="C20" s="113" t="n">
        <v>6</v>
      </c>
      <c r="E20" s="114" t="e">
        <f aca="false">GetPipeName($Z20,$AC20)</f>
        <v>#VALUE!</v>
      </c>
      <c r="F20" s="115" t="e">
        <f aca="false">CONCATENATE(GetRcptPoint($Z20,$AC20)," to ",GetDelPoint($Z20,$AC20))</f>
        <v>#VALUE!</v>
      </c>
      <c r="G20" s="116" t="e">
        <f aca="false">GetRcptBasis($Z20,$AC20)</f>
        <v>#VALUE!</v>
      </c>
      <c r="H20" s="190" t="e">
        <f aca="true" t="array" ref="H20:H20">SUM((INDIRECT($AA20)&gt;'Central Position Rpt'!H$8)*(INDIRECT($AA20)&lt;'Central Position Rpt'!H$9)*(INDIRECT($AB20)))</f>
        <v>#VALUE!</v>
      </c>
      <c r="I20" s="190" t="e">
        <f aca="true" t="array" ref="I20:I20">SUM((INDIRECT($AA20)&gt;'Central Position Rpt'!I$8)*(INDIRECT($AA20)&lt;'Central Position Rpt'!I$9)*(INDIRECT($AB20)))</f>
        <v>#VALUE!</v>
      </c>
      <c r="J20" s="190" t="e">
        <f aca="true" t="array" ref="J20:J20">SUM((INDIRECT($AA20)&gt;'Central Position Rpt'!J$8)*(INDIRECT($AA20)&lt;'Central Position Rpt'!J$9)*(INDIRECT($AB20)))</f>
        <v>#VALUE!</v>
      </c>
      <c r="K20" s="190" t="e">
        <f aca="true" t="array" ref="K20:K20">SUM((INDIRECT($AA20)&gt;'Central Position Rpt'!K$8)*(INDIRECT($AA20)&lt;'Central Position Rpt'!K$9)*(INDIRECT($AB20)))</f>
        <v>#VALUE!</v>
      </c>
      <c r="L20" s="190" t="e">
        <f aca="true" t="array" ref="L20:L20">SUM((INDIRECT($AA20)&gt;'Central Position Rpt'!L$8)*(INDIRECT($AA20)&lt;'Central Position Rpt'!L$9)*(INDIRECT($AB20)))</f>
        <v>#VALUE!</v>
      </c>
      <c r="M20" s="190" t="e">
        <f aca="true" t="array" ref="M20:M20">SUM((INDIRECT($AA20)&gt;'Central Position Rpt'!M$8)*(INDIRECT($AA20)&lt;'Central Position Rpt'!M$9)*(INDIRECT($AB20)))</f>
        <v>#VALUE!</v>
      </c>
      <c r="N20" s="190" t="e">
        <f aca="true" t="array" ref="N20:N20">SUM((INDIRECT($AA20)&gt;'Central Position Rpt'!N$8)*(INDIRECT($AA20)&lt;'Central Position Rpt'!N$9)*(INDIRECT($AB20)))</f>
        <v>#VALUE!</v>
      </c>
      <c r="O20" s="190" t="e">
        <f aca="true" t="array" ref="O20:O20">SUM((INDIRECT($AA20)&gt;'Central Position Rpt'!O$8)*(INDIRECT($AA20)&lt;'Central Position Rpt'!O$9)*(INDIRECT($AB20)))</f>
        <v>#VALUE!</v>
      </c>
      <c r="P20" s="190" t="e">
        <f aca="true" t="array" ref="P20:P20">SUM((INDIRECT($AA20)&gt;'Central Position Rpt'!P$8)*(INDIRECT($AA20)&lt;'Central Position Rpt'!P$9)*(INDIRECT($AB20)))</f>
        <v>#VALUE!</v>
      </c>
      <c r="Q20" s="190" t="e">
        <f aca="true" t="array" ref="Q20:Q20">SUM((INDIRECT($AA20)&gt;'Central Position Rpt'!Q$8)*(INDIRECT($AA20)&lt;'Central Position Rpt'!Q$9)*(INDIRECT($AB20)))</f>
        <v>#VALUE!</v>
      </c>
      <c r="R20" s="190" t="e">
        <f aca="true" t="array" ref="R20:R20">SUM((INDIRECT($AA20)&gt;'Central Position Rpt'!R$8)*(INDIRECT($AA20)&lt;'Central Position Rpt'!R$9)*(INDIRECT($AB20)))</f>
        <v>#VALUE!</v>
      </c>
      <c r="S20" s="190" t="e">
        <f aca="true" t="array" ref="S20:S20">SUM((INDIRECT($AA20)&gt;'Central Position Rpt'!S$8)*(INDIRECT($AA20)&lt;'Central Position Rpt'!S$9)*(INDIRECT($AB20)))</f>
        <v>#VALUE!</v>
      </c>
      <c r="T20" s="191" t="e">
        <f aca="true" t="array" ref="T20:T20">SUM((INDIRECT($AA20)&gt;'Central Position Rpt'!T$8)*(INDIRECT($AA20)&lt;'Central Position Rpt'!T$9)*(INDIRECT($AB20)))</f>
        <v>#VALUE!</v>
      </c>
      <c r="V20" s="192" t="e">
        <f aca="false">SUM(H20:T20)</f>
        <v>#VALUE!</v>
      </c>
      <c r="Y20" s="123" t="e">
        <f aca="false">GetWorkSheet($C20)</f>
        <v>#VALUE!</v>
      </c>
      <c r="Z20" s="122" t="e">
        <f aca="false">FetchDBPage(Y20)</f>
        <v>#VALUE!</v>
      </c>
      <c r="AA20" s="123" t="e">
        <f aca="false">IF(NOT($Y20="#VALUE#"),CONCATENATE($Y20,"!",GetDateStart($Y20),":",GetDateEnd($Y20)),"")</f>
        <v>#VALUE!</v>
      </c>
      <c r="AB20" s="123" t="e">
        <f aca="false">IF(NOT($Y20="#VALUE#"),CONCATENATE($Y20,"!",GetReceiptStart($Y20),":",GetReceiptEnd($Y20)),"")</f>
        <v>#VALUE!</v>
      </c>
      <c r="AC20" s="123" t="e">
        <f aca="false">GetRecNdx($Z20,$C20)</f>
        <v>#VALUE!</v>
      </c>
    </row>
    <row r="21" customFormat="false" ht="12.75" hidden="false" customHeight="false" outlineLevel="0" collapsed="false">
      <c r="C21" s="113"/>
      <c r="E21" s="114"/>
      <c r="F21" s="115"/>
      <c r="G21" s="124" t="e">
        <f aca="false">GetDelBasis($Z20,$AC21)</f>
        <v>#VALUE!</v>
      </c>
      <c r="H21" s="193" t="e">
        <f aca="true" t="array" ref="H21:H21">SUM((INDIRECT($AA21)&gt;'Central Position Rpt'!H$8)*(INDIRECT($AA21)&lt;'Central Position Rpt'!H$9)*(INDIRECT($AB21)))</f>
        <v>#VALUE!</v>
      </c>
      <c r="I21" s="194" t="e">
        <f aca="true" t="array" ref="I21:I21">SUM((INDIRECT($AA21)&gt;'Central Position Rpt'!I$8)*(INDIRECT($AA21)&lt;'Central Position Rpt'!I$9)*(INDIRECT($AB21)))</f>
        <v>#VALUE!</v>
      </c>
      <c r="J21" s="194" t="e">
        <f aca="true" t="array" ref="J21:J21">SUM((INDIRECT($AA21)&gt;'Central Position Rpt'!J$8)*(INDIRECT($AA21)&lt;'Central Position Rpt'!J$9)*(INDIRECT($AB21)))</f>
        <v>#VALUE!</v>
      </c>
      <c r="K21" s="194" t="e">
        <f aca="true" t="array" ref="K21:K21">SUM((INDIRECT($AA21)&gt;'Central Position Rpt'!K$8)*(INDIRECT($AA21)&lt;'Central Position Rpt'!K$9)*(INDIRECT($AB21)))</f>
        <v>#VALUE!</v>
      </c>
      <c r="L21" s="194" t="e">
        <f aca="true" t="array" ref="L21:L21">SUM((INDIRECT($AA21)&gt;'Central Position Rpt'!L$8)*(INDIRECT($AA21)&lt;'Central Position Rpt'!L$9)*(INDIRECT($AB21)))</f>
        <v>#VALUE!</v>
      </c>
      <c r="M21" s="194" t="e">
        <f aca="true" t="array" ref="M21:M21">SUM((INDIRECT($AA21)&gt;'Central Position Rpt'!M$8)*(INDIRECT($AA21)&lt;'Central Position Rpt'!M$9)*(INDIRECT($AB21)))</f>
        <v>#VALUE!</v>
      </c>
      <c r="N21" s="194" t="e">
        <f aca="true" t="array" ref="N21:N21">SUM((INDIRECT($AA21)&gt;'Central Position Rpt'!N$8)*(INDIRECT($AA21)&lt;'Central Position Rpt'!N$9)*(INDIRECT($AB21)))</f>
        <v>#VALUE!</v>
      </c>
      <c r="O21" s="194" t="e">
        <f aca="true" t="array" ref="O21:O21">SUM((INDIRECT($AA21)&gt;'Central Position Rpt'!O$8)*(INDIRECT($AA21)&lt;'Central Position Rpt'!O$9)*(INDIRECT($AB21)))</f>
        <v>#VALUE!</v>
      </c>
      <c r="P21" s="194" t="e">
        <f aca="true" t="array" ref="P21:P21">SUM((INDIRECT($AA21)&gt;'Central Position Rpt'!P$8)*(INDIRECT($AA21)&lt;'Central Position Rpt'!P$9)*(INDIRECT($AB21)))</f>
        <v>#VALUE!</v>
      </c>
      <c r="Q21" s="194" t="e">
        <f aca="true" t="array" ref="Q21:Q21">SUM((INDIRECT($AA21)&gt;'Central Position Rpt'!Q$8)*(INDIRECT($AA21)&lt;'Central Position Rpt'!Q$9)*(INDIRECT($AB21)))</f>
        <v>#VALUE!</v>
      </c>
      <c r="R21" s="194" t="e">
        <f aca="true" t="array" ref="R21:R21">SUM((INDIRECT($AA21)&gt;'Central Position Rpt'!R$8)*(INDIRECT($AA21)&lt;'Central Position Rpt'!R$9)*(INDIRECT($AB21)))</f>
        <v>#VALUE!</v>
      </c>
      <c r="S21" s="194" t="e">
        <f aca="true" t="array" ref="S21:S21">SUM((INDIRECT($AA21)&gt;'Central Position Rpt'!S$8)*(INDIRECT($AA21)&lt;'Central Position Rpt'!S$9)*(INDIRECT($AB21)))</f>
        <v>#VALUE!</v>
      </c>
      <c r="T21" s="195" t="e">
        <f aca="true" t="array" ref="T21:T21">SUM((INDIRECT($AA21)&gt;'Central Position Rpt'!T$8)*(INDIRECT($AA21)&lt;'Central Position Rpt'!T$9)*(INDIRECT($AB21)))</f>
        <v>#VALUE!</v>
      </c>
      <c r="V21" s="196" t="e">
        <f aca="false">SUM(H21:T21)</f>
        <v>#VALUE!</v>
      </c>
      <c r="Y21" s="123" t="e">
        <f aca="false">GetWorkSheet($C20)</f>
        <v>#VALUE!</v>
      </c>
      <c r="Z21" s="122"/>
      <c r="AA21" s="123" t="e">
        <f aca="false">IF(NOT($Y21="#VALUE#"),CONCATENATE($Y21,"!",GetDateStart($Y21),":",GetDateEnd($Y21)),"")</f>
        <v>#VALUE!</v>
      </c>
      <c r="AB21" s="123" t="e">
        <f aca="false">IF(NOT($Y21="#VALUE#"),CONCATENATE($Y21,"!",GetDeliveryStart($Y21),":",GetDeliveryEnd($Y21)),"")</f>
        <v>#VALUE!</v>
      </c>
      <c r="AC21" s="123" t="e">
        <f aca="false">GetRecNdx($Z20,$C20)</f>
        <v>#VALUE!</v>
      </c>
    </row>
    <row r="22" customFormat="false" ht="12.75" hidden="false" customHeight="false" outlineLevel="0" collapsed="false">
      <c r="C22" s="113" t="n">
        <v>7</v>
      </c>
      <c r="E22" s="114" t="e">
        <f aca="false">GetPipeName($Z22,$AC22)</f>
        <v>#VALUE!</v>
      </c>
      <c r="F22" s="115" t="e">
        <f aca="false">CONCATENATE(GetRcptPoint($Z22,$AC22)," to ",GetDelPoint($Z22,$AC22))</f>
        <v>#VALUE!</v>
      </c>
      <c r="G22" s="116" t="e">
        <f aca="false">GetRcptBasis($Z22,$AC22)</f>
        <v>#VALUE!</v>
      </c>
      <c r="H22" s="190" t="e">
        <f aca="true" t="array" ref="H22:H22">SUM((INDIRECT($AA22)&gt;'Central Position Rpt'!H$8)*(INDIRECT($AA22)&lt;'Central Position Rpt'!H$9)*(INDIRECT($AB22)))</f>
        <v>#VALUE!</v>
      </c>
      <c r="I22" s="190" t="e">
        <f aca="true" t="array" ref="I22:I22">SUM((INDIRECT($AA22)&gt;'Central Position Rpt'!I$8)*(INDIRECT($AA22)&lt;'Central Position Rpt'!I$9)*(INDIRECT($AB22)))</f>
        <v>#VALUE!</v>
      </c>
      <c r="J22" s="190" t="e">
        <f aca="true" t="array" ref="J22:J22">SUM((INDIRECT($AA22)&gt;'Central Position Rpt'!J$8)*(INDIRECT($AA22)&lt;'Central Position Rpt'!J$9)*(INDIRECT($AB22)))</f>
        <v>#VALUE!</v>
      </c>
      <c r="K22" s="190" t="e">
        <f aca="true" t="array" ref="K22:K22">SUM((INDIRECT($AA22)&gt;'Central Position Rpt'!K$8)*(INDIRECT($AA22)&lt;'Central Position Rpt'!K$9)*(INDIRECT($AB22)))</f>
        <v>#VALUE!</v>
      </c>
      <c r="L22" s="190" t="e">
        <f aca="true" t="array" ref="L22:L22">SUM((INDIRECT($AA22)&gt;'Central Position Rpt'!L$8)*(INDIRECT($AA22)&lt;'Central Position Rpt'!L$9)*(INDIRECT($AB22)))</f>
        <v>#VALUE!</v>
      </c>
      <c r="M22" s="190" t="e">
        <f aca="true" t="array" ref="M22:M22">SUM((INDIRECT($AA22)&gt;'Central Position Rpt'!M$8)*(INDIRECT($AA22)&lt;'Central Position Rpt'!M$9)*(INDIRECT($AB22)))</f>
        <v>#VALUE!</v>
      </c>
      <c r="N22" s="190" t="e">
        <f aca="true" t="array" ref="N22:N22">SUM((INDIRECT($AA22)&gt;'Central Position Rpt'!N$8)*(INDIRECT($AA22)&lt;'Central Position Rpt'!N$9)*(INDIRECT($AB22)))</f>
        <v>#VALUE!</v>
      </c>
      <c r="O22" s="190" t="e">
        <f aca="true" t="array" ref="O22:O22">SUM((INDIRECT($AA22)&gt;'Central Position Rpt'!O$8)*(INDIRECT($AA22)&lt;'Central Position Rpt'!O$9)*(INDIRECT($AB22)))</f>
        <v>#VALUE!</v>
      </c>
      <c r="P22" s="190" t="e">
        <f aca="true" t="array" ref="P22:P22">SUM((INDIRECT($AA22)&gt;'Central Position Rpt'!P$8)*(INDIRECT($AA22)&lt;'Central Position Rpt'!P$9)*(INDIRECT($AB22)))</f>
        <v>#VALUE!</v>
      </c>
      <c r="Q22" s="190" t="e">
        <f aca="true" t="array" ref="Q22:Q22">SUM((INDIRECT($AA22)&gt;'Central Position Rpt'!Q$8)*(INDIRECT($AA22)&lt;'Central Position Rpt'!Q$9)*(INDIRECT($AB22)))</f>
        <v>#VALUE!</v>
      </c>
      <c r="R22" s="190" t="e">
        <f aca="true" t="array" ref="R22:R22">SUM((INDIRECT($AA22)&gt;'Central Position Rpt'!R$8)*(INDIRECT($AA22)&lt;'Central Position Rpt'!R$9)*(INDIRECT($AB22)))</f>
        <v>#VALUE!</v>
      </c>
      <c r="S22" s="190" t="e">
        <f aca="true" t="array" ref="S22:S22">SUM((INDIRECT($AA22)&gt;'Central Position Rpt'!S$8)*(INDIRECT($AA22)&lt;'Central Position Rpt'!S$9)*(INDIRECT($AB22)))</f>
        <v>#VALUE!</v>
      </c>
      <c r="T22" s="191" t="e">
        <f aca="true" t="array" ref="T22:T22">SUM((INDIRECT($AA22)&gt;'Central Position Rpt'!T$8)*(INDIRECT($AA22)&lt;'Central Position Rpt'!T$9)*(INDIRECT($AB22)))</f>
        <v>#VALUE!</v>
      </c>
      <c r="V22" s="192" t="e">
        <f aca="false">SUM(H22:T22)</f>
        <v>#VALUE!</v>
      </c>
      <c r="Y22" s="123" t="e">
        <f aca="false">GetWorkSheet($C22)</f>
        <v>#VALUE!</v>
      </c>
      <c r="Z22" s="122" t="e">
        <f aca="false">FetchDBPage(Y22)</f>
        <v>#VALUE!</v>
      </c>
      <c r="AA22" s="123" t="e">
        <f aca="false">IF(NOT($Y22="#VALUE#"),CONCATENATE($Y22,"!",GetDateStart($Y22),":",GetDateEnd($Y22)),"")</f>
        <v>#VALUE!</v>
      </c>
      <c r="AB22" s="123" t="e">
        <f aca="false">IF(NOT($Y22="#VALUE#"),CONCATENATE($Y22,"!",GetReceiptStart($Y22),":",GetReceiptEnd($Y22)),"")</f>
        <v>#VALUE!</v>
      </c>
      <c r="AC22" s="123" t="e">
        <f aca="false">GetRecNdx($Z22,$C22)</f>
        <v>#VALUE!</v>
      </c>
    </row>
    <row r="23" customFormat="false" ht="12.75" hidden="false" customHeight="false" outlineLevel="0" collapsed="false">
      <c r="C23" s="113"/>
      <c r="E23" s="114"/>
      <c r="F23" s="115"/>
      <c r="G23" s="124" t="e">
        <f aca="false">GetDelBasis($Z22,$AC23)</f>
        <v>#VALUE!</v>
      </c>
      <c r="H23" s="193" t="e">
        <f aca="true" t="array" ref="H23:H23">SUM((INDIRECT($AA23)&gt;'Central Position Rpt'!H$8)*(INDIRECT($AA23)&lt;'Central Position Rpt'!H$9)*(INDIRECT($AB23)))</f>
        <v>#VALUE!</v>
      </c>
      <c r="I23" s="194" t="e">
        <f aca="true" t="array" ref="I23:I23">SUM((INDIRECT($AA23)&gt;'Central Position Rpt'!I$8)*(INDIRECT($AA23)&lt;'Central Position Rpt'!I$9)*(INDIRECT($AB23)))</f>
        <v>#VALUE!</v>
      </c>
      <c r="J23" s="194" t="e">
        <f aca="true" t="array" ref="J23:J23">SUM((INDIRECT($AA23)&gt;'Central Position Rpt'!J$8)*(INDIRECT($AA23)&lt;'Central Position Rpt'!J$9)*(INDIRECT($AB23)))</f>
        <v>#VALUE!</v>
      </c>
      <c r="K23" s="194" t="e">
        <f aca="true" t="array" ref="K23:K23">SUM((INDIRECT($AA23)&gt;'Central Position Rpt'!K$8)*(INDIRECT($AA23)&lt;'Central Position Rpt'!K$9)*(INDIRECT($AB23)))</f>
        <v>#VALUE!</v>
      </c>
      <c r="L23" s="194" t="e">
        <f aca="true" t="array" ref="L23:L23">SUM((INDIRECT($AA23)&gt;'Central Position Rpt'!L$8)*(INDIRECT($AA23)&lt;'Central Position Rpt'!L$9)*(INDIRECT($AB23)))</f>
        <v>#VALUE!</v>
      </c>
      <c r="M23" s="194" t="e">
        <f aca="true" t="array" ref="M23:M23">SUM((INDIRECT($AA23)&gt;'Central Position Rpt'!M$8)*(INDIRECT($AA23)&lt;'Central Position Rpt'!M$9)*(INDIRECT($AB23)))</f>
        <v>#VALUE!</v>
      </c>
      <c r="N23" s="194" t="e">
        <f aca="true" t="array" ref="N23:N23">SUM((INDIRECT($AA23)&gt;'Central Position Rpt'!N$8)*(INDIRECT($AA23)&lt;'Central Position Rpt'!N$9)*(INDIRECT($AB23)))</f>
        <v>#VALUE!</v>
      </c>
      <c r="O23" s="194" t="e">
        <f aca="true" t="array" ref="O23:O23">SUM((INDIRECT($AA23)&gt;'Central Position Rpt'!O$8)*(INDIRECT($AA23)&lt;'Central Position Rpt'!O$9)*(INDIRECT($AB23)))</f>
        <v>#VALUE!</v>
      </c>
      <c r="P23" s="194" t="e">
        <f aca="true" t="array" ref="P23:P23">SUM((INDIRECT($AA23)&gt;'Central Position Rpt'!P$8)*(INDIRECT($AA23)&lt;'Central Position Rpt'!P$9)*(INDIRECT($AB23)))</f>
        <v>#VALUE!</v>
      </c>
      <c r="Q23" s="194" t="e">
        <f aca="true" t="array" ref="Q23:Q23">SUM((INDIRECT($AA23)&gt;'Central Position Rpt'!Q$8)*(INDIRECT($AA23)&lt;'Central Position Rpt'!Q$9)*(INDIRECT($AB23)))</f>
        <v>#VALUE!</v>
      </c>
      <c r="R23" s="194" t="e">
        <f aca="true" t="array" ref="R23:R23">SUM((INDIRECT($AA23)&gt;'Central Position Rpt'!R$8)*(INDIRECT($AA23)&lt;'Central Position Rpt'!R$9)*(INDIRECT($AB23)))</f>
        <v>#VALUE!</v>
      </c>
      <c r="S23" s="194" t="e">
        <f aca="true" t="array" ref="S23:S23">SUM((INDIRECT($AA23)&gt;'Central Position Rpt'!S$8)*(INDIRECT($AA23)&lt;'Central Position Rpt'!S$9)*(INDIRECT($AB23)))</f>
        <v>#VALUE!</v>
      </c>
      <c r="T23" s="195" t="e">
        <f aca="true" t="array" ref="T23:T23">SUM((INDIRECT($AA23)&gt;'Central Position Rpt'!T$8)*(INDIRECT($AA23)&lt;'Central Position Rpt'!T$9)*(INDIRECT($AB23)))</f>
        <v>#VALUE!</v>
      </c>
      <c r="V23" s="196" t="e">
        <f aca="false">SUM(H23:T23)</f>
        <v>#VALUE!</v>
      </c>
      <c r="Y23" s="123" t="e">
        <f aca="false">GetWorkSheet($C22)</f>
        <v>#VALUE!</v>
      </c>
      <c r="Z23" s="122"/>
      <c r="AA23" s="123" t="e">
        <f aca="false">IF(NOT($Y23="#VALUE#"),CONCATENATE($Y23,"!",GetDateStart($Y23),":",GetDateEnd($Y23)),"")</f>
        <v>#VALUE!</v>
      </c>
      <c r="AB23" s="123" t="e">
        <f aca="false">IF(NOT($Y23="#VALUE#"),CONCATENATE($Y23,"!",GetDeliveryStart($Y23),":",GetDeliveryEnd($Y23)),"")</f>
        <v>#VALUE!</v>
      </c>
      <c r="AC23" s="123" t="e">
        <f aca="false">GetRecNdx($Z22,$C22)</f>
        <v>#VALUE!</v>
      </c>
    </row>
    <row r="24" customFormat="false" ht="12.75" hidden="false" customHeight="false" outlineLevel="0" collapsed="false">
      <c r="C24" s="113" t="n">
        <v>8</v>
      </c>
      <c r="E24" s="114" t="e">
        <f aca="false">GetPipeName($Z24,$AC24)</f>
        <v>#VALUE!</v>
      </c>
      <c r="F24" s="115" t="e">
        <f aca="false">CONCATENATE(GetRcptPoint($Z24,$AC24)," to ",GetDelPoint($Z24,$AC24))</f>
        <v>#VALUE!</v>
      </c>
      <c r="G24" s="116" t="e">
        <f aca="false">GetRcptBasis($Z24,$AC24)</f>
        <v>#VALUE!</v>
      </c>
      <c r="H24" s="190" t="e">
        <f aca="true" t="array" ref="H24:H24">SUM((INDIRECT($AA24)&gt;'Central Position Rpt'!H$8)*(INDIRECT($AA24)&lt;'Central Position Rpt'!H$9)*(INDIRECT($AB24)))</f>
        <v>#VALUE!</v>
      </c>
      <c r="I24" s="190" t="e">
        <f aca="true" t="array" ref="I24:I24">SUM((INDIRECT($AA24)&gt;'Central Position Rpt'!I$8)*(INDIRECT($AA24)&lt;'Central Position Rpt'!I$9)*(INDIRECT($AB24)))</f>
        <v>#VALUE!</v>
      </c>
      <c r="J24" s="190" t="e">
        <f aca="true" t="array" ref="J24:J24">SUM((INDIRECT($AA24)&gt;'Central Position Rpt'!J$8)*(INDIRECT($AA24)&lt;'Central Position Rpt'!J$9)*(INDIRECT($AB24)))</f>
        <v>#VALUE!</v>
      </c>
      <c r="K24" s="190" t="e">
        <f aca="true" t="array" ref="K24:K24">SUM((INDIRECT($AA24)&gt;'Central Position Rpt'!K$8)*(INDIRECT($AA24)&lt;'Central Position Rpt'!K$9)*(INDIRECT($AB24)))</f>
        <v>#VALUE!</v>
      </c>
      <c r="L24" s="190" t="e">
        <f aca="true" t="array" ref="L24:L24">SUM((INDIRECT($AA24)&gt;'Central Position Rpt'!L$8)*(INDIRECT($AA24)&lt;'Central Position Rpt'!L$9)*(INDIRECT($AB24)))</f>
        <v>#VALUE!</v>
      </c>
      <c r="M24" s="190" t="e">
        <f aca="true" t="array" ref="M24:M24">SUM((INDIRECT($AA24)&gt;'Central Position Rpt'!M$8)*(INDIRECT($AA24)&lt;'Central Position Rpt'!M$9)*(INDIRECT($AB24)))</f>
        <v>#VALUE!</v>
      </c>
      <c r="N24" s="190" t="e">
        <f aca="true" t="array" ref="N24:N24">SUM((INDIRECT($AA24)&gt;'Central Position Rpt'!N$8)*(INDIRECT($AA24)&lt;'Central Position Rpt'!N$9)*(INDIRECT($AB24)))</f>
        <v>#VALUE!</v>
      </c>
      <c r="O24" s="190" t="e">
        <f aca="true" t="array" ref="O24:O24">SUM((INDIRECT($AA24)&gt;'Central Position Rpt'!O$8)*(INDIRECT($AA24)&lt;'Central Position Rpt'!O$9)*(INDIRECT($AB24)))</f>
        <v>#VALUE!</v>
      </c>
      <c r="P24" s="190" t="e">
        <f aca="true" t="array" ref="P24:P24">SUM((INDIRECT($AA24)&gt;'Central Position Rpt'!P$8)*(INDIRECT($AA24)&lt;'Central Position Rpt'!P$9)*(INDIRECT($AB24)))</f>
        <v>#VALUE!</v>
      </c>
      <c r="Q24" s="190" t="e">
        <f aca="true" t="array" ref="Q24:Q24">SUM((INDIRECT($AA24)&gt;'Central Position Rpt'!Q$8)*(INDIRECT($AA24)&lt;'Central Position Rpt'!Q$9)*(INDIRECT($AB24)))</f>
        <v>#VALUE!</v>
      </c>
      <c r="R24" s="190" t="e">
        <f aca="true" t="array" ref="R24:R24">SUM((INDIRECT($AA24)&gt;'Central Position Rpt'!R$8)*(INDIRECT($AA24)&lt;'Central Position Rpt'!R$9)*(INDIRECT($AB24)))</f>
        <v>#VALUE!</v>
      </c>
      <c r="S24" s="190" t="e">
        <f aca="true" t="array" ref="S24:S24">SUM((INDIRECT($AA24)&gt;'Central Position Rpt'!S$8)*(INDIRECT($AA24)&lt;'Central Position Rpt'!S$9)*(INDIRECT($AB24)))</f>
        <v>#VALUE!</v>
      </c>
      <c r="T24" s="191" t="e">
        <f aca="true" t="array" ref="T24:T24">SUM((INDIRECT($AA24)&gt;'Central Position Rpt'!T$8)*(INDIRECT($AA24)&lt;'Central Position Rpt'!T$9)*(INDIRECT($AB24)))</f>
        <v>#VALUE!</v>
      </c>
      <c r="V24" s="192" t="e">
        <f aca="false">SUM(H24:T24)</f>
        <v>#VALUE!</v>
      </c>
      <c r="Y24" s="123" t="e">
        <f aca="false">GetWorkSheet($C24)</f>
        <v>#VALUE!</v>
      </c>
      <c r="Z24" s="122" t="e">
        <f aca="false">FetchDBPage(Y24)</f>
        <v>#VALUE!</v>
      </c>
      <c r="AA24" s="123" t="e">
        <f aca="false">IF(NOT($Y24="#VALUE#"),CONCATENATE($Y24,"!",GetDateStart($Y24),":",GetDateEnd($Y24)),"")</f>
        <v>#VALUE!</v>
      </c>
      <c r="AB24" s="123" t="e">
        <f aca="false">IF(NOT($Y24="#VALUE#"),CONCATENATE($Y24,"!",GetReceiptStart($Y24),":",GetReceiptEnd($Y24)),"")</f>
        <v>#VALUE!</v>
      </c>
      <c r="AC24" s="123" t="e">
        <f aca="false">GetRecNdx($Z24,$C24)</f>
        <v>#VALUE!</v>
      </c>
    </row>
    <row r="25" customFormat="false" ht="12.75" hidden="false" customHeight="false" outlineLevel="0" collapsed="false">
      <c r="C25" s="113"/>
      <c r="E25" s="114"/>
      <c r="F25" s="115"/>
      <c r="G25" s="124" t="e">
        <f aca="false">GetDelBasis($Z24,$AC25)</f>
        <v>#VALUE!</v>
      </c>
      <c r="H25" s="193" t="e">
        <f aca="true" t="array" ref="H25:H25">SUM((INDIRECT($AA25)&gt;'Central Position Rpt'!H$8)*(INDIRECT($AA25)&lt;'Central Position Rpt'!H$9)*(INDIRECT($AB25)))</f>
        <v>#VALUE!</v>
      </c>
      <c r="I25" s="194" t="e">
        <f aca="true" t="array" ref="I25:I25">SUM((INDIRECT($AA25)&gt;'Central Position Rpt'!I$8)*(INDIRECT($AA25)&lt;'Central Position Rpt'!I$9)*(INDIRECT($AB25)))</f>
        <v>#VALUE!</v>
      </c>
      <c r="J25" s="194" t="e">
        <f aca="true" t="array" ref="J25:J25">SUM((INDIRECT($AA25)&gt;'Central Position Rpt'!J$8)*(INDIRECT($AA25)&lt;'Central Position Rpt'!J$9)*(INDIRECT($AB25)))</f>
        <v>#VALUE!</v>
      </c>
      <c r="K25" s="194" t="e">
        <f aca="true" t="array" ref="K25:K25">SUM((INDIRECT($AA25)&gt;'Central Position Rpt'!K$8)*(INDIRECT($AA25)&lt;'Central Position Rpt'!K$9)*(INDIRECT($AB25)))</f>
        <v>#VALUE!</v>
      </c>
      <c r="L25" s="194" t="e">
        <f aca="true" t="array" ref="L25:L25">SUM((INDIRECT($AA25)&gt;'Central Position Rpt'!L$8)*(INDIRECT($AA25)&lt;'Central Position Rpt'!L$9)*(INDIRECT($AB25)))</f>
        <v>#VALUE!</v>
      </c>
      <c r="M25" s="194" t="e">
        <f aca="true" t="array" ref="M25:M25">SUM((INDIRECT($AA25)&gt;'Central Position Rpt'!M$8)*(INDIRECT($AA25)&lt;'Central Position Rpt'!M$9)*(INDIRECT($AB25)))</f>
        <v>#VALUE!</v>
      </c>
      <c r="N25" s="194" t="e">
        <f aca="true" t="array" ref="N25:N25">SUM((INDIRECT($AA25)&gt;'Central Position Rpt'!N$8)*(INDIRECT($AA25)&lt;'Central Position Rpt'!N$9)*(INDIRECT($AB25)))</f>
        <v>#VALUE!</v>
      </c>
      <c r="O25" s="194" t="e">
        <f aca="true" t="array" ref="O25:O25">SUM((INDIRECT($AA25)&gt;'Central Position Rpt'!O$8)*(INDIRECT($AA25)&lt;'Central Position Rpt'!O$9)*(INDIRECT($AB25)))</f>
        <v>#VALUE!</v>
      </c>
      <c r="P25" s="194" t="e">
        <f aca="true" t="array" ref="P25:P25">SUM((INDIRECT($AA25)&gt;'Central Position Rpt'!P$8)*(INDIRECT($AA25)&lt;'Central Position Rpt'!P$9)*(INDIRECT($AB25)))</f>
        <v>#VALUE!</v>
      </c>
      <c r="Q25" s="194" t="e">
        <f aca="true" t="array" ref="Q25:Q25">SUM((INDIRECT($AA25)&gt;'Central Position Rpt'!Q$8)*(INDIRECT($AA25)&lt;'Central Position Rpt'!Q$9)*(INDIRECT($AB25)))</f>
        <v>#VALUE!</v>
      </c>
      <c r="R25" s="194" t="e">
        <f aca="true" t="array" ref="R25:R25">SUM((INDIRECT($AA25)&gt;'Central Position Rpt'!R$8)*(INDIRECT($AA25)&lt;'Central Position Rpt'!R$9)*(INDIRECT($AB25)))</f>
        <v>#VALUE!</v>
      </c>
      <c r="S25" s="194" t="e">
        <f aca="true" t="array" ref="S25:S25">SUM((INDIRECT($AA25)&gt;'Central Position Rpt'!S$8)*(INDIRECT($AA25)&lt;'Central Position Rpt'!S$9)*(INDIRECT($AB25)))</f>
        <v>#VALUE!</v>
      </c>
      <c r="T25" s="195" t="e">
        <f aca="true" t="array" ref="T25:T25">SUM((INDIRECT($AA25)&gt;'Central Position Rpt'!T$8)*(INDIRECT($AA25)&lt;'Central Position Rpt'!T$9)*(INDIRECT($AB25)))</f>
        <v>#VALUE!</v>
      </c>
      <c r="V25" s="196" t="e">
        <f aca="false">SUM(H25:T25)</f>
        <v>#VALUE!</v>
      </c>
      <c r="Y25" s="123" t="e">
        <f aca="false">GetWorkSheet($C24)</f>
        <v>#VALUE!</v>
      </c>
      <c r="Z25" s="122"/>
      <c r="AA25" s="123" t="e">
        <f aca="false">IF(NOT($Y25="#VALUE#"),CONCATENATE($Y25,"!",GetDateStart($Y25),":",GetDateEnd($Y25)),"")</f>
        <v>#VALUE!</v>
      </c>
      <c r="AB25" s="123" t="e">
        <f aca="false">IF(NOT($Y25="#VALUE#"),CONCATENATE($Y25,"!",GetDeliveryStart($Y25),":",GetDeliveryEnd($Y25)),"")</f>
        <v>#VALUE!</v>
      </c>
      <c r="AC25" s="123" t="e">
        <f aca="false">GetRecNdx($Z24,$C24)</f>
        <v>#VALUE!</v>
      </c>
    </row>
    <row r="28" customFormat="false" ht="12.75" hidden="false" customHeight="false" outlineLevel="0" collapsed="false">
      <c r="G28" s="197" t="s">
        <v>346</v>
      </c>
    </row>
    <row r="29" customFormat="false" ht="12.75" hidden="false" customHeight="false" outlineLevel="0" collapsed="false">
      <c r="G29" s="95" t="s">
        <v>59</v>
      </c>
      <c r="H29" s="96" t="n">
        <f aca="false">SUMIF($G$10:$G$25,$G$29,$H$10:$H$25)</f>
        <v>0</v>
      </c>
      <c r="I29" s="96" t="n">
        <f aca="false">SUMIF($G$10:$G$25,$G$29,$I$10:$I$25)</f>
        <v>0</v>
      </c>
      <c r="J29" s="96" t="n">
        <f aca="false">SUMIF($G$10:$G$25,$G$29,$J$10:$J$25)</f>
        <v>0</v>
      </c>
      <c r="K29" s="96" t="n">
        <f aca="false">SUMIF($G$10:$G$25,$G$29,$K$10:$K$25)</f>
        <v>0</v>
      </c>
      <c r="L29" s="96" t="n">
        <f aca="false">SUMIF($G$10:$G$25,$G$29,$L$10:$L$25)</f>
        <v>0</v>
      </c>
      <c r="M29" s="96" t="n">
        <f aca="false">SUMIF($G$10:$G$25,$G$29,$M$10:$M$25)</f>
        <v>0</v>
      </c>
      <c r="N29" s="96" t="n">
        <f aca="false">SUMIF($G$10:$G$25,$G$29,$N$10:$N$25)</f>
        <v>0</v>
      </c>
      <c r="O29" s="96" t="n">
        <f aca="false">SUMIF($G$10:$G$25,$G$29,$O$10:$O$25)</f>
        <v>0</v>
      </c>
      <c r="P29" s="96" t="n">
        <f aca="false">SUMIF($G$10:$G$25,$G$29,$P$10:$P$25)</f>
        <v>0</v>
      </c>
      <c r="Q29" s="96" t="n">
        <f aca="false">SUMIF($G$10:$G$25,$G$29,$Q$10:$Q$25)</f>
        <v>0</v>
      </c>
      <c r="R29" s="96" t="n">
        <f aca="false">SUMIF($G$10:$G$25,$G$29,$R$10:$R$25)</f>
        <v>0</v>
      </c>
      <c r="S29" s="96" t="n">
        <f aca="false">SUMIF($G$10:$G$25,$G$29,$S$10:$S$25)</f>
        <v>0</v>
      </c>
      <c r="T29" s="96" t="n">
        <f aca="false">SUMIF($G$10:$G$25,$G$29,$T$10:$T$25)</f>
        <v>0</v>
      </c>
    </row>
    <row r="30" customFormat="false" ht="12.75" hidden="false" customHeight="false" outlineLevel="0" collapsed="false">
      <c r="G30" s="95" t="s">
        <v>61</v>
      </c>
      <c r="H30" s="96" t="n">
        <f aca="false">SUMIF($G$10:$G$25,$G$30,$H$10:$H$25)</f>
        <v>0</v>
      </c>
      <c r="I30" s="96" t="n">
        <f aca="false">SUMIF($G$10:$G$25,$G$30,$I$10:$I$25)</f>
        <v>0</v>
      </c>
      <c r="J30" s="96" t="n">
        <f aca="false">SUMIF($G$10:$G$25,$G$30,$J$10:$J$25)</f>
        <v>0</v>
      </c>
      <c r="K30" s="96" t="n">
        <f aca="false">SUMIF($G$10:$G$25,$G$30,$K$10:$K$25)</f>
        <v>0</v>
      </c>
      <c r="L30" s="96" t="n">
        <f aca="false">SUMIF($G$10:$G$25,$G$30,$L$10:$L$25)</f>
        <v>0</v>
      </c>
      <c r="M30" s="96" t="n">
        <f aca="false">SUMIF($G$10:$G$25,$G$30,$M$10:$M$25)</f>
        <v>0</v>
      </c>
      <c r="N30" s="96" t="n">
        <f aca="false">SUMIF($G$10:$G$25,$G$30,$N$10:$N$25)</f>
        <v>0</v>
      </c>
      <c r="O30" s="96" t="n">
        <f aca="false">SUMIF($G$10:$G$25,$G$30,$O$10:$O$25)</f>
        <v>0</v>
      </c>
      <c r="P30" s="96" t="n">
        <f aca="false">SUMIF($G$10:$G$25,$G$30,$P$10:$P$25)</f>
        <v>0</v>
      </c>
      <c r="Q30" s="96" t="n">
        <f aca="false">SUMIF($G$10:$G$25,$G$30,$Q$10:$Q$25)</f>
        <v>0</v>
      </c>
      <c r="R30" s="96" t="n">
        <f aca="false">SUMIF($G$10:$G$25,$G$30,$R$10:$R$25)</f>
        <v>0</v>
      </c>
      <c r="S30" s="96" t="n">
        <f aca="false">SUMIF($G$10:$G$25,$G$30,$S$10:$S$25)</f>
        <v>0</v>
      </c>
      <c r="T30" s="96" t="n">
        <f aca="false">SUMIF($G$10:$G$25,$G$30,$T$10:$T$25)</f>
        <v>0</v>
      </c>
    </row>
    <row r="31" customFormat="false" ht="12.75" hidden="false" customHeight="false" outlineLevel="0" collapsed="false">
      <c r="G31" s="95" t="s">
        <v>77</v>
      </c>
      <c r="H31" s="96" t="n">
        <f aca="false">SUMIF($G$10:$G$25,$G$31,$H$10:$H$25)</f>
        <v>0</v>
      </c>
      <c r="I31" s="96" t="n">
        <f aca="false">SUMIF($G$10:$G$25,$G$31,$I$10:$I$25)</f>
        <v>0</v>
      </c>
      <c r="J31" s="96" t="n">
        <f aca="false">SUMIF($G$10:$G$25,$G$31,$J$10:$J$25)</f>
        <v>0</v>
      </c>
      <c r="K31" s="96" t="n">
        <f aca="false">SUMIF($G$10:$G$25,$G$31,$K$10:$K$25)</f>
        <v>0</v>
      </c>
      <c r="L31" s="96" t="n">
        <f aca="false">SUMIF($G$10:$G$25,$G$31,$L$10:$L$25)</f>
        <v>0</v>
      </c>
      <c r="M31" s="96" t="n">
        <f aca="false">SUMIF($G$10:$G$25,$G$31,$M$10:$M$25)</f>
        <v>0</v>
      </c>
      <c r="N31" s="96" t="n">
        <f aca="false">SUMIF($G$10:$G$25,$G$31,$N$10:$N$25)</f>
        <v>0</v>
      </c>
      <c r="O31" s="96" t="n">
        <f aca="false">SUMIF($G$10:$G$25,$G$31,$O$10:$O$25)</f>
        <v>0</v>
      </c>
      <c r="P31" s="96" t="n">
        <f aca="false">SUMIF($G$10:$G$25,$G$31,$P$10:$P$25)</f>
        <v>0</v>
      </c>
      <c r="Q31" s="96" t="n">
        <f aca="false">SUMIF($G$10:$G$25,$G$31,$Q$10:$Q$25)</f>
        <v>0</v>
      </c>
      <c r="R31" s="96" t="n">
        <f aca="false">SUMIF($G$10:$G$25,$G$31,$R$10:$R$25)</f>
        <v>0</v>
      </c>
      <c r="S31" s="96" t="n">
        <f aca="false">SUMIF($G$10:$G$25,$G$31,$S$10:$S$25)</f>
        <v>0</v>
      </c>
      <c r="T31" s="96" t="n">
        <f aca="false">SUMIF($G$10:$G$25,$G$31,$T$10:$T$25)</f>
        <v>0</v>
      </c>
    </row>
    <row r="32" customFormat="false" ht="12.75" hidden="false" customHeight="false" outlineLevel="0" collapsed="false">
      <c r="G32" s="95" t="s">
        <v>81</v>
      </c>
      <c r="H32" s="96" t="n">
        <f aca="false">SUMIF($G$10:$G$25,$G$32,$H$10:$H$25)</f>
        <v>0</v>
      </c>
      <c r="I32" s="96" t="n">
        <f aca="false">SUMIF($G$10:$G$25,$G$32,$I$10:$I$25)</f>
        <v>0</v>
      </c>
      <c r="J32" s="96" t="n">
        <f aca="false">SUMIF($G$10:$G$25,$G$32,$J$10:$J$25)</f>
        <v>0</v>
      </c>
      <c r="K32" s="96" t="n">
        <f aca="false">SUMIF($G$10:$G$25,$G$32,$K$10:$K$25)</f>
        <v>0</v>
      </c>
      <c r="L32" s="96" t="n">
        <f aca="false">SUMIF($G$10:$G$25,$G$32,$L$10:$L$25)</f>
        <v>0</v>
      </c>
      <c r="M32" s="96" t="n">
        <f aca="false">SUMIF($G$10:$G$25,$G$32,$M$10:$M$25)</f>
        <v>0</v>
      </c>
      <c r="N32" s="96" t="n">
        <f aca="false">SUMIF($G$10:$G$25,$G$32,$N$10:$N$25)</f>
        <v>0</v>
      </c>
      <c r="O32" s="96" t="n">
        <f aca="false">SUMIF($G$10:$G$25,$G$32,$O$10:$O$25)</f>
        <v>0</v>
      </c>
      <c r="P32" s="96" t="n">
        <f aca="false">SUMIF($G$10:$G$25,$G$32,$P$10:$P$25)</f>
        <v>0</v>
      </c>
      <c r="Q32" s="96" t="n">
        <f aca="false">SUMIF($G$10:$G$25,$G$32,$Q$10:$Q$25)</f>
        <v>0</v>
      </c>
      <c r="R32" s="96" t="n">
        <f aca="false">SUMIF($G$10:$G$25,$G$32,$R$10:$R$25)</f>
        <v>0</v>
      </c>
      <c r="S32" s="96" t="n">
        <f aca="false">SUMIF($G$10:$G$25,$G$32,$S$10:$S$25)</f>
        <v>0</v>
      </c>
      <c r="T32" s="96" t="n">
        <f aca="false">SUMIF($G$10:$G$25,$G$32,$T$10:$T$25)</f>
        <v>0</v>
      </c>
    </row>
    <row r="33" customFormat="false" ht="12.75" hidden="false" customHeight="false" outlineLevel="0" collapsed="false">
      <c r="G33" s="95" t="s">
        <v>85</v>
      </c>
      <c r="H33" s="96" t="n">
        <f aca="false">SUMIF($G$10:$G$25,$G$33,$H$10:$H$25)</f>
        <v>0</v>
      </c>
      <c r="I33" s="96" t="n">
        <f aca="false">SUMIF($G$10:$G$25,$G$33,$I$10:$I$25)</f>
        <v>0</v>
      </c>
      <c r="J33" s="96" t="n">
        <f aca="false">SUMIF($G$10:$G$25,$G$33,$J$10:$J$25)</f>
        <v>0</v>
      </c>
      <c r="K33" s="96" t="n">
        <f aca="false">SUMIF($G$10:$G$25,$G$33,$K$10:$K$25)</f>
        <v>0</v>
      </c>
      <c r="L33" s="96" t="n">
        <f aca="false">SUMIF($G$10:$G$25,$G$33,$L$10:$L$25)</f>
        <v>0</v>
      </c>
      <c r="M33" s="96" t="n">
        <f aca="false">SUMIF($G$10:$G$25,$G$33,$M$10:$M$25)</f>
        <v>0</v>
      </c>
      <c r="N33" s="96" t="n">
        <f aca="false">SUMIF($G$10:$G$25,$G$33,$N$10:$N$25)</f>
        <v>0</v>
      </c>
      <c r="O33" s="96" t="n">
        <f aca="false">SUMIF($G$10:$G$25,$G$33,$O$10:$O$25)</f>
        <v>0</v>
      </c>
      <c r="P33" s="96" t="n">
        <f aca="false">SUMIF($G$10:$G$25,$G$33,$P$10:$P$25)</f>
        <v>0</v>
      </c>
      <c r="Q33" s="96" t="n">
        <f aca="false">SUMIF($G$10:$G$25,$G$33,$Q$10:$Q$25)</f>
        <v>0</v>
      </c>
      <c r="R33" s="96" t="n">
        <f aca="false">SUMIF($G$10:$G$25,$G$33,$R$10:$R$25)</f>
        <v>0</v>
      </c>
      <c r="S33" s="96" t="n">
        <f aca="false">SUMIF($G$10:$G$25,$G$33,$S$10:$S$25)</f>
        <v>0</v>
      </c>
      <c r="T33" s="96" t="n">
        <f aca="false">SUMIF($G$10:$G$25,$G$33,$T$10:$T$25)</f>
        <v>0</v>
      </c>
    </row>
    <row r="35" customFormat="false" ht="12.75" hidden="false" customHeight="false" outlineLevel="0" collapsed="false">
      <c r="G35" s="198" t="s">
        <v>347</v>
      </c>
    </row>
    <row r="36" customFormat="false" ht="12.75" hidden="false" customHeight="false" outlineLevel="0" collapsed="false">
      <c r="G36" s="95" t="s">
        <v>348</v>
      </c>
      <c r="H36" s="96" t="n">
        <f aca="false">SUMIF($H$10:$H$25,"&gt;0",$H$10:$H$25)</f>
        <v>0</v>
      </c>
      <c r="I36" s="96" t="n">
        <f aca="false">SUMIF($I$10:$I$25,"&gt;0",$I$10:$I$25)</f>
        <v>0</v>
      </c>
      <c r="J36" s="96" t="n">
        <f aca="false">SUMIF($J$10:$J$25,"&gt;0",$J$10:$J$25)</f>
        <v>0</v>
      </c>
      <c r="K36" s="96" t="n">
        <f aca="false">SUMIF($K$10:$K$25,"&gt;0",$K$10:$K$25)</f>
        <v>0</v>
      </c>
      <c r="L36" s="96" t="n">
        <f aca="false">SUMIF($L$10:$L$25,"&gt;0",$L$10:$L$25)</f>
        <v>0</v>
      </c>
      <c r="M36" s="96" t="n">
        <f aca="false">SUMIF($M$10:$M$25,"&gt;0",$M$10:$M$25)</f>
        <v>0</v>
      </c>
      <c r="N36" s="96" t="n">
        <f aca="false">SUMIF($N$10:$N$25,"&gt;0",$N$10:$N$25)</f>
        <v>0</v>
      </c>
      <c r="O36" s="96" t="n">
        <f aca="false">SUMIF($O$10:$O$25,"&gt;0",$O$10:$O$25)</f>
        <v>0</v>
      </c>
      <c r="P36" s="96" t="n">
        <f aca="false">SUMIF($P$10:$P$25,"&gt;0",$P$10:$P$25)</f>
        <v>0</v>
      </c>
      <c r="Q36" s="96" t="n">
        <f aca="false">SUMIF($Q$10:$Q$25,"&gt;0",$Q$10:$Q$25)</f>
        <v>0</v>
      </c>
      <c r="R36" s="96" t="n">
        <f aca="false">SUMIF($R$10:$R$25,"&gt;0",$R$10:$R$25)</f>
        <v>0</v>
      </c>
      <c r="S36" s="96" t="n">
        <f aca="false">SUMIF($S$10:$S$25,"&gt;0",$S$10:$S$25)</f>
        <v>0</v>
      </c>
      <c r="T36" s="96" t="n">
        <f aca="false">SUMIF($T$10:$T$25,"&gt;0",$T$10:$T$25)</f>
        <v>0</v>
      </c>
    </row>
    <row r="37" customFormat="false" ht="12.75" hidden="false" customHeight="false" outlineLevel="0" collapsed="false">
      <c r="G37" s="95" t="s">
        <v>349</v>
      </c>
      <c r="H37" s="96" t="n">
        <f aca="false">SUMIF($H$10:$H$25,"&lt;0",$H$10:$H$25)</f>
        <v>0</v>
      </c>
      <c r="I37" s="96" t="n">
        <f aca="false">SUMIF($I$10:$I$25,"&lt;0",$I$10:$I$25)</f>
        <v>0</v>
      </c>
      <c r="J37" s="96" t="n">
        <f aca="false">SUMIF($J$10:$J$25,"&lt;0",$J$10:$J$25)</f>
        <v>0</v>
      </c>
      <c r="K37" s="96" t="n">
        <f aca="false">SUMIF($K$10:$K$25,"&lt;0",$K$10:$K$25)</f>
        <v>0</v>
      </c>
      <c r="L37" s="96" t="n">
        <f aca="false">SUMIF($L$10:$L$25,"&lt;0",$L$10:$L$25)</f>
        <v>0</v>
      </c>
      <c r="M37" s="96" t="n">
        <f aca="false">SUMIF($M$10:$M$25,"&lt;0",$M$10:$M$25)</f>
        <v>0</v>
      </c>
      <c r="N37" s="96" t="n">
        <f aca="false">SUMIF($N$10:$N$25,"&lt;0",$N$10:$N$25)</f>
        <v>0</v>
      </c>
      <c r="O37" s="96" t="n">
        <f aca="false">SUMIF($O$10:$O$25,"&lt;0",$O$10:$O$25)</f>
        <v>0</v>
      </c>
      <c r="P37" s="96" t="n">
        <f aca="false">SUMIF($P$10:$P$25,"&lt;0",$P$10:$P$25)</f>
        <v>0</v>
      </c>
      <c r="Q37" s="96" t="n">
        <f aca="false">SUMIF($Q$10:$Q$25,"&lt;0",$Q$10:$Q$25)</f>
        <v>0</v>
      </c>
      <c r="R37" s="96" t="n">
        <f aca="false">SUMIF($R$10:$R$25,"&lt;0",$R$10:$R$25)</f>
        <v>0</v>
      </c>
      <c r="S37" s="96" t="n">
        <f aca="false">SUMIF($S$10:$S$25,"&lt;0",$S$10:$S$25)</f>
        <v>0</v>
      </c>
      <c r="T37" s="96" t="n">
        <f aca="false">SUMIF($T$10:$T$25,"&lt;0",$T$10:$T$25)</f>
        <v>0</v>
      </c>
    </row>
  </sheetData>
  <mergeCells count="26">
    <mergeCell ref="C8:C9"/>
    <mergeCell ref="V8:V9"/>
    <mergeCell ref="C10:C11"/>
    <mergeCell ref="E10:E11"/>
    <mergeCell ref="F10:F11"/>
    <mergeCell ref="C12:C13"/>
    <mergeCell ref="E12:E13"/>
    <mergeCell ref="F12:F13"/>
    <mergeCell ref="C14:C15"/>
    <mergeCell ref="E14:E15"/>
    <mergeCell ref="F14:F15"/>
    <mergeCell ref="C16:C17"/>
    <mergeCell ref="E16:E17"/>
    <mergeCell ref="F16:F17"/>
    <mergeCell ref="C18:C19"/>
    <mergeCell ref="E18:E19"/>
    <mergeCell ref="F18:F19"/>
    <mergeCell ref="C20:C21"/>
    <mergeCell ref="E20:E21"/>
    <mergeCell ref="F20:F21"/>
    <mergeCell ref="C22:C23"/>
    <mergeCell ref="E22:E23"/>
    <mergeCell ref="F22:F23"/>
    <mergeCell ref="C24:C25"/>
    <mergeCell ref="E24:E25"/>
    <mergeCell ref="F24:F25"/>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2">
              <controlPr defaultSize="0" print="false" autoFill="0" autoPict="0" macro="Report_Routines.Button2_Click">
                <anchor moveWithCells="true" sizeWithCells="false">
                  <from>
                    <xdr:col>1</xdr:col>
                    <xdr:colOff>190800</xdr:colOff>
                    <xdr:row>1</xdr:row>
                    <xdr:rowOff>75960</xdr:rowOff>
                  </from>
                  <to>
                    <xdr:col>3</xdr:col>
                    <xdr:colOff>50400</xdr:colOff>
                    <xdr:row>4</xdr:row>
                    <xdr:rowOff>66600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57"/>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5" ySplit="21" topLeftCell="M22" activePane="bottomRight" state="frozen"/>
      <selection pane="topLeft" activeCell="A1" activeCellId="0" sqref="A1"/>
      <selection pane="topRight" activeCell="M1" activeCellId="0" sqref="M1"/>
      <selection pane="bottomLeft" activeCell="A22" activeCellId="0" sqref="A22"/>
      <selection pane="bottomRight" activeCell="CI21" activeCellId="0" sqref="CI21:CI57"/>
    </sheetView>
  </sheetViews>
  <sheetFormatPr defaultColWidth="9.13671875" defaultRowHeight="12.75" customHeight="true" zeroHeight="false" outlineLevelRow="0" outlineLevelCol="0"/>
  <cols>
    <col collapsed="false" customWidth="true" hidden="false" outlineLevel="0" max="3" min="1" style="93" width="3.7"/>
    <col collapsed="false" customWidth="true" hidden="false" outlineLevel="0" max="4" min="4" style="199" width="15.7"/>
    <col collapsed="false" customWidth="true" hidden="false" outlineLevel="0" max="5" min="5" style="199" width="3.7"/>
    <col collapsed="false" customWidth="true" hidden="false" outlineLevel="0" max="7" min="6" style="200" width="15.7"/>
    <col collapsed="false" customWidth="true" hidden="false" outlineLevel="0" max="9" min="8" style="201" width="15.7"/>
    <col collapsed="false" customWidth="true" hidden="false" outlineLevel="0" max="10" min="10" style="93" width="3.7"/>
    <col collapsed="false" customWidth="true" hidden="false" outlineLevel="0" max="11" min="11" style="93" width="17.14"/>
    <col collapsed="false" customWidth="true" hidden="false" outlineLevel="0" max="12" min="12" style="93" width="17.85"/>
    <col collapsed="false" customWidth="true" hidden="false" outlineLevel="0" max="13" min="13" style="93" width="3.7"/>
    <col collapsed="false" customWidth="true" hidden="false" outlineLevel="0" max="15" min="14" style="93" width="15.7"/>
    <col collapsed="false" customWidth="true" hidden="false" outlineLevel="0" max="16" min="16" style="200" width="15.7"/>
    <col collapsed="false" customWidth="true" hidden="false" outlineLevel="0" max="17" min="17" style="202" width="16.42"/>
    <col collapsed="false" customWidth="true" hidden="false" outlineLevel="0" max="18" min="18" style="202" width="3.7"/>
    <col collapsed="false" customWidth="true" hidden="false" outlineLevel="0" max="19" min="19" style="203" width="19.85"/>
    <col collapsed="false" customWidth="true" hidden="false" outlineLevel="0" max="20" min="20" style="203" width="15.7"/>
    <col collapsed="false" customWidth="true" hidden="false" outlineLevel="0" max="21" min="21" style="202" width="3.7"/>
    <col collapsed="false" customWidth="true" hidden="false" outlineLevel="0" max="22" min="22" style="202" width="15.7"/>
    <col collapsed="false" customWidth="true" hidden="false" outlineLevel="0" max="23" min="23" style="202" width="3.7"/>
    <col collapsed="false" customWidth="true" hidden="false" outlineLevel="0" max="24" min="24" style="202" width="15.7"/>
    <col collapsed="false" customWidth="true" hidden="false" outlineLevel="0" max="29" min="25" style="204" width="15.7"/>
    <col collapsed="false" customWidth="true" hidden="false" outlineLevel="0" max="30" min="30" style="205" width="3.7"/>
    <col collapsed="false" customWidth="true" hidden="false" outlineLevel="0" max="31" min="31" style="206" width="3.7"/>
    <col collapsed="false" customWidth="true" hidden="false" outlineLevel="0" max="36" min="32" style="132" width="11.7"/>
    <col collapsed="false" customWidth="true" hidden="false" outlineLevel="0" max="37" min="37" style="207" width="11.7"/>
    <col collapsed="false" customWidth="true" hidden="false" outlineLevel="0" max="40" min="38" style="207" width="10.71"/>
    <col collapsed="false" customWidth="true" hidden="false" outlineLevel="0" max="41" min="41" style="208" width="10.71"/>
    <col collapsed="false" customWidth="true" hidden="false" outlineLevel="0" max="46" min="42" style="207" width="10.71"/>
    <col collapsed="false" customWidth="true" hidden="false" outlineLevel="0" max="47" min="47" style="208" width="10.71"/>
    <col collapsed="false" customWidth="true" hidden="false" outlineLevel="0" max="49" min="48" style="209" width="10.71"/>
    <col collapsed="false" customWidth="true" hidden="false" outlineLevel="0" max="51" min="50" style="209" width="10.99"/>
    <col collapsed="false" customWidth="true" hidden="false" outlineLevel="0" max="52" min="52" style="209" width="3.7"/>
    <col collapsed="false" customWidth="true" hidden="false" outlineLevel="0" max="53" min="53" style="210" width="3.7"/>
    <col collapsed="false" customWidth="true" hidden="false" outlineLevel="0" max="71" min="54" style="209" width="15.7"/>
    <col collapsed="false" customWidth="true" hidden="false" outlineLevel="0" max="72" min="72" style="93" width="3.7"/>
    <col collapsed="false" customWidth="true" hidden="false" outlineLevel="0" max="73" min="73" style="211" width="3.7"/>
    <col collapsed="false" customWidth="true" hidden="false" outlineLevel="0" max="74" min="74" style="206" width="15.7"/>
    <col collapsed="false" customWidth="true" hidden="false" outlineLevel="0" max="91" min="75" style="93" width="15.7"/>
    <col collapsed="false" customWidth="false" hidden="false" outlineLevel="0" max="257" min="92" style="93" width="9.14"/>
  </cols>
  <sheetData>
    <row r="1" customFormat="false" ht="16.5" hidden="false" customHeight="false" outlineLevel="0" collapsed="false">
      <c r="A1" s="26" t="s">
        <v>350</v>
      </c>
      <c r="D1" s="212" t="s">
        <v>351</v>
      </c>
      <c r="F1" s="213" t="e">
        <f aca="false">GetPipeName($AH$12,$AH$13)</f>
        <v>#VALUE!</v>
      </c>
      <c r="G1" s="213"/>
      <c r="L1" s="214" t="s">
        <v>352</v>
      </c>
      <c r="M1" s="214"/>
      <c r="N1" s="214"/>
      <c r="O1" s="214"/>
      <c r="P1" s="214"/>
      <c r="Q1" s="93"/>
      <c r="AE1" s="215" t="s">
        <v>353</v>
      </c>
      <c r="AF1" s="215"/>
      <c r="AG1" s="215"/>
      <c r="AH1" s="215"/>
      <c r="AI1" s="215"/>
      <c r="AJ1" s="215"/>
      <c r="AK1" s="215"/>
      <c r="AV1" s="216" t="e">
        <f aca="true">MID(CELL("filename",A1),FIND("]",CELL("filename",A1))+1,LEN(CELL("filename",A1))-FIND("]",CELL("filename",A1)))</f>
        <v>#VALUE!</v>
      </c>
      <c r="BA1" s="215" t="s">
        <v>354</v>
      </c>
      <c r="BB1" s="215"/>
      <c r="BC1" s="215"/>
      <c r="BD1" s="215"/>
      <c r="BE1" s="215"/>
      <c r="BF1" s="215"/>
      <c r="BG1" s="215"/>
      <c r="BH1" s="215"/>
      <c r="BU1" s="215" t="s">
        <v>355</v>
      </c>
      <c r="BV1" s="215"/>
      <c r="BW1" s="215"/>
      <c r="BX1" s="215"/>
      <c r="BY1" s="215"/>
      <c r="BZ1" s="215"/>
      <c r="CA1" s="215"/>
      <c r="CB1" s="215"/>
    </row>
    <row r="2" customFormat="false" ht="16.5" hidden="false" customHeight="false" outlineLevel="0" collapsed="false">
      <c r="A2" s="217" t="str">
        <f aca="false">ADDRESS(ROW($L$3),COLUMN($L$3))</f>
        <v>$L$3</v>
      </c>
      <c r="D2" s="218" t="n">
        <v>1</v>
      </c>
      <c r="F2" s="219" t="e">
        <f aca="false">GetRcptPoint($AH$12,$AH$13)</f>
        <v>#VALUE!</v>
      </c>
      <c r="G2" s="220" t="e">
        <f aca="false">GetDelPoint($AH$12,$AH$13)</f>
        <v>#VALUE!</v>
      </c>
      <c r="L2" s="201"/>
      <c r="N2" s="199" t="n">
        <f aca="false">TodayDate</f>
        <v>37210</v>
      </c>
      <c r="O2" s="199" t="n">
        <v>37209</v>
      </c>
      <c r="P2" s="93"/>
      <c r="Q2" s="93"/>
      <c r="AL2" s="216" t="n">
        <v>1</v>
      </c>
      <c r="AM2" s="216" t="n">
        <v>2</v>
      </c>
      <c r="AN2" s="216" t="n">
        <v>3</v>
      </c>
      <c r="AO2" s="216" t="n">
        <v>4</v>
      </c>
      <c r="AP2" s="216" t="n">
        <v>5</v>
      </c>
      <c r="AQ2" s="216" t="n">
        <v>6</v>
      </c>
      <c r="AR2" s="216" t="n">
        <v>7</v>
      </c>
      <c r="AS2" s="216" t="n">
        <v>8</v>
      </c>
      <c r="AT2" s="216" t="n">
        <v>9</v>
      </c>
      <c r="AV2" s="221" t="str">
        <f aca="false">ADDRESS(ROW($F$22),COLUMN($F$22))</f>
        <v>$F$22</v>
      </c>
      <c r="AW2" s="216" t="e">
        <f aca="false">GetEnd($AV$1,AV2)</f>
        <v>#VALUE!</v>
      </c>
      <c r="AX2" s="221" t="str">
        <f aca="false">ADDRESS(ROW($G$22),COLUMN($G$22))</f>
        <v>$G$22</v>
      </c>
      <c r="AY2" s="216" t="e">
        <f aca="false">GetEnd($AV$1,AX2)</f>
        <v>#VALUE!</v>
      </c>
      <c r="BV2" s="222" t="s">
        <v>356</v>
      </c>
      <c r="BW2" s="223" t="str">
        <f aca="false">ADDRESS(ROW($H$21),COLUMN($H$21))</f>
        <v>$H$21</v>
      </c>
      <c r="BX2" s="223" t="str">
        <f aca="false">ADDRESS(ROW($BV$21),COLUMN($BV$21))</f>
        <v>$BV$21</v>
      </c>
      <c r="BY2" s="223" t="str">
        <f aca="false">ADDRESS(ROW($I$21),COLUMN($I$21))</f>
        <v>$I$21</v>
      </c>
      <c r="BZ2" s="223" t="str">
        <f aca="false">ADDRESS(ROW($BW$21),COLUMN($BW$21))</f>
        <v>$BW$21</v>
      </c>
      <c r="CA2" s="223" t="str">
        <f aca="false">ADDRESS(ROW($N$21),COLUMN($N$21))</f>
        <v>$N$21</v>
      </c>
      <c r="CB2" s="223" t="str">
        <f aca="false">ADDRESS(ROW($BX$21),COLUMN($BX$21))</f>
        <v>$BX$21</v>
      </c>
      <c r="CC2" s="223" t="str">
        <f aca="false">ADDRESS(ROW($O$21),COLUMN($O$21))</f>
        <v>$O$21</v>
      </c>
      <c r="CD2" s="223" t="str">
        <f aca="false">ADDRESS(ROW($BY$21),COLUMN($BY$21))</f>
        <v>$BY$21</v>
      </c>
      <c r="CE2" s="223" t="str">
        <f aca="false">ADDRESS(ROW($P$21),COLUMN($P$21))</f>
        <v>$P$21</v>
      </c>
      <c r="CF2" s="223" t="str">
        <f aca="false">ADDRESS(ROW($BZ$21),COLUMN($BZ$21))</f>
        <v>$BZ$21</v>
      </c>
      <c r="CG2" s="223" t="str">
        <f aca="false">ADDRESS(ROW($AT$21),COLUMN($AT$21))</f>
        <v>$AT$21</v>
      </c>
      <c r="CH2" s="223" t="str">
        <f aca="false">ADDRESS(ROW($CA$21),COLUMN($CA$21))</f>
        <v>$CA$21</v>
      </c>
      <c r="CI2" s="223" t="str">
        <f aca="false">ADDRESS(ROW($AU$21),COLUMN($AU$21))</f>
        <v>$AU$21</v>
      </c>
      <c r="CJ2" s="223" t="str">
        <f aca="false">ADDRESS(ROW($CB$21),COLUMN($CB$21))</f>
        <v>$CB$21</v>
      </c>
      <c r="CK2" s="223" t="str">
        <f aca="false">ADDRESS(ROW($AM$21),COLUMN($AM$21))</f>
        <v>$AM$21</v>
      </c>
      <c r="CL2" s="223" t="str">
        <f aca="false">ADDRESS(ROW($CC$21),COLUMN($CC$21))</f>
        <v>$CC$21</v>
      </c>
      <c r="CM2" s="223" t="str">
        <f aca="false">ADDRESS(ROW($AN$21),COLUMN($AN$21))</f>
        <v>$AN$21</v>
      </c>
      <c r="CN2" s="223" t="str">
        <f aca="false">ADDRESS(ROW($CD$21),COLUMN($CD$21))</f>
        <v>$CD$21</v>
      </c>
      <c r="CO2" s="223" t="str">
        <f aca="false">ADDRESS(ROW($AO$21),COLUMN($AO$21))</f>
        <v>$AO$21</v>
      </c>
      <c r="CP2" s="223" t="str">
        <f aca="false">ADDRESS(ROW($CE$21),COLUMN($CE$21))</f>
        <v>$CE$21</v>
      </c>
      <c r="CQ2" s="223" t="str">
        <f aca="false">ADDRESS(ROW($AP$21),COLUMN($AP$21))</f>
        <v>$AP$21</v>
      </c>
      <c r="CR2" s="223" t="str">
        <f aca="false">ADDRESS(ROW($CF$21),COLUMN($CF$21))</f>
        <v>$CF$21</v>
      </c>
      <c r="CS2" s="223" t="str">
        <f aca="false">ADDRESS(ROW($AQ$21),COLUMN($AQ$21))</f>
        <v>$AQ$21</v>
      </c>
      <c r="CT2" s="223" t="str">
        <f aca="false">ADDRESS(ROW($CG$21),COLUMN($CG$21))</f>
        <v>$CG$21</v>
      </c>
      <c r="CU2" s="223" t="str">
        <f aca="false">ADDRESS(ROW($V$21),COLUMN($V$21))</f>
        <v>$V$21</v>
      </c>
      <c r="CV2" s="223" t="str">
        <f aca="false">ADDRESS(ROW($CH$21),COLUMN($CH$21))</f>
        <v>$CH$21</v>
      </c>
      <c r="CW2" s="223" t="str">
        <f aca="false">ADDRESS(ROW($AL$21),COLUMN($AL$21))</f>
        <v>$AL$21</v>
      </c>
      <c r="CX2" s="223" t="str">
        <f aca="false">ADDRESS(ROW($CI$21),COLUMN($CI$21))</f>
        <v>$CI$21</v>
      </c>
    </row>
    <row r="3" customFormat="false" ht="12.75" hidden="false" customHeight="false" outlineLevel="0" collapsed="false">
      <c r="A3" s="217" t="str">
        <f aca="false">ADDRESS(ROW($D$22),COLUMN($D$22))</f>
        <v>$D$22</v>
      </c>
      <c r="L3" s="224"/>
      <c r="M3" s="224"/>
      <c r="N3" s="225" t="s">
        <v>23</v>
      </c>
      <c r="O3" s="226" t="s">
        <v>357</v>
      </c>
      <c r="P3" s="227" t="s">
        <v>358</v>
      </c>
      <c r="AF3" s="200"/>
      <c r="AG3" s="228" t="s">
        <v>359</v>
      </c>
      <c r="AH3" s="229" t="e">
        <f aca="false">GetRcptBasisCol($AH$12,$AH$13)</f>
        <v>#VALUE!</v>
      </c>
      <c r="AI3" s="93"/>
      <c r="AJ3" s="228" t="s">
        <v>360</v>
      </c>
      <c r="AK3" s="229" t="str">
        <f aca="false">NymexCurve</f>
        <v>Nymex Mid</v>
      </c>
      <c r="AL3" s="230" t="s">
        <v>361</v>
      </c>
      <c r="AM3" s="231" t="s">
        <v>51</v>
      </c>
      <c r="AN3" s="232" t="s">
        <v>52</v>
      </c>
      <c r="AO3" s="233" t="s">
        <v>53</v>
      </c>
      <c r="AP3" s="232" t="s">
        <v>55</v>
      </c>
      <c r="AQ3" s="232" t="s">
        <v>56</v>
      </c>
      <c r="AR3" s="234" t="s">
        <v>57</v>
      </c>
      <c r="AS3" s="235" t="s">
        <v>54</v>
      </c>
      <c r="AT3" s="236" t="s">
        <v>362</v>
      </c>
      <c r="AV3" s="221" t="str">
        <f aca="false">ADDRESS(ROW($AF$22),COLUMN($AF$22))</f>
        <v>$AF$22</v>
      </c>
      <c r="AW3" s="216" t="e">
        <f aca="false">GetEnd($AV$1,AV3)</f>
        <v>#VALUE!</v>
      </c>
      <c r="AX3" s="221" t="str">
        <f aca="false">ADDRESS(ROW($AH$22),COLUMN($AH$22))</f>
        <v>$AH$22</v>
      </c>
      <c r="AY3" s="216" t="e">
        <f aca="false">GetEnd($AV$1,AX3)</f>
        <v>#VALUE!</v>
      </c>
    </row>
    <row r="4" customFormat="false" ht="12.75" hidden="false" customHeight="false" outlineLevel="0" collapsed="false">
      <c r="A4" s="217" t="str">
        <f aca="false">ADDRESS(ROW($S$22),COLUMN($S$22))</f>
        <v>$S$22</v>
      </c>
      <c r="L4" s="237" t="s">
        <v>103</v>
      </c>
      <c r="M4" s="237"/>
      <c r="N4" s="238" t="e">
        <f aca="true">SUMPRODUCT(INDIRECT(CONCATENATE(AV4,":",AW4)),INDIRECT(CONCATENATE($AV$2,":",$AW$2)),INDIRECT(CONCATENATE($AV$3,":",$AW$3)))</f>
        <v>#VALUE!</v>
      </c>
      <c r="O4" s="238" t="n">
        <v>888836.7</v>
      </c>
      <c r="P4" s="239" t="e">
        <f aca="false">N4-O4</f>
        <v>#VALUE!</v>
      </c>
      <c r="S4" s="240" t="s">
        <v>363</v>
      </c>
      <c r="T4" s="241" t="e">
        <f aca="true">SUMPRODUCT(INDIRECT(CONCATENATE(V4,":",W4)),INDIRECT(CONCATENATE(AV2,":",AW2)),INDIRECT(CONCATENATE(AV3,":",AW3)))</f>
        <v>#VALUE!</v>
      </c>
      <c r="V4" s="202" t="str">
        <f aca="false">ADDRESS(ROW(K22),COLUMN(K22))</f>
        <v>$K$22</v>
      </c>
      <c r="W4" s="202" t="e">
        <f aca="false">GetEnd($AV$1,V4)</f>
        <v>#VALUE!</v>
      </c>
      <c r="AF4" s="200"/>
      <c r="AG4" s="228" t="s">
        <v>364</v>
      </c>
      <c r="AH4" s="242" t="e">
        <f aca="false">GetRcptIndexCol($AH$12,$AH$13)</f>
        <v>#VALUE!</v>
      </c>
      <c r="AI4" s="93"/>
      <c r="AJ4" s="228" t="s">
        <v>365</v>
      </c>
      <c r="AK4" s="242" t="e">
        <f aca="false">GetNymexCol(AK3)</f>
        <v>#VALUE!</v>
      </c>
      <c r="AL4" s="132" t="n">
        <v>1</v>
      </c>
      <c r="AM4" s="243" t="e">
        <f aca="false">GetVolume($AH$12,$AH$13,AT4)</f>
        <v>#VALUE!</v>
      </c>
      <c r="AN4" s="244" t="e">
        <f aca="false">GetCommodity($AH$12,$AH$13,AT4)</f>
        <v>#VALUE!</v>
      </c>
      <c r="AO4" s="245" t="e">
        <f aca="false">GetFuelRate($AH$12,$AH$13,AT4)</f>
        <v>#VALUE!</v>
      </c>
      <c r="AP4" s="244" t="e">
        <f aca="false">GetSurcharge($AH$12,$AH$13,$AT4)</f>
        <v>#VALUE!</v>
      </c>
      <c r="AQ4" s="244" t="e">
        <f aca="false">GetRcptIndexAdj($AH$12,$AH$13,$AT4)</f>
        <v>#VALUE!</v>
      </c>
      <c r="AR4" s="246" t="e">
        <f aca="false">GetDelIndexAdj($AH$12,$AH$13,$AT4)</f>
        <v>#VALUE!</v>
      </c>
      <c r="AS4" s="247" t="e">
        <f aca="false">GetDemandRate($AH$12,$AH$13,$AT4)</f>
        <v>#VALUE!</v>
      </c>
      <c r="AT4" s="248" t="e">
        <f aca="false">gettier($AH$12,$AH$13,AL4)</f>
        <v>#VALUE!</v>
      </c>
      <c r="AV4" s="221" t="str">
        <f aca="false">ADDRESS(ROW($Q$22),COLUMN($Q$22))</f>
        <v>$Q$22</v>
      </c>
      <c r="AW4" s="216" t="e">
        <f aca="false">GetEnd($AV$1,AV4)</f>
        <v>#VALUE!</v>
      </c>
      <c r="AX4" s="221" t="str">
        <f aca="false">ADDRESS(ROW($K$22),COLUMN($K$22))</f>
        <v>$K$22</v>
      </c>
      <c r="AY4" s="216" t="e">
        <f aca="false">GetEnd($AV$1,AX4)</f>
        <v>#VALUE!</v>
      </c>
      <c r="BV4" s="249" t="s">
        <v>357</v>
      </c>
    </row>
    <row r="5" customFormat="false" ht="12.75" hidden="false" customHeight="false" outlineLevel="0" collapsed="false">
      <c r="A5" s="217" t="str">
        <f aca="false">ADDRESS(ROW($S$20),COLUMN($S$20))</f>
        <v>$S$20</v>
      </c>
      <c r="F5" s="250" t="s">
        <v>366</v>
      </c>
      <c r="G5" s="251" t="n">
        <f aca="false">TodayDate</f>
        <v>37210</v>
      </c>
      <c r="L5" s="252" t="s">
        <v>54</v>
      </c>
      <c r="M5" s="252"/>
      <c r="N5" s="238" t="e">
        <f aca="true">SUMPRODUCT(INDIRECT(CONCATENATE(AV5,":",AW5)),INDIRECT(CONCATENATE($AV$2,":",$AW$2)),INDIRECT(CONCATENATE($AV$3,":",$AW$3)))</f>
        <v>#VALUE!</v>
      </c>
      <c r="O5" s="238" t="n">
        <v>0</v>
      </c>
      <c r="P5" s="253" t="e">
        <f aca="false">N5-O5</f>
        <v>#VALUE!</v>
      </c>
      <c r="S5" s="254" t="s">
        <v>367</v>
      </c>
      <c r="T5" s="255" t="e">
        <f aca="true">SUMPRODUCT(INDIRECT(CONCATENATE(V5,":",W5)),INDIRECT(CONCATENATE(AV2,":",AW2)),INDIRECT(CONCATENATE(AV3,":",AW3)))</f>
        <v>#VALUE!</v>
      </c>
      <c r="V5" s="202" t="str">
        <f aca="false">ADDRESS(ROW(L22),COLUMN(L22))</f>
        <v>$L$22</v>
      </c>
      <c r="W5" s="202" t="e">
        <f aca="false">GetEnd($AV$1,V5)</f>
        <v>#VALUE!</v>
      </c>
      <c r="AF5" s="200"/>
      <c r="AG5" s="228" t="s">
        <v>368</v>
      </c>
      <c r="AH5" s="242" t="e">
        <f aca="false">GetDelBasisCol($AH$12,$AH$13)</f>
        <v>#VALUE!</v>
      </c>
      <c r="AI5" s="93"/>
      <c r="AJ5" s="228" t="s">
        <v>369</v>
      </c>
      <c r="AK5" s="242" t="str">
        <f aca="false">LiborCurve</f>
        <v>Libor AA</v>
      </c>
      <c r="AL5" s="132" t="n">
        <v>2</v>
      </c>
      <c r="AM5" s="256" t="e">
        <f aca="false">GetVolume($AH$12,$AH$13,AT5)</f>
        <v>#VALUE!</v>
      </c>
      <c r="AN5" s="257" t="e">
        <f aca="false">GetCommodity($AH$12,$AH$13,AT5)</f>
        <v>#VALUE!</v>
      </c>
      <c r="AO5" s="258" t="e">
        <f aca="false">GetFuelRate($AH$12,$AH$13,AT5)</f>
        <v>#VALUE!</v>
      </c>
      <c r="AP5" s="257" t="e">
        <f aca="false">GetSurcharge($AH$12,$AH$13,$AT5)</f>
        <v>#VALUE!</v>
      </c>
      <c r="AQ5" s="257" t="e">
        <f aca="false">GetRcptIndexAdj($AH$12,$AH$13,$AT5)</f>
        <v>#VALUE!</v>
      </c>
      <c r="AR5" s="259" t="e">
        <f aca="false">GetDelIndexAdj($AH$12,$AH$13,$AT5)</f>
        <v>#VALUE!</v>
      </c>
      <c r="AS5" s="260" t="e">
        <f aca="false">GetDemandRate($AH$12,$AH$13,$AT5)</f>
        <v>#VALUE!</v>
      </c>
      <c r="AT5" s="248" t="e">
        <f aca="false">gettier($AH$12,$AH$13,AL5)</f>
        <v>#VALUE!</v>
      </c>
      <c r="AV5" s="221" t="str">
        <f aca="false">ADDRESS(ROW($V$22),COLUMN($V$22))</f>
        <v>$V$22</v>
      </c>
      <c r="AW5" s="216" t="e">
        <f aca="false">GetEnd($AV$1,AV5)</f>
        <v>#VALUE!</v>
      </c>
      <c r="AX5" s="221" t="str">
        <f aca="false">ADDRESS(ROW($L$22),COLUMN($L$22))</f>
        <v>$L$22</v>
      </c>
      <c r="AY5" s="216" t="e">
        <f aca="false">GetEnd($AV$1,AX5)</f>
        <v>#VALUE!</v>
      </c>
      <c r="BV5" s="261" t="n">
        <f aca="false">O2</f>
        <v>37209</v>
      </c>
    </row>
    <row r="6" customFormat="false" ht="12.75" hidden="false" customHeight="false" outlineLevel="0" collapsed="false">
      <c r="A6" s="217" t="str">
        <f aca="false">ADDRESS(ROW($BW$2),COLUMN($BW$2))</f>
        <v>$BW$2</v>
      </c>
      <c r="F6" s="262"/>
      <c r="G6" s="262"/>
      <c r="L6" s="263" t="s">
        <v>370</v>
      </c>
      <c r="M6" s="263"/>
      <c r="N6" s="264" t="e">
        <f aca="false">N4-N5</f>
        <v>#VALUE!</v>
      </c>
      <c r="O6" s="265" t="n">
        <v>888836.7</v>
      </c>
      <c r="P6" s="266" t="e">
        <f aca="false">N6-O6</f>
        <v>#VALUE!</v>
      </c>
      <c r="S6" s="254" t="s">
        <v>371</v>
      </c>
      <c r="T6" s="267" t="e">
        <f aca="true">SUMPRODUCT(INDIRECT(CONCATENATE(V6,":",W6)),INDIRECT(CONCATENATE(AV3,":",AW3)),INDIRECT(CONCATENATE(AX3,":",AY3)))</f>
        <v>#VALUE!</v>
      </c>
      <c r="V6" s="202" t="str">
        <f aca="false">ADDRESS(ROW(G22),COLUMN(G22))</f>
        <v>$G$22</v>
      </c>
      <c r="W6" s="202" t="e">
        <f aca="false">GetEnd($AV$1,V6)</f>
        <v>#VALUE!</v>
      </c>
      <c r="AF6" s="200"/>
      <c r="AG6" s="228" t="s">
        <v>372</v>
      </c>
      <c r="AH6" s="242" t="e">
        <f aca="false">GetDelIndexCol($AH$12,$AH$13)</f>
        <v>#VALUE!</v>
      </c>
      <c r="AI6" s="93"/>
      <c r="AJ6" s="228" t="s">
        <v>373</v>
      </c>
      <c r="AK6" s="242" t="e">
        <f aca="false">GetLiborCol(AK5)</f>
        <v>#VALUE!</v>
      </c>
      <c r="AL6" s="132" t="n">
        <v>3</v>
      </c>
      <c r="AM6" s="256" t="e">
        <f aca="false">GetVolume($AH$12,$AH$13,AT6)</f>
        <v>#VALUE!</v>
      </c>
      <c r="AN6" s="257" t="e">
        <f aca="false">GetCommodity($AH$12,$AH$13,AT6)</f>
        <v>#VALUE!</v>
      </c>
      <c r="AO6" s="258" t="e">
        <f aca="false">GetFuelRate($AH$12,$AH$13,AT6)</f>
        <v>#VALUE!</v>
      </c>
      <c r="AP6" s="257" t="e">
        <f aca="false">GetSurcharge($AH$12,$AH$13,$AT6)</f>
        <v>#VALUE!</v>
      </c>
      <c r="AQ6" s="257" t="e">
        <f aca="false">GetRcptIndexAdj($AH$12,$AH$13,$AT6)</f>
        <v>#VALUE!</v>
      </c>
      <c r="AR6" s="259" t="e">
        <f aca="false">GetDelIndexAdj($AH$12,$AH$13,$AT6)</f>
        <v>#VALUE!</v>
      </c>
      <c r="AS6" s="260" t="e">
        <f aca="false">GetDemandRate($AH$12,$AH$13,$AT6)</f>
        <v>#VALUE!</v>
      </c>
      <c r="AT6" s="248" t="e">
        <f aca="false">gettier($AH$12,$AH$13,AL6)</f>
        <v>#VALUE!</v>
      </c>
      <c r="AX6" s="221"/>
      <c r="AY6" s="216"/>
    </row>
    <row r="7" customFormat="false" ht="12.75" hidden="false" customHeight="false" outlineLevel="0" collapsed="false">
      <c r="A7" s="217" t="str">
        <f aca="false">ADDRESS(ROW($AH$12),COLUMN($AH$12))</f>
        <v>$AH$12</v>
      </c>
      <c r="F7" s="250" t="s">
        <v>136</v>
      </c>
      <c r="G7" s="268" t="e">
        <f aca="false">GetMonthStart($AH$12,$AH$13,G5)</f>
        <v>#VALUE!</v>
      </c>
      <c r="L7" s="252" t="s">
        <v>374</v>
      </c>
      <c r="M7" s="252"/>
      <c r="N7" s="238" t="e">
        <f aca="true" t="array" ref="N7:N7">SUM((INDIRECT(CONCATENATE(AV7,":",AW7))-INDIRECT(CONCATENATE(AX18,":",AY18)))*INDIRECT(CONCATENATE(AX7,":",AY7))*INDIRECT(CONCATENATE(AV3,":",AW3)))</f>
        <v>#VALUE!</v>
      </c>
      <c r="O7" s="269" t="n">
        <v>-57340.73</v>
      </c>
      <c r="P7" s="253" t="e">
        <f aca="false">N7</f>
        <v>#VALUE!</v>
      </c>
      <c r="S7" s="254" t="s">
        <v>375</v>
      </c>
      <c r="T7" s="270" t="e">
        <f aca="false">T5/T6</f>
        <v>#VALUE!</v>
      </c>
      <c r="AF7" s="200"/>
      <c r="AG7" s="228" t="s">
        <v>376</v>
      </c>
      <c r="AH7" s="242" t="e">
        <f aca="false">GetRcptOmicronCol($AH$12,$AH$13)</f>
        <v>#VALUE!</v>
      </c>
      <c r="AI7" s="93"/>
      <c r="AJ7" s="228" t="s">
        <v>377</v>
      </c>
      <c r="AK7" s="242" t="str">
        <f aca="false">Configuration!$D$8</f>
        <v>Nymex Vol</v>
      </c>
      <c r="AL7" s="132" t="n">
        <v>4</v>
      </c>
      <c r="AM7" s="256" t="e">
        <f aca="false">GetVolume($AH$12,$AH$13,AT7)</f>
        <v>#VALUE!</v>
      </c>
      <c r="AN7" s="257" t="e">
        <f aca="false">GetCommodity($AH$12,$AH$13,AT7)</f>
        <v>#VALUE!</v>
      </c>
      <c r="AO7" s="258" t="e">
        <f aca="false">GetFuelRate($AH$12,$AH$13,AT7)</f>
        <v>#VALUE!</v>
      </c>
      <c r="AP7" s="257" t="e">
        <f aca="false">GetSurcharge($AH$12,$AH$13,$AT7)</f>
        <v>#VALUE!</v>
      </c>
      <c r="AQ7" s="257" t="e">
        <f aca="false">GetRcptIndexAdj($AH$12,$AH$13,$AT7)</f>
        <v>#VALUE!</v>
      </c>
      <c r="AR7" s="259" t="e">
        <f aca="false">GetDelIndexAdj($AH$12,$AH$13,$AT7)</f>
        <v>#VALUE!</v>
      </c>
      <c r="AS7" s="260" t="e">
        <f aca="false">GetDemandRate($AH$12,$AH$13,$AT7)</f>
        <v>#VALUE!</v>
      </c>
      <c r="AT7" s="248" t="e">
        <f aca="false">gettier($AH$12,$AH$13,AL7)</f>
        <v>#VALUE!</v>
      </c>
      <c r="AU7" s="271" t="s">
        <v>378</v>
      </c>
      <c r="AV7" s="221" t="str">
        <f aca="false">ADDRESS(ROW($AL$22),COLUMN($AL$22))</f>
        <v>$AL$22</v>
      </c>
      <c r="AW7" s="216" t="e">
        <f aca="false">GetEnd($AV$1,AV7)</f>
        <v>#VALUE!</v>
      </c>
      <c r="AX7" s="221" t="str">
        <f aca="false">ADDRESS(ROW($AV$22),COLUMN($AV$22))</f>
        <v>$AV$22</v>
      </c>
      <c r="AY7" s="216" t="e">
        <f aca="false">GetEnd($AV$1,AX7)</f>
        <v>#VALUE!</v>
      </c>
    </row>
    <row r="8" customFormat="false" ht="12.75" hidden="false" customHeight="false" outlineLevel="0" collapsed="false">
      <c r="A8" s="272" t="s">
        <v>24</v>
      </c>
      <c r="F8" s="250" t="s">
        <v>138</v>
      </c>
      <c r="G8" s="273" t="e">
        <f aca="false">GetMonthEnd($AH$12,$AH$13)</f>
        <v>#VALUE!</v>
      </c>
      <c r="L8" s="252" t="s">
        <v>379</v>
      </c>
      <c r="M8" s="252"/>
      <c r="N8" s="238" t="e">
        <f aca="true" t="array" ref="N8:N8">SUM(((INDIRECT(AX14)-INDIRECT(AY16))-(INDIRECT(AX15)-INDIRECT(AY14)))*INDIRECT(CONCATENATE(AX2,":",AY2))*INDIRECT(CONCATENATE(AV3,":",AW3))*INDIRECT(CONCATENATE(AX3,":",AY3)))</f>
        <v>#VALUE!</v>
      </c>
      <c r="O8" s="269" t="n">
        <v>-44098.9</v>
      </c>
      <c r="P8" s="253" t="e">
        <f aca="false">N8</f>
        <v>#VALUE!</v>
      </c>
      <c r="S8" s="274" t="s">
        <v>380</v>
      </c>
      <c r="T8" s="275" t="e">
        <f aca="false">Y8/Z8</f>
        <v>#VALUE!</v>
      </c>
      <c r="V8" s="202" t="str">
        <f aca="false">ADDRESS(ROW(P22),COLUMN(P22))</f>
        <v>$P$22</v>
      </c>
      <c r="W8" s="202" t="e">
        <f aca="false">GetEnd($AV$1,V8)</f>
        <v>#VALUE!</v>
      </c>
      <c r="Y8" s="204" t="e">
        <f aca="true">SUMIF(INDIRECT(CONCATENATE(V8,":",W8)),"&gt;0",INDIRECT(CONCATENATE(V8,":",W8)))</f>
        <v>#VALUE!</v>
      </c>
      <c r="Z8" s="204" t="e">
        <f aca="true">COUNTIF(INDIRECT(CONCATENATE(V8,":",W8)),"&gt;0")</f>
        <v>#VALUE!</v>
      </c>
      <c r="AF8" s="200"/>
      <c r="AG8" s="228" t="s">
        <v>381</v>
      </c>
      <c r="AH8" s="276" t="e">
        <f aca="false">GetDelOmicronCol($AH$12,$AH$13)</f>
        <v>#VALUE!</v>
      </c>
      <c r="AI8" s="93"/>
      <c r="AJ8" s="228" t="s">
        <v>382</v>
      </c>
      <c r="AK8" s="242" t="e">
        <f aca="false">GetNGOmicronCol(AK7)</f>
        <v>#VALUE!</v>
      </c>
      <c r="AL8" s="132" t="n">
        <v>5</v>
      </c>
      <c r="AM8" s="256" t="e">
        <f aca="false">GetVolume($AH$12,$AH$13,AT8)</f>
        <v>#VALUE!</v>
      </c>
      <c r="AN8" s="257" t="e">
        <f aca="false">GetCommodity($AH$12,$AH$13,AT8)</f>
        <v>#VALUE!</v>
      </c>
      <c r="AO8" s="258" t="e">
        <f aca="false">GetFuelRate($AH$12,$AH$13,AT8)</f>
        <v>#VALUE!</v>
      </c>
      <c r="AP8" s="257" t="e">
        <f aca="false">GetSurcharge($AH$12,$AH$13,$AT8)</f>
        <v>#VALUE!</v>
      </c>
      <c r="AQ8" s="257" t="e">
        <f aca="false">GetRcptIndexAdj($AH$12,$AH$13,$AT8)</f>
        <v>#VALUE!</v>
      </c>
      <c r="AR8" s="259" t="e">
        <f aca="false">GetDelIndexAdj($AH$12,$AH$13,$AT8)</f>
        <v>#VALUE!</v>
      </c>
      <c r="AS8" s="260" t="e">
        <f aca="false">GetDemandRate($AH$12,$AH$13,$AT8)</f>
        <v>#VALUE!</v>
      </c>
      <c r="AT8" s="248" t="e">
        <f aca="false">gettier($AH$12,$AH$13,AL8)</f>
        <v>#VALUE!</v>
      </c>
      <c r="AU8" s="277" t="s">
        <v>383</v>
      </c>
      <c r="AV8" s="221" t="str">
        <f aca="false">ADDRESS(ROW($AM$22),COLUMN($AM$22))</f>
        <v>$AM$22</v>
      </c>
      <c r="AW8" s="216" t="e">
        <f aca="false">GetEnd($AV$1,AV8)</f>
        <v>#VALUE!</v>
      </c>
      <c r="AX8" s="221" t="str">
        <f aca="false">ADDRESS(ROW($AO$22),COLUMN($AO$22))</f>
        <v>$AO$22</v>
      </c>
      <c r="AY8" s="216" t="e">
        <f aca="false">GetEnd($AV$1,AX8)</f>
        <v>#VALUE!</v>
      </c>
    </row>
    <row r="9" customFormat="false" ht="12.75" hidden="false" customHeight="false" outlineLevel="0" collapsed="false">
      <c r="A9" s="272" t="s">
        <v>24</v>
      </c>
      <c r="L9" s="252" t="s">
        <v>384</v>
      </c>
      <c r="M9" s="252"/>
      <c r="N9" s="238" t="e">
        <f aca="true" t="array" ref="N9:N9">SUM(((INDIRECT(AX16)-INDIRECT(AY17))-(INDIRECT(AX17)-INDIRECT(AY15)))*INDIRECT(CONCATENATE(AX2,":",AY2))*INDIRECT(CONCATENATE(AV3,":",AW3))*INDIRECT(CONCATENATE(AX3,":",AY3)))</f>
        <v>#VALUE!</v>
      </c>
      <c r="O9" s="269" t="n">
        <v>0</v>
      </c>
      <c r="P9" s="253" t="e">
        <f aca="false">N9</f>
        <v>#VALUE!</v>
      </c>
      <c r="AF9" s="200"/>
      <c r="AG9" s="201"/>
      <c r="AH9" s="201"/>
      <c r="AI9" s="93"/>
      <c r="AJ9" s="228" t="s">
        <v>73</v>
      </c>
      <c r="AK9" s="276" t="e">
        <f aca="false">GetCorrelCol($AH$12,$AH$13)</f>
        <v>#VALUE!</v>
      </c>
      <c r="AL9" s="132" t="n">
        <v>6</v>
      </c>
      <c r="AM9" s="256" t="e">
        <f aca="false">GetVolume($AH$12,$AH$13,AT9)</f>
        <v>#VALUE!</v>
      </c>
      <c r="AN9" s="257" t="e">
        <f aca="false">GetCommodity($AH$12,$AH$13,AT9)</f>
        <v>#VALUE!</v>
      </c>
      <c r="AO9" s="258" t="e">
        <f aca="false">GetFuelRate($AH$12,$AH$13,AT9)</f>
        <v>#VALUE!</v>
      </c>
      <c r="AP9" s="257" t="e">
        <f aca="false">GetSurcharge($AH$12,$AH$13,$AT9)</f>
        <v>#VALUE!</v>
      </c>
      <c r="AQ9" s="257" t="e">
        <f aca="false">GetRcptIndexAdj($AH$12,$AH$13,$AT9)</f>
        <v>#VALUE!</v>
      </c>
      <c r="AR9" s="259" t="e">
        <f aca="false">GetDelIndexAdj($AH$12,$AH$13,$AT9)</f>
        <v>#VALUE!</v>
      </c>
      <c r="AS9" s="260" t="e">
        <f aca="false">GetDemandRate($AH$12,$AH$13,$AT9)</f>
        <v>#VALUE!</v>
      </c>
      <c r="AT9" s="248" t="e">
        <f aca="false">gettier($AH$12,$AH$13,AL9)</f>
        <v>#VALUE!</v>
      </c>
      <c r="AU9" s="271" t="s">
        <v>385</v>
      </c>
      <c r="AV9" s="221" t="str">
        <f aca="false">ADDRESS(ROW($AN$22),COLUMN($AN$22))</f>
        <v>$AN$22</v>
      </c>
      <c r="AW9" s="216" t="e">
        <f aca="false">GetEnd($AV$1,AV9)</f>
        <v>#VALUE!</v>
      </c>
      <c r="AX9" s="221" t="str">
        <f aca="false">ADDRESS(ROW($AP$22),COLUMN($AP$22))</f>
        <v>$AP$22</v>
      </c>
      <c r="AY9" s="216" t="e">
        <f aca="false">GetEnd($AV$1,AX9)</f>
        <v>#VALUE!</v>
      </c>
    </row>
    <row r="10" customFormat="false" ht="12.75" hidden="false" customHeight="false" outlineLevel="0" collapsed="false">
      <c r="A10" s="272" t="s">
        <v>24</v>
      </c>
      <c r="D10" s="278" t="s">
        <v>386</v>
      </c>
      <c r="E10" s="278"/>
      <c r="F10" s="278"/>
      <c r="G10" s="278"/>
      <c r="H10" s="278"/>
      <c r="L10" s="252" t="s">
        <v>387</v>
      </c>
      <c r="M10" s="252"/>
      <c r="N10" s="238" t="e">
        <f aca="true">-SUMPRODUCT(INDIRECT(CONCATENATE(AV10,":",AW10)),INDIRECT(CONCATENATE($AX$7,":",$AY$7)),INDIRECT(CONCATENATE($AV$3,":",$AW$3)))</f>
        <v>#VALUE!</v>
      </c>
      <c r="O10" s="238" t="n">
        <v>-816436.54</v>
      </c>
      <c r="P10" s="253" t="e">
        <f aca="false">N10-O10</f>
        <v>#VALUE!</v>
      </c>
      <c r="AF10" s="200"/>
      <c r="AG10" s="228" t="s">
        <v>388</v>
      </c>
      <c r="AH10" s="279" t="e">
        <f aca="false">GetGRIFactor($AH$12,$AH$13)</f>
        <v>#VALUE!</v>
      </c>
      <c r="AI10" s="93"/>
      <c r="AJ10" s="93"/>
      <c r="AK10" s="93"/>
      <c r="AL10" s="132" t="n">
        <v>7</v>
      </c>
      <c r="AM10" s="256" t="e">
        <f aca="false">GetVolume($AH$12,$AH$13,AT10)</f>
        <v>#VALUE!</v>
      </c>
      <c r="AN10" s="257" t="e">
        <f aca="false">GetCommodity($AH$12,$AH$13,AT10)</f>
        <v>#VALUE!</v>
      </c>
      <c r="AO10" s="258" t="e">
        <f aca="false">GetFuelRate($AH$12,$AH$13,AT10)</f>
        <v>#VALUE!</v>
      </c>
      <c r="AP10" s="257" t="e">
        <f aca="false">GetSurcharge($AH$12,$AH$13,$AT10)</f>
        <v>#VALUE!</v>
      </c>
      <c r="AQ10" s="257" t="e">
        <f aca="false">GetRcptIndexAdj($AH$12,$AH$13,$AT10)</f>
        <v>#VALUE!</v>
      </c>
      <c r="AR10" s="259" t="e">
        <f aca="false">GetDelIndexAdj($AH$12,$AH$13,$AT10)</f>
        <v>#VALUE!</v>
      </c>
      <c r="AS10" s="260" t="e">
        <f aca="false">GetDemandRate($AH$12,$AH$13,$AT10)</f>
        <v>#VALUE!</v>
      </c>
      <c r="AT10" s="248" t="e">
        <f aca="false">gettier($AH$12,$AH$13,AL10)</f>
        <v>#VALUE!</v>
      </c>
      <c r="AU10" s="271" t="s">
        <v>389</v>
      </c>
      <c r="AV10" s="221" t="str">
        <f aca="false">ADDRESS(ROW($AS$22),COLUMN($AS$22))</f>
        <v>$AS$22</v>
      </c>
      <c r="AW10" s="216" t="e">
        <f aca="false">GetEnd($AV$1,AV10)</f>
        <v>#VALUE!</v>
      </c>
      <c r="AX10" s="221" t="str">
        <f aca="false">ADDRESS(ROW($CC$22),COLUMN($CC$22))</f>
        <v>$CC$22</v>
      </c>
      <c r="AY10" s="216" t="e">
        <f aca="false">GetEnd($AV$1,AX10)</f>
        <v>#VALUE!</v>
      </c>
    </row>
    <row r="11" customFormat="false" ht="12.75" hidden="false" customHeight="false" outlineLevel="0" collapsed="false">
      <c r="A11" s="272" t="s">
        <v>24</v>
      </c>
      <c r="D11" s="280" t="str">
        <f aca="false">IF(ISERROR($AH$13),"Check Contract Index to make sure it is valid","")</f>
        <v>Check Contract Index to make sure it is valid</v>
      </c>
      <c r="E11" s="281"/>
      <c r="F11" s="282"/>
      <c r="G11" s="282"/>
      <c r="H11" s="283"/>
      <c r="L11" s="263" t="s">
        <v>390</v>
      </c>
      <c r="M11" s="263"/>
      <c r="N11" s="264" t="e">
        <f aca="true">-SUMPRODUCT(INDIRECT(CONCATENATE(AV11,":",AW11)),INDIRECT(CONCATENATE($AV$2,":",$AW$2)),INDIRECT(CONCATENATE($AV$3,":",$AW$3)),INDIRECT(CONCATENATE(AX3,":",AY3)))</f>
        <v>#VALUE!</v>
      </c>
      <c r="O11" s="265" t="n">
        <v>-100755.2</v>
      </c>
      <c r="P11" s="266" t="e">
        <f aca="false">N11-O11</f>
        <v>#VALUE!</v>
      </c>
      <c r="AL11" s="132" t="n">
        <v>8</v>
      </c>
      <c r="AM11" s="256" t="e">
        <f aca="false">GetVolume($AH$12,$AH$13,AT11)</f>
        <v>#VALUE!</v>
      </c>
      <c r="AN11" s="257" t="e">
        <f aca="false">GetCommodity($AH$12,$AH$13,AT11)</f>
        <v>#VALUE!</v>
      </c>
      <c r="AO11" s="258" t="e">
        <f aca="false">GetFuelRate($AH$12,$AH$13,AT11)</f>
        <v>#VALUE!</v>
      </c>
      <c r="AP11" s="257" t="e">
        <f aca="false">GetSurcharge($AH$12,$AH$13,$AT11)</f>
        <v>#VALUE!</v>
      </c>
      <c r="AQ11" s="257" t="e">
        <f aca="false">GetRcptIndexAdj($AH$12,$AH$13,$AT11)</f>
        <v>#VALUE!</v>
      </c>
      <c r="AR11" s="259" t="e">
        <f aca="false">GetDelIndexAdj($AH$12,$AH$13,$AT11)</f>
        <v>#VALUE!</v>
      </c>
      <c r="AS11" s="260" t="e">
        <f aca="false">GetDemandRate($AH$12,$AH$13,$AT11)</f>
        <v>#VALUE!</v>
      </c>
      <c r="AT11" s="248" t="e">
        <f aca="false">gettier($AH$12,$AH$13,AL11)</f>
        <v>#VALUE!</v>
      </c>
      <c r="AU11" s="271" t="s">
        <v>391</v>
      </c>
      <c r="AV11" s="221" t="str">
        <f aca="false">ADDRESS(ROW($AQ$22),COLUMN($AQ$22))</f>
        <v>$AQ$22</v>
      </c>
      <c r="AW11" s="216" t="e">
        <f aca="false">GetEnd($AV$1,AV11)</f>
        <v>#VALUE!</v>
      </c>
      <c r="AX11" s="221" t="str">
        <f aca="false">ADDRESS(ROW($CD$22),COLUMN($CD$22))</f>
        <v>$CD$22</v>
      </c>
      <c r="AY11" s="216" t="e">
        <f aca="false">GetEnd($AV$1,AX11)</f>
        <v>#VALUE!</v>
      </c>
    </row>
    <row r="12" customFormat="false" ht="12.75" hidden="false" customHeight="false" outlineLevel="0" collapsed="false">
      <c r="A12" s="272" t="s">
        <v>24</v>
      </c>
      <c r="D12" s="284" t="e">
        <f aca="false">IF(OR(AH3="#VALUE#",AH4="#VALUE#",AH5="#VALUE#",AH6="#VALUE#",AH7="#VALUE#",AH8="#VALUE#"),"Check to make sure all curves are valid in input table","")</f>
        <v>#VALUE!</v>
      </c>
      <c r="E12" s="285"/>
      <c r="F12" s="286"/>
      <c r="G12" s="286"/>
      <c r="H12" s="287"/>
      <c r="L12" s="252" t="s">
        <v>115</v>
      </c>
      <c r="M12" s="252"/>
      <c r="N12" s="238" t="e">
        <f aca="true">SUM(INDIRECT(CONCATENATE(AV12,":",AW12)))</f>
        <v>#VALUE!</v>
      </c>
      <c r="O12" s="238" t="n">
        <v>-13262.65</v>
      </c>
      <c r="P12" s="253" t="e">
        <f aca="false">N12-O12</f>
        <v>#VALUE!</v>
      </c>
      <c r="AG12" s="288" t="s">
        <v>392</v>
      </c>
      <c r="AH12" s="279" t="e">
        <f aca="false">GetDBPage($D$2)</f>
        <v>#VALUE!</v>
      </c>
      <c r="AL12" s="132" t="n">
        <v>9</v>
      </c>
      <c r="AM12" s="256" t="e">
        <f aca="false">GetVolume($AH$12,$AH$13,AT12)</f>
        <v>#VALUE!</v>
      </c>
      <c r="AN12" s="257" t="e">
        <f aca="false">GetCommodity($AH$12,$AH$13,AT12)</f>
        <v>#VALUE!</v>
      </c>
      <c r="AO12" s="258" t="e">
        <f aca="false">GetFuelRate($AH$12,$AH$13,AT12)</f>
        <v>#VALUE!</v>
      </c>
      <c r="AP12" s="257" t="e">
        <f aca="false">GetSurcharge($AH$12,$AH$13,$AT12)</f>
        <v>#VALUE!</v>
      </c>
      <c r="AQ12" s="257" t="e">
        <f aca="false">GetRcptIndexAdj($AH$12,$AH$13,$AT12)</f>
        <v>#VALUE!</v>
      </c>
      <c r="AR12" s="259" t="e">
        <f aca="false">GetDelIndexAdj($AH$12,$AH$13,$AT12)</f>
        <v>#VALUE!</v>
      </c>
      <c r="AS12" s="260" t="e">
        <f aca="false">GetDemandRate($AH$12,$AH$13,$AT12)</f>
        <v>#VALUE!</v>
      </c>
      <c r="AT12" s="248" t="e">
        <f aca="false">gettier($AH$12,$AH$13,AL12)</f>
        <v>#VALUE!</v>
      </c>
      <c r="AU12" s="271" t="s">
        <v>115</v>
      </c>
      <c r="AV12" s="221" t="str">
        <f aca="false">ADDRESS(ROW($X$22),COLUMN($X$22))</f>
        <v>$X$22</v>
      </c>
      <c r="AW12" s="216" t="e">
        <f aca="false">GetEnd($AV$1,AV12)</f>
        <v>#VALUE!</v>
      </c>
      <c r="AX12" s="221" t="str">
        <f aca="false">ADDRESS(ROW($CE$22),COLUMN($CE$22))</f>
        <v>$CE$22</v>
      </c>
      <c r="AY12" s="216" t="e">
        <f aca="false">GetEnd($AV$1,AX12)</f>
        <v>#VALUE!</v>
      </c>
    </row>
    <row r="13" customFormat="false" ht="12.75" hidden="false" customHeight="false" outlineLevel="0" collapsed="false">
      <c r="A13" s="272" t="s">
        <v>24</v>
      </c>
      <c r="D13" s="284"/>
      <c r="E13" s="285"/>
      <c r="F13" s="286"/>
      <c r="G13" s="286"/>
      <c r="H13" s="287"/>
      <c r="L13" s="252" t="s">
        <v>116</v>
      </c>
      <c r="M13" s="252"/>
      <c r="N13" s="238" t="e">
        <f aca="true">SUM(INDIRECT(CONCATENATE(AV13,":",AW13)))</f>
        <v>#VALUE!</v>
      </c>
      <c r="O13" s="238" t="n">
        <v>1138.05</v>
      </c>
      <c r="P13" s="253" t="e">
        <f aca="false">N13-O13</f>
        <v>#VALUE!</v>
      </c>
      <c r="AG13" s="288" t="s">
        <v>393</v>
      </c>
      <c r="AH13" s="279" t="e">
        <f aca="false">GetRecNdx($AH$12,$D$2)</f>
        <v>#VALUE!</v>
      </c>
      <c r="AL13" s="132" t="n">
        <v>10</v>
      </c>
      <c r="AM13" s="256" t="e">
        <f aca="false">GetVolume($AH$12,$AH$13,AT13)</f>
        <v>#VALUE!</v>
      </c>
      <c r="AN13" s="257" t="e">
        <f aca="false">GetCommodity($AH$12,$AH$13,AT13)</f>
        <v>#VALUE!</v>
      </c>
      <c r="AO13" s="258" t="e">
        <f aca="false">GetFuelRate($AH$12,$AH$13,AT13)</f>
        <v>#VALUE!</v>
      </c>
      <c r="AP13" s="257" t="e">
        <f aca="false">GetSurcharge($AH$12,$AH$13,$AT13)</f>
        <v>#VALUE!</v>
      </c>
      <c r="AQ13" s="257" t="e">
        <f aca="false">GetRcptIndexAdj($AH$12,$AH$13,$AT13)</f>
        <v>#VALUE!</v>
      </c>
      <c r="AR13" s="259" t="e">
        <f aca="false">GetDelIndexAdj($AH$12,$AH$13,$AT13)</f>
        <v>#VALUE!</v>
      </c>
      <c r="AS13" s="260" t="e">
        <f aca="false">GetDemandRate($AH$12,$AH$13,$AT13)</f>
        <v>#VALUE!</v>
      </c>
      <c r="AT13" s="248" t="e">
        <f aca="false">gettier($AH$12,$AH$13,AL13)</f>
        <v>#VALUE!</v>
      </c>
      <c r="AU13" s="271" t="s">
        <v>116</v>
      </c>
      <c r="AV13" s="221" t="str">
        <f aca="false">ADDRESS(ROW($Y$22),COLUMN($Y$22))</f>
        <v>$Y$22</v>
      </c>
      <c r="AW13" s="216" t="e">
        <f aca="false">GetEnd($AV$1,AV13)</f>
        <v>#VALUE!</v>
      </c>
      <c r="AX13" s="221" t="str">
        <f aca="false">ADDRESS(ROW($CF$22),COLUMN($CF$22))</f>
        <v>$CF$22</v>
      </c>
      <c r="AY13" s="216" t="e">
        <f aca="false">GetEnd($AV$1,AX13)</f>
        <v>#VALUE!</v>
      </c>
    </row>
    <row r="14" customFormat="false" ht="12.75" hidden="false" customHeight="false" outlineLevel="0" collapsed="false">
      <c r="A14" s="272" t="s">
        <v>24</v>
      </c>
      <c r="D14" s="284"/>
      <c r="E14" s="285"/>
      <c r="F14" s="286"/>
      <c r="G14" s="286"/>
      <c r="H14" s="287"/>
      <c r="K14" s="289"/>
      <c r="L14" s="252" t="s">
        <v>117</v>
      </c>
      <c r="M14" s="252"/>
      <c r="N14" s="238" t="e">
        <f aca="true">SUM(INDIRECT(CONCATENATE(AV14,":",AW14)))</f>
        <v>#VALUE!</v>
      </c>
      <c r="O14" s="238" t="n">
        <v>-8043.06</v>
      </c>
      <c r="P14" s="253" t="e">
        <f aca="false">N14-O14</f>
        <v>#VALUE!</v>
      </c>
      <c r="S14" s="203" t="e">
        <f aca="false">F22/(1-AR22)*AH22*AU22</f>
        <v>#VALUE!</v>
      </c>
      <c r="T14" s="203" t="e">
        <f aca="false">F22*AH22*AU22</f>
        <v>#VALUE!</v>
      </c>
      <c r="AL14" s="132" t="n">
        <v>11</v>
      </c>
      <c r="AM14" s="256" t="e">
        <f aca="false">GetVolume($AH$12,$AH$13,AT14)</f>
        <v>#VALUE!</v>
      </c>
      <c r="AN14" s="257" t="e">
        <f aca="false">GetCommodity($AH$12,$AH$13,AT14)</f>
        <v>#VALUE!</v>
      </c>
      <c r="AO14" s="258" t="e">
        <f aca="false">GetFuelRate($AH$12,$AH$13,AT14)</f>
        <v>#VALUE!</v>
      </c>
      <c r="AP14" s="257" t="e">
        <f aca="false">GetSurcharge($AH$12,$AH$13,$AT14)</f>
        <v>#VALUE!</v>
      </c>
      <c r="AQ14" s="257" t="e">
        <f aca="false">GetRcptIndexAdj($AH$12,$AH$13,$AT14)</f>
        <v>#VALUE!</v>
      </c>
      <c r="AR14" s="259" t="e">
        <f aca="false">GetDelIndexAdj($AH$12,$AH$13,$AT14)</f>
        <v>#VALUE!</v>
      </c>
      <c r="AS14" s="260" t="e">
        <f aca="false">GetDemandRate($AH$12,$AH$13,$AT14)</f>
        <v>#VALUE!</v>
      </c>
      <c r="AT14" s="248" t="e">
        <f aca="false">gettier($AH$12,$AH$13,AL14)</f>
        <v>#VALUE!</v>
      </c>
      <c r="AU14" s="271" t="s">
        <v>117</v>
      </c>
      <c r="AV14" s="221" t="str">
        <f aca="false">ADDRESS(ROW($Z$22),COLUMN($Z$22))</f>
        <v>$Z$22</v>
      </c>
      <c r="AW14" s="216" t="e">
        <f aca="false">GetEnd($AV$1,AV14)</f>
        <v>#VALUE!</v>
      </c>
      <c r="AX14" s="290" t="e">
        <f aca="false">CONCATENATE(AX8,":",AY8)</f>
        <v>#VALUE!</v>
      </c>
      <c r="AY14" s="290" t="e">
        <f aca="false">CONCATENATE(AX10,":",AY10)</f>
        <v>#VALUE!</v>
      </c>
    </row>
    <row r="15" customFormat="false" ht="13.5" hidden="false" customHeight="false" outlineLevel="0" collapsed="false">
      <c r="A15" s="272" t="s">
        <v>24</v>
      </c>
      <c r="D15" s="284"/>
      <c r="E15" s="285"/>
      <c r="F15" s="286"/>
      <c r="G15" s="286"/>
      <c r="H15" s="287"/>
      <c r="L15" s="252" t="s">
        <v>118</v>
      </c>
      <c r="M15" s="252"/>
      <c r="N15" s="238" t="e">
        <f aca="true">SUM(INDIRECT(CONCATENATE(AV15,":",AW15)))</f>
        <v>#VALUE!</v>
      </c>
      <c r="O15" s="238" t="n">
        <v>12001.44</v>
      </c>
      <c r="P15" s="253" t="e">
        <f aca="false">N15-O15</f>
        <v>#VALUE!</v>
      </c>
      <c r="AL15" s="132" t="n">
        <v>12</v>
      </c>
      <c r="AM15" s="291" t="e">
        <f aca="false">GetVolume($AH$12,$AH$13,AT15)</f>
        <v>#VALUE!</v>
      </c>
      <c r="AN15" s="292" t="e">
        <f aca="false">GetCommodity($AH$12,$AH$13,AT15)</f>
        <v>#VALUE!</v>
      </c>
      <c r="AO15" s="293" t="e">
        <f aca="false">GetFuelRate($AH$12,$AH$13,AT15)</f>
        <v>#VALUE!</v>
      </c>
      <c r="AP15" s="292" t="e">
        <f aca="false">GetSurcharge($AH$12,$AH$13,$AT15)</f>
        <v>#VALUE!</v>
      </c>
      <c r="AQ15" s="292" t="e">
        <f aca="false">GetRcptIndexAdj($AH$12,$AH$13,$AT15)</f>
        <v>#VALUE!</v>
      </c>
      <c r="AR15" s="294" t="e">
        <f aca="false">GetDelIndexAdj($AH$12,$AH$13,$AT15)</f>
        <v>#VALUE!</v>
      </c>
      <c r="AS15" s="295" t="e">
        <f aca="false">GetDemandRate($AH$12,$AH$13,$AT15)</f>
        <v>#VALUE!</v>
      </c>
      <c r="AT15" s="248" t="e">
        <f aca="false">gettier($AH$12,$AH$13,AL15)</f>
        <v>#VALUE!</v>
      </c>
      <c r="AU15" s="296" t="s">
        <v>118</v>
      </c>
      <c r="AV15" s="221" t="str">
        <f aca="false">ADDRESS(ROW($AA$22),COLUMN($AA$22))</f>
        <v>$AA$22</v>
      </c>
      <c r="AW15" s="216" t="e">
        <f aca="false">GetEnd($AV$1,AV15)</f>
        <v>#VALUE!</v>
      </c>
      <c r="AX15" s="290" t="e">
        <f aca="false">CONCATENATE(AV8,":",AW8)</f>
        <v>#VALUE!</v>
      </c>
      <c r="AY15" s="290" t="e">
        <f aca="false">CONCATENATE(AX11,":",AY11)</f>
        <v>#VALUE!</v>
      </c>
    </row>
    <row r="16" customFormat="false" ht="12.75" hidden="false" customHeight="false" outlineLevel="0" collapsed="false">
      <c r="D16" s="297"/>
      <c r="E16" s="298"/>
      <c r="F16" s="299"/>
      <c r="G16" s="299"/>
      <c r="H16" s="300"/>
      <c r="L16" s="252" t="s">
        <v>119</v>
      </c>
      <c r="M16" s="252"/>
      <c r="N16" s="238" t="e">
        <f aca="true">SUM(INDIRECT(CONCATENATE(AV16,":",AW16)))</f>
        <v>#VALUE!</v>
      </c>
      <c r="O16" s="238" t="n">
        <v>-1156.05</v>
      </c>
      <c r="P16" s="253" t="e">
        <f aca="false">N16-O16</f>
        <v>#VALUE!</v>
      </c>
      <c r="AU16" s="271" t="s">
        <v>119</v>
      </c>
      <c r="AV16" s="221" t="str">
        <f aca="false">ADDRESS(ROW($AB$22),COLUMN($AB$22))</f>
        <v>$AB$22</v>
      </c>
      <c r="AW16" s="216" t="e">
        <f aca="false">GetEnd($AV$1,AV16)</f>
        <v>#VALUE!</v>
      </c>
      <c r="AX16" s="290" t="e">
        <f aca="false">CONCATENATE(AX9,":",AY9)</f>
        <v>#VALUE!</v>
      </c>
      <c r="AY16" s="290" t="e">
        <f aca="false">CONCATENATE(AX12,":",AY12)</f>
        <v>#VALUE!</v>
      </c>
    </row>
    <row r="17" customFormat="false" ht="12.75" hidden="false" customHeight="false" outlineLevel="0" collapsed="false">
      <c r="D17" s="285"/>
      <c r="E17" s="285"/>
      <c r="F17" s="286"/>
      <c r="G17" s="286"/>
      <c r="H17" s="286"/>
      <c r="L17" s="263" t="s">
        <v>120</v>
      </c>
      <c r="M17" s="263"/>
      <c r="N17" s="264" t="e">
        <f aca="true">SUM(INDIRECT(CONCATENATE(AV17,":",AW17)))</f>
        <v>#VALUE!</v>
      </c>
      <c r="O17" s="265" t="n">
        <v>775.18</v>
      </c>
      <c r="P17" s="266" t="e">
        <f aca="false">N17-O17</f>
        <v>#VALUE!</v>
      </c>
      <c r="AU17" s="271" t="s">
        <v>120</v>
      </c>
      <c r="AV17" s="221" t="str">
        <f aca="false">ADDRESS(ROW($AC$22),COLUMN($AC$22))</f>
        <v>$AC$22</v>
      </c>
      <c r="AW17" s="216" t="e">
        <f aca="false">GetEnd($AV$1,AV17)</f>
        <v>#VALUE!</v>
      </c>
      <c r="AX17" s="290" t="e">
        <f aca="false">CONCATENATE(AV9,":",AW9)</f>
        <v>#VALUE!</v>
      </c>
      <c r="AY17" s="290" t="e">
        <f aca="false">CONCATENATE(AX13,":",AY13)</f>
        <v>#VALUE!</v>
      </c>
    </row>
    <row r="18" customFormat="false" ht="12.75" hidden="false" customHeight="false" outlineLevel="0" collapsed="false">
      <c r="D18" s="285"/>
      <c r="E18" s="285"/>
      <c r="F18" s="286"/>
      <c r="G18" s="286"/>
      <c r="H18" s="286"/>
      <c r="L18" s="252" t="s">
        <v>394</v>
      </c>
      <c r="M18" s="252"/>
      <c r="N18" s="238" t="e">
        <f aca="true">SUMPRODUCT(INDIRECT(CONCATENATE(AX4,":",AY4)),INDIRECT(CONCATENATE($AV$2,":",$AW$2)),INDIRECT(CONCATENATE($AV$3,":",$AW$3)))</f>
        <v>#VALUE!</v>
      </c>
      <c r="O18" s="238" t="n">
        <v>726544.43</v>
      </c>
      <c r="P18" s="253" t="e">
        <f aca="false">N18-O18</f>
        <v>#VALUE!</v>
      </c>
      <c r="AU18" s="271"/>
      <c r="AV18" s="221"/>
      <c r="AW18" s="216"/>
      <c r="AX18" s="221" t="str">
        <f aca="false">ADDRESS(ROW($CI$22),COLUMN($CI$22))</f>
        <v>$CI$22</v>
      </c>
      <c r="AY18" s="216" t="e">
        <f aca="false">GetEnd($AV$1,AX18)</f>
        <v>#VALUE!</v>
      </c>
    </row>
    <row r="19" customFormat="false" ht="12.75" hidden="false" customHeight="false" outlineLevel="0" collapsed="false">
      <c r="D19" s="285"/>
      <c r="E19" s="285"/>
      <c r="F19" s="286"/>
      <c r="G19" s="286"/>
      <c r="H19" s="286"/>
      <c r="L19" s="301" t="s">
        <v>395</v>
      </c>
      <c r="M19" s="301"/>
      <c r="N19" s="302" t="e">
        <f aca="true">SUMPRODUCT(INDIRECT(CONCATENATE(AX5,":",AY5)),INDIRECT(CONCATENATE($AV$2,":",$AW$2)),INDIRECT(CONCATENATE($AV$3,":",$AW$3)))</f>
        <v>#VALUE!</v>
      </c>
      <c r="O19" s="302" t="n">
        <v>162292.27</v>
      </c>
      <c r="P19" s="303" t="e">
        <f aca="false">N19-O19</f>
        <v>#VALUE!</v>
      </c>
      <c r="AU19" s="271"/>
      <c r="AV19" s="221"/>
      <c r="AW19" s="216"/>
    </row>
    <row r="20" customFormat="false" ht="14.25" hidden="false" customHeight="true" outlineLevel="0" collapsed="false">
      <c r="D20" s="304"/>
      <c r="E20" s="305"/>
      <c r="F20" s="306"/>
      <c r="G20" s="306"/>
      <c r="H20" s="307"/>
      <c r="I20" s="307"/>
      <c r="J20" s="206"/>
      <c r="K20" s="206"/>
      <c r="L20" s="206"/>
      <c r="M20" s="206"/>
      <c r="N20" s="206"/>
      <c r="O20" s="206"/>
      <c r="P20" s="306"/>
      <c r="Q20" s="308"/>
      <c r="R20" s="308"/>
      <c r="S20" s="309" t="e">
        <f aca="false">GetRcptBasis($AH$12,$AH$13)</f>
        <v>#VALUE!</v>
      </c>
      <c r="T20" s="309" t="e">
        <f aca="false">GetDelBasis($AH$12,$AH$13)</f>
        <v>#VALUE!</v>
      </c>
      <c r="U20" s="308"/>
      <c r="V20" s="308"/>
      <c r="W20" s="308"/>
      <c r="X20" s="308"/>
      <c r="Y20" s="310"/>
      <c r="Z20" s="310"/>
      <c r="AA20" s="310"/>
      <c r="AB20" s="310"/>
      <c r="AC20" s="310"/>
      <c r="AI20" s="216"/>
      <c r="AM20" s="311" t="e">
        <f aca="false">GetRcptPoint($AH$12,$AH$13)</f>
        <v>#VALUE!</v>
      </c>
      <c r="AN20" s="311"/>
      <c r="AO20" s="311" t="e">
        <f aca="false">GetDelPoint($AH$12,$AH$13)</f>
        <v>#VALUE!</v>
      </c>
      <c r="AP20" s="311"/>
      <c r="AQ20" s="208"/>
      <c r="AS20" s="208"/>
      <c r="AU20" s="207" t="s">
        <v>396</v>
      </c>
      <c r="AV20" s="290" t="e">
        <f aca="true">SUMPRODUCT(INDIRECT(CONCATENATE(AV8,":",AW8)),INDIRECT(CONCATENATE($AV$2,":",$AW$2)),INDIRECT(CONCATENATE($AV$3,":",$AW$3)),INDIRECT(CONCATENATE(AX3,":",AY3)))</f>
        <v>#VALUE!</v>
      </c>
      <c r="AW20" s="290" t="e">
        <f aca="true">SUMPRODUCT(INDIRECT(CONCATENATE(AX8,":",AY8)),INDIRECT(CONCATENATE($AV$2,":",$AW$2)),INDIRECT(CONCATENATE($AV$3,":",$AW$3)),INDIRECT(CONCATENATE(AX3,":",AY3)))</f>
        <v>#VALUE!</v>
      </c>
      <c r="AX20" s="290" t="e">
        <f aca="true">SUMPRODUCT(INDIRECT(CONCATENATE(AV9,":",AW9)),INDIRECT(CONCATENATE($AV$2,":",$AW$2)),INDIRECT(CONCATENATE($AV$3,":",$AW$3)),INDIRECT(CONCATENATE(AX3,":",AY3)))</f>
        <v>#VALUE!</v>
      </c>
      <c r="AY20" s="290" t="e">
        <f aca="true">SUMPRODUCT(INDIRECT(CONCATENATE(AX9,":",AY9)),INDIRECT(CONCATENATE($AV$2,":",$AW$2)),INDIRECT(CONCATENATE($AV$3,":",$AW$3)),INDIRECT(CONCATENATE(AX3,":",AY3)))</f>
        <v>#VALUE!</v>
      </c>
    </row>
    <row r="21" customFormat="false" ht="38.25" hidden="false" customHeight="false" outlineLevel="0" collapsed="false">
      <c r="A21" s="312"/>
      <c r="B21" s="312"/>
      <c r="C21" s="312"/>
      <c r="D21" s="313" t="s">
        <v>397</v>
      </c>
      <c r="E21" s="200"/>
      <c r="F21" s="314" t="s">
        <v>51</v>
      </c>
      <c r="G21" s="315" t="s">
        <v>398</v>
      </c>
      <c r="H21" s="316" t="s">
        <v>399</v>
      </c>
      <c r="I21" s="317" t="s">
        <v>400</v>
      </c>
      <c r="K21" s="318" t="s">
        <v>401</v>
      </c>
      <c r="L21" s="319" t="s">
        <v>402</v>
      </c>
      <c r="N21" s="318" t="s">
        <v>403</v>
      </c>
      <c r="O21" s="320" t="s">
        <v>404</v>
      </c>
      <c r="P21" s="321" t="s">
        <v>405</v>
      </c>
      <c r="Q21" s="322" t="s">
        <v>406</v>
      </c>
      <c r="R21" s="93"/>
      <c r="S21" s="323" t="s">
        <v>36</v>
      </c>
      <c r="T21" s="324" t="s">
        <v>37</v>
      </c>
      <c r="V21" s="325" t="s">
        <v>54</v>
      </c>
      <c r="W21" s="326"/>
      <c r="X21" s="327" t="s">
        <v>407</v>
      </c>
      <c r="Y21" s="327" t="s">
        <v>408</v>
      </c>
      <c r="Z21" s="328" t="s">
        <v>409</v>
      </c>
      <c r="AA21" s="328" t="s">
        <v>410</v>
      </c>
      <c r="AB21" s="328" t="s">
        <v>411</v>
      </c>
      <c r="AC21" s="327" t="s">
        <v>412</v>
      </c>
      <c r="AD21" s="326"/>
      <c r="AE21" s="329"/>
      <c r="AF21" s="330" t="s">
        <v>413</v>
      </c>
      <c r="AG21" s="330" t="s">
        <v>361</v>
      </c>
      <c r="AH21" s="330" t="s">
        <v>414</v>
      </c>
      <c r="AI21" s="330" t="s">
        <v>415</v>
      </c>
      <c r="AJ21" s="330" t="s">
        <v>416</v>
      </c>
      <c r="AK21" s="312"/>
      <c r="AL21" s="331" t="s">
        <v>417</v>
      </c>
      <c r="AM21" s="331" t="s">
        <v>58</v>
      </c>
      <c r="AN21" s="331" t="s">
        <v>63</v>
      </c>
      <c r="AO21" s="331" t="s">
        <v>60</v>
      </c>
      <c r="AP21" s="331" t="s">
        <v>65</v>
      </c>
      <c r="AQ21" s="331" t="s">
        <v>418</v>
      </c>
      <c r="AR21" s="332" t="s">
        <v>53</v>
      </c>
      <c r="AS21" s="331" t="s">
        <v>419</v>
      </c>
      <c r="AT21" s="332" t="s">
        <v>420</v>
      </c>
      <c r="AU21" s="332" t="s">
        <v>421</v>
      </c>
      <c r="AV21" s="333" t="s">
        <v>422</v>
      </c>
      <c r="AW21" s="332" t="s">
        <v>423</v>
      </c>
      <c r="AX21" s="332" t="s">
        <v>424</v>
      </c>
      <c r="AY21" s="332" t="s">
        <v>425</v>
      </c>
      <c r="AZ21" s="332"/>
      <c r="BA21" s="334"/>
      <c r="BB21" s="332" t="s">
        <v>426</v>
      </c>
      <c r="BC21" s="332" t="s">
        <v>427</v>
      </c>
      <c r="BD21" s="332" t="s">
        <v>428</v>
      </c>
      <c r="BE21" s="332" t="s">
        <v>429</v>
      </c>
      <c r="BF21" s="332" t="s">
        <v>430</v>
      </c>
      <c r="BG21" s="332" t="s">
        <v>431</v>
      </c>
      <c r="BH21" s="332" t="s">
        <v>432</v>
      </c>
      <c r="BI21" s="332" t="s">
        <v>433</v>
      </c>
      <c r="BJ21" s="332" t="s">
        <v>434</v>
      </c>
      <c r="BK21" s="332" t="s">
        <v>435</v>
      </c>
      <c r="BL21" s="332" t="s">
        <v>436</v>
      </c>
      <c r="BM21" s="332" t="s">
        <v>437</v>
      </c>
      <c r="BN21" s="332" t="s">
        <v>119</v>
      </c>
      <c r="BO21" s="332" t="s">
        <v>120</v>
      </c>
      <c r="BP21" s="332"/>
      <c r="BQ21" s="332"/>
      <c r="BR21" s="332"/>
      <c r="BS21" s="332"/>
      <c r="BT21" s="312"/>
      <c r="BU21" s="335"/>
      <c r="BV21" s="336" t="s">
        <v>399</v>
      </c>
      <c r="BW21" s="332" t="s">
        <v>400</v>
      </c>
      <c r="BX21" s="332" t="s">
        <v>403</v>
      </c>
      <c r="BY21" s="332" t="s">
        <v>404</v>
      </c>
      <c r="BZ21" s="332" t="s">
        <v>405</v>
      </c>
      <c r="CA21" s="332" t="s">
        <v>420</v>
      </c>
      <c r="CB21" s="332" t="s">
        <v>421</v>
      </c>
      <c r="CC21" s="337" t="s">
        <v>58</v>
      </c>
      <c r="CD21" s="337" t="s">
        <v>63</v>
      </c>
      <c r="CE21" s="337" t="s">
        <v>60</v>
      </c>
      <c r="CF21" s="337" t="s">
        <v>65</v>
      </c>
      <c r="CG21" s="337" t="s">
        <v>418</v>
      </c>
      <c r="CH21" s="337" t="s">
        <v>54</v>
      </c>
      <c r="CI21" s="337" t="s">
        <v>417</v>
      </c>
      <c r="CJ21" s="331"/>
      <c r="CK21" s="331"/>
      <c r="CL21" s="331"/>
      <c r="CM21" s="331"/>
      <c r="CN21" s="312"/>
      <c r="CO21" s="312"/>
      <c r="CP21" s="312"/>
      <c r="CQ21" s="312"/>
      <c r="CR21" s="312"/>
      <c r="CS21" s="312"/>
      <c r="CT21" s="312"/>
      <c r="CU21" s="312"/>
      <c r="CV21" s="312"/>
      <c r="CW21" s="312"/>
      <c r="CX21" s="312"/>
      <c r="CY21" s="312"/>
      <c r="CZ21" s="312"/>
      <c r="DA21" s="312"/>
      <c r="DB21" s="312"/>
      <c r="DC21" s="312"/>
      <c r="DD21" s="312"/>
      <c r="DE21" s="312"/>
      <c r="DF21" s="312"/>
      <c r="DG21" s="312"/>
      <c r="DH21" s="312"/>
      <c r="DI21" s="312"/>
      <c r="DJ21" s="312"/>
      <c r="DK21" s="312"/>
      <c r="DL21" s="312"/>
      <c r="DM21" s="312"/>
      <c r="DN21" s="312"/>
      <c r="DO21" s="312"/>
      <c r="DP21" s="312"/>
      <c r="DQ21" s="312"/>
      <c r="DR21" s="312"/>
      <c r="DS21" s="312"/>
      <c r="DT21" s="312"/>
      <c r="DU21" s="312"/>
      <c r="DV21" s="312"/>
      <c r="DW21" s="312"/>
      <c r="DX21" s="312"/>
      <c r="DY21" s="312"/>
      <c r="DZ21" s="312"/>
      <c r="EA21" s="312"/>
      <c r="EB21" s="312"/>
      <c r="EC21" s="312"/>
      <c r="ED21" s="312"/>
      <c r="EE21" s="312"/>
      <c r="EF21" s="312"/>
      <c r="EG21" s="312"/>
      <c r="EH21" s="312"/>
      <c r="EI21" s="312"/>
      <c r="EJ21" s="312"/>
      <c r="EK21" s="312"/>
      <c r="EL21" s="312"/>
      <c r="EM21" s="312"/>
      <c r="EN21" s="312"/>
      <c r="EO21" s="312"/>
      <c r="EP21" s="312"/>
      <c r="EQ21" s="312"/>
      <c r="ER21" s="312"/>
      <c r="ES21" s="312"/>
      <c r="ET21" s="312"/>
      <c r="EU21" s="312"/>
      <c r="EV21" s="312"/>
      <c r="EW21" s="312"/>
      <c r="EX21" s="312"/>
      <c r="EY21" s="312"/>
      <c r="EZ21" s="312"/>
      <c r="FA21" s="312"/>
      <c r="FB21" s="312"/>
      <c r="FC21" s="312"/>
      <c r="FD21" s="312"/>
      <c r="FE21" s="312"/>
      <c r="FF21" s="312"/>
      <c r="FG21" s="312"/>
      <c r="FH21" s="312"/>
      <c r="FI21" s="312"/>
      <c r="FJ21" s="312"/>
      <c r="FK21" s="312"/>
      <c r="FL21" s="312"/>
      <c r="FM21" s="312"/>
      <c r="FN21" s="312"/>
      <c r="FO21" s="312"/>
      <c r="FP21" s="312"/>
      <c r="FQ21" s="312"/>
      <c r="FR21" s="312"/>
      <c r="FS21" s="312"/>
      <c r="FT21" s="312"/>
      <c r="FU21" s="312"/>
      <c r="FV21" s="312"/>
      <c r="FW21" s="312"/>
      <c r="FX21" s="312"/>
      <c r="FY21" s="312"/>
      <c r="FZ21" s="312"/>
      <c r="GA21" s="312"/>
      <c r="GB21" s="312"/>
      <c r="GC21" s="312"/>
      <c r="GD21" s="312"/>
      <c r="GE21" s="312"/>
      <c r="GF21" s="312"/>
      <c r="GG21" s="312"/>
      <c r="GH21" s="312"/>
      <c r="GI21" s="312"/>
      <c r="GJ21" s="312"/>
      <c r="GK21" s="312"/>
      <c r="GL21" s="312"/>
      <c r="GM21" s="312"/>
      <c r="GN21" s="312"/>
      <c r="GO21" s="312"/>
      <c r="GP21" s="312"/>
      <c r="GQ21" s="312"/>
      <c r="GR21" s="312"/>
      <c r="GS21" s="312"/>
      <c r="GT21" s="312"/>
      <c r="GU21" s="312"/>
      <c r="GV21" s="312"/>
      <c r="GW21" s="312"/>
      <c r="GX21" s="312"/>
      <c r="GY21" s="312"/>
      <c r="GZ21" s="312"/>
      <c r="HA21" s="312"/>
      <c r="HB21" s="312"/>
      <c r="HC21" s="312"/>
      <c r="HD21" s="312"/>
      <c r="HE21" s="312"/>
      <c r="HF21" s="312"/>
      <c r="HG21" s="312"/>
      <c r="HH21" s="312"/>
      <c r="HI21" s="312"/>
      <c r="HJ21" s="312"/>
      <c r="HK21" s="312"/>
      <c r="HL21" s="312"/>
      <c r="HM21" s="312"/>
      <c r="HN21" s="312"/>
      <c r="HO21" s="312"/>
      <c r="HP21" s="312"/>
      <c r="HQ21" s="312"/>
      <c r="HR21" s="312"/>
      <c r="HS21" s="312"/>
      <c r="HT21" s="312"/>
      <c r="HU21" s="312"/>
      <c r="HV21" s="312"/>
      <c r="HW21" s="312"/>
      <c r="HX21" s="312"/>
      <c r="HY21" s="312"/>
      <c r="HZ21" s="312"/>
      <c r="IA21" s="312"/>
      <c r="IB21" s="312"/>
      <c r="IC21" s="312"/>
      <c r="ID21" s="312"/>
      <c r="IE21" s="312"/>
      <c r="IF21" s="312"/>
      <c r="IG21" s="312"/>
      <c r="IH21" s="312"/>
      <c r="II21" s="312"/>
      <c r="IJ21" s="312"/>
      <c r="IK21" s="312"/>
      <c r="IL21" s="312"/>
      <c r="IM21" s="312"/>
      <c r="IN21" s="312"/>
      <c r="IO21" s="312"/>
      <c r="IP21" s="312"/>
      <c r="IQ21" s="312"/>
      <c r="IR21" s="312"/>
      <c r="IS21" s="312"/>
      <c r="IT21" s="312"/>
      <c r="IU21" s="312"/>
      <c r="IV21" s="312"/>
      <c r="IW21" s="312"/>
    </row>
    <row r="22" customFormat="false" ht="12.75" hidden="false" customHeight="false" outlineLevel="0" collapsed="false">
      <c r="A22" s="338"/>
      <c r="B22" s="338"/>
      <c r="D22" s="199" t="e">
        <f aca="false">G7+OffsetDays</f>
        <v>#VALUE!</v>
      </c>
      <c r="F22" s="200" t="e">
        <f aca="false">VLOOKUP(AG22,$AL$4:$AS$15,2)</f>
        <v>#VALUE!</v>
      </c>
      <c r="G22" s="200" t="e">
        <f aca="false">F22*$AU22</f>
        <v>#VALUE!</v>
      </c>
      <c r="H22" s="201" t="e">
        <f aca="false">(AL22+AM22+AN22)/(1-(AR22))</f>
        <v>#VALUE!</v>
      </c>
      <c r="I22" s="201" t="e">
        <f aca="false">(AL22+AO22+AP22)</f>
        <v>#VALUE!</v>
      </c>
      <c r="K22" s="201" t="e">
        <f aca="false">MAX(((I22-H22)-AQ22)*AU22*AH22,0)</f>
        <v>#VALUE!</v>
      </c>
      <c r="L22" s="339" t="e">
        <f aca="false">MAX(Q22-K22,0)</f>
        <v>#VALUE!</v>
      </c>
      <c r="N22" s="340" t="e">
        <f aca="false">SQRT(($AX22^2*($AH22/2)+$AW22^2*$AI22)/(($AH22/2)+$AI22))</f>
        <v>#VALUE!</v>
      </c>
      <c r="O22" s="340" t="e">
        <f aca="false">SQRT(($AY22^2*($AH22/2)+$AW22^2*$AI22)/(($AH22/2)+$AI22))</f>
        <v>#VALUE!</v>
      </c>
      <c r="P22" s="209" t="e">
        <f aca="false">(VLOOKUP(AI22,CorrelationTwo,2)*(AW22^2)*AI22+VLOOKUP(D22,CorrelationOne,$AK$9)*AX22*AY22*(AH22/2))/((AI22+(AH22/2))*O22*N22)*AF22</f>
        <v>#VALUE!</v>
      </c>
      <c r="Q22" s="339" t="e">
        <f aca="false">xSPRDOPT(I22,H22,AQ22,0,O22,N22,P22,D22-$G$5,1,0)*AH22*AU22</f>
        <v>#VALUE!</v>
      </c>
      <c r="R22" s="339"/>
      <c r="S22" s="203" t="e">
        <f aca="false">xSPRDOPT(I22,H22,AQ22,AT22,O22,N22,P22,D22-$G$5,1,2)*AF22*(F22/(1-AR22))*AH22</f>
        <v>#VALUE!</v>
      </c>
      <c r="T22" s="203" t="e">
        <f aca="false">xSPRDOPT(I22,H22,AQ22,AT22,O22,N22,P22,D22-$G$5,1,1)*AF22*F22*AH22</f>
        <v>#VALUE!</v>
      </c>
      <c r="U22" s="339"/>
      <c r="V22" s="341" t="e">
        <f aca="false">VLOOKUP($AG22,$AL$4:$AS$15,8)*AH22*AU22</f>
        <v>#VALUE!</v>
      </c>
      <c r="W22" s="341"/>
      <c r="X22" s="342" t="e">
        <f aca="false">((BM22*BC22)+(BL22*BB22))*AH22*F22</f>
        <v>#VALUE!</v>
      </c>
      <c r="Y22" s="342" t="e">
        <f aca="false">($F22*$AH22)*((($BG22/2)*($BC22)^2)+(($BF22/2)*($BB22)^2)+($BH22*$BC22*$BB22))</f>
        <v>#VALUE!</v>
      </c>
      <c r="Z22" s="342" t="e">
        <f aca="false">($BI22*$F22*$AH22*($G$5-$BV$5))/365.25</f>
        <v>#VALUE!</v>
      </c>
      <c r="AA22" s="342" t="e">
        <f aca="false">(($BK22*$BE22)+($BJ22*$BD22))*$F22*$AH22*$AF22</f>
        <v>#VALUE!</v>
      </c>
      <c r="AB22" s="342" t="e">
        <f aca="false">BN22*(AT22-CA22)*F22*AH22</f>
        <v>#VALUE!</v>
      </c>
      <c r="AC22" s="342" t="e">
        <f aca="false">BO22*CB22*F22*AH22*CA22*($G$5-$BV$5)/365.25</f>
        <v>#NAME?</v>
      </c>
      <c r="AF22" s="216" t="e">
        <f aca="false">IF(AND(D22&gt;=$G$7,D22&lt;=$G$8),1,0)</f>
        <v>#VALUE!</v>
      </c>
      <c r="AG22" s="216" t="e">
        <f aca="false">MONTH(D22)</f>
        <v>#VALUE!</v>
      </c>
      <c r="AH22" s="216" t="e">
        <f aca="false">(EOMONTH(D22,0)-EOMONTH(D22-DAY(D22),0))*AF22</f>
        <v>#VALUE!</v>
      </c>
      <c r="AI22" s="216" t="e">
        <f aca="false">MAX(0,(D22-DAY(D22))-$G$5+1)</f>
        <v>#VALUE!</v>
      </c>
      <c r="AJ22" s="216" t="e">
        <f aca="false">D22-$BV$5</f>
        <v>#VALUE!</v>
      </c>
      <c r="AL22" s="207" t="e">
        <f aca="false">VLOOKUP($D22,CurveTbl,$AK$4)</f>
        <v>#VALUE!</v>
      </c>
      <c r="AM22" s="343" t="e">
        <f aca="false">VLOOKUP($D22,CurveTbl,$AH$3)</f>
        <v>#VALUE!</v>
      </c>
      <c r="AN22" s="343" t="e">
        <f aca="false">VLOOKUP($D22,CurveTbl,$AH$4)+VLOOKUP($AG22,$AL$3:$AS$15,6)</f>
        <v>#VALUE!</v>
      </c>
      <c r="AO22" s="343" t="e">
        <f aca="false">VLOOKUP($D22,CurveTbl,$AH$5)</f>
        <v>#VALUE!</v>
      </c>
      <c r="AP22" s="343" t="e">
        <f aca="false">VLOOKUP($D22,CurveTbl,$AH$6)+VLOOKUP($AG22,$AL$3:$AS$15,7)</f>
        <v>#VALUE!</v>
      </c>
      <c r="AQ22" s="207" t="e">
        <f aca="false">VLOOKUP($AG22,$AL$4:$AS$15,3)+VLOOKUP($AG22,$AL$4:$AS$15,5)+($AH$10*VLOOKUP(D22,GRITable,2))</f>
        <v>#VALUE!</v>
      </c>
      <c r="AR22" s="208" t="e">
        <f aca="false">VLOOKUP($AG22,$AL$4:$AS$15,4)</f>
        <v>#VALUE!</v>
      </c>
      <c r="AS22" s="207" t="e">
        <f aca="false">(AL22+AM22+AN22)</f>
        <v>#VALUE!</v>
      </c>
      <c r="AT22" s="208" t="e">
        <f aca="false">VLOOKUP(D22,CurveTbl,$AK$6)</f>
        <v>#VALUE!</v>
      </c>
      <c r="AU22" s="208" t="e">
        <f aca="false">(1+$AT22/2)^(-2*($D22-$G$5)/365.25)*$AF22</f>
        <v>#VALUE!</v>
      </c>
      <c r="AV22" s="344" t="e">
        <f aca="false">ROUND((F22/(1-AR22))-F22,0)*AF22*AH22*AU22</f>
        <v>#VALUE!</v>
      </c>
      <c r="AW22" s="208" t="e">
        <f aca="false">VLOOKUP($D22,CurveTbl,$AK$8)</f>
        <v>#VALUE!</v>
      </c>
      <c r="AX22" s="208" t="e">
        <f aca="false">VLOOKUP($D22,CurveTbl,$AH$7)</f>
        <v>#VALUE!</v>
      </c>
      <c r="AY22" s="208" t="e">
        <f aca="false">VLOOKUP($D22,CurveTbl,$AH$8)</f>
        <v>#VALUE!</v>
      </c>
      <c r="AZ22" s="208"/>
      <c r="BA22" s="345"/>
      <c r="BB22" s="343" t="e">
        <f aca="false">$H22-$BV22</f>
        <v>#VALUE!</v>
      </c>
      <c r="BC22" s="343" t="e">
        <f aca="false">I22-BW22</f>
        <v>#VALUE!</v>
      </c>
      <c r="BD22" s="208" t="e">
        <f aca="false">N22-BX22</f>
        <v>#VALUE!</v>
      </c>
      <c r="BE22" s="208" t="e">
        <f aca="false">O22-BY22</f>
        <v>#VALUE!</v>
      </c>
      <c r="BF22" s="208" t="e">
        <f aca="false">xSPRDOPT($BW22,$BV22,$CG22,0,$BY22,$BX22,$BZ22,$AJ22,1,4)*$CB22</f>
        <v>#NAME?</v>
      </c>
      <c r="BG22" s="208" t="e">
        <f aca="false">xSPRDOPT($BW22,$BV22,$CG22,0,$BY22,$BX22,$BZ22,$AJ22,1,3)*$CB22</f>
        <v>#NAME?</v>
      </c>
      <c r="BH22" s="208" t="e">
        <f aca="false">IF(OR(BF22&lt;&gt;0,BG22&lt;&gt;0),xSPRDOPT($BW22,$BV22,$CG22,0,$BY22,$BX22,$BZ22,$AJ22,1,12)*$CB22,0)</f>
        <v>#NAME?</v>
      </c>
      <c r="BI22" s="208" t="e">
        <f aca="false">xSPRDOPT($BW22,$BV22,$CG22,2*LN(1+CA22/2),$BY22,$BX22,$BZ22,$AJ22,1,9)</f>
        <v>#NAME?</v>
      </c>
      <c r="BJ22" s="208" t="e">
        <f aca="false">xSPRDOPT($BW22,$BV22,$CG22,0,$BY22,$BX22,$BZ22,$AJ22,1,6)*$CB22</f>
        <v>#NAME?</v>
      </c>
      <c r="BK22" s="208" t="e">
        <f aca="false">xSPRDOPT($BW22,$BV22,$CG22,0,$BY22,$BX22,$BZ22,$AJ22,1,5)*$CB22</f>
        <v>#NAME?</v>
      </c>
      <c r="BL22" s="208" t="e">
        <f aca="false">xSPRDOPT(BW22,BV22,CG22,0,BY22,BX22,BZ22,AJ22,1,2)*CB22</f>
        <v>#NAME?</v>
      </c>
      <c r="BM22" s="208" t="e">
        <f aca="false">xSPRDOPT(BW22,BV22,CG22,0,BY22,BX22,BZ22,AJ22,1,1)*CB22</f>
        <v>#NAME?</v>
      </c>
      <c r="BN22" s="208" t="e">
        <f aca="false">IF(AH22&lt;&gt;0,xSPRDOPT($BW22,$BV22,$CG22,2*LN(1+CA22/2),$BY22,$BX22,$BZ22,$AJ22,1,8)+(AJ22/365.25)*CH22/AH22,0)</f>
        <v>#VALUE!</v>
      </c>
      <c r="BO22" s="208" t="e">
        <f aca="false">xSPRDOPT($BW22,$BV22,$CG22,0,$BY22,$BX22,$BZ22,$AJ22,1,0)</f>
        <v>#NAME?</v>
      </c>
      <c r="BP22" s="208"/>
      <c r="BQ22" s="208"/>
      <c r="BR22" s="208"/>
      <c r="BS22" s="208"/>
      <c r="BV22" s="346" t="n">
        <v>2.64736676787771</v>
      </c>
      <c r="BW22" s="207" t="n">
        <v>2.836</v>
      </c>
      <c r="BX22" s="208" t="n">
        <v>0.874414089547967</v>
      </c>
      <c r="BY22" s="208" t="n">
        <v>0.953846464019801</v>
      </c>
      <c r="BZ22" s="208" t="n">
        <v>0.965567328787018</v>
      </c>
      <c r="CA22" s="208" t="n">
        <v>0.0213112011255285</v>
      </c>
      <c r="CB22" s="208" t="n">
        <v>0.998202432774396</v>
      </c>
      <c r="CC22" s="343" t="n">
        <v>-0.1325</v>
      </c>
      <c r="CD22" s="343" t="n">
        <v>-0.015</v>
      </c>
      <c r="CE22" s="343" t="n">
        <v>0.16</v>
      </c>
      <c r="CF22" s="343" t="n">
        <v>0</v>
      </c>
      <c r="CG22" s="343" t="n">
        <v>0.0182</v>
      </c>
      <c r="CH22" s="343" t="n">
        <v>0</v>
      </c>
      <c r="CI22" s="343" t="n">
        <v>2.676</v>
      </c>
      <c r="CJ22" s="343"/>
      <c r="CK22" s="343"/>
      <c r="CL22" s="343"/>
      <c r="CM22" s="343"/>
    </row>
    <row r="23" customFormat="false" ht="12.75" hidden="false" customHeight="false" outlineLevel="0" collapsed="false">
      <c r="A23" s="338"/>
      <c r="B23" s="338"/>
      <c r="D23" s="199" t="e">
        <f aca="false">D22+AH22</f>
        <v>#VALUE!</v>
      </c>
      <c r="F23" s="200" t="e">
        <f aca="false">VLOOKUP(AG23,$AL$4:$AS$15,2)</f>
        <v>#VALUE!</v>
      </c>
      <c r="G23" s="200" t="e">
        <f aca="false">F23*$AU23</f>
        <v>#VALUE!</v>
      </c>
      <c r="H23" s="201" t="e">
        <f aca="false">(AL23+AM23+AN23)/(1-(AR23))</f>
        <v>#VALUE!</v>
      </c>
      <c r="I23" s="201" t="e">
        <f aca="false">(AL23+AO23+AP23)</f>
        <v>#VALUE!</v>
      </c>
      <c r="K23" s="201" t="e">
        <f aca="false">MAX(((I23-H23)-AQ23)*AU23*AH23,0)</f>
        <v>#VALUE!</v>
      </c>
      <c r="L23" s="339" t="e">
        <f aca="false">MAX(Q23-K23,0)</f>
        <v>#VALUE!</v>
      </c>
      <c r="N23" s="340" t="e">
        <f aca="false">SQRT(($AX23^2*($AH23/2)+$AW23^2*$AI23)/(($AH23/2)+$AI23))</f>
        <v>#VALUE!</v>
      </c>
      <c r="O23" s="340" t="e">
        <f aca="false">SQRT(($AY23^2*($AH23/2)+$AW23^2*$AI23)/(($AH23/2)+$AI23))</f>
        <v>#VALUE!</v>
      </c>
      <c r="P23" s="209" t="e">
        <f aca="false">(VLOOKUP(AI23,CorrelationTwo,2)*(AW23^2)*AI23+VLOOKUP(D23,CorrelationOne,$AK$9)*AX23*AY23*(AH23/2))/((AI23+(AH23/2))*O23*N23)*AF23</f>
        <v>#VALUE!</v>
      </c>
      <c r="Q23" s="339" t="e">
        <f aca="false">xSPRDOPT(I23,H23,AQ23,0,O23,N23,P23,D23-$G$5,1,0)*AH23*AU23</f>
        <v>#VALUE!</v>
      </c>
      <c r="R23" s="339"/>
      <c r="S23" s="203" t="e">
        <f aca="false">xSPRDOPT(I23,H23,AQ23,AT23,O23,N23,P23,D23-$G$5,1,2)*AF23*(F23/(1-AR23))*AH23</f>
        <v>#VALUE!</v>
      </c>
      <c r="T23" s="203" t="e">
        <f aca="false">xSPRDOPT(I23,H23,AQ23,AT23,O23,N23,P23,D23-$G$5,1,1)*AF23*F23*AH23</f>
        <v>#VALUE!</v>
      </c>
      <c r="U23" s="339"/>
      <c r="V23" s="341" t="e">
        <f aca="false">VLOOKUP($AG23,$AL$4:$AS$15,8)*AH23*AU23</f>
        <v>#VALUE!</v>
      </c>
      <c r="W23" s="341"/>
      <c r="X23" s="342" t="e">
        <f aca="false">((BM23*BC23)+(BL23*BB23))*AH23*F23</f>
        <v>#VALUE!</v>
      </c>
      <c r="Y23" s="342" t="e">
        <f aca="false">($F23*$AH23)*((($BG23/2)*($BC23)^2)+(($BF23/2)*($BB23)^2)+($BH23*$BC23*$BB23))</f>
        <v>#VALUE!</v>
      </c>
      <c r="Z23" s="342" t="e">
        <f aca="false">($BI23*$F23*$AH23*($G$5-$BV$5))/365.25</f>
        <v>#VALUE!</v>
      </c>
      <c r="AA23" s="342" t="e">
        <f aca="false">(($BK23*$BE23)+($BJ23*$BD23))*$F23*$AH23*$AF23</f>
        <v>#VALUE!</v>
      </c>
      <c r="AB23" s="342" t="e">
        <f aca="false">BN23*(AT23-CA23)*F23*AH23</f>
        <v>#VALUE!</v>
      </c>
      <c r="AC23" s="342" t="e">
        <f aca="false">BO23*CB23*F23*AH23*CA23*($G$5-$BV$5)/365.25</f>
        <v>#NAME?</v>
      </c>
      <c r="AF23" s="216" t="e">
        <f aca="false">IF(AND(D23&gt;=$G$7,D23&lt;=$G$8),1,0)</f>
        <v>#VALUE!</v>
      </c>
      <c r="AG23" s="216" t="e">
        <f aca="false">MONTH(D23)</f>
        <v>#VALUE!</v>
      </c>
      <c r="AH23" s="216" t="e">
        <f aca="false">(EOMONTH(D23,0)-EOMONTH(D23-DAY(D23),0))*AF23</f>
        <v>#VALUE!</v>
      </c>
      <c r="AI23" s="216" t="e">
        <f aca="false">AI22+AH22</f>
        <v>#VALUE!</v>
      </c>
      <c r="AJ23" s="216" t="e">
        <f aca="false">D23-$BV$5</f>
        <v>#VALUE!</v>
      </c>
      <c r="AL23" s="207" t="e">
        <f aca="false">VLOOKUP($D23,CurveTbl,$AK$4)</f>
        <v>#VALUE!</v>
      </c>
      <c r="AM23" s="343" t="e">
        <f aca="false">VLOOKUP($D23,CurveTbl,$AH$3)</f>
        <v>#VALUE!</v>
      </c>
      <c r="AN23" s="343" t="e">
        <f aca="false">VLOOKUP($D23,CurveTbl,$AH$4)+VLOOKUP($AG23,$AL$3:$AS$15,6)</f>
        <v>#VALUE!</v>
      </c>
      <c r="AO23" s="343" t="e">
        <f aca="false">VLOOKUP($D23,CurveTbl,$AH$5)</f>
        <v>#VALUE!</v>
      </c>
      <c r="AP23" s="343" t="e">
        <f aca="false">VLOOKUP($D23,CurveTbl,$AH$6)+VLOOKUP($AG23,$AL$3:$AS$15,7)</f>
        <v>#VALUE!</v>
      </c>
      <c r="AQ23" s="207" t="e">
        <f aca="false">VLOOKUP($AG23,$AL$4:$AS$15,3)+VLOOKUP($AG23,$AL$4:$AS$15,5)+($AH$10*VLOOKUP(D23,GRITable,2))</f>
        <v>#VALUE!</v>
      </c>
      <c r="AR23" s="208" t="e">
        <f aca="false">VLOOKUP($AG23,$AL$4:$AS$15,4)</f>
        <v>#VALUE!</v>
      </c>
      <c r="AS23" s="207" t="e">
        <f aca="false">(AL23+AM23+AN23)</f>
        <v>#VALUE!</v>
      </c>
      <c r="AT23" s="208" t="e">
        <f aca="false">VLOOKUP(D23,CurveTbl,$AK$6)</f>
        <v>#VALUE!</v>
      </c>
      <c r="AU23" s="208" t="e">
        <f aca="false">(1+$AT23/2)^(-2*($D23-$G$5)/365.25)*$AF23</f>
        <v>#VALUE!</v>
      </c>
      <c r="AV23" s="344" t="e">
        <f aca="false">ROUND((F23/(1-AR23))-F23,0)*AF23*AH23*AU23</f>
        <v>#VALUE!</v>
      </c>
      <c r="AW23" s="208" t="e">
        <f aca="false">VLOOKUP($D23,CurveTbl,$AK$8)</f>
        <v>#VALUE!</v>
      </c>
      <c r="AX23" s="208" t="e">
        <f aca="false">VLOOKUP($D23,CurveTbl,$AH$7)</f>
        <v>#VALUE!</v>
      </c>
      <c r="AY23" s="208" t="e">
        <f aca="false">VLOOKUP($D23,CurveTbl,$AH$8)</f>
        <v>#VALUE!</v>
      </c>
      <c r="AZ23" s="208"/>
      <c r="BA23" s="345"/>
      <c r="BB23" s="343" t="e">
        <f aca="false">$H23-$BV23</f>
        <v>#VALUE!</v>
      </c>
      <c r="BC23" s="343" t="e">
        <f aca="false">I23-BW23</f>
        <v>#VALUE!</v>
      </c>
      <c r="BD23" s="208" t="e">
        <f aca="false">N23-BX23</f>
        <v>#VALUE!</v>
      </c>
      <c r="BE23" s="208" t="e">
        <f aca="false">O23-BY23</f>
        <v>#VALUE!</v>
      </c>
      <c r="BF23" s="208" t="e">
        <f aca="false">xSPRDOPT($BW23,$BV23,$CG23,0,$BY23,$BX23,$BZ23,$AJ23,1,4)*$CB23</f>
        <v>#NAME?</v>
      </c>
      <c r="BG23" s="208" t="e">
        <f aca="false">xSPRDOPT($BW23,$BV23,$CG23,0,$BY23,$BX23,$BZ23,$AJ23,1,3)*$CB23</f>
        <v>#NAME?</v>
      </c>
      <c r="BH23" s="208" t="e">
        <f aca="false">IF(OR(BF23&lt;&gt;0,BG23&lt;&gt;0),xSPRDOPT($BW23,$BV23,$CG23,0,$BY23,$BX23,$BZ23,$AJ23,1,12)*$CB23,0)</f>
        <v>#NAME?</v>
      </c>
      <c r="BI23" s="208" t="e">
        <f aca="false">xSPRDOPT($BW23,$BV23,$CG23,2*LN(1+CA23/2),$BY23,$BX23,$BZ23,$AJ23,1,9)</f>
        <v>#NAME?</v>
      </c>
      <c r="BJ23" s="208" t="e">
        <f aca="false">xSPRDOPT($BW23,$BV23,$CG23,0,$BY23,$BX23,$BZ23,$AJ23,1,6)*$CB23</f>
        <v>#NAME?</v>
      </c>
      <c r="BK23" s="208" t="e">
        <f aca="false">xSPRDOPT($BW23,$BV23,$CG23,0,$BY23,$BX23,$BZ23,$AJ23,1,5)*$CB23</f>
        <v>#NAME?</v>
      </c>
      <c r="BL23" s="208" t="e">
        <f aca="false">xSPRDOPT(BW23,BV23,CG23,0,BY23,BX23,BZ23,AJ23,1,2)*CB23</f>
        <v>#NAME?</v>
      </c>
      <c r="BM23" s="208" t="e">
        <f aca="false">xSPRDOPT(BW23,BV23,CG23,0,BY23,BX23,BZ23,AJ23,1,1)*CB23</f>
        <v>#NAME?</v>
      </c>
      <c r="BN23" s="208" t="e">
        <f aca="false">IF(AH23&lt;&gt;0,xSPRDOPT($BW23,$BV23,$CG23,2*LN(1+CA23/2),$BY23,$BX23,$BZ23,$AJ23,1,8)+(AJ23/365.25)*CH23/AH23,0)</f>
        <v>#VALUE!</v>
      </c>
      <c r="BO23" s="208" t="e">
        <f aca="false">xSPRDOPT($BW23,$BV23,$CG23,0,$BY23,$BX23,$BZ23,$AJ23,1,0)</f>
        <v>#NAME?</v>
      </c>
      <c r="BP23" s="208"/>
      <c r="BQ23" s="208"/>
      <c r="BR23" s="208"/>
      <c r="BS23" s="208"/>
      <c r="BV23" s="346" t="n">
        <v>2.86252748403309</v>
      </c>
      <c r="BW23" s="207" t="n">
        <v>3.049</v>
      </c>
      <c r="BX23" s="208" t="n">
        <v>0.823727842831064</v>
      </c>
      <c r="BY23" s="208" t="n">
        <v>0.867671787433855</v>
      </c>
      <c r="BZ23" s="208" t="n">
        <v>0.97395745926808</v>
      </c>
      <c r="CA23" s="208" t="n">
        <v>0.0211172459427877</v>
      </c>
      <c r="CB23" s="208" t="n">
        <v>0.996440558015844</v>
      </c>
      <c r="CC23" s="343" t="n">
        <v>-0.135</v>
      </c>
      <c r="CD23" s="343" t="n">
        <v>-0.015</v>
      </c>
      <c r="CE23" s="343" t="n">
        <v>0.165</v>
      </c>
      <c r="CF23" s="343" t="n">
        <v>0</v>
      </c>
      <c r="CG23" s="343" t="n">
        <v>0.0182</v>
      </c>
      <c r="CH23" s="343" t="n">
        <v>0</v>
      </c>
      <c r="CI23" s="343" t="n">
        <v>2.884</v>
      </c>
      <c r="CJ23" s="343"/>
      <c r="CK23" s="343"/>
      <c r="CL23" s="343"/>
      <c r="CM23" s="343"/>
    </row>
    <row r="24" customFormat="false" ht="12.75" hidden="false" customHeight="false" outlineLevel="0" collapsed="false">
      <c r="A24" s="338"/>
      <c r="B24" s="338"/>
      <c r="D24" s="199" t="e">
        <f aca="false">D23+AH23</f>
        <v>#VALUE!</v>
      </c>
      <c r="F24" s="200" t="e">
        <f aca="false">VLOOKUP(AG24,$AL$4:$AS$15,2)</f>
        <v>#VALUE!</v>
      </c>
      <c r="G24" s="200" t="e">
        <f aca="false">F24*$AU24</f>
        <v>#VALUE!</v>
      </c>
      <c r="H24" s="201" t="e">
        <f aca="false">(AL24+AM24+AN24)/(1-(AR24))</f>
        <v>#VALUE!</v>
      </c>
      <c r="I24" s="201" t="e">
        <f aca="false">(AL24+AO24+AP24)</f>
        <v>#VALUE!</v>
      </c>
      <c r="K24" s="201" t="e">
        <f aca="false">MAX(((I24-H24)-AQ24)*AU24*AH24,0)</f>
        <v>#VALUE!</v>
      </c>
      <c r="L24" s="339" t="e">
        <f aca="false">MAX(Q24-K24,0)</f>
        <v>#VALUE!</v>
      </c>
      <c r="N24" s="340" t="e">
        <f aca="false">SQRT(($AX24^2*($AH24/2)+$AW24^2*$AI24)/(($AH24/2)+$AI24))</f>
        <v>#VALUE!</v>
      </c>
      <c r="O24" s="340" t="e">
        <f aca="false">SQRT(($AY24^2*($AH24/2)+$AW24^2*$AI24)/(($AH24/2)+$AI24))</f>
        <v>#VALUE!</v>
      </c>
      <c r="P24" s="209" t="e">
        <f aca="false">(VLOOKUP(AI24,CorrelationTwo,2)*(AW24^2)*AI24+VLOOKUP(D24,CorrelationOne,$AK$9)*AX24*AY24*(AH24/2))/((AI24+(AH24/2))*O24*N24)*AF24</f>
        <v>#VALUE!</v>
      </c>
      <c r="Q24" s="339" t="e">
        <f aca="false">xSPRDOPT(I24,H24,AQ24,0,O24,N24,P24,D24-$G$5,1,0)*AH24*AU24</f>
        <v>#VALUE!</v>
      </c>
      <c r="R24" s="339"/>
      <c r="S24" s="203" t="e">
        <f aca="false">xSPRDOPT(I24,H24,AQ24,AT24,O24,N24,P24,D24-$G$5,1,2)*AF24*(F24/(1-AR24))*AH24</f>
        <v>#VALUE!</v>
      </c>
      <c r="T24" s="203" t="e">
        <f aca="false">xSPRDOPT(I24,H24,AQ24,AT24,O24,N24,P24,D24-$G$5,1,1)*AF24*F24*AH24</f>
        <v>#VALUE!</v>
      </c>
      <c r="U24" s="339"/>
      <c r="V24" s="341" t="e">
        <f aca="false">VLOOKUP($AG24,$AL$4:$AS$15,8)*AH24*AU24</f>
        <v>#VALUE!</v>
      </c>
      <c r="W24" s="341"/>
      <c r="X24" s="342" t="e">
        <f aca="false">((BM24*BC24)+(BL24*BB24))*AH24*F24</f>
        <v>#VALUE!</v>
      </c>
      <c r="Y24" s="342" t="e">
        <f aca="false">($F24*$AH24)*((($BG24/2)*($BC24)^2)+(($BF24/2)*($BB24)^2)+($BH24*$BC24*$BB24))</f>
        <v>#VALUE!</v>
      </c>
      <c r="Z24" s="342" t="e">
        <f aca="false">($BI24*$F24*$AH24*($G$5-$BV$5))/365.25</f>
        <v>#VALUE!</v>
      </c>
      <c r="AA24" s="342" t="e">
        <f aca="false">(($BK24*$BE24)+($BJ24*$BD24))*$F24*$AH24*$AF24</f>
        <v>#VALUE!</v>
      </c>
      <c r="AB24" s="342" t="e">
        <f aca="false">BN24*(AT24-CA24)*F24*AH24</f>
        <v>#VALUE!</v>
      </c>
      <c r="AC24" s="342" t="e">
        <f aca="false">BO24*CB24*F24*AH24*CA24*($G$5-$BV$5)/365.25</f>
        <v>#NAME?</v>
      </c>
      <c r="AF24" s="216" t="e">
        <f aca="false">IF(AND(D24&gt;=$G$7,D24&lt;=$G$8),1,0)</f>
        <v>#VALUE!</v>
      </c>
      <c r="AG24" s="216" t="e">
        <f aca="false">MONTH(D24)</f>
        <v>#VALUE!</v>
      </c>
      <c r="AH24" s="216" t="e">
        <f aca="false">(EOMONTH(D24,0)-EOMONTH(D24-DAY(D24),0))*AF24</f>
        <v>#VALUE!</v>
      </c>
      <c r="AI24" s="216" t="e">
        <f aca="false">AI23+AH23</f>
        <v>#VALUE!</v>
      </c>
      <c r="AJ24" s="216" t="e">
        <f aca="false">D24-$BV$5</f>
        <v>#VALUE!</v>
      </c>
      <c r="AL24" s="207" t="e">
        <f aca="false">VLOOKUP($D24,CurveTbl,$AK$4)</f>
        <v>#VALUE!</v>
      </c>
      <c r="AM24" s="343" t="e">
        <f aca="false">VLOOKUP($D24,CurveTbl,$AH$3)</f>
        <v>#VALUE!</v>
      </c>
      <c r="AN24" s="343" t="e">
        <f aca="false">VLOOKUP($D24,CurveTbl,$AH$4)+VLOOKUP($AG24,$AL$3:$AS$15,6)</f>
        <v>#VALUE!</v>
      </c>
      <c r="AO24" s="343" t="e">
        <f aca="false">VLOOKUP($D24,CurveTbl,$AH$5)</f>
        <v>#VALUE!</v>
      </c>
      <c r="AP24" s="343" t="e">
        <f aca="false">VLOOKUP($D24,CurveTbl,$AH$6)+VLOOKUP($AG24,$AL$3:$AS$15,7)</f>
        <v>#VALUE!</v>
      </c>
      <c r="AQ24" s="207" t="e">
        <f aca="false">VLOOKUP($AG24,$AL$4:$AS$15,3)+VLOOKUP($AG24,$AL$4:$AS$15,5)+($AH$10*VLOOKUP(D24,GRITable,2))</f>
        <v>#VALUE!</v>
      </c>
      <c r="AR24" s="208" t="e">
        <f aca="false">VLOOKUP($AG24,$AL$4:$AS$15,4)</f>
        <v>#VALUE!</v>
      </c>
      <c r="AS24" s="207" t="e">
        <f aca="false">(AL24+AM24+AN24)</f>
        <v>#VALUE!</v>
      </c>
      <c r="AT24" s="208" t="e">
        <f aca="false">VLOOKUP(D24,CurveTbl,$AK$6)</f>
        <v>#VALUE!</v>
      </c>
      <c r="AU24" s="208" t="e">
        <f aca="false">(1+$AT24/2)^(-2*($D24-$G$5)/365.25)*$AF24</f>
        <v>#VALUE!</v>
      </c>
      <c r="AV24" s="344" t="e">
        <f aca="false">ROUND((F24/(1-AR24))-F24,0)*AF24*AH24*AU24</f>
        <v>#VALUE!</v>
      </c>
      <c r="AW24" s="208" t="e">
        <f aca="false">VLOOKUP($D24,CurveTbl,$AK$8)</f>
        <v>#VALUE!</v>
      </c>
      <c r="AX24" s="208" t="e">
        <f aca="false">VLOOKUP($D24,CurveTbl,$AH$7)</f>
        <v>#VALUE!</v>
      </c>
      <c r="AY24" s="208" t="e">
        <f aca="false">VLOOKUP($D24,CurveTbl,$AH$8)</f>
        <v>#VALUE!</v>
      </c>
      <c r="AZ24" s="208"/>
      <c r="BA24" s="345"/>
      <c r="BB24" s="343" t="e">
        <f aca="false">$H24-$BV24</f>
        <v>#VALUE!</v>
      </c>
      <c r="BC24" s="343" t="e">
        <f aca="false">I24-BW24</f>
        <v>#VALUE!</v>
      </c>
      <c r="BD24" s="208" t="e">
        <f aca="false">N24-BX24</f>
        <v>#VALUE!</v>
      </c>
      <c r="BE24" s="208" t="e">
        <f aca="false">O24-BY24</f>
        <v>#VALUE!</v>
      </c>
      <c r="BF24" s="208" t="e">
        <f aca="false">xSPRDOPT($BW24,$BV24,$CG24,0,$BY24,$BX24,$BZ24,$AJ24,1,4)*$CB24</f>
        <v>#NAME?</v>
      </c>
      <c r="BG24" s="208" t="e">
        <f aca="false">xSPRDOPT($BW24,$BV24,$CG24,0,$BY24,$BX24,$BZ24,$AJ24,1,3)*$CB24</f>
        <v>#NAME?</v>
      </c>
      <c r="BH24" s="208" t="e">
        <f aca="false">IF(OR(BF24&lt;&gt;0,BG24&lt;&gt;0),xSPRDOPT($BW24,$BV24,$CG24,0,$BY24,$BX24,$BZ24,$AJ24,1,12)*$CB24,0)</f>
        <v>#NAME?</v>
      </c>
      <c r="BI24" s="208" t="e">
        <f aca="false">xSPRDOPT($BW24,$BV24,$CG24,2*LN(1+CA24/2),$BY24,$BX24,$BZ24,$AJ24,1,9)</f>
        <v>#NAME?</v>
      </c>
      <c r="BJ24" s="208" t="e">
        <f aca="false">xSPRDOPT($BW24,$BV24,$CG24,0,$BY24,$BX24,$BZ24,$AJ24,1,6)*$CB24</f>
        <v>#NAME?</v>
      </c>
      <c r="BK24" s="208" t="e">
        <f aca="false">xSPRDOPT($BW24,$BV24,$CG24,0,$BY24,$BX24,$BZ24,$AJ24,1,5)*$CB24</f>
        <v>#NAME?</v>
      </c>
      <c r="BL24" s="208" t="e">
        <f aca="false">xSPRDOPT(BW24,BV24,CG24,0,BY24,BX24,BZ24,AJ24,1,2)*CB24</f>
        <v>#NAME?</v>
      </c>
      <c r="BM24" s="208" t="e">
        <f aca="false">xSPRDOPT(BW24,BV24,CG24,0,BY24,BX24,BZ24,AJ24,1,1)*CB24</f>
        <v>#NAME?</v>
      </c>
      <c r="BN24" s="208" t="e">
        <f aca="false">IF(AH24&lt;&gt;0,xSPRDOPT($BW24,$BV24,$CG24,2*LN(1+CA24/2),$BY24,$BX24,$BZ24,$AJ24,1,8)+(AJ24/365.25)*CH24/AH24,0)</f>
        <v>#VALUE!</v>
      </c>
      <c r="BO24" s="208" t="e">
        <f aca="false">xSPRDOPT($BW24,$BV24,$CG24,0,$BY24,$BX24,$BZ24,$AJ24,1,0)</f>
        <v>#NAME?</v>
      </c>
      <c r="BP24" s="208"/>
      <c r="BQ24" s="208"/>
      <c r="BR24" s="208"/>
      <c r="BS24" s="208"/>
      <c r="BV24" s="346" t="n">
        <v>2.9206365825568</v>
      </c>
      <c r="BW24" s="207" t="n">
        <v>3.132</v>
      </c>
      <c r="BX24" s="208" t="n">
        <v>0.763281284909091</v>
      </c>
      <c r="BY24" s="208" t="n">
        <v>0.792740203074054</v>
      </c>
      <c r="BZ24" s="208" t="n">
        <v>0.986782826229961</v>
      </c>
      <c r="CA24" s="208" t="n">
        <v>0.020796606007941</v>
      </c>
      <c r="CB24" s="208" t="n">
        <v>0.994745957985324</v>
      </c>
      <c r="CC24" s="343" t="n">
        <v>-0.1275</v>
      </c>
      <c r="CD24" s="343" t="n">
        <v>-0.015</v>
      </c>
      <c r="CE24" s="343" t="n">
        <v>0.2</v>
      </c>
      <c r="CF24" s="343" t="n">
        <v>0</v>
      </c>
      <c r="CG24" s="343" t="n">
        <v>0.0182</v>
      </c>
      <c r="CH24" s="343" t="n">
        <v>0</v>
      </c>
      <c r="CI24" s="343" t="n">
        <v>2.932</v>
      </c>
      <c r="CJ24" s="343"/>
      <c r="CK24" s="343"/>
      <c r="CL24" s="343"/>
      <c r="CM24" s="343"/>
    </row>
    <row r="25" customFormat="false" ht="12.75" hidden="false" customHeight="false" outlineLevel="0" collapsed="false">
      <c r="A25" s="338"/>
      <c r="B25" s="338"/>
      <c r="D25" s="199" t="e">
        <f aca="false">D24+AH24</f>
        <v>#VALUE!</v>
      </c>
      <c r="F25" s="200" t="e">
        <f aca="false">VLOOKUP(AG25,$AL$4:$AS$15,2)</f>
        <v>#VALUE!</v>
      </c>
      <c r="G25" s="200" t="e">
        <f aca="false">F25*$AU25</f>
        <v>#VALUE!</v>
      </c>
      <c r="H25" s="201" t="e">
        <f aca="false">(AL25+AM25+AN25)/(1-(AR25))</f>
        <v>#VALUE!</v>
      </c>
      <c r="I25" s="201" t="e">
        <f aca="false">(AL25+AO25+AP25)</f>
        <v>#VALUE!</v>
      </c>
      <c r="K25" s="201" t="e">
        <f aca="false">MAX(((I25-H25)-AQ25)*AU25*AH25,0)</f>
        <v>#VALUE!</v>
      </c>
      <c r="L25" s="339" t="e">
        <f aca="false">MAX(Q25-K25,0)</f>
        <v>#VALUE!</v>
      </c>
      <c r="N25" s="340" t="e">
        <f aca="false">SQRT(($AX25^2*($AH25/2)+$AW25^2*$AI25)/(($AH25/2)+$AI25))</f>
        <v>#VALUE!</v>
      </c>
      <c r="O25" s="340" t="e">
        <f aca="false">SQRT(($AY25^2*($AH25/2)+$AW25^2*$AI25)/(($AH25/2)+$AI25))</f>
        <v>#VALUE!</v>
      </c>
      <c r="P25" s="209" t="e">
        <f aca="false">(VLOOKUP(AI25,CorrelationTwo,2)*(AW25^2)*AI25+VLOOKUP(D25,CorrelationOne,$AK$9)*AX25*AY25*(AH25/2))/((AI25+(AH25/2))*O25*N25)*AF25</f>
        <v>#VALUE!</v>
      </c>
      <c r="Q25" s="339" t="e">
        <f aca="false">xSPRDOPT(I25,H25,AQ25,0,O25,N25,P25,D25-$G$5,1,0)*AH25*AU25</f>
        <v>#VALUE!</v>
      </c>
      <c r="R25" s="339"/>
      <c r="S25" s="203" t="e">
        <f aca="false">xSPRDOPT(I25,H25,AQ25,AT25,O25,N25,P25,D25-$G$5,1,2)*AF25*(F25/(1-AR25))*AH25</f>
        <v>#VALUE!</v>
      </c>
      <c r="T25" s="203" t="e">
        <f aca="false">xSPRDOPT(I25,H25,AQ25,AT25,O25,N25,P25,D25-$G$5,1,1)*AF25*F25*AH25</f>
        <v>#VALUE!</v>
      </c>
      <c r="U25" s="339"/>
      <c r="V25" s="341" t="e">
        <f aca="false">VLOOKUP($AG25,$AL$4:$AS$15,8)*AH25*AU25</f>
        <v>#VALUE!</v>
      </c>
      <c r="W25" s="341"/>
      <c r="X25" s="342" t="e">
        <f aca="false">((BM25*BC25)+(BL25*BB25))*AH25*F25</f>
        <v>#VALUE!</v>
      </c>
      <c r="Y25" s="342" t="e">
        <f aca="false">($F25*$AH25)*((($BG25/2)*($BC25)^2)+(($BF25/2)*($BB25)^2)+($BH25*$BC25*$BB25))</f>
        <v>#VALUE!</v>
      </c>
      <c r="Z25" s="342" t="e">
        <f aca="false">($BI25*$F25*$AH25*($G$5-$BV$5))/365.25</f>
        <v>#VALUE!</v>
      </c>
      <c r="AA25" s="342" t="e">
        <f aca="false">(($BK25*$BE25)+($BJ25*$BD25))*$F25*$AH25*$AF25</f>
        <v>#VALUE!</v>
      </c>
      <c r="AB25" s="342" t="e">
        <f aca="false">BN25*(AT25-CA25)*F25*AH25</f>
        <v>#VALUE!</v>
      </c>
      <c r="AC25" s="342" t="e">
        <f aca="false">BO25*CB25*F25*AH25*CA25*($G$5-$BV$5)/365.25</f>
        <v>#NAME?</v>
      </c>
      <c r="AF25" s="216" t="e">
        <f aca="false">IF(AND(D25&gt;=$G$7,D25&lt;=$G$8),1,0)</f>
        <v>#VALUE!</v>
      </c>
      <c r="AG25" s="216" t="e">
        <f aca="false">MONTH(D25)</f>
        <v>#VALUE!</v>
      </c>
      <c r="AH25" s="216" t="e">
        <f aca="false">(EOMONTH(D25,0)-EOMONTH(D25-DAY(D25),0))*AF25</f>
        <v>#VALUE!</v>
      </c>
      <c r="AI25" s="216" t="e">
        <f aca="false">AI24+AH24</f>
        <v>#VALUE!</v>
      </c>
      <c r="AJ25" s="216" t="e">
        <f aca="false">D25-$BV$5</f>
        <v>#VALUE!</v>
      </c>
      <c r="AL25" s="207" t="e">
        <f aca="false">VLOOKUP($D25,CurveTbl,$AK$4)</f>
        <v>#VALUE!</v>
      </c>
      <c r="AM25" s="343" t="e">
        <f aca="false">VLOOKUP($D25,CurveTbl,$AH$3)</f>
        <v>#VALUE!</v>
      </c>
      <c r="AN25" s="343" t="e">
        <f aca="false">VLOOKUP($D25,CurveTbl,$AH$4)+VLOOKUP($AG25,$AL$3:$AS$15,6)</f>
        <v>#VALUE!</v>
      </c>
      <c r="AO25" s="343" t="e">
        <f aca="false">VLOOKUP($D25,CurveTbl,$AH$5)</f>
        <v>#VALUE!</v>
      </c>
      <c r="AP25" s="343" t="e">
        <f aca="false">VLOOKUP($D25,CurveTbl,$AH$6)+VLOOKUP($AG25,$AL$3:$AS$15,7)</f>
        <v>#VALUE!</v>
      </c>
      <c r="AQ25" s="207" t="e">
        <f aca="false">VLOOKUP($AG25,$AL$4:$AS$15,3)+VLOOKUP($AG25,$AL$4:$AS$15,5)+($AH$10*VLOOKUP(D25,GRITable,2))</f>
        <v>#VALUE!</v>
      </c>
      <c r="AR25" s="208" t="e">
        <f aca="false">VLOOKUP($AG25,$AL$4:$AS$15,4)</f>
        <v>#VALUE!</v>
      </c>
      <c r="AS25" s="207" t="e">
        <f aca="false">(AL25+AM25+AN25)</f>
        <v>#VALUE!</v>
      </c>
      <c r="AT25" s="208" t="e">
        <f aca="false">VLOOKUP(D25,CurveTbl,$AK$6)</f>
        <v>#VALUE!</v>
      </c>
      <c r="AU25" s="208" t="e">
        <f aca="false">(1+$AT25/2)^(-2*($D25-$G$5)/365.25)*$AF25</f>
        <v>#VALUE!</v>
      </c>
      <c r="AV25" s="344" t="e">
        <f aca="false">ROUND((F25/(1-AR25))-F25,0)*AF25*AH25*AU25</f>
        <v>#VALUE!</v>
      </c>
      <c r="AW25" s="208" t="e">
        <f aca="false">VLOOKUP($D25,CurveTbl,$AK$8)</f>
        <v>#VALUE!</v>
      </c>
      <c r="AX25" s="208" t="e">
        <f aca="false">VLOOKUP($D25,CurveTbl,$AH$7)</f>
        <v>#VALUE!</v>
      </c>
      <c r="AY25" s="208" t="e">
        <f aca="false">VLOOKUP($D25,CurveTbl,$AH$8)</f>
        <v>#VALUE!</v>
      </c>
      <c r="AZ25" s="208"/>
      <c r="BA25" s="345"/>
      <c r="BB25" s="343" t="e">
        <f aca="false">$H25-$BV25</f>
        <v>#VALUE!</v>
      </c>
      <c r="BC25" s="343" t="e">
        <f aca="false">I25-BW25</f>
        <v>#VALUE!</v>
      </c>
      <c r="BD25" s="208" t="e">
        <f aca="false">N25-BX25</f>
        <v>#VALUE!</v>
      </c>
      <c r="BE25" s="208" t="e">
        <f aca="false">O25-BY25</f>
        <v>#VALUE!</v>
      </c>
      <c r="BF25" s="208" t="e">
        <f aca="false">xSPRDOPT($BW25,$BV25,$CG25,0,$BY25,$BX25,$BZ25,$AJ25,1,4)*$CB25</f>
        <v>#NAME?</v>
      </c>
      <c r="BG25" s="208" t="e">
        <f aca="false">xSPRDOPT($BW25,$BV25,$CG25,0,$BY25,$BX25,$BZ25,$AJ25,1,3)*$CB25</f>
        <v>#NAME?</v>
      </c>
      <c r="BH25" s="208" t="e">
        <f aca="false">IF(OR(BF25&lt;&gt;0,BG25&lt;&gt;0),xSPRDOPT($BW25,$BV25,$CG25,0,$BY25,$BX25,$BZ25,$AJ25,1,12)*$CB25,0)</f>
        <v>#NAME?</v>
      </c>
      <c r="BI25" s="208" t="e">
        <f aca="false">xSPRDOPT($BW25,$BV25,$CG25,2*LN(1+CA25/2),$BY25,$BX25,$BZ25,$AJ25,1,9)</f>
        <v>#NAME?</v>
      </c>
      <c r="BJ25" s="208" t="e">
        <f aca="false">xSPRDOPT($BW25,$BV25,$CG25,0,$BY25,$BX25,$BZ25,$AJ25,1,6)*$CB25</f>
        <v>#NAME?</v>
      </c>
      <c r="BK25" s="208" t="e">
        <f aca="false">xSPRDOPT($BW25,$BV25,$CG25,0,$BY25,$BX25,$BZ25,$AJ25,1,5)*$CB25</f>
        <v>#NAME?</v>
      </c>
      <c r="BL25" s="208" t="e">
        <f aca="false">xSPRDOPT(BW25,BV25,CG25,0,BY25,BX25,BZ25,AJ25,1,2)*CB25</f>
        <v>#NAME?</v>
      </c>
      <c r="BM25" s="208" t="e">
        <f aca="false">xSPRDOPT(BW25,BV25,CG25,0,BY25,BX25,BZ25,AJ25,1,1)*CB25</f>
        <v>#NAME?</v>
      </c>
      <c r="BN25" s="208" t="e">
        <f aca="false">IF(AH25&lt;&gt;0,xSPRDOPT($BW25,$BV25,$CG25,2*LN(1+CA25/2),$BY25,$BX25,$BZ25,$AJ25,1,8)+(AJ25/365.25)*CH25/AH25,0)</f>
        <v>#VALUE!</v>
      </c>
      <c r="BO25" s="208" t="e">
        <f aca="false">xSPRDOPT($BW25,$BV25,$CG25,0,$BY25,$BX25,$BZ25,$AJ25,1,0)</f>
        <v>#NAME?</v>
      </c>
      <c r="BP25" s="208"/>
      <c r="BQ25" s="208"/>
      <c r="BR25" s="208"/>
      <c r="BS25" s="208"/>
      <c r="BV25" s="346" t="n">
        <v>2.91487802324364</v>
      </c>
      <c r="BW25" s="207" t="n">
        <v>3.124</v>
      </c>
      <c r="BX25" s="208" t="n">
        <v>0.650865828362968</v>
      </c>
      <c r="BY25" s="208" t="n">
        <v>0.672803910542155</v>
      </c>
      <c r="BZ25" s="208" t="n">
        <v>0.994786799837725</v>
      </c>
      <c r="CA25" s="208" t="n">
        <v>0.0206061502476955</v>
      </c>
      <c r="CB25" s="208" t="n">
        <v>0.993231532418861</v>
      </c>
      <c r="CC25" s="343" t="n">
        <v>-0.125</v>
      </c>
      <c r="CD25" s="343" t="n">
        <v>-0.015</v>
      </c>
      <c r="CE25" s="343" t="n">
        <v>0.2</v>
      </c>
      <c r="CF25" s="343" t="n">
        <v>0</v>
      </c>
      <c r="CG25" s="343" t="n">
        <v>0.0182</v>
      </c>
      <c r="CH25" s="343" t="n">
        <v>0</v>
      </c>
      <c r="CI25" s="343" t="n">
        <v>2.924</v>
      </c>
      <c r="CJ25" s="343"/>
      <c r="CK25" s="343"/>
      <c r="CL25" s="343"/>
      <c r="CM25" s="343"/>
    </row>
    <row r="26" customFormat="false" ht="12.75" hidden="false" customHeight="false" outlineLevel="0" collapsed="false">
      <c r="A26" s="338"/>
      <c r="B26" s="338"/>
      <c r="D26" s="199" t="e">
        <f aca="false">D25+AH25</f>
        <v>#VALUE!</v>
      </c>
      <c r="F26" s="200" t="e">
        <f aca="false">VLOOKUP(AG26,$AL$4:$AS$15,2)</f>
        <v>#VALUE!</v>
      </c>
      <c r="G26" s="200" t="e">
        <f aca="false">F26*$AU26</f>
        <v>#VALUE!</v>
      </c>
      <c r="H26" s="201" t="e">
        <f aca="false">(AL26+AM26+AN26)/(1-(AR26))</f>
        <v>#VALUE!</v>
      </c>
      <c r="I26" s="201" t="e">
        <f aca="false">(AL26+AO26+AP26)</f>
        <v>#VALUE!</v>
      </c>
      <c r="K26" s="201" t="e">
        <f aca="false">MAX(((I26-H26)-AQ26)*AU26*AH26,0)</f>
        <v>#VALUE!</v>
      </c>
      <c r="L26" s="339" t="e">
        <f aca="false">MAX(Q26-K26,0)</f>
        <v>#VALUE!</v>
      </c>
      <c r="N26" s="340" t="e">
        <f aca="false">SQRT(($AX26^2*($AH26/2)+$AW26^2*$AI26)/(($AH26/2)+$AI26))</f>
        <v>#VALUE!</v>
      </c>
      <c r="O26" s="340" t="e">
        <f aca="false">SQRT(($AY26^2*($AH26/2)+$AW26^2*$AI26)/(($AH26/2)+$AI26))</f>
        <v>#VALUE!</v>
      </c>
      <c r="P26" s="209" t="e">
        <f aca="false">(VLOOKUP(AI26,CorrelationTwo,2)*(AW26^2)*AI26+VLOOKUP(D26,CorrelationOne,$AK$9)*AX26*AY26*(AH26/2))/((AI26+(AH26/2))*O26*N26)*AF26</f>
        <v>#VALUE!</v>
      </c>
      <c r="Q26" s="339" t="e">
        <f aca="false">xSPRDOPT(I26,H26,AQ26,0,O26,N26,P26,D26-$G$5,1,0)*AH26*AU26</f>
        <v>#VALUE!</v>
      </c>
      <c r="R26" s="339"/>
      <c r="S26" s="203" t="e">
        <f aca="false">xSPRDOPT(I26,H26,AQ26,AT26,O26,N26,P26,D26-$G$5,1,2)*AF26*(F26/(1-AR26))*AH26</f>
        <v>#VALUE!</v>
      </c>
      <c r="T26" s="203" t="e">
        <f aca="false">xSPRDOPT(I26,H26,AQ26,AT26,O26,N26,P26,D26-$G$5,1,1)*AF26*F26*AH26</f>
        <v>#VALUE!</v>
      </c>
      <c r="U26" s="339"/>
      <c r="V26" s="341" t="e">
        <f aca="false">VLOOKUP($AG26,$AL$4:$AS$15,8)*AH26*AU26</f>
        <v>#VALUE!</v>
      </c>
      <c r="W26" s="341"/>
      <c r="X26" s="342" t="e">
        <f aca="false">((BM26*BC26)+(BL26*BB26))*AH26*F26</f>
        <v>#VALUE!</v>
      </c>
      <c r="Y26" s="342" t="e">
        <f aca="false">($F26*$AH26)*((($BG26/2)*($BC26)^2)+(($BF26/2)*($BB26)^2)+($BH26*$BC26*$BB26))</f>
        <v>#VALUE!</v>
      </c>
      <c r="Z26" s="342" t="e">
        <f aca="false">($BI26*$F26*$AH26*($G$5-$BV$5))/365.25</f>
        <v>#VALUE!</v>
      </c>
      <c r="AA26" s="342" t="e">
        <f aca="false">(($BK26*$BE26)+($BJ26*$BD26))*$F26*$AH26*$AF26</f>
        <v>#VALUE!</v>
      </c>
      <c r="AB26" s="342" t="e">
        <f aca="false">BN26*(AT26-CA26)*F26*AH26</f>
        <v>#VALUE!</v>
      </c>
      <c r="AC26" s="342" t="e">
        <f aca="false">BO26*CB26*F26*AH26*CA26*($G$5-$BV$5)/365.25</f>
        <v>#NAME?</v>
      </c>
      <c r="AF26" s="216" t="e">
        <f aca="false">IF(AND(D26&gt;=$G$7,D26&lt;=$G$8),1,0)</f>
        <v>#VALUE!</v>
      </c>
      <c r="AG26" s="216" t="e">
        <f aca="false">MONTH(D26)</f>
        <v>#VALUE!</v>
      </c>
      <c r="AH26" s="216" t="e">
        <f aca="false">(EOMONTH(D26,0)-EOMONTH(D26-DAY(D26),0))*AF26</f>
        <v>#VALUE!</v>
      </c>
      <c r="AI26" s="216" t="e">
        <f aca="false">AI25+AH25</f>
        <v>#VALUE!</v>
      </c>
      <c r="AJ26" s="216" t="e">
        <f aca="false">D26-$BV$5</f>
        <v>#VALUE!</v>
      </c>
      <c r="AL26" s="207" t="e">
        <f aca="false">VLOOKUP($D26,CurveTbl,$AK$4)</f>
        <v>#VALUE!</v>
      </c>
      <c r="AM26" s="343" t="e">
        <f aca="false">VLOOKUP($D26,CurveTbl,$AH$3)</f>
        <v>#VALUE!</v>
      </c>
      <c r="AN26" s="343" t="e">
        <f aca="false">VLOOKUP($D26,CurveTbl,$AH$4)+VLOOKUP($AG26,$AL$3:$AS$15,6)</f>
        <v>#VALUE!</v>
      </c>
      <c r="AO26" s="343" t="e">
        <f aca="false">VLOOKUP($D26,CurveTbl,$AH$5)</f>
        <v>#VALUE!</v>
      </c>
      <c r="AP26" s="343" t="e">
        <f aca="false">VLOOKUP($D26,CurveTbl,$AH$6)+VLOOKUP($AG26,$AL$3:$AS$15,7)</f>
        <v>#VALUE!</v>
      </c>
      <c r="AQ26" s="207" t="e">
        <f aca="false">VLOOKUP($AG26,$AL$4:$AS$15,3)+VLOOKUP($AG26,$AL$4:$AS$15,5)+($AH$10*VLOOKUP(D26,GRITable,2))</f>
        <v>#VALUE!</v>
      </c>
      <c r="AR26" s="208" t="e">
        <f aca="false">VLOOKUP($AG26,$AL$4:$AS$15,4)</f>
        <v>#VALUE!</v>
      </c>
      <c r="AS26" s="207" t="e">
        <f aca="false">(AL26+AM26+AN26)</f>
        <v>#VALUE!</v>
      </c>
      <c r="AT26" s="208" t="e">
        <f aca="false">VLOOKUP(D26,CurveTbl,$AK$6)</f>
        <v>#VALUE!</v>
      </c>
      <c r="AU26" s="208" t="e">
        <f aca="false">(1+$AT26/2)^(-2*($D26-$G$5)/365.25)*$AF26</f>
        <v>#VALUE!</v>
      </c>
      <c r="AV26" s="344" t="e">
        <f aca="false">ROUND((F26/(1-AR26))-F26,0)*AF26*AH26*AU26</f>
        <v>#VALUE!</v>
      </c>
      <c r="AW26" s="208" t="e">
        <f aca="false">VLOOKUP($D26,CurveTbl,$AK$8)</f>
        <v>#VALUE!</v>
      </c>
      <c r="AX26" s="208" t="e">
        <f aca="false">VLOOKUP($D26,CurveTbl,$AH$7)</f>
        <v>#VALUE!</v>
      </c>
      <c r="AY26" s="208" t="e">
        <f aca="false">VLOOKUP($D26,CurveTbl,$AH$8)</f>
        <v>#VALUE!</v>
      </c>
      <c r="AZ26" s="208"/>
      <c r="BA26" s="345"/>
      <c r="BB26" s="343" t="e">
        <f aca="false">$H26-$BV26</f>
        <v>#VALUE!</v>
      </c>
      <c r="BC26" s="343" t="e">
        <f aca="false">I26-BW26</f>
        <v>#VALUE!</v>
      </c>
      <c r="BD26" s="208" t="e">
        <f aca="false">N26-BX26</f>
        <v>#VALUE!</v>
      </c>
      <c r="BE26" s="208" t="e">
        <f aca="false">O26-BY26</f>
        <v>#VALUE!</v>
      </c>
      <c r="BF26" s="208" t="e">
        <f aca="false">xSPRDOPT($BW26,$BV26,$CG26,0,$BY26,$BX26,$BZ26,$AJ26,1,4)*$CB26</f>
        <v>#NAME?</v>
      </c>
      <c r="BG26" s="208" t="e">
        <f aca="false">xSPRDOPT($BW26,$BV26,$CG26,0,$BY26,$BX26,$BZ26,$AJ26,1,3)*$CB26</f>
        <v>#NAME?</v>
      </c>
      <c r="BH26" s="208" t="e">
        <f aca="false">IF(OR(BF26&lt;&gt;0,BG26&lt;&gt;0),xSPRDOPT($BW26,$BV26,$CG26,0,$BY26,$BX26,$BZ26,$AJ26,1,12)*$CB26,0)</f>
        <v>#NAME?</v>
      </c>
      <c r="BI26" s="208" t="e">
        <f aca="false">xSPRDOPT($BW26,$BV26,$CG26,2*LN(1+CA26/2),$BY26,$BX26,$BZ26,$AJ26,1,9)</f>
        <v>#NAME?</v>
      </c>
      <c r="BJ26" s="208" t="e">
        <f aca="false">xSPRDOPT($BW26,$BV26,$CG26,0,$BY26,$BX26,$BZ26,$AJ26,1,6)*$CB26</f>
        <v>#NAME?</v>
      </c>
      <c r="BK26" s="208" t="e">
        <f aca="false">xSPRDOPT($BW26,$BV26,$CG26,0,$BY26,$BX26,$BZ26,$AJ26,1,5)*$CB26</f>
        <v>#NAME?</v>
      </c>
      <c r="BL26" s="208" t="e">
        <f aca="false">xSPRDOPT(BW26,BV26,CG26,0,BY26,BX26,BZ26,AJ26,1,2)*CB26</f>
        <v>#NAME?</v>
      </c>
      <c r="BM26" s="208" t="e">
        <f aca="false">xSPRDOPT(BW26,BV26,CG26,0,BY26,BX26,BZ26,AJ26,1,1)*CB26</f>
        <v>#NAME?</v>
      </c>
      <c r="BN26" s="208" t="e">
        <f aca="false">IF(AH26&lt;&gt;0,xSPRDOPT($BW26,$BV26,$CG26,2*LN(1+CA26/2),$BY26,$BX26,$BZ26,$AJ26,1,8)+(AJ26/365.25)*CH26/AH26,0)</f>
        <v>#VALUE!</v>
      </c>
      <c r="BO26" s="208" t="e">
        <f aca="false">xSPRDOPT($BW26,$BV26,$CG26,0,$BY26,$BX26,$BZ26,$AJ26,1,0)</f>
        <v>#NAME?</v>
      </c>
      <c r="BP26" s="208"/>
      <c r="BQ26" s="208"/>
      <c r="BR26" s="208"/>
      <c r="BS26" s="208"/>
      <c r="BV26" s="346" t="n">
        <v>2.89393780755942</v>
      </c>
      <c r="BW26" s="207" t="n">
        <v>3.074</v>
      </c>
      <c r="BX26" s="208" t="n">
        <v>0.541287272864147</v>
      </c>
      <c r="BY26" s="208" t="n">
        <v>0.557481864648317</v>
      </c>
      <c r="BZ26" s="208" t="n">
        <v>0.995023132509276</v>
      </c>
      <c r="CA26" s="208" t="n">
        <v>0.0206832855577042</v>
      </c>
      <c r="CB26" s="208" t="n">
        <v>0.991473344876657</v>
      </c>
      <c r="CC26" s="343" t="n">
        <v>-0.13</v>
      </c>
      <c r="CD26" s="343" t="n">
        <v>-0.01</v>
      </c>
      <c r="CE26" s="343" t="n">
        <v>0.17</v>
      </c>
      <c r="CF26" s="343" t="n">
        <v>0</v>
      </c>
      <c r="CG26" s="343" t="n">
        <v>0.0182</v>
      </c>
      <c r="CH26" s="343" t="n">
        <v>0</v>
      </c>
      <c r="CI26" s="343" t="n">
        <v>2.904</v>
      </c>
      <c r="CJ26" s="343"/>
      <c r="CK26" s="343"/>
      <c r="CL26" s="343"/>
      <c r="CM26" s="343"/>
    </row>
    <row r="27" customFormat="false" ht="12.75" hidden="false" customHeight="false" outlineLevel="0" collapsed="false">
      <c r="A27" s="338"/>
      <c r="B27" s="338"/>
      <c r="D27" s="199" t="e">
        <f aca="false">D26+AH26</f>
        <v>#VALUE!</v>
      </c>
      <c r="F27" s="200" t="e">
        <f aca="false">VLOOKUP(AG27,$AL$4:$AS$15,2)</f>
        <v>#VALUE!</v>
      </c>
      <c r="G27" s="200" t="e">
        <f aca="false">F27*$AU27</f>
        <v>#VALUE!</v>
      </c>
      <c r="H27" s="201" t="e">
        <f aca="false">(AL27+AM27+AN27)/(1-(AR27))</f>
        <v>#VALUE!</v>
      </c>
      <c r="I27" s="201" t="e">
        <f aca="false">(AL27+AO27+AP27)</f>
        <v>#VALUE!</v>
      </c>
      <c r="K27" s="201" t="e">
        <f aca="false">MAX(((I27-H27)-AQ27)*AU27*AH27,0)</f>
        <v>#VALUE!</v>
      </c>
      <c r="L27" s="339" t="e">
        <f aca="false">MAX(Q27-K27,0)</f>
        <v>#VALUE!</v>
      </c>
      <c r="N27" s="340" t="e">
        <f aca="false">SQRT(($AX27^2*($AH27/2)+$AW27^2*$AI27)/(($AH27/2)+$AI27))</f>
        <v>#VALUE!</v>
      </c>
      <c r="O27" s="340" t="e">
        <f aca="false">SQRT(($AY27^2*($AH27/2)+$AW27^2*$AI27)/(($AH27/2)+$AI27))</f>
        <v>#VALUE!</v>
      </c>
      <c r="P27" s="209" t="e">
        <f aca="false">(VLOOKUP(AI27,CorrelationTwo,2)*(AW27^2)*AI27+VLOOKUP(D27,CorrelationOne,$AK$9)*AX27*AY27*(AH27/2))/((AI27+(AH27/2))*O27*N27)*AF27</f>
        <v>#VALUE!</v>
      </c>
      <c r="Q27" s="339" t="e">
        <f aca="false">xSPRDOPT(I27,H27,AQ27,0,O27,N27,P27,D27-$G$5,1,0)*AH27*AU27</f>
        <v>#VALUE!</v>
      </c>
      <c r="R27" s="339"/>
      <c r="S27" s="203" t="e">
        <f aca="false">xSPRDOPT(I27,H27,AQ27,AT27,O27,N27,P27,D27-$G$5,1,2)*AF27*(F27/(1-AR27))*AH27</f>
        <v>#VALUE!</v>
      </c>
      <c r="T27" s="203" t="e">
        <f aca="false">xSPRDOPT(I27,H27,AQ27,AT27,O27,N27,P27,D27-$G$5,1,1)*AF27*F27*AH27</f>
        <v>#VALUE!</v>
      </c>
      <c r="U27" s="339"/>
      <c r="V27" s="341" t="e">
        <f aca="false">VLOOKUP($AG27,$AL$4:$AS$15,8)*AH27*AU27</f>
        <v>#VALUE!</v>
      </c>
      <c r="W27" s="341"/>
      <c r="X27" s="342" t="e">
        <f aca="false">((BM27*BC27)+(BL27*BB27))*AH27*F27</f>
        <v>#VALUE!</v>
      </c>
      <c r="Y27" s="342" t="e">
        <f aca="false">($F27*$AH27)*((($BG27/2)*($BC27)^2)+(($BF27/2)*($BB27)^2)+($BH27*$BC27*$BB27))</f>
        <v>#VALUE!</v>
      </c>
      <c r="Z27" s="342" t="e">
        <f aca="false">($BI27*$F27*$AH27*($G$5-$BV$5))/365.25</f>
        <v>#VALUE!</v>
      </c>
      <c r="AA27" s="342" t="e">
        <f aca="false">(($BK27*$BE27)+($BJ27*$BD27))*$F27*$AH27*$AF27</f>
        <v>#VALUE!</v>
      </c>
      <c r="AB27" s="342" t="e">
        <f aca="false">BN27*(AT27-CA27)*F27*AH27</f>
        <v>#VALUE!</v>
      </c>
      <c r="AC27" s="342" t="e">
        <f aca="false">BO27*CB27*F27*AH27*CA27*($G$5-$BV$5)/365.25</f>
        <v>#NAME?</v>
      </c>
      <c r="AF27" s="216" t="e">
        <f aca="false">IF(AND(D27&gt;=$G$7,D27&lt;=$G$8),1,0)</f>
        <v>#VALUE!</v>
      </c>
      <c r="AG27" s="216" t="e">
        <f aca="false">MONTH(D27)</f>
        <v>#VALUE!</v>
      </c>
      <c r="AH27" s="216" t="e">
        <f aca="false">(EOMONTH(D27,0)-EOMONTH(D27-DAY(D27),0))*AF27</f>
        <v>#VALUE!</v>
      </c>
      <c r="AI27" s="216" t="e">
        <f aca="false">AI26+AH26</f>
        <v>#VALUE!</v>
      </c>
      <c r="AJ27" s="216" t="e">
        <f aca="false">D27-$BV$5</f>
        <v>#VALUE!</v>
      </c>
      <c r="AL27" s="207" t="e">
        <f aca="false">VLOOKUP($D27,CurveTbl,$AK$4)</f>
        <v>#VALUE!</v>
      </c>
      <c r="AM27" s="343" t="e">
        <f aca="false">VLOOKUP($D27,CurveTbl,$AH$3)</f>
        <v>#VALUE!</v>
      </c>
      <c r="AN27" s="343" t="e">
        <f aca="false">VLOOKUP($D27,CurveTbl,$AH$4)+VLOOKUP($AG27,$AL$3:$AS$15,6)</f>
        <v>#VALUE!</v>
      </c>
      <c r="AO27" s="343" t="e">
        <f aca="false">VLOOKUP($D27,CurveTbl,$AH$5)</f>
        <v>#VALUE!</v>
      </c>
      <c r="AP27" s="343" t="e">
        <f aca="false">VLOOKUP($D27,CurveTbl,$AH$6)+VLOOKUP($AG27,$AL$3:$AS$15,7)</f>
        <v>#VALUE!</v>
      </c>
      <c r="AQ27" s="207" t="e">
        <f aca="false">VLOOKUP($AG27,$AL$4:$AS$15,3)+VLOOKUP($AG27,$AL$4:$AS$15,5)+($AH$10*VLOOKUP(D27,GRITable,2))</f>
        <v>#VALUE!</v>
      </c>
      <c r="AR27" s="208" t="e">
        <f aca="false">VLOOKUP($AG27,$AL$4:$AS$15,4)</f>
        <v>#VALUE!</v>
      </c>
      <c r="AS27" s="207" t="e">
        <f aca="false">(AL27+AM27+AN27)</f>
        <v>#VALUE!</v>
      </c>
      <c r="AT27" s="208" t="e">
        <f aca="false">VLOOKUP(D27,CurveTbl,$AK$6)</f>
        <v>#VALUE!</v>
      </c>
      <c r="AU27" s="208" t="e">
        <f aca="false">(1+$AT27/2)^(-2*($D27-$G$5)/365.25)*$AF27</f>
        <v>#VALUE!</v>
      </c>
      <c r="AV27" s="344" t="e">
        <f aca="false">ROUND((F27/(1-AR27))-F27,0)*AF27*AH27*AU27</f>
        <v>#VALUE!</v>
      </c>
      <c r="AW27" s="208" t="e">
        <f aca="false">VLOOKUP($D27,CurveTbl,$AK$8)</f>
        <v>#VALUE!</v>
      </c>
      <c r="AX27" s="208" t="e">
        <f aca="false">VLOOKUP($D27,CurveTbl,$AH$7)</f>
        <v>#VALUE!</v>
      </c>
      <c r="AY27" s="208" t="e">
        <f aca="false">VLOOKUP($D27,CurveTbl,$AH$8)</f>
        <v>#VALUE!</v>
      </c>
      <c r="AZ27" s="208"/>
      <c r="BA27" s="345"/>
      <c r="BB27" s="343" t="e">
        <f aca="false">$H27-$BV27</f>
        <v>#VALUE!</v>
      </c>
      <c r="BC27" s="343" t="e">
        <f aca="false">I27-BW27</f>
        <v>#VALUE!</v>
      </c>
      <c r="BD27" s="208" t="e">
        <f aca="false">N27-BX27</f>
        <v>#VALUE!</v>
      </c>
      <c r="BE27" s="208" t="e">
        <f aca="false">O27-BY27</f>
        <v>#VALUE!</v>
      </c>
      <c r="BF27" s="208" t="e">
        <f aca="false">xSPRDOPT($BW27,$BV27,$CG27,0,$BY27,$BX27,$BZ27,$AJ27,1,4)*$CB27</f>
        <v>#NAME?</v>
      </c>
      <c r="BG27" s="208" t="e">
        <f aca="false">xSPRDOPT($BW27,$BV27,$CG27,0,$BY27,$BX27,$BZ27,$AJ27,1,3)*$CB27</f>
        <v>#NAME?</v>
      </c>
      <c r="BH27" s="208" t="e">
        <f aca="false">IF(OR(BF27&lt;&gt;0,BG27&lt;&gt;0),xSPRDOPT($BW27,$BV27,$CG27,0,$BY27,$BX27,$BZ27,$AJ27,1,12)*$CB27,0)</f>
        <v>#NAME?</v>
      </c>
      <c r="BI27" s="208" t="e">
        <f aca="false">xSPRDOPT($BW27,$BV27,$CG27,2*LN(1+CA27/2),$BY27,$BX27,$BZ27,$AJ27,1,9)</f>
        <v>#NAME?</v>
      </c>
      <c r="BJ27" s="208" t="e">
        <f aca="false">xSPRDOPT($BW27,$BV27,$CG27,0,$BY27,$BX27,$BZ27,$AJ27,1,6)*$CB27</f>
        <v>#NAME?</v>
      </c>
      <c r="BK27" s="208" t="e">
        <f aca="false">xSPRDOPT($BW27,$BV27,$CG27,0,$BY27,$BX27,$BZ27,$AJ27,1,5)*$CB27</f>
        <v>#NAME?</v>
      </c>
      <c r="BL27" s="208" t="e">
        <f aca="false">xSPRDOPT(BW27,BV27,CG27,0,BY27,BX27,BZ27,AJ27,1,2)*CB27</f>
        <v>#NAME?</v>
      </c>
      <c r="BM27" s="208" t="e">
        <f aca="false">xSPRDOPT(BW27,BV27,CG27,0,BY27,BX27,BZ27,AJ27,1,1)*CB27</f>
        <v>#NAME?</v>
      </c>
      <c r="BN27" s="208" t="e">
        <f aca="false">IF(AH27&lt;&gt;0,xSPRDOPT($BW27,$BV27,$CG27,2*LN(1+CA27/2),$BY27,$BX27,$BZ27,$AJ27,1,8)+(AJ27/365.25)*CH27/AH27,0)</f>
        <v>#VALUE!</v>
      </c>
      <c r="BO27" s="208" t="e">
        <f aca="false">xSPRDOPT($BW27,$BV27,$CG27,0,$BY27,$BX27,$BZ27,$AJ27,1,0)</f>
        <v>#NAME?</v>
      </c>
      <c r="BP27" s="208"/>
      <c r="BQ27" s="208"/>
      <c r="BR27" s="208"/>
      <c r="BS27" s="208"/>
      <c r="BV27" s="346" t="n">
        <v>2.93791226049628</v>
      </c>
      <c r="BW27" s="207" t="n">
        <v>3.116</v>
      </c>
      <c r="BX27" s="208" t="n">
        <v>0.49805151676458</v>
      </c>
      <c r="BY27" s="208" t="n">
        <v>0.518981133466076</v>
      </c>
      <c r="BZ27" s="208" t="n">
        <v>0.992415011735355</v>
      </c>
      <c r="CA27" s="208" t="n">
        <v>0.0207395292549779</v>
      </c>
      <c r="CB27" s="208" t="n">
        <v>0.98977160785821</v>
      </c>
      <c r="CC27" s="343" t="n">
        <v>-0.13</v>
      </c>
      <c r="CD27" s="343" t="n">
        <v>-0.01</v>
      </c>
      <c r="CE27" s="343" t="n">
        <v>0.17</v>
      </c>
      <c r="CF27" s="343" t="n">
        <v>0</v>
      </c>
      <c r="CG27" s="343" t="n">
        <v>0.0182</v>
      </c>
      <c r="CH27" s="343" t="n">
        <v>0</v>
      </c>
      <c r="CI27" s="343" t="n">
        <v>2.946</v>
      </c>
      <c r="CJ27" s="343"/>
      <c r="CK27" s="343"/>
      <c r="CL27" s="343"/>
      <c r="CM27" s="343"/>
    </row>
    <row r="28" customFormat="false" ht="12.75" hidden="false" customHeight="false" outlineLevel="0" collapsed="false">
      <c r="A28" s="338"/>
      <c r="B28" s="338"/>
      <c r="D28" s="199" t="e">
        <f aca="false">D27+AH27</f>
        <v>#VALUE!</v>
      </c>
      <c r="F28" s="200" t="e">
        <f aca="false">VLOOKUP(AG28,$AL$4:$AS$15,2)</f>
        <v>#VALUE!</v>
      </c>
      <c r="G28" s="200" t="e">
        <f aca="false">F28*$AU28</f>
        <v>#VALUE!</v>
      </c>
      <c r="H28" s="201" t="e">
        <f aca="false">(AL28+AM28+AN28)/(1-(AR28))</f>
        <v>#VALUE!</v>
      </c>
      <c r="I28" s="201" t="e">
        <f aca="false">(AL28+AO28+AP28)</f>
        <v>#VALUE!</v>
      </c>
      <c r="K28" s="201" t="e">
        <f aca="false">MAX(((I28-H28)-AQ28)*AU28*AH28,0)</f>
        <v>#VALUE!</v>
      </c>
      <c r="L28" s="339" t="e">
        <f aca="false">MAX(Q28-K28,0)</f>
        <v>#VALUE!</v>
      </c>
      <c r="N28" s="340" t="e">
        <f aca="false">SQRT(($AX28^2*($AH28/2)+$AW28^2*$AI28)/(($AH28/2)+$AI28))</f>
        <v>#VALUE!</v>
      </c>
      <c r="O28" s="340" t="e">
        <f aca="false">SQRT(($AY28^2*($AH28/2)+$AW28^2*$AI28)/(($AH28/2)+$AI28))</f>
        <v>#VALUE!</v>
      </c>
      <c r="P28" s="209" t="e">
        <f aca="false">(VLOOKUP(AI28,CorrelationTwo,2)*(AW28^2)*AI28+VLOOKUP(D28,CorrelationOne,$AK$9)*AX28*AY28*(AH28/2))/((AI28+(AH28/2))*O28*N28)*AF28</f>
        <v>#VALUE!</v>
      </c>
      <c r="Q28" s="339" t="e">
        <f aca="false">xSPRDOPT(I28,H28,AQ28,0,O28,N28,P28,D28-$G$5,1,0)*AH28*AU28</f>
        <v>#VALUE!</v>
      </c>
      <c r="R28" s="339"/>
      <c r="S28" s="203" t="e">
        <f aca="false">xSPRDOPT(I28,H28,AQ28,AT28,O28,N28,P28,D28-$G$5,1,2)*AF28*(F28/(1-AR28))*AH28</f>
        <v>#VALUE!</v>
      </c>
      <c r="T28" s="203" t="e">
        <f aca="false">xSPRDOPT(I28,H28,AQ28,AT28,O28,N28,P28,D28-$G$5,1,1)*AF28*F28*AH28</f>
        <v>#VALUE!</v>
      </c>
      <c r="U28" s="339"/>
      <c r="V28" s="341" t="e">
        <f aca="false">VLOOKUP($AG28,$AL$4:$AS$15,8)*AH28*AU28</f>
        <v>#VALUE!</v>
      </c>
      <c r="W28" s="341"/>
      <c r="X28" s="342" t="e">
        <f aca="false">((BM28*BC28)+(BL28*BB28))*AH28*F28</f>
        <v>#VALUE!</v>
      </c>
      <c r="Y28" s="342" t="e">
        <f aca="false">($F28*$AH28)*((($BG28/2)*($BC28)^2)+(($BF28/2)*($BB28)^2)+($BH28*$BC28*$BB28))</f>
        <v>#VALUE!</v>
      </c>
      <c r="Z28" s="342" t="e">
        <f aca="false">($BI28*$F28*$AH28*($G$5-$BV$5))/365.25</f>
        <v>#VALUE!</v>
      </c>
      <c r="AA28" s="342" t="e">
        <f aca="false">(($BK28*$BE28)+($BJ28*$BD28))*$F28*$AH28*$AF28</f>
        <v>#VALUE!</v>
      </c>
      <c r="AB28" s="342" t="e">
        <f aca="false">BN28*(AT28-CA28)*F28*AH28</f>
        <v>#VALUE!</v>
      </c>
      <c r="AC28" s="342" t="e">
        <f aca="false">BO28*CB28*F28*AH28*CA28*($G$5-$BV$5)/365.25</f>
        <v>#NAME?</v>
      </c>
      <c r="AF28" s="216" t="e">
        <f aca="false">IF(AND(D28&gt;=$G$7,D28&lt;=$G$8),1,0)</f>
        <v>#VALUE!</v>
      </c>
      <c r="AG28" s="216" t="e">
        <f aca="false">MONTH(D28)</f>
        <v>#VALUE!</v>
      </c>
      <c r="AH28" s="216" t="e">
        <f aca="false">(EOMONTH(D28,0)-EOMONTH(D28-DAY(D28),0))*AF28</f>
        <v>#VALUE!</v>
      </c>
      <c r="AI28" s="216" t="e">
        <f aca="false">AI27+AH27</f>
        <v>#VALUE!</v>
      </c>
      <c r="AJ28" s="216" t="e">
        <f aca="false">D28-$BV$5</f>
        <v>#VALUE!</v>
      </c>
      <c r="AL28" s="207" t="e">
        <f aca="false">VLOOKUP($D28,CurveTbl,$AK$4)</f>
        <v>#VALUE!</v>
      </c>
      <c r="AM28" s="343" t="e">
        <f aca="false">VLOOKUP($D28,CurveTbl,$AH$3)</f>
        <v>#VALUE!</v>
      </c>
      <c r="AN28" s="343" t="e">
        <f aca="false">VLOOKUP($D28,CurveTbl,$AH$4)+VLOOKUP($AG28,$AL$3:$AS$15,6)</f>
        <v>#VALUE!</v>
      </c>
      <c r="AO28" s="343" t="e">
        <f aca="false">VLOOKUP($D28,CurveTbl,$AH$5)</f>
        <v>#VALUE!</v>
      </c>
      <c r="AP28" s="343" t="e">
        <f aca="false">VLOOKUP($D28,CurveTbl,$AH$6)+VLOOKUP($AG28,$AL$3:$AS$15,7)</f>
        <v>#VALUE!</v>
      </c>
      <c r="AQ28" s="207" t="e">
        <f aca="false">VLOOKUP($AG28,$AL$4:$AS$15,3)+VLOOKUP($AG28,$AL$4:$AS$15,5)+($AH$10*VLOOKUP(D28,GRITable,2))</f>
        <v>#VALUE!</v>
      </c>
      <c r="AR28" s="208" t="e">
        <f aca="false">VLOOKUP($AG28,$AL$4:$AS$15,4)</f>
        <v>#VALUE!</v>
      </c>
      <c r="AS28" s="207" t="e">
        <f aca="false">(AL28+AM28+AN28)</f>
        <v>#VALUE!</v>
      </c>
      <c r="AT28" s="208" t="e">
        <f aca="false">VLOOKUP(D28,CurveTbl,$AK$6)</f>
        <v>#VALUE!</v>
      </c>
      <c r="AU28" s="208" t="e">
        <f aca="false">(1+$AT28/2)^(-2*($D28-$G$5)/365.25)*$AF28</f>
        <v>#VALUE!</v>
      </c>
      <c r="AV28" s="344" t="e">
        <f aca="false">ROUND((F28/(1-AR28))-F28,0)*AF28*AH28*AU28</f>
        <v>#VALUE!</v>
      </c>
      <c r="AW28" s="208" t="e">
        <f aca="false">VLOOKUP($D28,CurveTbl,$AK$8)</f>
        <v>#VALUE!</v>
      </c>
      <c r="AX28" s="208" t="e">
        <f aca="false">VLOOKUP($D28,CurveTbl,$AH$7)</f>
        <v>#VALUE!</v>
      </c>
      <c r="AY28" s="208" t="e">
        <f aca="false">VLOOKUP($D28,CurveTbl,$AH$8)</f>
        <v>#VALUE!</v>
      </c>
      <c r="AZ28" s="208"/>
      <c r="BA28" s="345"/>
      <c r="BB28" s="343" t="e">
        <f aca="false">$H28-$BV28</f>
        <v>#VALUE!</v>
      </c>
      <c r="BC28" s="343" t="e">
        <f aca="false">I28-BW28</f>
        <v>#VALUE!</v>
      </c>
      <c r="BD28" s="208" t="e">
        <f aca="false">N28-BX28</f>
        <v>#VALUE!</v>
      </c>
      <c r="BE28" s="208" t="e">
        <f aca="false">O28-BY28</f>
        <v>#VALUE!</v>
      </c>
      <c r="BF28" s="208" t="e">
        <f aca="false">xSPRDOPT($BW28,$BV28,$CG28,0,$BY28,$BX28,$BZ28,$AJ28,1,4)*$CB28</f>
        <v>#NAME?</v>
      </c>
      <c r="BG28" s="208" t="e">
        <f aca="false">xSPRDOPT($BW28,$BV28,$CG28,0,$BY28,$BX28,$BZ28,$AJ28,1,3)*$CB28</f>
        <v>#NAME?</v>
      </c>
      <c r="BH28" s="208" t="e">
        <f aca="false">IF(OR(BF28&lt;&gt;0,BG28&lt;&gt;0),xSPRDOPT($BW28,$BV28,$CG28,0,$BY28,$BX28,$BZ28,$AJ28,1,12)*$CB28,0)</f>
        <v>#NAME?</v>
      </c>
      <c r="BI28" s="208" t="e">
        <f aca="false">xSPRDOPT($BW28,$BV28,$CG28,2*LN(1+CA28/2),$BY28,$BX28,$BZ28,$AJ28,1,9)</f>
        <v>#NAME?</v>
      </c>
      <c r="BJ28" s="208" t="e">
        <f aca="false">xSPRDOPT($BW28,$BV28,$CG28,0,$BY28,$BX28,$BZ28,$AJ28,1,6)*$CB28</f>
        <v>#NAME?</v>
      </c>
      <c r="BK28" s="208" t="e">
        <f aca="false">xSPRDOPT($BW28,$BV28,$CG28,0,$BY28,$BX28,$BZ28,$AJ28,1,5)*$CB28</f>
        <v>#NAME?</v>
      </c>
      <c r="BL28" s="208" t="e">
        <f aca="false">xSPRDOPT(BW28,BV28,CG28,0,BY28,BX28,BZ28,AJ28,1,2)*CB28</f>
        <v>#NAME?</v>
      </c>
      <c r="BM28" s="208" t="e">
        <f aca="false">xSPRDOPT(BW28,BV28,CG28,0,BY28,BX28,BZ28,AJ28,1,1)*CB28</f>
        <v>#NAME?</v>
      </c>
      <c r="BN28" s="208" t="e">
        <f aca="false">IF(AH28&lt;&gt;0,xSPRDOPT($BW28,$BV28,$CG28,2*LN(1+CA28/2),$BY28,$BX28,$BZ28,$AJ28,1,8)+(AJ28/365.25)*CH28/AH28,0)</f>
        <v>#VALUE!</v>
      </c>
      <c r="BO28" s="208" t="e">
        <f aca="false">xSPRDOPT($BW28,$BV28,$CG28,0,$BY28,$BX28,$BZ28,$AJ28,1,0)</f>
        <v>#NAME?</v>
      </c>
      <c r="BP28" s="208"/>
      <c r="BQ28" s="208"/>
      <c r="BR28" s="208"/>
      <c r="BS28" s="208"/>
      <c r="BV28" s="346" t="n">
        <v>2.99026279970684</v>
      </c>
      <c r="BW28" s="207" t="n">
        <v>3.166</v>
      </c>
      <c r="BX28" s="208" t="n">
        <v>0.490598974695181</v>
      </c>
      <c r="BY28" s="208" t="n">
        <v>0.508282308735836</v>
      </c>
      <c r="BZ28" s="208" t="n">
        <v>0.993373885253325</v>
      </c>
      <c r="CA28" s="208" t="n">
        <v>0.0207976477432865</v>
      </c>
      <c r="CB28" s="208" t="n">
        <v>0.98800672398066</v>
      </c>
      <c r="CC28" s="343" t="n">
        <v>-0.13</v>
      </c>
      <c r="CD28" s="343" t="n">
        <v>-0.01</v>
      </c>
      <c r="CE28" s="343" t="n">
        <v>0.17</v>
      </c>
      <c r="CF28" s="343" t="n">
        <v>0</v>
      </c>
      <c r="CG28" s="343" t="n">
        <v>0.0182</v>
      </c>
      <c r="CH28" s="343" t="n">
        <v>0</v>
      </c>
      <c r="CI28" s="343" t="n">
        <v>2.996</v>
      </c>
      <c r="CJ28" s="343"/>
      <c r="CK28" s="343"/>
      <c r="CL28" s="343"/>
      <c r="CM28" s="343"/>
    </row>
    <row r="29" customFormat="false" ht="12.75" hidden="false" customHeight="false" outlineLevel="0" collapsed="false">
      <c r="A29" s="338"/>
      <c r="B29" s="338"/>
      <c r="D29" s="199" t="e">
        <f aca="false">D28+AH28</f>
        <v>#VALUE!</v>
      </c>
      <c r="F29" s="200" t="e">
        <f aca="false">VLOOKUP(AG29,$AL$4:$AS$15,2)</f>
        <v>#VALUE!</v>
      </c>
      <c r="G29" s="200" t="e">
        <f aca="false">F29*$AU29</f>
        <v>#VALUE!</v>
      </c>
      <c r="H29" s="201" t="e">
        <f aca="false">(AL29+AM29+AN29)/(1-(AR29))</f>
        <v>#VALUE!</v>
      </c>
      <c r="I29" s="201" t="e">
        <f aca="false">(AL29+AO29+AP29)</f>
        <v>#VALUE!</v>
      </c>
      <c r="K29" s="201" t="e">
        <f aca="false">MAX(((I29-H29)-AQ29)*AU29*AH29,0)</f>
        <v>#VALUE!</v>
      </c>
      <c r="L29" s="339" t="e">
        <f aca="false">MAX(Q29-K29,0)</f>
        <v>#VALUE!</v>
      </c>
      <c r="N29" s="340" t="e">
        <f aca="false">SQRT(($AX29^2*($AH29/2)+$AW29^2*$AI29)/(($AH29/2)+$AI29))</f>
        <v>#VALUE!</v>
      </c>
      <c r="O29" s="340" t="e">
        <f aca="false">SQRT(($AY29^2*($AH29/2)+$AW29^2*$AI29)/(($AH29/2)+$AI29))</f>
        <v>#VALUE!</v>
      </c>
      <c r="P29" s="209" t="e">
        <f aca="false">(VLOOKUP(AI29,CorrelationTwo,2)*(AW29^2)*AI29+VLOOKUP(D29,CorrelationOne,$AK$9)*AX29*AY29*(AH29/2))/((AI29+(AH29/2))*O29*N29)*AF29</f>
        <v>#VALUE!</v>
      </c>
      <c r="Q29" s="339" t="e">
        <f aca="false">xSPRDOPT(I29,H29,AQ29,0,O29,N29,P29,D29-$G$5,1,0)*AH29*AU29</f>
        <v>#VALUE!</v>
      </c>
      <c r="R29" s="339"/>
      <c r="S29" s="203" t="e">
        <f aca="false">xSPRDOPT(I29,H29,AQ29,AT29,O29,N29,P29,D29-$G$5,1,2)*AF29*(F29/(1-AR29))*AH29</f>
        <v>#VALUE!</v>
      </c>
      <c r="T29" s="203" t="e">
        <f aca="false">xSPRDOPT(I29,H29,AQ29,AT29,O29,N29,P29,D29-$G$5,1,1)*AF29*F29*AH29</f>
        <v>#VALUE!</v>
      </c>
      <c r="U29" s="339"/>
      <c r="V29" s="341" t="e">
        <f aca="false">VLOOKUP($AG29,$AL$4:$AS$15,8)*AH29*AU29</f>
        <v>#VALUE!</v>
      </c>
      <c r="W29" s="341"/>
      <c r="X29" s="342" t="e">
        <f aca="false">((BM29*BC29)+(BL29*BB29))*AH29*F29</f>
        <v>#VALUE!</v>
      </c>
      <c r="Y29" s="342" t="e">
        <f aca="false">($F29*$AH29)*((($BG29/2)*($BC29)^2)+(($BF29/2)*($BB29)^2)+($BH29*$BC29*$BB29))</f>
        <v>#VALUE!</v>
      </c>
      <c r="Z29" s="342" t="e">
        <f aca="false">($BI29*$F29*$AH29*($G$5-$BV$5))/365.25</f>
        <v>#VALUE!</v>
      </c>
      <c r="AA29" s="342" t="e">
        <f aca="false">(($BK29*$BE29)+($BJ29*$BD29))*$F29*$AH29*$AF29</f>
        <v>#VALUE!</v>
      </c>
      <c r="AB29" s="342" t="e">
        <f aca="false">BN29*(AT29-CA29)*F29*AH29</f>
        <v>#VALUE!</v>
      </c>
      <c r="AC29" s="342" t="e">
        <f aca="false">BO29*CB29*F29*AH29*CA29*($G$5-$BV$5)/365.25</f>
        <v>#NAME?</v>
      </c>
      <c r="AF29" s="216" t="e">
        <f aca="false">IF(AND(D29&gt;=$G$7,D29&lt;=$G$8),1,0)</f>
        <v>#VALUE!</v>
      </c>
      <c r="AG29" s="216" t="e">
        <f aca="false">MONTH(D29)</f>
        <v>#VALUE!</v>
      </c>
      <c r="AH29" s="216" t="e">
        <f aca="false">(EOMONTH(D29,0)-EOMONTH(D29-DAY(D29),0))*AF29</f>
        <v>#VALUE!</v>
      </c>
      <c r="AI29" s="216" t="e">
        <f aca="false">AI28+AH28</f>
        <v>#VALUE!</v>
      </c>
      <c r="AJ29" s="216" t="e">
        <f aca="false">D29-$BV$5</f>
        <v>#VALUE!</v>
      </c>
      <c r="AL29" s="207" t="e">
        <f aca="false">VLOOKUP($D29,CurveTbl,$AK$4)</f>
        <v>#VALUE!</v>
      </c>
      <c r="AM29" s="343" t="e">
        <f aca="false">VLOOKUP($D29,CurveTbl,$AH$3)</f>
        <v>#VALUE!</v>
      </c>
      <c r="AN29" s="343" t="e">
        <f aca="false">VLOOKUP($D29,CurveTbl,$AH$4)+VLOOKUP($AG29,$AL$3:$AS$15,6)</f>
        <v>#VALUE!</v>
      </c>
      <c r="AO29" s="343" t="e">
        <f aca="false">VLOOKUP($D29,CurveTbl,$AH$5)</f>
        <v>#VALUE!</v>
      </c>
      <c r="AP29" s="343" t="e">
        <f aca="false">VLOOKUP($D29,CurveTbl,$AH$6)+VLOOKUP($AG29,$AL$3:$AS$15,7)</f>
        <v>#VALUE!</v>
      </c>
      <c r="AQ29" s="207" t="e">
        <f aca="false">VLOOKUP($AG29,$AL$4:$AS$15,3)+VLOOKUP($AG29,$AL$4:$AS$15,5)+($AH$10*VLOOKUP(D29,GRITable,2))</f>
        <v>#VALUE!</v>
      </c>
      <c r="AR29" s="208" t="e">
        <f aca="false">VLOOKUP($AG29,$AL$4:$AS$15,4)</f>
        <v>#VALUE!</v>
      </c>
      <c r="AS29" s="207" t="e">
        <f aca="false">(AL29+AM29+AN29)</f>
        <v>#VALUE!</v>
      </c>
      <c r="AT29" s="208" t="e">
        <f aca="false">VLOOKUP(D29,CurveTbl,$AK$6)</f>
        <v>#VALUE!</v>
      </c>
      <c r="AU29" s="208" t="e">
        <f aca="false">(1+$AT29/2)^(-2*($D29-$G$5)/365.25)*$AF29</f>
        <v>#VALUE!</v>
      </c>
      <c r="AV29" s="344" t="e">
        <f aca="false">ROUND((F29/(1-AR29))-F29,0)*AF29*AH29*AU29</f>
        <v>#VALUE!</v>
      </c>
      <c r="AW29" s="208" t="e">
        <f aca="false">VLOOKUP($D29,CurveTbl,$AK$8)</f>
        <v>#VALUE!</v>
      </c>
      <c r="AX29" s="208" t="e">
        <f aca="false">VLOOKUP($D29,CurveTbl,$AH$7)</f>
        <v>#VALUE!</v>
      </c>
      <c r="AY29" s="208" t="e">
        <f aca="false">VLOOKUP($D29,CurveTbl,$AH$8)</f>
        <v>#VALUE!</v>
      </c>
      <c r="AZ29" s="208"/>
      <c r="BA29" s="345"/>
      <c r="BB29" s="343" t="e">
        <f aca="false">$H29-$BV29</f>
        <v>#VALUE!</v>
      </c>
      <c r="BC29" s="343" t="e">
        <f aca="false">I29-BW29</f>
        <v>#VALUE!</v>
      </c>
      <c r="BD29" s="208" t="e">
        <f aca="false">N29-BX29</f>
        <v>#VALUE!</v>
      </c>
      <c r="BE29" s="208" t="e">
        <f aca="false">O29-BY29</f>
        <v>#VALUE!</v>
      </c>
      <c r="BF29" s="208" t="e">
        <f aca="false">xSPRDOPT($BW29,$BV29,$CG29,0,$BY29,$BX29,$BZ29,$AJ29,1,4)*$CB29</f>
        <v>#NAME?</v>
      </c>
      <c r="BG29" s="208" t="e">
        <f aca="false">xSPRDOPT($BW29,$BV29,$CG29,0,$BY29,$BX29,$BZ29,$AJ29,1,3)*$CB29</f>
        <v>#NAME?</v>
      </c>
      <c r="BH29" s="208" t="e">
        <f aca="false">IF(OR(BF29&lt;&gt;0,BG29&lt;&gt;0),xSPRDOPT($BW29,$BV29,$CG29,0,$BY29,$BX29,$BZ29,$AJ29,1,12)*$CB29,0)</f>
        <v>#NAME?</v>
      </c>
      <c r="BI29" s="208" t="e">
        <f aca="false">xSPRDOPT($BW29,$BV29,$CG29,2*LN(1+CA29/2),$BY29,$BX29,$BZ29,$AJ29,1,9)</f>
        <v>#NAME?</v>
      </c>
      <c r="BJ29" s="208" t="e">
        <f aca="false">xSPRDOPT($BW29,$BV29,$CG29,0,$BY29,$BX29,$BZ29,$AJ29,1,6)*$CB29</f>
        <v>#NAME?</v>
      </c>
      <c r="BK29" s="208" t="e">
        <f aca="false">xSPRDOPT($BW29,$BV29,$CG29,0,$BY29,$BX29,$BZ29,$AJ29,1,5)*$CB29</f>
        <v>#NAME?</v>
      </c>
      <c r="BL29" s="208" t="e">
        <f aca="false">xSPRDOPT(BW29,BV29,CG29,0,BY29,BX29,BZ29,AJ29,1,2)*CB29</f>
        <v>#NAME?</v>
      </c>
      <c r="BM29" s="208" t="e">
        <f aca="false">xSPRDOPT(BW29,BV29,CG29,0,BY29,BX29,BZ29,AJ29,1,1)*CB29</f>
        <v>#NAME?</v>
      </c>
      <c r="BN29" s="208" t="e">
        <f aca="false">IF(AH29&lt;&gt;0,xSPRDOPT($BW29,$BV29,$CG29,2*LN(1+CA29/2),$BY29,$BX29,$BZ29,$AJ29,1,8)+(AJ29/365.25)*CH29/AH29,0)</f>
        <v>#VALUE!</v>
      </c>
      <c r="BO29" s="208" t="e">
        <f aca="false">xSPRDOPT($BW29,$BV29,$CG29,0,$BY29,$BX29,$BZ29,$AJ29,1,0)</f>
        <v>#NAME?</v>
      </c>
      <c r="BP29" s="208"/>
      <c r="BQ29" s="208"/>
      <c r="BR29" s="208"/>
      <c r="BS29" s="208"/>
      <c r="BV29" s="346" t="n">
        <v>3.03737828499634</v>
      </c>
      <c r="BW29" s="207" t="n">
        <v>3.211</v>
      </c>
      <c r="BX29" s="208" t="n">
        <v>0.49030365471219</v>
      </c>
      <c r="BY29" s="208" t="n">
        <v>0.51103760381731</v>
      </c>
      <c r="BZ29" s="208" t="n">
        <v>0.99138244378069</v>
      </c>
      <c r="CA29" s="208" t="n">
        <v>0.0209763801866165</v>
      </c>
      <c r="CB29" s="208" t="n">
        <v>0.986213060611374</v>
      </c>
      <c r="CC29" s="343" t="n">
        <v>-0.13</v>
      </c>
      <c r="CD29" s="343" t="n">
        <v>-0.01</v>
      </c>
      <c r="CE29" s="343" t="n">
        <v>0.17</v>
      </c>
      <c r="CF29" s="343" t="n">
        <v>0</v>
      </c>
      <c r="CG29" s="343" t="n">
        <v>0.0182</v>
      </c>
      <c r="CH29" s="343" t="n">
        <v>0</v>
      </c>
      <c r="CI29" s="343" t="n">
        <v>3.041</v>
      </c>
      <c r="CJ29" s="343"/>
      <c r="CK29" s="343"/>
      <c r="CL29" s="343"/>
      <c r="CM29" s="343"/>
    </row>
    <row r="30" customFormat="false" ht="12.75" hidden="false" customHeight="false" outlineLevel="0" collapsed="false">
      <c r="A30" s="338"/>
      <c r="B30" s="338"/>
      <c r="D30" s="199" t="e">
        <f aca="false">D29+AH29</f>
        <v>#VALUE!</v>
      </c>
      <c r="F30" s="200" t="e">
        <f aca="false">VLOOKUP(AG30,$AL$4:$AS$15,2)</f>
        <v>#VALUE!</v>
      </c>
      <c r="G30" s="200" t="e">
        <f aca="false">F30*$AU30</f>
        <v>#VALUE!</v>
      </c>
      <c r="H30" s="201" t="e">
        <f aca="false">(AL30+AM30+AN30)/(1-(AR30))</f>
        <v>#VALUE!</v>
      </c>
      <c r="I30" s="201" t="e">
        <f aca="false">(AL30+AO30+AP30)</f>
        <v>#VALUE!</v>
      </c>
      <c r="K30" s="201" t="e">
        <f aca="false">MAX(((I30-H30)-AQ30)*AU30*AH30,0)</f>
        <v>#VALUE!</v>
      </c>
      <c r="L30" s="339" t="e">
        <f aca="false">MAX(Q30-K30,0)</f>
        <v>#VALUE!</v>
      </c>
      <c r="N30" s="340" t="e">
        <f aca="false">SQRT(($AX30^2*($AH30/2)+$AW30^2*$AI30)/(($AH30/2)+$AI30))</f>
        <v>#VALUE!</v>
      </c>
      <c r="O30" s="340" t="e">
        <f aca="false">SQRT(($AY30^2*($AH30/2)+$AW30^2*$AI30)/(($AH30/2)+$AI30))</f>
        <v>#VALUE!</v>
      </c>
      <c r="P30" s="209" t="e">
        <f aca="false">(VLOOKUP(AI30,CorrelationTwo,2)*(AW30^2)*AI30+VLOOKUP(D30,CorrelationOne,$AK$9)*AX30*AY30*(AH30/2))/((AI30+(AH30/2))*O30*N30)*AF30</f>
        <v>#VALUE!</v>
      </c>
      <c r="Q30" s="339" t="e">
        <f aca="false">xSPRDOPT(I30,H30,AQ30,0,O30,N30,P30,D30-$G$5,1,0)*AH30*AU30</f>
        <v>#VALUE!</v>
      </c>
      <c r="R30" s="339"/>
      <c r="S30" s="203" t="e">
        <f aca="false">xSPRDOPT(I30,H30,AQ30,AT30,O30,N30,P30,D30-$G$5,1,2)*AF30*(F30/(1-AR30))*AH30</f>
        <v>#VALUE!</v>
      </c>
      <c r="T30" s="203" t="e">
        <f aca="false">xSPRDOPT(I30,H30,AQ30,AT30,O30,N30,P30,D30-$G$5,1,1)*AF30*F30*AH30</f>
        <v>#VALUE!</v>
      </c>
      <c r="U30" s="339"/>
      <c r="V30" s="341" t="e">
        <f aca="false">VLOOKUP($AG30,$AL$4:$AS$15,8)*AH30*AU30</f>
        <v>#VALUE!</v>
      </c>
      <c r="W30" s="341"/>
      <c r="X30" s="342" t="e">
        <f aca="false">((BM30*BC30)+(BL30*BB30))*AH30*F30</f>
        <v>#VALUE!</v>
      </c>
      <c r="Y30" s="342" t="e">
        <f aca="false">($F30*$AH30)*((($BG30/2)*($BC30)^2)+(($BF30/2)*($BB30)^2)+($BH30*$BC30*$BB30))</f>
        <v>#VALUE!</v>
      </c>
      <c r="Z30" s="342" t="e">
        <f aca="false">($BI30*$F30*$AH30*($G$5-$BV$5))/365.25</f>
        <v>#VALUE!</v>
      </c>
      <c r="AA30" s="342" t="e">
        <f aca="false">(($BK30*$BE30)+($BJ30*$BD30))*$F30*$AH30*$AF30</f>
        <v>#VALUE!</v>
      </c>
      <c r="AB30" s="342" t="e">
        <f aca="false">BN30*(AT30-CA30)*F30*AH30</f>
        <v>#VALUE!</v>
      </c>
      <c r="AC30" s="342" t="e">
        <f aca="false">BO30*CB30*F30*AH30*CA30*($G$5-$BV$5)/365.25</f>
        <v>#NAME?</v>
      </c>
      <c r="AF30" s="216" t="e">
        <f aca="false">IF(AND(D30&gt;=$G$7,D30&lt;=$G$8),1,0)</f>
        <v>#VALUE!</v>
      </c>
      <c r="AG30" s="216" t="e">
        <f aca="false">MONTH(D30)</f>
        <v>#VALUE!</v>
      </c>
      <c r="AH30" s="216" t="e">
        <f aca="false">(EOMONTH(D30,0)-EOMONTH(D30-DAY(D30),0))*AF30</f>
        <v>#VALUE!</v>
      </c>
      <c r="AI30" s="216" t="e">
        <f aca="false">AI29+AH29</f>
        <v>#VALUE!</v>
      </c>
      <c r="AJ30" s="216" t="e">
        <f aca="false">D30-$BV$5</f>
        <v>#VALUE!</v>
      </c>
      <c r="AL30" s="207" t="e">
        <f aca="false">VLOOKUP($D30,CurveTbl,$AK$4)</f>
        <v>#VALUE!</v>
      </c>
      <c r="AM30" s="343" t="e">
        <f aca="false">VLOOKUP($D30,CurveTbl,$AH$3)</f>
        <v>#VALUE!</v>
      </c>
      <c r="AN30" s="343" t="e">
        <f aca="false">VLOOKUP($D30,CurveTbl,$AH$4)+VLOOKUP($AG30,$AL$3:$AS$15,6)</f>
        <v>#VALUE!</v>
      </c>
      <c r="AO30" s="343" t="e">
        <f aca="false">VLOOKUP($D30,CurveTbl,$AH$5)</f>
        <v>#VALUE!</v>
      </c>
      <c r="AP30" s="343" t="e">
        <f aca="false">VLOOKUP($D30,CurveTbl,$AH$6)+VLOOKUP($AG30,$AL$3:$AS$15,7)</f>
        <v>#VALUE!</v>
      </c>
      <c r="AQ30" s="207" t="e">
        <f aca="false">VLOOKUP($AG30,$AL$4:$AS$15,3)+VLOOKUP($AG30,$AL$4:$AS$15,5)+($AH$10*VLOOKUP(D30,GRITable,2))</f>
        <v>#VALUE!</v>
      </c>
      <c r="AR30" s="208" t="e">
        <f aca="false">VLOOKUP($AG30,$AL$4:$AS$15,4)</f>
        <v>#VALUE!</v>
      </c>
      <c r="AS30" s="207" t="e">
        <f aca="false">(AL30+AM30+AN30)</f>
        <v>#VALUE!</v>
      </c>
      <c r="AT30" s="208" t="e">
        <f aca="false">VLOOKUP(D30,CurveTbl,$AK$6)</f>
        <v>#VALUE!</v>
      </c>
      <c r="AU30" s="208" t="e">
        <f aca="false">(1+$AT30/2)^(-2*($D30-$G$5)/365.25)*$AF30</f>
        <v>#VALUE!</v>
      </c>
      <c r="AV30" s="344" t="e">
        <f aca="false">ROUND((F30/(1-AR30))-F30,0)*AF30*AH30*AU30</f>
        <v>#VALUE!</v>
      </c>
      <c r="AW30" s="208" t="e">
        <f aca="false">VLOOKUP($D30,CurveTbl,$AK$8)</f>
        <v>#VALUE!</v>
      </c>
      <c r="AX30" s="208" t="e">
        <f aca="false">VLOOKUP($D30,CurveTbl,$AH$7)</f>
        <v>#VALUE!</v>
      </c>
      <c r="AY30" s="208" t="e">
        <f aca="false">VLOOKUP($D30,CurveTbl,$AH$8)</f>
        <v>#VALUE!</v>
      </c>
      <c r="AZ30" s="208"/>
      <c r="BA30" s="345"/>
      <c r="BB30" s="343" t="e">
        <f aca="false">$H30-$BV30</f>
        <v>#VALUE!</v>
      </c>
      <c r="BC30" s="343" t="e">
        <f aca="false">I30-BW30</f>
        <v>#VALUE!</v>
      </c>
      <c r="BD30" s="208" t="e">
        <f aca="false">N30-BX30</f>
        <v>#VALUE!</v>
      </c>
      <c r="BE30" s="208" t="e">
        <f aca="false">O30-BY30</f>
        <v>#VALUE!</v>
      </c>
      <c r="BF30" s="208" t="e">
        <f aca="false">xSPRDOPT($BW30,$BV30,$CG30,0,$BY30,$BX30,$BZ30,$AJ30,1,4)*$CB30</f>
        <v>#NAME?</v>
      </c>
      <c r="BG30" s="208" t="e">
        <f aca="false">xSPRDOPT($BW30,$BV30,$CG30,0,$BY30,$BX30,$BZ30,$AJ30,1,3)*$CB30</f>
        <v>#NAME?</v>
      </c>
      <c r="BH30" s="208" t="e">
        <f aca="false">IF(OR(BF30&lt;&gt;0,BG30&lt;&gt;0),xSPRDOPT($BW30,$BV30,$CG30,0,$BY30,$BX30,$BZ30,$AJ30,1,12)*$CB30,0)</f>
        <v>#NAME?</v>
      </c>
      <c r="BI30" s="208" t="e">
        <f aca="false">xSPRDOPT($BW30,$BV30,$CG30,2*LN(1+CA30/2),$BY30,$BX30,$BZ30,$AJ30,1,9)</f>
        <v>#NAME?</v>
      </c>
      <c r="BJ30" s="208" t="e">
        <f aca="false">xSPRDOPT($BW30,$BV30,$CG30,0,$BY30,$BX30,$BZ30,$AJ30,1,6)*$CB30</f>
        <v>#NAME?</v>
      </c>
      <c r="BK30" s="208" t="e">
        <f aca="false">xSPRDOPT($BW30,$BV30,$CG30,0,$BY30,$BX30,$BZ30,$AJ30,1,5)*$CB30</f>
        <v>#NAME?</v>
      </c>
      <c r="BL30" s="208" t="e">
        <f aca="false">xSPRDOPT(BW30,BV30,CG30,0,BY30,BX30,BZ30,AJ30,1,2)*CB30</f>
        <v>#NAME?</v>
      </c>
      <c r="BM30" s="208" t="e">
        <f aca="false">xSPRDOPT(BW30,BV30,CG30,0,BY30,BX30,BZ30,AJ30,1,1)*CB30</f>
        <v>#NAME?</v>
      </c>
      <c r="BN30" s="208" t="e">
        <f aca="false">IF(AH30&lt;&gt;0,xSPRDOPT($BW30,$BV30,$CG30,2*LN(1+CA30/2),$BY30,$BX30,$BZ30,$AJ30,1,8)+(AJ30/365.25)*CH30/AH30,0)</f>
        <v>#VALUE!</v>
      </c>
      <c r="BO30" s="208" t="e">
        <f aca="false">xSPRDOPT($BW30,$BV30,$CG30,0,$BY30,$BX30,$BZ30,$AJ30,1,0)</f>
        <v>#NAME?</v>
      </c>
      <c r="BP30" s="208"/>
      <c r="BQ30" s="208"/>
      <c r="BR30" s="208"/>
      <c r="BS30" s="208"/>
      <c r="BV30" s="346" t="n">
        <v>3.08449377028583</v>
      </c>
      <c r="BW30" s="207" t="n">
        <v>3.256</v>
      </c>
      <c r="BX30" s="208" t="n">
        <v>0.496603984318873</v>
      </c>
      <c r="BY30" s="208" t="n">
        <v>0.512877986855635</v>
      </c>
      <c r="BZ30" s="208" t="n">
        <v>0.994369428350393</v>
      </c>
      <c r="CA30" s="208" t="n">
        <v>0.0213586774461065</v>
      </c>
      <c r="CB30" s="208" t="n">
        <v>0.984188621829674</v>
      </c>
      <c r="CC30" s="343" t="n">
        <v>-0.13</v>
      </c>
      <c r="CD30" s="343" t="n">
        <v>-0.01</v>
      </c>
      <c r="CE30" s="343" t="n">
        <v>0.17</v>
      </c>
      <c r="CF30" s="343" t="n">
        <v>0</v>
      </c>
      <c r="CG30" s="343" t="n">
        <v>0.0182</v>
      </c>
      <c r="CH30" s="343" t="n">
        <v>0</v>
      </c>
      <c r="CI30" s="343" t="n">
        <v>3.086</v>
      </c>
      <c r="CJ30" s="343"/>
      <c r="CK30" s="343"/>
      <c r="CL30" s="343"/>
      <c r="CM30" s="343"/>
    </row>
    <row r="31" customFormat="false" ht="12.75" hidden="false" customHeight="false" outlineLevel="0" collapsed="false">
      <c r="A31" s="338"/>
      <c r="B31" s="338"/>
      <c r="D31" s="199" t="e">
        <f aca="false">D30+AH30</f>
        <v>#VALUE!</v>
      </c>
      <c r="F31" s="200" t="e">
        <f aca="false">VLOOKUP(AG31,$AL$4:$AS$15,2)</f>
        <v>#VALUE!</v>
      </c>
      <c r="G31" s="200" t="e">
        <f aca="false">F31*$AU31</f>
        <v>#VALUE!</v>
      </c>
      <c r="H31" s="201" t="e">
        <f aca="false">(AL31+AM31+AN31)/(1-(AR31))</f>
        <v>#VALUE!</v>
      </c>
      <c r="I31" s="201" t="e">
        <f aca="false">(AL31+AO31+AP31)</f>
        <v>#VALUE!</v>
      </c>
      <c r="K31" s="201" t="e">
        <f aca="false">MAX(((I31-H31)-AQ31)*AU31*AH31,0)</f>
        <v>#VALUE!</v>
      </c>
      <c r="L31" s="339" t="e">
        <f aca="false">MAX(Q31-K31,0)</f>
        <v>#VALUE!</v>
      </c>
      <c r="N31" s="340" t="e">
        <f aca="false">SQRT(($AX31^2*($AH31/2)+$AW31^2*$AI31)/(($AH31/2)+$AI31))</f>
        <v>#VALUE!</v>
      </c>
      <c r="O31" s="340" t="e">
        <f aca="false">SQRT(($AY31^2*($AH31/2)+$AW31^2*$AI31)/(($AH31/2)+$AI31))</f>
        <v>#VALUE!</v>
      </c>
      <c r="P31" s="209" t="e">
        <f aca="false">(VLOOKUP(AI31,CorrelationTwo,2)*(AW31^2)*AI31+VLOOKUP(D31,CorrelationOne,$AK$9)*AX31*AY31*(AH31/2))/((AI31+(AH31/2))*O31*N31)*AF31</f>
        <v>#VALUE!</v>
      </c>
      <c r="Q31" s="339" t="e">
        <f aca="false">xSPRDOPT(I31,H31,AQ31,0,O31,N31,P31,D31-$G$5,1,0)*AH31*AU31</f>
        <v>#VALUE!</v>
      </c>
      <c r="R31" s="339"/>
      <c r="S31" s="203" t="e">
        <f aca="false">xSPRDOPT(I31,H31,AQ31,AT31,O31,N31,P31,D31-$G$5,1,2)*AF31*(F31/(1-AR31))*AH31</f>
        <v>#VALUE!</v>
      </c>
      <c r="T31" s="203" t="e">
        <f aca="false">xSPRDOPT(I31,H31,AQ31,AT31,O31,N31,P31,D31-$G$5,1,1)*AF31*F31*AH31</f>
        <v>#VALUE!</v>
      </c>
      <c r="U31" s="339"/>
      <c r="V31" s="341" t="e">
        <f aca="false">VLOOKUP($AG31,$AL$4:$AS$15,8)*AH31*AU31</f>
        <v>#VALUE!</v>
      </c>
      <c r="W31" s="341"/>
      <c r="X31" s="342" t="e">
        <f aca="false">((BM31*BC31)+(BL31*BB31))*AH31*F31</f>
        <v>#VALUE!</v>
      </c>
      <c r="Y31" s="342" t="e">
        <f aca="false">($F31*$AH31)*((($BG31/2)*($BC31)^2)+(($BF31/2)*($BB31)^2)+($BH31*$BC31*$BB31))</f>
        <v>#VALUE!</v>
      </c>
      <c r="Z31" s="342" t="e">
        <f aca="false">($BI31*$F31*$AH31*($G$5-$BV$5))/365.25</f>
        <v>#VALUE!</v>
      </c>
      <c r="AA31" s="342" t="e">
        <f aca="false">(($BK31*$BE31)+($BJ31*$BD31))*$F31*$AH31*$AF31</f>
        <v>#VALUE!</v>
      </c>
      <c r="AB31" s="342" t="e">
        <f aca="false">BN31*(AT31-CA31)*F31*AH31</f>
        <v>#VALUE!</v>
      </c>
      <c r="AC31" s="342" t="e">
        <f aca="false">BO31*CB31*F31*AH31*CA31*($G$5-$BV$5)/365.25</f>
        <v>#NAME?</v>
      </c>
      <c r="AF31" s="216" t="e">
        <f aca="false">IF(AND(D31&gt;=$G$7,D31&lt;=$G$8),1,0)</f>
        <v>#VALUE!</v>
      </c>
      <c r="AG31" s="216" t="e">
        <f aca="false">MONTH(D31)</f>
        <v>#VALUE!</v>
      </c>
      <c r="AH31" s="216" t="e">
        <f aca="false">(EOMONTH(D31,0)-EOMONTH(D31-DAY(D31),0))*AF31</f>
        <v>#VALUE!</v>
      </c>
      <c r="AI31" s="216" t="e">
        <f aca="false">AI30+AH30</f>
        <v>#VALUE!</v>
      </c>
      <c r="AJ31" s="216" t="e">
        <f aca="false">D31-$BV$5</f>
        <v>#VALUE!</v>
      </c>
      <c r="AL31" s="207" t="e">
        <f aca="false">VLOOKUP($D31,CurveTbl,$AK$4)</f>
        <v>#VALUE!</v>
      </c>
      <c r="AM31" s="343" t="e">
        <f aca="false">VLOOKUP($D31,CurveTbl,$AH$3)</f>
        <v>#VALUE!</v>
      </c>
      <c r="AN31" s="343" t="e">
        <f aca="false">VLOOKUP($D31,CurveTbl,$AH$4)+VLOOKUP($AG31,$AL$3:$AS$15,6)</f>
        <v>#VALUE!</v>
      </c>
      <c r="AO31" s="343" t="e">
        <f aca="false">VLOOKUP($D31,CurveTbl,$AH$5)</f>
        <v>#VALUE!</v>
      </c>
      <c r="AP31" s="343" t="e">
        <f aca="false">VLOOKUP($D31,CurveTbl,$AH$6)+VLOOKUP($AG31,$AL$3:$AS$15,7)</f>
        <v>#VALUE!</v>
      </c>
      <c r="AQ31" s="207" t="e">
        <f aca="false">VLOOKUP($AG31,$AL$4:$AS$15,3)+VLOOKUP($AG31,$AL$4:$AS$15,5)+($AH$10*VLOOKUP(D31,GRITable,2))</f>
        <v>#VALUE!</v>
      </c>
      <c r="AR31" s="208" t="e">
        <f aca="false">VLOOKUP($AG31,$AL$4:$AS$15,4)</f>
        <v>#VALUE!</v>
      </c>
      <c r="AS31" s="207" t="e">
        <f aca="false">(AL31+AM31+AN31)</f>
        <v>#VALUE!</v>
      </c>
      <c r="AT31" s="208" t="e">
        <f aca="false">VLOOKUP(D31,CurveTbl,$AK$6)</f>
        <v>#VALUE!</v>
      </c>
      <c r="AU31" s="208" t="e">
        <f aca="false">(1+$AT31/2)^(-2*($D31-$G$5)/365.25)*$AF31</f>
        <v>#VALUE!</v>
      </c>
      <c r="AV31" s="344" t="e">
        <f aca="false">ROUND((F31/(1-AR31))-F31,0)*AF31*AH31*AU31</f>
        <v>#VALUE!</v>
      </c>
      <c r="AW31" s="208" t="e">
        <f aca="false">VLOOKUP($D31,CurveTbl,$AK$8)</f>
        <v>#VALUE!</v>
      </c>
      <c r="AX31" s="208" t="e">
        <f aca="false">VLOOKUP($D31,CurveTbl,$AH$7)</f>
        <v>#VALUE!</v>
      </c>
      <c r="AY31" s="208" t="e">
        <f aca="false">VLOOKUP($D31,CurveTbl,$AH$8)</f>
        <v>#VALUE!</v>
      </c>
      <c r="AZ31" s="208"/>
      <c r="BA31" s="345"/>
      <c r="BB31" s="343" t="e">
        <f aca="false">$H31-$BV31</f>
        <v>#VALUE!</v>
      </c>
      <c r="BC31" s="343" t="e">
        <f aca="false">I31-BW31</f>
        <v>#VALUE!</v>
      </c>
      <c r="BD31" s="208" t="e">
        <f aca="false">N31-BX31</f>
        <v>#VALUE!</v>
      </c>
      <c r="BE31" s="208" t="e">
        <f aca="false">O31-BY31</f>
        <v>#VALUE!</v>
      </c>
      <c r="BF31" s="208" t="e">
        <f aca="false">xSPRDOPT($BW31,$BV31,$CG31,0,$BY31,$BX31,$BZ31,$AJ31,1,4)*$CB31</f>
        <v>#NAME?</v>
      </c>
      <c r="BG31" s="208" t="e">
        <f aca="false">xSPRDOPT($BW31,$BV31,$CG31,0,$BY31,$BX31,$BZ31,$AJ31,1,3)*$CB31</f>
        <v>#NAME?</v>
      </c>
      <c r="BH31" s="208" t="e">
        <f aca="false">IF(OR(BF31&lt;&gt;0,BG31&lt;&gt;0),xSPRDOPT($BW31,$BV31,$CG31,0,$BY31,$BX31,$BZ31,$AJ31,1,12)*$CB31,0)</f>
        <v>#NAME?</v>
      </c>
      <c r="BI31" s="208" t="e">
        <f aca="false">xSPRDOPT($BW31,$BV31,$CG31,2*LN(1+CA31/2),$BY31,$BX31,$BZ31,$AJ31,1,9)</f>
        <v>#NAME?</v>
      </c>
      <c r="BJ31" s="208" t="e">
        <f aca="false">xSPRDOPT($BW31,$BV31,$CG31,0,$BY31,$BX31,$BZ31,$AJ31,1,6)*$CB31</f>
        <v>#NAME?</v>
      </c>
      <c r="BK31" s="208" t="e">
        <f aca="false">xSPRDOPT($BW31,$BV31,$CG31,0,$BY31,$BX31,$BZ31,$AJ31,1,5)*$CB31</f>
        <v>#NAME?</v>
      </c>
      <c r="BL31" s="208" t="e">
        <f aca="false">xSPRDOPT(BW31,BV31,CG31,0,BY31,BX31,BZ31,AJ31,1,2)*CB31</f>
        <v>#NAME?</v>
      </c>
      <c r="BM31" s="208" t="e">
        <f aca="false">xSPRDOPT(BW31,BV31,CG31,0,BY31,BX31,BZ31,AJ31,1,1)*CB31</f>
        <v>#NAME?</v>
      </c>
      <c r="BN31" s="208" t="e">
        <f aca="false">IF(AH31&lt;&gt;0,xSPRDOPT($BW31,$BV31,$CG31,2*LN(1+CA31/2),$BY31,$BX31,$BZ31,$AJ31,1,8)+(AJ31/365.25)*CH31/AH31,0)</f>
        <v>#VALUE!</v>
      </c>
      <c r="BO31" s="208" t="e">
        <f aca="false">xSPRDOPT($BW31,$BV31,$CG31,0,$BY31,$BX31,$BZ31,$AJ31,1,0)</f>
        <v>#NAME?</v>
      </c>
      <c r="BP31" s="208"/>
      <c r="BQ31" s="208"/>
      <c r="BR31" s="208"/>
      <c r="BS31" s="208"/>
      <c r="BV31" s="346" t="n">
        <v>3.100198932049</v>
      </c>
      <c r="BW31" s="207" t="n">
        <v>3.271</v>
      </c>
      <c r="BX31" s="208" t="n">
        <v>0.496347690043748</v>
      </c>
      <c r="BY31" s="208" t="n">
        <v>0.507409076178418</v>
      </c>
      <c r="BZ31" s="208" t="n">
        <v>0.99640544490172</v>
      </c>
      <c r="CA31" s="208" t="n">
        <v>0.021740974755085</v>
      </c>
      <c r="CB31" s="208" t="n">
        <v>0.982105330302028</v>
      </c>
      <c r="CC31" s="343" t="n">
        <v>-0.13</v>
      </c>
      <c r="CD31" s="343" t="n">
        <v>-0.01</v>
      </c>
      <c r="CE31" s="343" t="n">
        <v>0.17</v>
      </c>
      <c r="CF31" s="343" t="n">
        <v>0</v>
      </c>
      <c r="CG31" s="343" t="n">
        <v>0.0182</v>
      </c>
      <c r="CH31" s="343" t="n">
        <v>0</v>
      </c>
      <c r="CI31" s="343" t="n">
        <v>3.101</v>
      </c>
      <c r="CJ31" s="343"/>
      <c r="CK31" s="343"/>
      <c r="CL31" s="343"/>
      <c r="CM31" s="343"/>
    </row>
    <row r="32" customFormat="false" ht="12.75" hidden="false" customHeight="false" outlineLevel="0" collapsed="false">
      <c r="A32" s="338"/>
      <c r="B32" s="338"/>
      <c r="D32" s="199" t="e">
        <f aca="false">D31+AH31</f>
        <v>#VALUE!</v>
      </c>
      <c r="F32" s="200" t="e">
        <f aca="false">VLOOKUP(AG32,$AL$4:$AS$15,2)</f>
        <v>#VALUE!</v>
      </c>
      <c r="G32" s="200" t="e">
        <f aca="false">F32*$AU32</f>
        <v>#VALUE!</v>
      </c>
      <c r="H32" s="201" t="e">
        <f aca="false">(AL32+AM32+AN32)/(1-(AR32))</f>
        <v>#VALUE!</v>
      </c>
      <c r="I32" s="201" t="e">
        <f aca="false">(AL32+AO32+AP32)</f>
        <v>#VALUE!</v>
      </c>
      <c r="K32" s="201" t="e">
        <f aca="false">MAX(((I32-H32)-AQ32)*AU32*AH32,0)</f>
        <v>#VALUE!</v>
      </c>
      <c r="L32" s="339" t="e">
        <f aca="false">MAX(Q32-K32,0)</f>
        <v>#VALUE!</v>
      </c>
      <c r="N32" s="340" t="e">
        <f aca="false">SQRT(($AX32^2*($AH32/2)+$AW32^2*$AI32)/(($AH32/2)+$AI32))</f>
        <v>#VALUE!</v>
      </c>
      <c r="O32" s="340" t="e">
        <f aca="false">SQRT(($AY32^2*($AH32/2)+$AW32^2*$AI32)/(($AH32/2)+$AI32))</f>
        <v>#VALUE!</v>
      </c>
      <c r="P32" s="209" t="e">
        <f aca="false">(VLOOKUP(AI32,CorrelationTwo,2)*(AW32^2)*AI32+VLOOKUP(D32,CorrelationOne,$AK$9)*AX32*AY32*(AH32/2))/((AI32+(AH32/2))*O32*N32)*AF32</f>
        <v>#VALUE!</v>
      </c>
      <c r="Q32" s="339" t="e">
        <f aca="false">xSPRDOPT(I32,H32,AQ32,0,O32,N32,P32,D32-$G$5,1,0)*AH32*AU32</f>
        <v>#VALUE!</v>
      </c>
      <c r="R32" s="339"/>
      <c r="S32" s="203" t="e">
        <f aca="false">xSPRDOPT(I32,H32,AQ32,AT32,O32,N32,P32,D32-$G$5,1,2)*AF32*(F32/(1-AR32))*AH32</f>
        <v>#VALUE!</v>
      </c>
      <c r="T32" s="203" t="e">
        <f aca="false">xSPRDOPT(I32,H32,AQ32,AT32,O32,N32,P32,D32-$G$5,1,1)*AF32*F32*AH32</f>
        <v>#VALUE!</v>
      </c>
      <c r="U32" s="339"/>
      <c r="V32" s="341" t="e">
        <f aca="false">VLOOKUP($AG32,$AL$4:$AS$15,8)*AH32*AU32</f>
        <v>#VALUE!</v>
      </c>
      <c r="W32" s="341"/>
      <c r="X32" s="342" t="e">
        <f aca="false">((BM32*BC32)+(BL32*BB32))*AH32*F32</f>
        <v>#VALUE!</v>
      </c>
      <c r="Y32" s="342" t="e">
        <f aca="false">($F32*$AH32)*((($BG32/2)*($BC32)^2)+(($BF32/2)*($BB32)^2)+($BH32*$BC32*$BB32))</f>
        <v>#VALUE!</v>
      </c>
      <c r="Z32" s="342" t="e">
        <f aca="false">($BI32*$F32*$AH32*($G$5-$BV$5))/365.25</f>
        <v>#VALUE!</v>
      </c>
      <c r="AA32" s="342" t="e">
        <f aca="false">(($BK32*$BE32)+($BJ32*$BD32))*$F32*$AH32*$AF32</f>
        <v>#VALUE!</v>
      </c>
      <c r="AB32" s="342" t="e">
        <f aca="false">BN32*(AT32-CA32)*F32*AH32</f>
        <v>#VALUE!</v>
      </c>
      <c r="AC32" s="342" t="e">
        <f aca="false">BO32*CB32*F32*AH32*CA32*($G$5-$BV$5)/365.25</f>
        <v>#NAME?</v>
      </c>
      <c r="AF32" s="216" t="e">
        <f aca="false">IF(AND(D32&gt;=$G$7,D32&lt;=$G$8),1,0)</f>
        <v>#VALUE!</v>
      </c>
      <c r="AG32" s="216" t="e">
        <f aca="false">MONTH(D32)</f>
        <v>#VALUE!</v>
      </c>
      <c r="AH32" s="216" t="e">
        <f aca="false">(EOMONTH(D32,0)-EOMONTH(D32-DAY(D32),0))*AF32</f>
        <v>#VALUE!</v>
      </c>
      <c r="AI32" s="216" t="e">
        <f aca="false">AI31+AH31</f>
        <v>#VALUE!</v>
      </c>
      <c r="AJ32" s="216" t="e">
        <f aca="false">D32-$BV$5</f>
        <v>#VALUE!</v>
      </c>
      <c r="AL32" s="207" t="e">
        <f aca="false">VLOOKUP($D32,CurveTbl,$AK$4)</f>
        <v>#VALUE!</v>
      </c>
      <c r="AM32" s="343" t="e">
        <f aca="false">VLOOKUP($D32,CurveTbl,$AH$3)</f>
        <v>#VALUE!</v>
      </c>
      <c r="AN32" s="343" t="e">
        <f aca="false">VLOOKUP($D32,CurveTbl,$AH$4)+VLOOKUP($AG32,$AL$3:$AS$15,6)</f>
        <v>#VALUE!</v>
      </c>
      <c r="AO32" s="343" t="e">
        <f aca="false">VLOOKUP($D32,CurveTbl,$AH$5)</f>
        <v>#VALUE!</v>
      </c>
      <c r="AP32" s="343" t="e">
        <f aca="false">VLOOKUP($D32,CurveTbl,$AH$6)+VLOOKUP($AG32,$AL$3:$AS$15,7)</f>
        <v>#VALUE!</v>
      </c>
      <c r="AQ32" s="207" t="e">
        <f aca="false">VLOOKUP($AG32,$AL$4:$AS$15,3)+VLOOKUP($AG32,$AL$4:$AS$15,5)+($AH$10*VLOOKUP(D32,GRITable,2))</f>
        <v>#VALUE!</v>
      </c>
      <c r="AR32" s="208" t="e">
        <f aca="false">VLOOKUP($AG32,$AL$4:$AS$15,4)</f>
        <v>#VALUE!</v>
      </c>
      <c r="AS32" s="207" t="e">
        <f aca="false">(AL32+AM32+AN32)</f>
        <v>#VALUE!</v>
      </c>
      <c r="AT32" s="208" t="e">
        <f aca="false">VLOOKUP(D32,CurveTbl,$AK$6)</f>
        <v>#VALUE!</v>
      </c>
      <c r="AU32" s="208" t="e">
        <f aca="false">(1+$AT32/2)^(-2*($D32-$G$5)/365.25)*$AF32</f>
        <v>#VALUE!</v>
      </c>
      <c r="AV32" s="344" t="e">
        <f aca="false">ROUND((F32/(1-AR32))-F32,0)*AF32*AH32*AU32</f>
        <v>#VALUE!</v>
      </c>
      <c r="AW32" s="208" t="e">
        <f aca="false">VLOOKUP($D32,CurveTbl,$AK$8)</f>
        <v>#VALUE!</v>
      </c>
      <c r="AX32" s="208" t="e">
        <f aca="false">VLOOKUP($D32,CurveTbl,$AH$7)</f>
        <v>#VALUE!</v>
      </c>
      <c r="AY32" s="208" t="e">
        <f aca="false">VLOOKUP($D32,CurveTbl,$AH$8)</f>
        <v>#VALUE!</v>
      </c>
      <c r="AZ32" s="208"/>
      <c r="BA32" s="345"/>
      <c r="BB32" s="343" t="e">
        <f aca="false">$H32-$BV32</f>
        <v>#VALUE!</v>
      </c>
      <c r="BC32" s="343" t="e">
        <f aca="false">I32-BW32</f>
        <v>#VALUE!</v>
      </c>
      <c r="BD32" s="208" t="e">
        <f aca="false">N32-BX32</f>
        <v>#VALUE!</v>
      </c>
      <c r="BE32" s="208" t="e">
        <f aca="false">O32-BY32</f>
        <v>#VALUE!</v>
      </c>
      <c r="BF32" s="208" t="e">
        <f aca="false">xSPRDOPT($BW32,$BV32,$CG32,0,$BY32,$BX32,$BZ32,$AJ32,1,4)*$CB32</f>
        <v>#NAME?</v>
      </c>
      <c r="BG32" s="208" t="e">
        <f aca="false">xSPRDOPT($BW32,$BV32,$CG32,0,$BY32,$BX32,$BZ32,$AJ32,1,3)*$CB32</f>
        <v>#NAME?</v>
      </c>
      <c r="BH32" s="208" t="e">
        <f aca="false">IF(OR(BF32&lt;&gt;0,BG32&lt;&gt;0),xSPRDOPT($BW32,$BV32,$CG32,0,$BY32,$BX32,$BZ32,$AJ32,1,12)*$CB32,0)</f>
        <v>#NAME?</v>
      </c>
      <c r="BI32" s="208" t="e">
        <f aca="false">xSPRDOPT($BW32,$BV32,$CG32,2*LN(1+CA32/2),$BY32,$BX32,$BZ32,$AJ32,1,9)</f>
        <v>#NAME?</v>
      </c>
      <c r="BJ32" s="208" t="e">
        <f aca="false">xSPRDOPT($BW32,$BV32,$CG32,0,$BY32,$BX32,$BZ32,$AJ32,1,6)*$CB32</f>
        <v>#NAME?</v>
      </c>
      <c r="BK32" s="208" t="e">
        <f aca="false">xSPRDOPT($BW32,$BV32,$CG32,0,$BY32,$BX32,$BZ32,$AJ32,1,5)*$CB32</f>
        <v>#NAME?</v>
      </c>
      <c r="BL32" s="208" t="e">
        <f aca="false">xSPRDOPT(BW32,BV32,CG32,0,BY32,BX32,BZ32,AJ32,1,2)*CB32</f>
        <v>#NAME?</v>
      </c>
      <c r="BM32" s="208" t="e">
        <f aca="false">xSPRDOPT(BW32,BV32,CG32,0,BY32,BX32,BZ32,AJ32,1,1)*CB32</f>
        <v>#NAME?</v>
      </c>
      <c r="BN32" s="208" t="e">
        <f aca="false">IF(AH32&lt;&gt;0,xSPRDOPT($BW32,$BV32,$CG32,2*LN(1+CA32/2),$BY32,$BX32,$BZ32,$AJ32,1,8)+(AJ32/365.25)*CH32/AH32,0)</f>
        <v>#VALUE!</v>
      </c>
      <c r="BO32" s="208" t="e">
        <f aca="false">xSPRDOPT($BW32,$BV32,$CG32,0,$BY32,$BX32,$BZ32,$AJ32,1,0)</f>
        <v>#NAME?</v>
      </c>
      <c r="BP32" s="208"/>
      <c r="BQ32" s="208"/>
      <c r="BR32" s="208"/>
      <c r="BS32" s="208"/>
      <c r="BV32" s="346" t="n">
        <v>3.14207936341744</v>
      </c>
      <c r="BW32" s="207" t="n">
        <v>3.311</v>
      </c>
      <c r="BX32" s="208" t="n">
        <v>0.493337501906675</v>
      </c>
      <c r="BY32" s="208" t="n">
        <v>0.507694161688687</v>
      </c>
      <c r="BZ32" s="208" t="n">
        <v>0.995082548115805</v>
      </c>
      <c r="CA32" s="208" t="n">
        <v>0.0221903747957026</v>
      </c>
      <c r="CB32" s="208" t="n">
        <v>0.979962974899285</v>
      </c>
      <c r="CC32" s="343" t="n">
        <v>-0.13</v>
      </c>
      <c r="CD32" s="343" t="n">
        <v>-0.01</v>
      </c>
      <c r="CE32" s="343" t="n">
        <v>0.17</v>
      </c>
      <c r="CF32" s="343" t="n">
        <v>0</v>
      </c>
      <c r="CG32" s="343" t="n">
        <v>0.0182</v>
      </c>
      <c r="CH32" s="343" t="n">
        <v>0</v>
      </c>
      <c r="CI32" s="343" t="n">
        <v>3.141</v>
      </c>
      <c r="CJ32" s="343"/>
      <c r="CK32" s="343"/>
      <c r="CL32" s="343"/>
      <c r="CM32" s="343"/>
    </row>
    <row r="33" customFormat="false" ht="12.75" hidden="false" customHeight="false" outlineLevel="0" collapsed="false">
      <c r="A33" s="338"/>
      <c r="B33" s="338"/>
      <c r="D33" s="199" t="e">
        <f aca="false">D32+AH32</f>
        <v>#VALUE!</v>
      </c>
      <c r="F33" s="200" t="e">
        <f aca="false">VLOOKUP(AG33,$AL$4:$AS$15,2)</f>
        <v>#VALUE!</v>
      </c>
      <c r="G33" s="200" t="e">
        <f aca="false">F33*$AU33</f>
        <v>#VALUE!</v>
      </c>
      <c r="H33" s="201" t="e">
        <f aca="false">(AL33+AM33+AN33)/(1-(AR33))</f>
        <v>#VALUE!</v>
      </c>
      <c r="I33" s="201" t="e">
        <f aca="false">(AL33+AO33+AP33)</f>
        <v>#VALUE!</v>
      </c>
      <c r="K33" s="201" t="e">
        <f aca="false">MAX(((I33-H33)-AQ33)*AU33*AH33,0)</f>
        <v>#VALUE!</v>
      </c>
      <c r="L33" s="339" t="e">
        <f aca="false">MAX(Q33-K33,0)</f>
        <v>#VALUE!</v>
      </c>
      <c r="N33" s="340" t="e">
        <f aca="false">SQRT(($AX33^2*($AH33/2)+$AW33^2*$AI33)/(($AH33/2)+$AI33))</f>
        <v>#VALUE!</v>
      </c>
      <c r="O33" s="340" t="e">
        <f aca="false">SQRT(($AY33^2*($AH33/2)+$AW33^2*$AI33)/(($AH33/2)+$AI33))</f>
        <v>#VALUE!</v>
      </c>
      <c r="P33" s="209" t="e">
        <f aca="false">(VLOOKUP(AI33,CorrelationTwo,2)*(AW33^2)*AI33+VLOOKUP(D33,CorrelationOne,$AK$9)*AX33*AY33*(AH33/2))/((AI33+(AH33/2))*O33*N33)*AF33</f>
        <v>#VALUE!</v>
      </c>
      <c r="Q33" s="339" t="e">
        <f aca="false">xSPRDOPT(I33,H33,AQ33,0,O33,N33,P33,D33-$G$5,1,0)*AH33*AU33</f>
        <v>#VALUE!</v>
      </c>
      <c r="R33" s="339"/>
      <c r="S33" s="203" t="e">
        <f aca="false">xSPRDOPT(I33,H33,AQ33,AT33,O33,N33,P33,D33-$G$5,1,2)*AF33*(F33/(1-AR33))*AH33</f>
        <v>#VALUE!</v>
      </c>
      <c r="T33" s="203" t="e">
        <f aca="false">xSPRDOPT(I33,H33,AQ33,AT33,O33,N33,P33,D33-$G$5,1,1)*AF33*F33*AH33</f>
        <v>#VALUE!</v>
      </c>
      <c r="U33" s="339"/>
      <c r="V33" s="341" t="e">
        <f aca="false">VLOOKUP($AG33,$AL$4:$AS$15,8)*AH33*AU33</f>
        <v>#VALUE!</v>
      </c>
      <c r="W33" s="341"/>
      <c r="X33" s="342" t="e">
        <f aca="false">((BM33*BC33)+(BL33*BB33))*AH33*F33</f>
        <v>#VALUE!</v>
      </c>
      <c r="Y33" s="342" t="e">
        <f aca="false">($F33*$AH33)*((($BG33/2)*($BC33)^2)+(($BF33/2)*($BB33)^2)+($BH33*$BC33*$BB33))</f>
        <v>#VALUE!</v>
      </c>
      <c r="Z33" s="342" t="e">
        <f aca="false">($BI33*$F33*$AH33*($G$5-$BV$5))/365.25</f>
        <v>#VALUE!</v>
      </c>
      <c r="AA33" s="342" t="e">
        <f aca="false">(($BK33*$BE33)+($BJ33*$BD33))*$F33*$AH33*$AF33</f>
        <v>#VALUE!</v>
      </c>
      <c r="AB33" s="342" t="e">
        <f aca="false">BN33*(AT33-CA33)*F33*AH33</f>
        <v>#VALUE!</v>
      </c>
      <c r="AC33" s="342" t="e">
        <f aca="false">BO33*CB33*F33*AH33*CA33*($G$5-$BV$5)/365.25</f>
        <v>#NAME?</v>
      </c>
      <c r="AF33" s="216" t="e">
        <f aca="false">IF(AND(D33&gt;=$G$7,D33&lt;=$G$8),1,0)</f>
        <v>#VALUE!</v>
      </c>
      <c r="AG33" s="216" t="e">
        <f aca="false">MONTH(D33)</f>
        <v>#VALUE!</v>
      </c>
      <c r="AH33" s="216" t="e">
        <f aca="false">(EOMONTH(D33,0)-EOMONTH(D33-DAY(D33),0))*AF33</f>
        <v>#VALUE!</v>
      </c>
      <c r="AI33" s="216" t="e">
        <f aca="false">AI32+AH32</f>
        <v>#VALUE!</v>
      </c>
      <c r="AJ33" s="216" t="e">
        <f aca="false">D33-$BV$5</f>
        <v>#VALUE!</v>
      </c>
      <c r="AL33" s="207" t="e">
        <f aca="false">VLOOKUP($D33,CurveTbl,$AK$4)</f>
        <v>#VALUE!</v>
      </c>
      <c r="AM33" s="343" t="e">
        <f aca="false">VLOOKUP($D33,CurveTbl,$AH$3)</f>
        <v>#VALUE!</v>
      </c>
      <c r="AN33" s="343" t="e">
        <f aca="false">VLOOKUP($D33,CurveTbl,$AH$4)+VLOOKUP($AG33,$AL$3:$AS$15,6)</f>
        <v>#VALUE!</v>
      </c>
      <c r="AO33" s="343" t="e">
        <f aca="false">VLOOKUP($D33,CurveTbl,$AH$5)</f>
        <v>#VALUE!</v>
      </c>
      <c r="AP33" s="343" t="e">
        <f aca="false">VLOOKUP($D33,CurveTbl,$AH$6)+VLOOKUP($AG33,$AL$3:$AS$15,7)</f>
        <v>#VALUE!</v>
      </c>
      <c r="AQ33" s="207" t="e">
        <f aca="false">VLOOKUP($AG33,$AL$4:$AS$15,3)+VLOOKUP($AG33,$AL$4:$AS$15,5)+($AH$10*VLOOKUP(D33,GRITable,2))</f>
        <v>#VALUE!</v>
      </c>
      <c r="AR33" s="208" t="e">
        <f aca="false">VLOOKUP($AG33,$AL$4:$AS$15,4)</f>
        <v>#VALUE!</v>
      </c>
      <c r="AS33" s="207" t="e">
        <f aca="false">(AL33+AM33+AN33)</f>
        <v>#VALUE!</v>
      </c>
      <c r="AT33" s="208" t="e">
        <f aca="false">VLOOKUP(D33,CurveTbl,$AK$6)</f>
        <v>#VALUE!</v>
      </c>
      <c r="AU33" s="208" t="e">
        <f aca="false">(1+$AT33/2)^(-2*($D33-$G$5)/365.25)*$AF33</f>
        <v>#VALUE!</v>
      </c>
      <c r="AV33" s="344" t="e">
        <f aca="false">ROUND((F33/(1-AR33))-F33,0)*AF33*AH33*AU33</f>
        <v>#VALUE!</v>
      </c>
      <c r="AW33" s="208" t="e">
        <f aca="false">VLOOKUP($D33,CurveTbl,$AK$8)</f>
        <v>#VALUE!</v>
      </c>
      <c r="AX33" s="208" t="e">
        <f aca="false">VLOOKUP($D33,CurveTbl,$AH$7)</f>
        <v>#VALUE!</v>
      </c>
      <c r="AY33" s="208" t="e">
        <f aca="false">VLOOKUP($D33,CurveTbl,$AH$8)</f>
        <v>#VALUE!</v>
      </c>
      <c r="AZ33" s="208"/>
      <c r="BA33" s="345"/>
      <c r="BB33" s="343" t="e">
        <f aca="false">$H33-$BV33</f>
        <v>#VALUE!</v>
      </c>
      <c r="BC33" s="343" t="e">
        <f aca="false">I33-BW33</f>
        <v>#VALUE!</v>
      </c>
      <c r="BD33" s="208" t="e">
        <f aca="false">N33-BX33</f>
        <v>#VALUE!</v>
      </c>
      <c r="BE33" s="208" t="e">
        <f aca="false">O33-BY33</f>
        <v>#VALUE!</v>
      </c>
      <c r="BF33" s="208" t="e">
        <f aca="false">xSPRDOPT($BW33,$BV33,$CG33,0,$BY33,$BX33,$BZ33,$AJ33,1,4)*$CB33</f>
        <v>#NAME?</v>
      </c>
      <c r="BG33" s="208" t="e">
        <f aca="false">xSPRDOPT($BW33,$BV33,$CG33,0,$BY33,$BX33,$BZ33,$AJ33,1,3)*$CB33</f>
        <v>#NAME?</v>
      </c>
      <c r="BH33" s="208" t="e">
        <f aca="false">IF(OR(BF33&lt;&gt;0,BG33&lt;&gt;0),xSPRDOPT($BW33,$BV33,$CG33,0,$BY33,$BX33,$BZ33,$AJ33,1,12)*$CB33,0)</f>
        <v>#NAME?</v>
      </c>
      <c r="BI33" s="208" t="e">
        <f aca="false">xSPRDOPT($BW33,$BV33,$CG33,2*LN(1+CA33/2),$BY33,$BX33,$BZ33,$AJ33,1,9)</f>
        <v>#NAME?</v>
      </c>
      <c r="BJ33" s="208" t="e">
        <f aca="false">xSPRDOPT($BW33,$BV33,$CG33,0,$BY33,$BX33,$BZ33,$AJ33,1,6)*$CB33</f>
        <v>#NAME?</v>
      </c>
      <c r="BK33" s="208" t="e">
        <f aca="false">xSPRDOPT($BW33,$BV33,$CG33,0,$BY33,$BX33,$BZ33,$AJ33,1,5)*$CB33</f>
        <v>#NAME?</v>
      </c>
      <c r="BL33" s="208" t="e">
        <f aca="false">xSPRDOPT(BW33,BV33,CG33,0,BY33,BX33,BZ33,AJ33,1,2)*CB33</f>
        <v>#NAME?</v>
      </c>
      <c r="BM33" s="208" t="e">
        <f aca="false">xSPRDOPT(BW33,BV33,CG33,0,BY33,BX33,BZ33,AJ33,1,1)*CB33</f>
        <v>#NAME?</v>
      </c>
      <c r="BN33" s="208" t="e">
        <f aca="false">IF(AH33&lt;&gt;0,xSPRDOPT($BW33,$BV33,$CG33,2*LN(1+CA33/2),$BY33,$BX33,$BZ33,$AJ33,1,8)+(AJ33/365.25)*CH33/AH33,0)</f>
        <v>#VALUE!</v>
      </c>
      <c r="BO33" s="208" t="e">
        <f aca="false">xSPRDOPT($BW33,$BV33,$CG33,0,$BY33,$BX33,$BZ33,$AJ33,1,0)</f>
        <v>#NAME?</v>
      </c>
      <c r="BP33" s="208"/>
      <c r="BQ33" s="208"/>
      <c r="BR33" s="208"/>
      <c r="BS33" s="208"/>
      <c r="BV33" s="346" t="n">
        <v>3.35671657418071</v>
      </c>
      <c r="BW33" s="207" t="n">
        <v>3.476</v>
      </c>
      <c r="BX33" s="208" t="n">
        <v>0.500512816038784</v>
      </c>
      <c r="BY33" s="208" t="n">
        <v>0.511717735545618</v>
      </c>
      <c r="BZ33" s="208" t="n">
        <v>0.994981419770611</v>
      </c>
      <c r="CA33" s="208" t="n">
        <v>0.0227673952339913</v>
      </c>
      <c r="CB33" s="208" t="n">
        <v>0.977570107945235</v>
      </c>
      <c r="CC33" s="343" t="n">
        <v>-0.13</v>
      </c>
      <c r="CD33" s="343" t="n">
        <v>0</v>
      </c>
      <c r="CE33" s="343" t="n">
        <v>0.14</v>
      </c>
      <c r="CF33" s="343" t="n">
        <v>0</v>
      </c>
      <c r="CG33" s="343" t="n">
        <v>0.0182</v>
      </c>
      <c r="CH33" s="343" t="n">
        <v>0</v>
      </c>
      <c r="CI33" s="343" t="n">
        <v>3.336</v>
      </c>
      <c r="CJ33" s="343"/>
      <c r="CK33" s="343"/>
      <c r="CL33" s="343"/>
      <c r="CM33" s="343"/>
    </row>
    <row r="34" customFormat="false" ht="12.75" hidden="false" customHeight="false" outlineLevel="0" collapsed="false">
      <c r="A34" s="338"/>
      <c r="B34" s="338"/>
      <c r="D34" s="199" t="e">
        <f aca="false">D33+AH33</f>
        <v>#VALUE!</v>
      </c>
      <c r="F34" s="200" t="e">
        <f aca="false">VLOOKUP(AG34,$AL$4:$AS$15,2)</f>
        <v>#VALUE!</v>
      </c>
      <c r="G34" s="200" t="e">
        <f aca="false">F34*$AU34</f>
        <v>#VALUE!</v>
      </c>
      <c r="H34" s="201" t="e">
        <f aca="false">(AL34+AM34+AN34)/(1-(AR34))</f>
        <v>#VALUE!</v>
      </c>
      <c r="I34" s="201" t="e">
        <f aca="false">(AL34+AO34+AP34)</f>
        <v>#VALUE!</v>
      </c>
      <c r="K34" s="201" t="e">
        <f aca="false">MAX(((I34-H34)-AQ34)*AU34*AH34,0)</f>
        <v>#VALUE!</v>
      </c>
      <c r="L34" s="339" t="e">
        <f aca="false">MAX(Q34-K34,0)</f>
        <v>#VALUE!</v>
      </c>
      <c r="N34" s="340" t="e">
        <f aca="false">SQRT(($AX34^2*($AH34/2)+$AW34^2*$AI34)/(($AH34/2)+$AI34))</f>
        <v>#VALUE!</v>
      </c>
      <c r="O34" s="340" t="e">
        <f aca="false">SQRT(($AY34^2*($AH34/2)+$AW34^2*$AI34)/(($AH34/2)+$AI34))</f>
        <v>#VALUE!</v>
      </c>
      <c r="P34" s="209" t="e">
        <f aca="false">(VLOOKUP(AI34,CorrelationTwo,2)*(AW34^2)*AI34+VLOOKUP(D34,CorrelationOne,$AK$9)*AX34*AY34*(AH34/2))/((AI34+(AH34/2))*O34*N34)*AF34</f>
        <v>#VALUE!</v>
      </c>
      <c r="Q34" s="339" t="e">
        <f aca="false">xSPRDOPT(I34,H34,AQ34,0,O34,N34,P34,D34-$G$5,1,0)*AH34*AU34</f>
        <v>#VALUE!</v>
      </c>
      <c r="R34" s="339"/>
      <c r="S34" s="203" t="e">
        <f aca="false">xSPRDOPT(I34,H34,AQ34,AT34,O34,N34,P34,D34-$G$5,1,2)*AF34*(F34/(1-AR34))*AH34</f>
        <v>#VALUE!</v>
      </c>
      <c r="T34" s="203" t="e">
        <f aca="false">xSPRDOPT(I34,H34,AQ34,AT34,O34,N34,P34,D34-$G$5,1,1)*AF34*F34*AH34</f>
        <v>#VALUE!</v>
      </c>
      <c r="U34" s="339"/>
      <c r="V34" s="341" t="e">
        <f aca="false">VLOOKUP($AG34,$AL$4:$AS$15,8)*AH34*AU34</f>
        <v>#VALUE!</v>
      </c>
      <c r="W34" s="341"/>
      <c r="X34" s="342" t="e">
        <f aca="false">((BM34*BC34)+(BL34*BB34))*AH34*F34</f>
        <v>#VALUE!</v>
      </c>
      <c r="Y34" s="342" t="e">
        <f aca="false">($F34*$AH34)*((($BG34/2)*($BC34)^2)+(($BF34/2)*($BB34)^2)+($BH34*$BC34*$BB34))</f>
        <v>#VALUE!</v>
      </c>
      <c r="Z34" s="342" t="e">
        <f aca="false">($BI34*$F34*$AH34*($G$5-$BV$5))/365.25</f>
        <v>#VALUE!</v>
      </c>
      <c r="AA34" s="342" t="e">
        <f aca="false">(($BK34*$BE34)+($BJ34*$BD34))*$F34*$AH34*$AF34</f>
        <v>#VALUE!</v>
      </c>
      <c r="AB34" s="342" t="e">
        <f aca="false">BN34*(AT34-CA34)*F34*AH34</f>
        <v>#VALUE!</v>
      </c>
      <c r="AC34" s="342" t="e">
        <f aca="false">BO34*CB34*F34*AH34*CA34*($G$5-$BV$5)/365.25</f>
        <v>#NAME?</v>
      </c>
      <c r="AF34" s="216" t="e">
        <f aca="false">IF(AND(D34&gt;=$G$7,D34&lt;=$G$8),1,0)</f>
        <v>#VALUE!</v>
      </c>
      <c r="AG34" s="216" t="e">
        <f aca="false">MONTH(D34)</f>
        <v>#VALUE!</v>
      </c>
      <c r="AH34" s="216" t="e">
        <f aca="false">(EOMONTH(D34,0)-EOMONTH(D34-DAY(D34),0))*AF34</f>
        <v>#VALUE!</v>
      </c>
      <c r="AI34" s="216" t="e">
        <f aca="false">AI33+AH33</f>
        <v>#VALUE!</v>
      </c>
      <c r="AJ34" s="216" t="e">
        <f aca="false">D34-$BV$5</f>
        <v>#VALUE!</v>
      </c>
      <c r="AL34" s="207" t="e">
        <f aca="false">VLOOKUP($D34,CurveTbl,$AK$4)</f>
        <v>#VALUE!</v>
      </c>
      <c r="AM34" s="343" t="e">
        <f aca="false">VLOOKUP($D34,CurveTbl,$AH$3)</f>
        <v>#VALUE!</v>
      </c>
      <c r="AN34" s="343" t="e">
        <f aca="false">VLOOKUP($D34,CurveTbl,$AH$4)+VLOOKUP($AG34,$AL$3:$AS$15,6)</f>
        <v>#VALUE!</v>
      </c>
      <c r="AO34" s="343" t="e">
        <f aca="false">VLOOKUP($D34,CurveTbl,$AH$5)</f>
        <v>#VALUE!</v>
      </c>
      <c r="AP34" s="343" t="e">
        <f aca="false">VLOOKUP($D34,CurveTbl,$AH$6)+VLOOKUP($AG34,$AL$3:$AS$15,7)</f>
        <v>#VALUE!</v>
      </c>
      <c r="AQ34" s="207" t="e">
        <f aca="false">VLOOKUP($AG34,$AL$4:$AS$15,3)+VLOOKUP($AG34,$AL$4:$AS$15,5)+($AH$10*VLOOKUP(D34,GRITable,2))</f>
        <v>#VALUE!</v>
      </c>
      <c r="AR34" s="208" t="e">
        <f aca="false">VLOOKUP($AG34,$AL$4:$AS$15,4)</f>
        <v>#VALUE!</v>
      </c>
      <c r="AS34" s="207" t="e">
        <f aca="false">(AL34+AM34+AN34)</f>
        <v>#VALUE!</v>
      </c>
      <c r="AT34" s="208" t="e">
        <f aca="false">VLOOKUP(D34,CurveTbl,$AK$6)</f>
        <v>#VALUE!</v>
      </c>
      <c r="AU34" s="208" t="e">
        <f aca="false">(1+$AT34/2)^(-2*($D34-$G$5)/365.25)*$AF34</f>
        <v>#VALUE!</v>
      </c>
      <c r="AV34" s="344" t="e">
        <f aca="false">ROUND((F34/(1-AR34))-F34,0)*AF34*AH34*AU34</f>
        <v>#VALUE!</v>
      </c>
      <c r="AW34" s="208" t="e">
        <f aca="false">VLOOKUP($D34,CurveTbl,$AK$8)</f>
        <v>#VALUE!</v>
      </c>
      <c r="AX34" s="208" t="e">
        <f aca="false">VLOOKUP($D34,CurveTbl,$AH$7)</f>
        <v>#VALUE!</v>
      </c>
      <c r="AY34" s="208" t="e">
        <f aca="false">VLOOKUP($D34,CurveTbl,$AH$8)</f>
        <v>#VALUE!</v>
      </c>
      <c r="AZ34" s="208"/>
      <c r="BA34" s="345"/>
      <c r="BB34" s="343" t="e">
        <f aca="false">$H34-$BV34</f>
        <v>#VALUE!</v>
      </c>
      <c r="BC34" s="343" t="e">
        <f aca="false">I34-BW34</f>
        <v>#VALUE!</v>
      </c>
      <c r="BD34" s="208" t="e">
        <f aca="false">N34-BX34</f>
        <v>#VALUE!</v>
      </c>
      <c r="BE34" s="208" t="e">
        <f aca="false">O34-BY34</f>
        <v>#VALUE!</v>
      </c>
      <c r="BF34" s="208" t="e">
        <f aca="false">xSPRDOPT($BW34,$BV34,$CG34,0,$BY34,$BX34,$BZ34,$AJ34,1,4)*$CB34</f>
        <v>#NAME?</v>
      </c>
      <c r="BG34" s="208" t="e">
        <f aca="false">xSPRDOPT($BW34,$BV34,$CG34,0,$BY34,$BX34,$BZ34,$AJ34,1,3)*$CB34</f>
        <v>#NAME?</v>
      </c>
      <c r="BH34" s="208" t="e">
        <f aca="false">IF(OR(BF34&lt;&gt;0,BG34&lt;&gt;0),xSPRDOPT($BW34,$BV34,$CG34,0,$BY34,$BX34,$BZ34,$AJ34,1,12)*$CB34,0)</f>
        <v>#NAME?</v>
      </c>
      <c r="BI34" s="208" t="e">
        <f aca="false">xSPRDOPT($BW34,$BV34,$CG34,2*LN(1+CA34/2),$BY34,$BX34,$BZ34,$AJ34,1,9)</f>
        <v>#NAME?</v>
      </c>
      <c r="BJ34" s="208" t="e">
        <f aca="false">xSPRDOPT($BW34,$BV34,$CG34,0,$BY34,$BX34,$BZ34,$AJ34,1,6)*$CB34</f>
        <v>#NAME?</v>
      </c>
      <c r="BK34" s="208" t="e">
        <f aca="false">xSPRDOPT($BW34,$BV34,$CG34,0,$BY34,$BX34,$BZ34,$AJ34,1,5)*$CB34</f>
        <v>#NAME?</v>
      </c>
      <c r="BL34" s="208" t="e">
        <f aca="false">xSPRDOPT(BW34,BV34,CG34,0,BY34,BX34,BZ34,AJ34,1,2)*CB34</f>
        <v>#NAME?</v>
      </c>
      <c r="BM34" s="208" t="e">
        <f aca="false">xSPRDOPT(BW34,BV34,CG34,0,BY34,BX34,BZ34,AJ34,1,1)*CB34</f>
        <v>#NAME?</v>
      </c>
      <c r="BN34" s="208" t="e">
        <f aca="false">IF(AH34&lt;&gt;0,xSPRDOPT($BW34,$BV34,$CG34,2*LN(1+CA34/2),$BY34,$BX34,$BZ34,$AJ34,1,8)+(AJ34/365.25)*CH34/AH34,0)</f>
        <v>#VALUE!</v>
      </c>
      <c r="BO34" s="208" t="e">
        <f aca="false">xSPRDOPT($BW34,$BV34,$CG34,0,$BY34,$BX34,$BZ34,$AJ34,1,0)</f>
        <v>#NAME?</v>
      </c>
      <c r="BP34" s="208"/>
      <c r="BQ34" s="208"/>
      <c r="BR34" s="208"/>
      <c r="BS34" s="208"/>
      <c r="BV34" s="346" t="n">
        <v>3.5635012040624</v>
      </c>
      <c r="BW34" s="207" t="n">
        <v>3.706</v>
      </c>
      <c r="BX34" s="208" t="n">
        <v>0.511962895422421</v>
      </c>
      <c r="BY34" s="208" t="n">
        <v>0.524658349450191</v>
      </c>
      <c r="BZ34" s="208" t="n">
        <v>0.990028856344864</v>
      </c>
      <c r="CA34" s="208" t="n">
        <v>0.0233258022170264</v>
      </c>
      <c r="CB34" s="208" t="n">
        <v>0.975170220662966</v>
      </c>
      <c r="CC34" s="343" t="n">
        <v>-0.1325</v>
      </c>
      <c r="CD34" s="343" t="n">
        <v>0</v>
      </c>
      <c r="CE34" s="343" t="n">
        <v>0.17</v>
      </c>
      <c r="CF34" s="343" t="n">
        <v>0</v>
      </c>
      <c r="CG34" s="343" t="n">
        <v>0.0182</v>
      </c>
      <c r="CH34" s="343" t="n">
        <v>0</v>
      </c>
      <c r="CI34" s="343" t="n">
        <v>3.536</v>
      </c>
      <c r="CJ34" s="343"/>
      <c r="CK34" s="343"/>
      <c r="CL34" s="343"/>
      <c r="CM34" s="343"/>
    </row>
    <row r="35" customFormat="false" ht="12.75" hidden="false" customHeight="false" outlineLevel="0" collapsed="false">
      <c r="A35" s="338"/>
      <c r="B35" s="338"/>
      <c r="D35" s="199" t="e">
        <f aca="false">D34+AH34</f>
        <v>#VALUE!</v>
      </c>
      <c r="F35" s="200" t="e">
        <f aca="false">VLOOKUP(AG35,$AL$4:$AS$15,2)</f>
        <v>#VALUE!</v>
      </c>
      <c r="G35" s="200" t="e">
        <f aca="false">F35*$AU35</f>
        <v>#VALUE!</v>
      </c>
      <c r="H35" s="201" t="e">
        <f aca="false">(AL35+AM35+AN35)/(1-(AR35))</f>
        <v>#VALUE!</v>
      </c>
      <c r="I35" s="201" t="e">
        <f aca="false">(AL35+AO35+AP35)</f>
        <v>#VALUE!</v>
      </c>
      <c r="K35" s="201" t="e">
        <f aca="false">MAX(((I35-H35)-AQ35)*AU35*AH35,0)</f>
        <v>#VALUE!</v>
      </c>
      <c r="L35" s="339" t="e">
        <f aca="false">MAX(Q35-K35,0)</f>
        <v>#VALUE!</v>
      </c>
      <c r="N35" s="340" t="e">
        <f aca="false">SQRT(($AX35^2*($AH35/2)+$AW35^2*$AI35)/(($AH35/2)+$AI35))</f>
        <v>#VALUE!</v>
      </c>
      <c r="O35" s="340" t="e">
        <f aca="false">SQRT(($AY35^2*($AH35/2)+$AW35^2*$AI35)/(($AH35/2)+$AI35))</f>
        <v>#VALUE!</v>
      </c>
      <c r="P35" s="209" t="e">
        <f aca="false">(VLOOKUP(AI35,CorrelationTwo,2)*(AW35^2)*AI35+VLOOKUP(D35,CorrelationOne,$AK$9)*AX35*AY35*(AH35/2))/((AI35+(AH35/2))*O35*N35)*AF35</f>
        <v>#VALUE!</v>
      </c>
      <c r="Q35" s="339" t="e">
        <f aca="false">xSPRDOPT(I35,H35,AQ35,0,O35,N35,P35,D35-$G$5,1,0)*AH35*AU35</f>
        <v>#VALUE!</v>
      </c>
      <c r="R35" s="339"/>
      <c r="S35" s="203" t="e">
        <f aca="false">xSPRDOPT(I35,H35,AQ35,AT35,O35,N35,P35,D35-$G$5,1,2)*AF35*(F35/(1-AR35))*AH35</f>
        <v>#VALUE!</v>
      </c>
      <c r="T35" s="203" t="e">
        <f aca="false">xSPRDOPT(I35,H35,AQ35,AT35,O35,N35,P35,D35-$G$5,1,1)*AF35*F35*AH35</f>
        <v>#VALUE!</v>
      </c>
      <c r="U35" s="339"/>
      <c r="V35" s="341" t="e">
        <f aca="false">VLOOKUP($AG35,$AL$4:$AS$15,8)*AH35*AU35</f>
        <v>#VALUE!</v>
      </c>
      <c r="W35" s="341"/>
      <c r="X35" s="342" t="e">
        <f aca="false">((BM35*BC35)+(BL35*BB35))*AH35*F35</f>
        <v>#VALUE!</v>
      </c>
      <c r="Y35" s="342" t="e">
        <f aca="false">($F35*$AH35)*((($BG35/2)*($BC35)^2)+(($BF35/2)*($BB35)^2)+($BH35*$BC35*$BB35))</f>
        <v>#VALUE!</v>
      </c>
      <c r="Z35" s="342" t="e">
        <f aca="false">($BI35*$F35*$AH35*($G$5-$BV$5))/365.25</f>
        <v>#VALUE!</v>
      </c>
      <c r="AA35" s="342" t="e">
        <f aca="false">(($BK35*$BE35)+($BJ35*$BD35))*$F35*$AH35*$AF35</f>
        <v>#VALUE!</v>
      </c>
      <c r="AB35" s="342" t="e">
        <f aca="false">BN35*(AT35-CA35)*F35*AH35</f>
        <v>#VALUE!</v>
      </c>
      <c r="AC35" s="342" t="e">
        <f aca="false">BO35*CB35*F35*AH35*CA35*($G$5-$BV$5)/365.25</f>
        <v>#NAME?</v>
      </c>
      <c r="AF35" s="216" t="e">
        <f aca="false">IF(AND(D35&gt;=$G$7,D35&lt;=$G$8),1,0)</f>
        <v>#VALUE!</v>
      </c>
      <c r="AG35" s="216" t="e">
        <f aca="false">MONTH(D35)</f>
        <v>#VALUE!</v>
      </c>
      <c r="AH35" s="216" t="e">
        <f aca="false">(EOMONTH(D35,0)-EOMONTH(D35-DAY(D35),0))*AF35</f>
        <v>#VALUE!</v>
      </c>
      <c r="AI35" s="216" t="e">
        <f aca="false">AI34+AH34</f>
        <v>#VALUE!</v>
      </c>
      <c r="AJ35" s="216" t="e">
        <f aca="false">D35-$BV$5</f>
        <v>#VALUE!</v>
      </c>
      <c r="AL35" s="207" t="e">
        <f aca="false">VLOOKUP($D35,CurveTbl,$AK$4)</f>
        <v>#VALUE!</v>
      </c>
      <c r="AM35" s="343" t="e">
        <f aca="false">VLOOKUP($D35,CurveTbl,$AH$3)</f>
        <v>#VALUE!</v>
      </c>
      <c r="AN35" s="343" t="e">
        <f aca="false">VLOOKUP($D35,CurveTbl,$AH$4)+VLOOKUP($AG35,$AL$3:$AS$15,6)</f>
        <v>#VALUE!</v>
      </c>
      <c r="AO35" s="343" t="e">
        <f aca="false">VLOOKUP($D35,CurveTbl,$AH$5)</f>
        <v>#VALUE!</v>
      </c>
      <c r="AP35" s="343" t="e">
        <f aca="false">VLOOKUP($D35,CurveTbl,$AH$6)+VLOOKUP($AG35,$AL$3:$AS$15,7)</f>
        <v>#VALUE!</v>
      </c>
      <c r="AQ35" s="207" t="e">
        <f aca="false">VLOOKUP($AG35,$AL$4:$AS$15,3)+VLOOKUP($AG35,$AL$4:$AS$15,5)+($AH$10*VLOOKUP(D35,GRITable,2))</f>
        <v>#VALUE!</v>
      </c>
      <c r="AR35" s="208" t="e">
        <f aca="false">VLOOKUP($AG35,$AL$4:$AS$15,4)</f>
        <v>#VALUE!</v>
      </c>
      <c r="AS35" s="207" t="e">
        <f aca="false">(AL35+AM35+AN35)</f>
        <v>#VALUE!</v>
      </c>
      <c r="AT35" s="208" t="e">
        <f aca="false">VLOOKUP(D35,CurveTbl,$AK$6)</f>
        <v>#VALUE!</v>
      </c>
      <c r="AU35" s="208" t="e">
        <f aca="false">(1+$AT35/2)^(-2*($D35-$G$5)/365.25)*$AF35</f>
        <v>#VALUE!</v>
      </c>
      <c r="AV35" s="344" t="e">
        <f aca="false">ROUND((F35/(1-AR35))-F35,0)*AF35*AH35*AU35</f>
        <v>#VALUE!</v>
      </c>
      <c r="AW35" s="208" t="e">
        <f aca="false">VLOOKUP($D35,CurveTbl,$AK$8)</f>
        <v>#VALUE!</v>
      </c>
      <c r="AX35" s="208" t="e">
        <f aca="false">VLOOKUP($D35,CurveTbl,$AH$7)</f>
        <v>#VALUE!</v>
      </c>
      <c r="AY35" s="208" t="e">
        <f aca="false">VLOOKUP($D35,CurveTbl,$AH$8)</f>
        <v>#VALUE!</v>
      </c>
      <c r="AZ35" s="208"/>
      <c r="BA35" s="345"/>
      <c r="BB35" s="343" t="e">
        <f aca="false">$H35-$BV35</f>
        <v>#VALUE!</v>
      </c>
      <c r="BC35" s="343" t="e">
        <f aca="false">I35-BW35</f>
        <v>#VALUE!</v>
      </c>
      <c r="BD35" s="208" t="e">
        <f aca="false">N35-BX35</f>
        <v>#VALUE!</v>
      </c>
      <c r="BE35" s="208" t="e">
        <f aca="false">O35-BY35</f>
        <v>#VALUE!</v>
      </c>
      <c r="BF35" s="208" t="e">
        <f aca="false">xSPRDOPT($BW35,$BV35,$CG35,0,$BY35,$BX35,$BZ35,$AJ35,1,4)*$CB35</f>
        <v>#NAME?</v>
      </c>
      <c r="BG35" s="208" t="e">
        <f aca="false">xSPRDOPT($BW35,$BV35,$CG35,0,$BY35,$BX35,$BZ35,$AJ35,1,3)*$CB35</f>
        <v>#NAME?</v>
      </c>
      <c r="BH35" s="208" t="e">
        <f aca="false">IF(OR(BF35&lt;&gt;0,BG35&lt;&gt;0),xSPRDOPT($BW35,$BV35,$CG35,0,$BY35,$BX35,$BZ35,$AJ35,1,12)*$CB35,0)</f>
        <v>#NAME?</v>
      </c>
      <c r="BI35" s="208" t="e">
        <f aca="false">xSPRDOPT($BW35,$BV35,$CG35,2*LN(1+CA35/2),$BY35,$BX35,$BZ35,$AJ35,1,9)</f>
        <v>#NAME?</v>
      </c>
      <c r="BJ35" s="208" t="e">
        <f aca="false">xSPRDOPT($BW35,$BV35,$CG35,0,$BY35,$BX35,$BZ35,$AJ35,1,6)*$CB35</f>
        <v>#NAME?</v>
      </c>
      <c r="BK35" s="208" t="e">
        <f aca="false">xSPRDOPT($BW35,$BV35,$CG35,0,$BY35,$BX35,$BZ35,$AJ35,1,5)*$CB35</f>
        <v>#NAME?</v>
      </c>
      <c r="BL35" s="208" t="e">
        <f aca="false">xSPRDOPT(BW35,BV35,CG35,0,BY35,BX35,BZ35,AJ35,1,2)*CB35</f>
        <v>#NAME?</v>
      </c>
      <c r="BM35" s="208" t="e">
        <f aca="false">xSPRDOPT(BW35,BV35,CG35,0,BY35,BX35,BZ35,AJ35,1,1)*CB35</f>
        <v>#NAME?</v>
      </c>
      <c r="BN35" s="208" t="e">
        <f aca="false">IF(AH35&lt;&gt;0,xSPRDOPT($BW35,$BV35,$CG35,2*LN(1+CA35/2),$BY35,$BX35,$BZ35,$AJ35,1,8)+(AJ35/365.25)*CH35/AH35,0)</f>
        <v>#VALUE!</v>
      </c>
      <c r="BO35" s="208" t="e">
        <f aca="false">xSPRDOPT($BW35,$BV35,$CG35,0,$BY35,$BX35,$BZ35,$AJ35,1,0)</f>
        <v>#NAME?</v>
      </c>
      <c r="BP35" s="208"/>
      <c r="BQ35" s="208"/>
      <c r="BR35" s="208"/>
      <c r="BS35" s="208"/>
      <c r="BV35" s="346" t="n">
        <v>3.69699507904931</v>
      </c>
      <c r="BW35" s="207" t="n">
        <v>3.856</v>
      </c>
      <c r="BX35" s="208" t="n">
        <v>0.511810982033623</v>
      </c>
      <c r="BY35" s="208" t="n">
        <v>0.523912512069891</v>
      </c>
      <c r="BZ35" s="208" t="n">
        <v>0.988352628486383</v>
      </c>
      <c r="CA35" s="208" t="n">
        <v>0.0239586353057462</v>
      </c>
      <c r="CB35" s="208" t="n">
        <v>0.972541335840028</v>
      </c>
      <c r="CC35" s="343" t="n">
        <v>-0.135</v>
      </c>
      <c r="CD35" s="343" t="n">
        <v>0</v>
      </c>
      <c r="CE35" s="343" t="n">
        <v>0.19</v>
      </c>
      <c r="CF35" s="343" t="n">
        <v>0</v>
      </c>
      <c r="CG35" s="343" t="n">
        <v>0.0182</v>
      </c>
      <c r="CH35" s="343" t="n">
        <v>0</v>
      </c>
      <c r="CI35" s="343" t="n">
        <v>3.666</v>
      </c>
      <c r="CJ35" s="343"/>
      <c r="CK35" s="343"/>
      <c r="CL35" s="343"/>
      <c r="CM35" s="343"/>
    </row>
    <row r="36" customFormat="false" ht="12.75" hidden="false" customHeight="false" outlineLevel="0" collapsed="false">
      <c r="A36" s="338"/>
      <c r="B36" s="338"/>
      <c r="D36" s="199" t="e">
        <f aca="false">D35+AH35</f>
        <v>#VALUE!</v>
      </c>
      <c r="F36" s="200" t="e">
        <f aca="false">VLOOKUP(AG36,$AL$4:$AS$15,2)</f>
        <v>#VALUE!</v>
      </c>
      <c r="G36" s="200" t="e">
        <f aca="false">F36*$AU36</f>
        <v>#VALUE!</v>
      </c>
      <c r="H36" s="201" t="e">
        <f aca="false">(AL36+AM36+AN36)/(1-(AR36))</f>
        <v>#VALUE!</v>
      </c>
      <c r="I36" s="201" t="e">
        <f aca="false">(AL36+AO36+AP36)</f>
        <v>#VALUE!</v>
      </c>
      <c r="K36" s="201" t="e">
        <f aca="false">MAX(((I36-H36)-AQ36)*AU36*AH36,0)</f>
        <v>#VALUE!</v>
      </c>
      <c r="L36" s="339" t="e">
        <f aca="false">MAX(Q36-K36,0)</f>
        <v>#VALUE!</v>
      </c>
      <c r="N36" s="340" t="e">
        <f aca="false">SQRT(($AX36^2*($AH36/2)+$AW36^2*$AI36)/(($AH36/2)+$AI36))</f>
        <v>#VALUE!</v>
      </c>
      <c r="O36" s="340" t="e">
        <f aca="false">SQRT(($AY36^2*($AH36/2)+$AW36^2*$AI36)/(($AH36/2)+$AI36))</f>
        <v>#VALUE!</v>
      </c>
      <c r="P36" s="209" t="e">
        <f aca="false">(VLOOKUP(AI36,CorrelationTwo,2)*(AW36^2)*AI36+VLOOKUP(D36,CorrelationOne,$AK$9)*AX36*AY36*(AH36/2))/((AI36+(AH36/2))*O36*N36)*AF36</f>
        <v>#VALUE!</v>
      </c>
      <c r="Q36" s="339" t="e">
        <f aca="false">xSPRDOPT(I36,H36,AQ36,0,O36,N36,P36,D36-$G$5,1,0)*AH36*AU36</f>
        <v>#VALUE!</v>
      </c>
      <c r="R36" s="339"/>
      <c r="S36" s="203" t="e">
        <f aca="false">xSPRDOPT(I36,H36,AQ36,AT36,O36,N36,P36,D36-$G$5,1,2)*AF36*(F36/(1-AR36))*AH36</f>
        <v>#VALUE!</v>
      </c>
      <c r="T36" s="203" t="e">
        <f aca="false">xSPRDOPT(I36,H36,AQ36,AT36,O36,N36,P36,D36-$G$5,1,1)*AF36*F36*AH36</f>
        <v>#VALUE!</v>
      </c>
      <c r="U36" s="339"/>
      <c r="V36" s="341" t="e">
        <f aca="false">VLOOKUP($AG36,$AL$4:$AS$15,8)*AH36*AU36</f>
        <v>#VALUE!</v>
      </c>
      <c r="W36" s="341"/>
      <c r="X36" s="342" t="e">
        <f aca="false">((BM36*BC36)+(BL36*BB36))*AH36*F36</f>
        <v>#VALUE!</v>
      </c>
      <c r="Y36" s="342" t="e">
        <f aca="false">($F36*$AH36)*((($BG36/2)*($BC36)^2)+(($BF36/2)*($BB36)^2)+($BH36*$BC36*$BB36))</f>
        <v>#VALUE!</v>
      </c>
      <c r="Z36" s="342" t="e">
        <f aca="false">($BI36*$F36*$AH36*($G$5-$BV$5))/365.25</f>
        <v>#VALUE!</v>
      </c>
      <c r="AA36" s="342" t="e">
        <f aca="false">(($BK36*$BE36)+($BJ36*$BD36))*$F36*$AH36*$AF36</f>
        <v>#VALUE!</v>
      </c>
      <c r="AB36" s="342" t="e">
        <f aca="false">BN36*(AT36-CA36)*F36*AH36</f>
        <v>#VALUE!</v>
      </c>
      <c r="AC36" s="342" t="e">
        <f aca="false">BO36*CB36*F36*AH36*CA36*($G$5-$BV$5)/365.25</f>
        <v>#NAME?</v>
      </c>
      <c r="AF36" s="216" t="e">
        <f aca="false">IF(AND(D36&gt;=$G$7,D36&lt;=$G$8),1,0)</f>
        <v>#VALUE!</v>
      </c>
      <c r="AG36" s="216" t="e">
        <f aca="false">MONTH(D36)</f>
        <v>#VALUE!</v>
      </c>
      <c r="AH36" s="216" t="e">
        <f aca="false">(EOMONTH(D36,0)-EOMONTH(D36-DAY(D36),0))*AF36</f>
        <v>#VALUE!</v>
      </c>
      <c r="AI36" s="216" t="e">
        <f aca="false">AI35+AH35</f>
        <v>#VALUE!</v>
      </c>
      <c r="AJ36" s="216" t="e">
        <f aca="false">D36-$BV$5</f>
        <v>#VALUE!</v>
      </c>
      <c r="AL36" s="207" t="e">
        <f aca="false">VLOOKUP($D36,CurveTbl,$AK$4)</f>
        <v>#VALUE!</v>
      </c>
      <c r="AM36" s="343" t="e">
        <f aca="false">VLOOKUP($D36,CurveTbl,$AH$3)</f>
        <v>#VALUE!</v>
      </c>
      <c r="AN36" s="343" t="e">
        <f aca="false">VLOOKUP($D36,CurveTbl,$AH$4)+VLOOKUP($AG36,$AL$3:$AS$15,6)</f>
        <v>#VALUE!</v>
      </c>
      <c r="AO36" s="343" t="e">
        <f aca="false">VLOOKUP($D36,CurveTbl,$AH$5)</f>
        <v>#VALUE!</v>
      </c>
      <c r="AP36" s="343" t="e">
        <f aca="false">VLOOKUP($D36,CurveTbl,$AH$6)+VLOOKUP($AG36,$AL$3:$AS$15,7)</f>
        <v>#VALUE!</v>
      </c>
      <c r="AQ36" s="207" t="e">
        <f aca="false">VLOOKUP($AG36,$AL$4:$AS$15,3)+VLOOKUP($AG36,$AL$4:$AS$15,5)+($AH$10*VLOOKUP(D36,GRITable,2))</f>
        <v>#VALUE!</v>
      </c>
      <c r="AR36" s="208" t="e">
        <f aca="false">VLOOKUP($AG36,$AL$4:$AS$15,4)</f>
        <v>#VALUE!</v>
      </c>
      <c r="AS36" s="207" t="e">
        <f aca="false">(AL36+AM36+AN36)</f>
        <v>#VALUE!</v>
      </c>
      <c r="AT36" s="208" t="e">
        <f aca="false">VLOOKUP(D36,CurveTbl,$AK$6)</f>
        <v>#VALUE!</v>
      </c>
      <c r="AU36" s="208" t="e">
        <f aca="false">(1+$AT36/2)^(-2*($D36-$G$5)/365.25)*$AF36</f>
        <v>#VALUE!</v>
      </c>
      <c r="AV36" s="344" t="e">
        <f aca="false">ROUND((F36/(1-AR36))-F36,0)*AF36*AH36*AU36</f>
        <v>#VALUE!</v>
      </c>
      <c r="AW36" s="208" t="e">
        <f aca="false">VLOOKUP($D36,CurveTbl,$AK$8)</f>
        <v>#VALUE!</v>
      </c>
      <c r="AX36" s="208" t="e">
        <f aca="false">VLOOKUP($D36,CurveTbl,$AH$7)</f>
        <v>#VALUE!</v>
      </c>
      <c r="AY36" s="208" t="e">
        <f aca="false">VLOOKUP($D36,CurveTbl,$AH$8)</f>
        <v>#VALUE!</v>
      </c>
      <c r="AZ36" s="208"/>
      <c r="BA36" s="345"/>
      <c r="BB36" s="343" t="e">
        <f aca="false">$H36-$BV36</f>
        <v>#VALUE!</v>
      </c>
      <c r="BC36" s="343" t="e">
        <f aca="false">I36-BW36</f>
        <v>#VALUE!</v>
      </c>
      <c r="BD36" s="208" t="e">
        <f aca="false">N36-BX36</f>
        <v>#VALUE!</v>
      </c>
      <c r="BE36" s="208" t="e">
        <f aca="false">O36-BY36</f>
        <v>#VALUE!</v>
      </c>
      <c r="BF36" s="208" t="e">
        <f aca="false">xSPRDOPT($BW36,$BV36,$CG36,0,$BY36,$BX36,$BZ36,$AJ36,1,4)*$CB36</f>
        <v>#NAME?</v>
      </c>
      <c r="BG36" s="208" t="e">
        <f aca="false">xSPRDOPT($BW36,$BV36,$CG36,0,$BY36,$BX36,$BZ36,$AJ36,1,3)*$CB36</f>
        <v>#NAME?</v>
      </c>
      <c r="BH36" s="208" t="e">
        <f aca="false">IF(OR(BF36&lt;&gt;0,BG36&lt;&gt;0),xSPRDOPT($BW36,$BV36,$CG36,0,$BY36,$BX36,$BZ36,$AJ36,1,12)*$CB36,0)</f>
        <v>#NAME?</v>
      </c>
      <c r="BI36" s="208" t="e">
        <f aca="false">xSPRDOPT($BW36,$BV36,$CG36,2*LN(1+CA36/2),$BY36,$BX36,$BZ36,$AJ36,1,9)</f>
        <v>#NAME?</v>
      </c>
      <c r="BJ36" s="208" t="e">
        <f aca="false">xSPRDOPT($BW36,$BV36,$CG36,0,$BY36,$BX36,$BZ36,$AJ36,1,6)*$CB36</f>
        <v>#NAME?</v>
      </c>
      <c r="BK36" s="208" t="e">
        <f aca="false">xSPRDOPT($BW36,$BV36,$CG36,0,$BY36,$BX36,$BZ36,$AJ36,1,5)*$CB36</f>
        <v>#NAME?</v>
      </c>
      <c r="BL36" s="208" t="e">
        <f aca="false">xSPRDOPT(BW36,BV36,CG36,0,BY36,BX36,BZ36,AJ36,1,2)*CB36</f>
        <v>#NAME?</v>
      </c>
      <c r="BM36" s="208" t="e">
        <f aca="false">xSPRDOPT(BW36,BV36,CG36,0,BY36,BX36,BZ36,AJ36,1,1)*CB36</f>
        <v>#NAME?</v>
      </c>
      <c r="BN36" s="208" t="e">
        <f aca="false">IF(AH36&lt;&gt;0,xSPRDOPT($BW36,$BV36,$CG36,2*LN(1+CA36/2),$BY36,$BX36,$BZ36,$AJ36,1,8)+(AJ36/365.25)*CH36/AH36,0)</f>
        <v>#VALUE!</v>
      </c>
      <c r="BO36" s="208" t="e">
        <f aca="false">xSPRDOPT($BW36,$BV36,$CG36,0,$BY36,$BX36,$BZ36,$AJ36,1,0)</f>
        <v>#NAME?</v>
      </c>
      <c r="BP36" s="208"/>
      <c r="BQ36" s="208"/>
      <c r="BR36" s="208"/>
      <c r="BS36" s="208"/>
      <c r="BV36" s="346" t="n">
        <v>3.63155690503612</v>
      </c>
      <c r="BW36" s="207" t="n">
        <v>3.776</v>
      </c>
      <c r="BX36" s="208" t="n">
        <v>0.499801707404938</v>
      </c>
      <c r="BY36" s="208" t="n">
        <v>0.510287614764124</v>
      </c>
      <c r="BZ36" s="208" t="n">
        <v>0.993072334173346</v>
      </c>
      <c r="CA36" s="208" t="n">
        <v>0.024659240780748</v>
      </c>
      <c r="CB36" s="208" t="n">
        <v>0.969735397114323</v>
      </c>
      <c r="CC36" s="343" t="n">
        <v>-0.1275</v>
      </c>
      <c r="CD36" s="343" t="n">
        <v>0</v>
      </c>
      <c r="CE36" s="343" t="n">
        <v>0.18</v>
      </c>
      <c r="CF36" s="343" t="n">
        <v>0</v>
      </c>
      <c r="CG36" s="343" t="n">
        <v>0.0182</v>
      </c>
      <c r="CH36" s="343" t="n">
        <v>0</v>
      </c>
      <c r="CI36" s="343" t="n">
        <v>3.596</v>
      </c>
      <c r="CJ36" s="343"/>
      <c r="CK36" s="343"/>
      <c r="CL36" s="343"/>
      <c r="CM36" s="343"/>
    </row>
    <row r="37" customFormat="false" ht="12.75" hidden="false" customHeight="false" outlineLevel="0" collapsed="false">
      <c r="A37" s="338"/>
      <c r="B37" s="338"/>
      <c r="D37" s="199" t="e">
        <f aca="false">D36+AH36</f>
        <v>#VALUE!</v>
      </c>
      <c r="F37" s="200" t="e">
        <f aca="false">VLOOKUP(AG37,$AL$4:$AS$15,2)</f>
        <v>#VALUE!</v>
      </c>
      <c r="G37" s="200" t="e">
        <f aca="false">F37*$AU37</f>
        <v>#VALUE!</v>
      </c>
      <c r="H37" s="201" t="e">
        <f aca="false">(AL37+AM37+AN37)/(1-(AR37))</f>
        <v>#VALUE!</v>
      </c>
      <c r="I37" s="201" t="e">
        <f aca="false">(AL37+AO37+AP37)</f>
        <v>#VALUE!</v>
      </c>
      <c r="K37" s="201" t="e">
        <f aca="false">MAX(((I37-H37)-AQ37)*AU37*AH37,0)</f>
        <v>#VALUE!</v>
      </c>
      <c r="L37" s="339" t="e">
        <f aca="false">MAX(Q37-K37,0)</f>
        <v>#VALUE!</v>
      </c>
      <c r="N37" s="340" t="e">
        <f aca="false">SQRT(($AX37^2*($AH37/2)+$AW37^2*$AI37)/(($AH37/2)+$AI37))</f>
        <v>#VALUE!</v>
      </c>
      <c r="O37" s="340" t="e">
        <f aca="false">SQRT(($AY37^2*($AH37/2)+$AW37^2*$AI37)/(($AH37/2)+$AI37))</f>
        <v>#VALUE!</v>
      </c>
      <c r="P37" s="209" t="e">
        <f aca="false">(VLOOKUP(AI37,CorrelationTwo,2)*(AW37^2)*AI37+VLOOKUP(D37,CorrelationOne,$AK$9)*AX37*AY37*(AH37/2))/((AI37+(AH37/2))*O37*N37)*AF37</f>
        <v>#VALUE!</v>
      </c>
      <c r="Q37" s="339" t="e">
        <f aca="false">xSPRDOPT(I37,H37,AQ37,0,O37,N37,P37,D37-$G$5,1,0)*AH37*AU37</f>
        <v>#VALUE!</v>
      </c>
      <c r="R37" s="339"/>
      <c r="S37" s="203" t="e">
        <f aca="false">xSPRDOPT(I37,H37,AQ37,AT37,O37,N37,P37,D37-$G$5,1,2)*AF37*(F37/(1-AR37))*AH37</f>
        <v>#VALUE!</v>
      </c>
      <c r="T37" s="203" t="e">
        <f aca="false">xSPRDOPT(I37,H37,AQ37,AT37,O37,N37,P37,D37-$G$5,1,1)*AF37*F37*AH37</f>
        <v>#VALUE!</v>
      </c>
      <c r="U37" s="339"/>
      <c r="V37" s="341" t="e">
        <f aca="false">VLOOKUP($AG37,$AL$4:$AS$15,8)*AH37*AU37</f>
        <v>#VALUE!</v>
      </c>
      <c r="W37" s="341"/>
      <c r="X37" s="342" t="e">
        <f aca="false">((BM37*BC37)+(BL37*BB37))*AH37*F37</f>
        <v>#VALUE!</v>
      </c>
      <c r="Y37" s="342" t="e">
        <f aca="false">($F37*$AH37)*((($BG37/2)*($BC37)^2)+(($BF37/2)*($BB37)^2)+($BH37*$BC37*$BB37))</f>
        <v>#VALUE!</v>
      </c>
      <c r="Z37" s="342" t="e">
        <f aca="false">($BI37*$F37*$AH37*($G$5-$BV$5))/365.25</f>
        <v>#VALUE!</v>
      </c>
      <c r="AA37" s="342" t="e">
        <f aca="false">(($BK37*$BE37)+($BJ37*$BD37))*$F37*$AH37*$AF37</f>
        <v>#VALUE!</v>
      </c>
      <c r="AB37" s="342" t="e">
        <f aca="false">BN37*(AT37-CA37)*F37*AH37</f>
        <v>#VALUE!</v>
      </c>
      <c r="AC37" s="342" t="e">
        <f aca="false">BO37*CB37*F37*AH37*CA37*($G$5-$BV$5)/365.25</f>
        <v>#NAME?</v>
      </c>
      <c r="AF37" s="216" t="e">
        <f aca="false">IF(AND(D37&gt;=$G$7,D37&lt;=$G$8),1,0)</f>
        <v>#VALUE!</v>
      </c>
      <c r="AG37" s="216" t="e">
        <f aca="false">MONTH(D37)</f>
        <v>#VALUE!</v>
      </c>
      <c r="AH37" s="216" t="e">
        <f aca="false">(EOMONTH(D37,0)-EOMONTH(D37-DAY(D37),0))*AF37</f>
        <v>#VALUE!</v>
      </c>
      <c r="AI37" s="216" t="e">
        <f aca="false">AI36+AH36</f>
        <v>#VALUE!</v>
      </c>
      <c r="AJ37" s="216" t="e">
        <f aca="false">D37-$BV$5</f>
        <v>#VALUE!</v>
      </c>
      <c r="AL37" s="207" t="e">
        <f aca="false">VLOOKUP($D37,CurveTbl,$AK$4)</f>
        <v>#VALUE!</v>
      </c>
      <c r="AM37" s="343" t="e">
        <f aca="false">VLOOKUP($D37,CurveTbl,$AH$3)</f>
        <v>#VALUE!</v>
      </c>
      <c r="AN37" s="343" t="e">
        <f aca="false">VLOOKUP($D37,CurveTbl,$AH$4)+VLOOKUP($AG37,$AL$3:$AS$15,6)</f>
        <v>#VALUE!</v>
      </c>
      <c r="AO37" s="343" t="e">
        <f aca="false">VLOOKUP($D37,CurveTbl,$AH$5)</f>
        <v>#VALUE!</v>
      </c>
      <c r="AP37" s="343" t="e">
        <f aca="false">VLOOKUP($D37,CurveTbl,$AH$6)+VLOOKUP($AG37,$AL$3:$AS$15,7)</f>
        <v>#VALUE!</v>
      </c>
      <c r="AQ37" s="207" t="e">
        <f aca="false">VLOOKUP($AG37,$AL$4:$AS$15,3)+VLOOKUP($AG37,$AL$4:$AS$15,5)+($AH$10*VLOOKUP(D37,GRITable,2))</f>
        <v>#VALUE!</v>
      </c>
      <c r="AR37" s="208" t="e">
        <f aca="false">VLOOKUP($AG37,$AL$4:$AS$15,4)</f>
        <v>#VALUE!</v>
      </c>
      <c r="AS37" s="207" t="e">
        <f aca="false">(AL37+AM37+AN37)</f>
        <v>#VALUE!</v>
      </c>
      <c r="AT37" s="208" t="e">
        <f aca="false">VLOOKUP(D37,CurveTbl,$AK$6)</f>
        <v>#VALUE!</v>
      </c>
      <c r="AU37" s="208" t="e">
        <f aca="false">(1+$AT37/2)^(-2*($D37-$G$5)/365.25)*$AF37</f>
        <v>#VALUE!</v>
      </c>
      <c r="AV37" s="344" t="e">
        <f aca="false">ROUND((F37/(1-AR37))-F37,0)*AF37*AH37*AU37</f>
        <v>#VALUE!</v>
      </c>
      <c r="AW37" s="208" t="e">
        <f aca="false">VLOOKUP($D37,CurveTbl,$AK$8)</f>
        <v>#VALUE!</v>
      </c>
      <c r="AX37" s="208" t="e">
        <f aca="false">VLOOKUP($D37,CurveTbl,$AH$7)</f>
        <v>#VALUE!</v>
      </c>
      <c r="AY37" s="208" t="e">
        <f aca="false">VLOOKUP($D37,CurveTbl,$AH$8)</f>
        <v>#VALUE!</v>
      </c>
      <c r="AZ37" s="208"/>
      <c r="BA37" s="345"/>
      <c r="BB37" s="343" t="e">
        <f aca="false">$H37-$BV37</f>
        <v>#VALUE!</v>
      </c>
      <c r="BC37" s="343" t="e">
        <f aca="false">I37-BW37</f>
        <v>#VALUE!</v>
      </c>
      <c r="BD37" s="208" t="e">
        <f aca="false">N37-BX37</f>
        <v>#VALUE!</v>
      </c>
      <c r="BE37" s="208" t="e">
        <f aca="false">O37-BY37</f>
        <v>#VALUE!</v>
      </c>
      <c r="BF37" s="208" t="e">
        <f aca="false">xSPRDOPT($BW37,$BV37,$CG37,0,$BY37,$BX37,$BZ37,$AJ37,1,4)*$CB37</f>
        <v>#NAME?</v>
      </c>
      <c r="BG37" s="208" t="e">
        <f aca="false">xSPRDOPT($BW37,$BV37,$CG37,0,$BY37,$BX37,$BZ37,$AJ37,1,3)*$CB37</f>
        <v>#NAME?</v>
      </c>
      <c r="BH37" s="208" t="e">
        <f aca="false">IF(OR(BF37&lt;&gt;0,BG37&lt;&gt;0),xSPRDOPT($BW37,$BV37,$CG37,0,$BY37,$BX37,$BZ37,$AJ37,1,12)*$CB37,0)</f>
        <v>#NAME?</v>
      </c>
      <c r="BI37" s="208" t="e">
        <f aca="false">xSPRDOPT($BW37,$BV37,$CG37,2*LN(1+CA37/2),$BY37,$BX37,$BZ37,$AJ37,1,9)</f>
        <v>#NAME?</v>
      </c>
      <c r="BJ37" s="208" t="e">
        <f aca="false">xSPRDOPT($BW37,$BV37,$CG37,0,$BY37,$BX37,$BZ37,$AJ37,1,6)*$CB37</f>
        <v>#NAME?</v>
      </c>
      <c r="BK37" s="208" t="e">
        <f aca="false">xSPRDOPT($BW37,$BV37,$CG37,0,$BY37,$BX37,$BZ37,$AJ37,1,5)*$CB37</f>
        <v>#NAME?</v>
      </c>
      <c r="BL37" s="208" t="e">
        <f aca="false">xSPRDOPT(BW37,BV37,CG37,0,BY37,BX37,BZ37,AJ37,1,2)*CB37</f>
        <v>#NAME?</v>
      </c>
      <c r="BM37" s="208" t="e">
        <f aca="false">xSPRDOPT(BW37,BV37,CG37,0,BY37,BX37,BZ37,AJ37,1,1)*CB37</f>
        <v>#NAME?</v>
      </c>
      <c r="BN37" s="208" t="e">
        <f aca="false">IF(AH37&lt;&gt;0,xSPRDOPT($BW37,$BV37,$CG37,2*LN(1+CA37/2),$BY37,$BX37,$BZ37,$AJ37,1,8)+(AJ37/365.25)*CH37/AH37,0)</f>
        <v>#VALUE!</v>
      </c>
      <c r="BO37" s="208" t="e">
        <f aca="false">xSPRDOPT($BW37,$BV37,$CG37,0,$BY37,$BX37,$BZ37,$AJ37,1,0)</f>
        <v>#NAME?</v>
      </c>
      <c r="BP37" s="208"/>
      <c r="BQ37" s="208"/>
      <c r="BR37" s="208"/>
      <c r="BS37" s="208"/>
      <c r="BV37" s="346" t="n">
        <v>3.53994346141765</v>
      </c>
      <c r="BW37" s="207" t="n">
        <v>3.681</v>
      </c>
      <c r="BX37" s="208" t="n">
        <v>0.464534837643653</v>
      </c>
      <c r="BY37" s="208" t="n">
        <v>0.473735076891001</v>
      </c>
      <c r="BZ37" s="208" t="n">
        <v>0.996804150078987</v>
      </c>
      <c r="CA37" s="208" t="n">
        <v>0.0252920458685404</v>
      </c>
      <c r="CB37" s="208" t="n">
        <v>0.967110549670867</v>
      </c>
      <c r="CC37" s="343" t="n">
        <v>-0.125</v>
      </c>
      <c r="CD37" s="343" t="n">
        <v>0</v>
      </c>
      <c r="CE37" s="343" t="n">
        <v>0.175</v>
      </c>
      <c r="CF37" s="343" t="n">
        <v>0</v>
      </c>
      <c r="CG37" s="343" t="n">
        <v>0.0182</v>
      </c>
      <c r="CH37" s="343" t="n">
        <v>0</v>
      </c>
      <c r="CI37" s="343" t="n">
        <v>3.506</v>
      </c>
      <c r="CJ37" s="343"/>
      <c r="CK37" s="343"/>
      <c r="CL37" s="343"/>
      <c r="CM37" s="343"/>
    </row>
    <row r="38" customFormat="false" ht="12.75" hidden="false" customHeight="false" outlineLevel="0" collapsed="false">
      <c r="A38" s="338"/>
      <c r="B38" s="338"/>
      <c r="D38" s="199" t="e">
        <f aca="false">D37+AH37</f>
        <v>#VALUE!</v>
      </c>
      <c r="F38" s="200" t="e">
        <f aca="false">VLOOKUP(AG38,$AL$4:$AS$15,2)</f>
        <v>#VALUE!</v>
      </c>
      <c r="G38" s="200" t="e">
        <f aca="false">F38*$AU38</f>
        <v>#VALUE!</v>
      </c>
      <c r="H38" s="201" t="e">
        <f aca="false">(AL38+AM38+AN38)/(1-(AR38))</f>
        <v>#VALUE!</v>
      </c>
      <c r="I38" s="201" t="e">
        <f aca="false">(AL38+AO38+AP38)</f>
        <v>#VALUE!</v>
      </c>
      <c r="K38" s="201" t="e">
        <f aca="false">MAX(((I38-H38)-AQ38)*AU38*AH38,0)</f>
        <v>#VALUE!</v>
      </c>
      <c r="L38" s="339" t="e">
        <f aca="false">MAX(Q38-K38,0)</f>
        <v>#VALUE!</v>
      </c>
      <c r="N38" s="340" t="e">
        <f aca="false">SQRT(($AX38^2*($AH38/2)+$AW38^2*$AI38)/(($AH38/2)+$AI38))</f>
        <v>#VALUE!</v>
      </c>
      <c r="O38" s="340" t="e">
        <f aca="false">SQRT(($AY38^2*($AH38/2)+$AW38^2*$AI38)/(($AH38/2)+$AI38))</f>
        <v>#VALUE!</v>
      </c>
      <c r="P38" s="209" t="e">
        <f aca="false">(VLOOKUP(AI38,CorrelationTwo,2)*(AW38^2)*AI38+VLOOKUP(D38,CorrelationOne,$AK$9)*AX38*AY38*(AH38/2))/((AI38+(AH38/2))*O38*N38)*AF38</f>
        <v>#VALUE!</v>
      </c>
      <c r="Q38" s="339" t="e">
        <f aca="false">xSPRDOPT(I38,H38,AQ38,0,O38,N38,P38,D38-$G$5,1,0)*AH38*AU38</f>
        <v>#VALUE!</v>
      </c>
      <c r="R38" s="339"/>
      <c r="S38" s="203" t="e">
        <f aca="false">xSPRDOPT(I38,H38,AQ38,AT38,O38,N38,P38,D38-$G$5,1,2)*AF38*(F38/(1-AR38))*AH38</f>
        <v>#VALUE!</v>
      </c>
      <c r="T38" s="203" t="e">
        <f aca="false">xSPRDOPT(I38,H38,AQ38,AT38,O38,N38,P38,D38-$G$5,1,1)*AF38*F38*AH38</f>
        <v>#VALUE!</v>
      </c>
      <c r="U38" s="339"/>
      <c r="V38" s="341" t="e">
        <f aca="false">VLOOKUP($AG38,$AL$4:$AS$15,8)*AH38*AU38</f>
        <v>#VALUE!</v>
      </c>
      <c r="W38" s="341"/>
      <c r="X38" s="342" t="e">
        <f aca="false">((BM38*BC38)+(BL38*BB38))*AH38*F38</f>
        <v>#VALUE!</v>
      </c>
      <c r="Y38" s="342" t="e">
        <f aca="false">($F38*$AH38)*((($BG38/2)*($BC38)^2)+(($BF38/2)*($BB38)^2)+($BH38*$BC38*$BB38))</f>
        <v>#VALUE!</v>
      </c>
      <c r="Z38" s="342" t="e">
        <f aca="false">($BI38*$F38*$AH38*($G$5-$BV$5))/365.25</f>
        <v>#VALUE!</v>
      </c>
      <c r="AA38" s="342" t="e">
        <f aca="false">(($BK38*$BE38)+($BJ38*$BD38))*$F38*$AH38*$AF38</f>
        <v>#VALUE!</v>
      </c>
      <c r="AB38" s="342" t="e">
        <f aca="false">BN38*(AT38-CA38)*F38*AH38</f>
        <v>#VALUE!</v>
      </c>
      <c r="AC38" s="342" t="e">
        <f aca="false">BO38*CB38*F38*AH38*CA38*($G$5-$BV$5)/365.25</f>
        <v>#NAME?</v>
      </c>
      <c r="AF38" s="216" t="e">
        <f aca="false">IF(AND(D38&gt;=$G$7,D38&lt;=$G$8),1,0)</f>
        <v>#VALUE!</v>
      </c>
      <c r="AG38" s="216" t="e">
        <f aca="false">MONTH(D38)</f>
        <v>#VALUE!</v>
      </c>
      <c r="AH38" s="216" t="e">
        <f aca="false">(EOMONTH(D38,0)-EOMONTH(D38-DAY(D38),0))*AF38</f>
        <v>#VALUE!</v>
      </c>
      <c r="AI38" s="216" t="e">
        <f aca="false">AI37+AH37</f>
        <v>#VALUE!</v>
      </c>
      <c r="AJ38" s="216" t="e">
        <f aca="false">D38-$BV$5</f>
        <v>#VALUE!</v>
      </c>
      <c r="AL38" s="207" t="e">
        <f aca="false">VLOOKUP($D38,CurveTbl,$AK$4)</f>
        <v>#VALUE!</v>
      </c>
      <c r="AM38" s="343" t="e">
        <f aca="false">VLOOKUP($D38,CurveTbl,$AH$3)</f>
        <v>#VALUE!</v>
      </c>
      <c r="AN38" s="343" t="e">
        <f aca="false">VLOOKUP($D38,CurveTbl,$AH$4)+VLOOKUP($AG38,$AL$3:$AS$15,6)</f>
        <v>#VALUE!</v>
      </c>
      <c r="AO38" s="343" t="e">
        <f aca="false">VLOOKUP($D38,CurveTbl,$AH$5)</f>
        <v>#VALUE!</v>
      </c>
      <c r="AP38" s="343" t="e">
        <f aca="false">VLOOKUP($D38,CurveTbl,$AH$6)+VLOOKUP($AG38,$AL$3:$AS$15,7)</f>
        <v>#VALUE!</v>
      </c>
      <c r="AQ38" s="207" t="e">
        <f aca="false">VLOOKUP($AG38,$AL$4:$AS$15,3)+VLOOKUP($AG38,$AL$4:$AS$15,5)+($AH$10*VLOOKUP(D38,GRITable,2))</f>
        <v>#VALUE!</v>
      </c>
      <c r="AR38" s="208" t="e">
        <f aca="false">VLOOKUP($AG38,$AL$4:$AS$15,4)</f>
        <v>#VALUE!</v>
      </c>
      <c r="AS38" s="207" t="e">
        <f aca="false">(AL38+AM38+AN38)</f>
        <v>#VALUE!</v>
      </c>
      <c r="AT38" s="208" t="e">
        <f aca="false">VLOOKUP(D38,CurveTbl,$AK$6)</f>
        <v>#VALUE!</v>
      </c>
      <c r="AU38" s="208" t="e">
        <f aca="false">(1+$AT38/2)^(-2*($D38-$G$5)/365.25)*$AF38</f>
        <v>#VALUE!</v>
      </c>
      <c r="AV38" s="344" t="e">
        <f aca="false">ROUND((F38/(1-AR38))-F38,0)*AF38*AH38*AU38</f>
        <v>#VALUE!</v>
      </c>
      <c r="AW38" s="208" t="e">
        <f aca="false">VLOOKUP($D38,CurveTbl,$AK$8)</f>
        <v>#VALUE!</v>
      </c>
      <c r="AX38" s="208" t="e">
        <f aca="false">VLOOKUP($D38,CurveTbl,$AH$7)</f>
        <v>#VALUE!</v>
      </c>
      <c r="AY38" s="208" t="e">
        <f aca="false">VLOOKUP($D38,CurveTbl,$AH$8)</f>
        <v>#VALUE!</v>
      </c>
      <c r="AZ38" s="208"/>
      <c r="BA38" s="345"/>
      <c r="BB38" s="343" t="e">
        <f aca="false">$H38-$BV38</f>
        <v>#VALUE!</v>
      </c>
      <c r="BC38" s="343" t="e">
        <f aca="false">I38-BW38</f>
        <v>#VALUE!</v>
      </c>
      <c r="BD38" s="208" t="e">
        <f aca="false">N38-BX38</f>
        <v>#VALUE!</v>
      </c>
      <c r="BE38" s="208" t="e">
        <f aca="false">O38-BY38</f>
        <v>#VALUE!</v>
      </c>
      <c r="BF38" s="208" t="e">
        <f aca="false">xSPRDOPT($BW38,$BV38,$CG38,0,$BY38,$BX38,$BZ38,$AJ38,1,4)*$CB38</f>
        <v>#NAME?</v>
      </c>
      <c r="BG38" s="208" t="e">
        <f aca="false">xSPRDOPT($BW38,$BV38,$CG38,0,$BY38,$BX38,$BZ38,$AJ38,1,3)*$CB38</f>
        <v>#NAME?</v>
      </c>
      <c r="BH38" s="208" t="e">
        <f aca="false">IF(OR(BF38&lt;&gt;0,BG38&lt;&gt;0),xSPRDOPT($BW38,$BV38,$CG38,0,$BY38,$BX38,$BZ38,$AJ38,1,12)*$CB38,0)</f>
        <v>#NAME?</v>
      </c>
      <c r="BI38" s="208" t="e">
        <f aca="false">xSPRDOPT($BW38,$BV38,$CG38,2*LN(1+CA38/2),$BY38,$BX38,$BZ38,$AJ38,1,9)</f>
        <v>#NAME?</v>
      </c>
      <c r="BJ38" s="208" t="e">
        <f aca="false">xSPRDOPT($BW38,$BV38,$CG38,0,$BY38,$BX38,$BZ38,$AJ38,1,6)*$CB38</f>
        <v>#NAME?</v>
      </c>
      <c r="BK38" s="208" t="e">
        <f aca="false">xSPRDOPT($BW38,$BV38,$CG38,0,$BY38,$BX38,$BZ38,$AJ38,1,5)*$CB38</f>
        <v>#NAME?</v>
      </c>
      <c r="BL38" s="208" t="e">
        <f aca="false">xSPRDOPT(BW38,BV38,CG38,0,BY38,BX38,BZ38,AJ38,1,2)*CB38</f>
        <v>#NAME?</v>
      </c>
      <c r="BM38" s="208" t="e">
        <f aca="false">xSPRDOPT(BW38,BV38,CG38,0,BY38,BX38,BZ38,AJ38,1,1)*CB38</f>
        <v>#NAME?</v>
      </c>
      <c r="BN38" s="208" t="e">
        <f aca="false">IF(AH38&lt;&gt;0,xSPRDOPT($BW38,$BV38,$CG38,2*LN(1+CA38/2),$BY38,$BX38,$BZ38,$AJ38,1,8)+(AJ38/365.25)*CH38/AH38,0)</f>
        <v>#VALUE!</v>
      </c>
      <c r="BO38" s="208" t="e">
        <f aca="false">xSPRDOPT($BW38,$BV38,$CG38,0,$BY38,$BX38,$BZ38,$AJ38,1,0)</f>
        <v>#NAME?</v>
      </c>
      <c r="BP38" s="208"/>
      <c r="BQ38" s="208"/>
      <c r="BR38" s="208"/>
      <c r="BS38" s="208"/>
      <c r="BV38" s="346" t="n">
        <v>3.41430216731232</v>
      </c>
      <c r="BW38" s="207" t="n">
        <v>3.556</v>
      </c>
      <c r="BX38" s="208" t="n">
        <v>0.403322695156833</v>
      </c>
      <c r="BY38" s="208" t="n">
        <v>0.408725166910036</v>
      </c>
      <c r="BZ38" s="208" t="n">
        <v>0.997455179193877</v>
      </c>
      <c r="CA38" s="208" t="n">
        <v>0.0259933166299384</v>
      </c>
      <c r="CB38" s="208" t="n">
        <v>0.964104400931869</v>
      </c>
      <c r="CC38" s="343" t="n">
        <v>-0.13</v>
      </c>
      <c r="CD38" s="343" t="n">
        <v>-0.01</v>
      </c>
      <c r="CE38" s="343" t="n">
        <v>0.155</v>
      </c>
      <c r="CF38" s="343" t="n">
        <v>0</v>
      </c>
      <c r="CG38" s="343" t="n">
        <v>0.0182</v>
      </c>
      <c r="CH38" s="343" t="n">
        <v>0</v>
      </c>
      <c r="CI38" s="343" t="n">
        <v>3.401</v>
      </c>
      <c r="CJ38" s="343"/>
      <c r="CK38" s="343"/>
      <c r="CL38" s="343"/>
      <c r="CM38" s="343"/>
    </row>
    <row r="39" customFormat="false" ht="12.75" hidden="false" customHeight="false" outlineLevel="0" collapsed="false">
      <c r="A39" s="338"/>
      <c r="B39" s="338"/>
      <c r="D39" s="199" t="e">
        <f aca="false">D38+AH38</f>
        <v>#VALUE!</v>
      </c>
      <c r="F39" s="200" t="e">
        <f aca="false">VLOOKUP(AG39,$AL$4:$AS$15,2)</f>
        <v>#VALUE!</v>
      </c>
      <c r="G39" s="200" t="e">
        <f aca="false">F39*$AU39</f>
        <v>#VALUE!</v>
      </c>
      <c r="H39" s="201" t="e">
        <f aca="false">(AL39+AM39+AN39)/(1-(AR39))</f>
        <v>#VALUE!</v>
      </c>
      <c r="I39" s="201" t="e">
        <f aca="false">(AL39+AO39+AP39)</f>
        <v>#VALUE!</v>
      </c>
      <c r="K39" s="201" t="e">
        <f aca="false">MAX(((I39-H39)-AQ39)*AU39*AH39,0)</f>
        <v>#VALUE!</v>
      </c>
      <c r="L39" s="339" t="e">
        <f aca="false">MAX(Q39-K39,0)</f>
        <v>#VALUE!</v>
      </c>
      <c r="N39" s="340" t="e">
        <f aca="false">SQRT(($AX39^2*($AH39/2)+$AW39^2*$AI39)/(($AH39/2)+$AI39))</f>
        <v>#VALUE!</v>
      </c>
      <c r="O39" s="340" t="e">
        <f aca="false">SQRT(($AY39^2*($AH39/2)+$AW39^2*$AI39)/(($AH39/2)+$AI39))</f>
        <v>#VALUE!</v>
      </c>
      <c r="P39" s="209" t="e">
        <f aca="false">(VLOOKUP(AI39,CorrelationTwo,2)*(AW39^2)*AI39+VLOOKUP(D39,CorrelationOne,$AK$9)*AX39*AY39*(AH39/2))/((AI39+(AH39/2))*O39*N39)*AF39</f>
        <v>#VALUE!</v>
      </c>
      <c r="Q39" s="339" t="e">
        <f aca="false">xSPRDOPT(I39,H39,AQ39,0,O39,N39,P39,D39-$G$5,1,0)*AH39*AU39</f>
        <v>#VALUE!</v>
      </c>
      <c r="R39" s="339"/>
      <c r="S39" s="203" t="e">
        <f aca="false">xSPRDOPT(I39,H39,AQ39,AT39,O39,N39,P39,D39-$G$5,1,2)*AF39*(F39/(1-AR39))*AH39</f>
        <v>#VALUE!</v>
      </c>
      <c r="T39" s="203" t="e">
        <f aca="false">xSPRDOPT(I39,H39,AQ39,AT39,O39,N39,P39,D39-$G$5,1,1)*AF39*F39*AH39</f>
        <v>#VALUE!</v>
      </c>
      <c r="U39" s="339"/>
      <c r="V39" s="341" t="e">
        <f aca="false">VLOOKUP($AG39,$AL$4:$AS$15,8)*AH39*AU39</f>
        <v>#VALUE!</v>
      </c>
      <c r="W39" s="341"/>
      <c r="X39" s="342" t="e">
        <f aca="false">((BM39*BC39)+(BL39*BB39))*AH39*F39</f>
        <v>#VALUE!</v>
      </c>
      <c r="Y39" s="342" t="e">
        <f aca="false">($F39*$AH39)*((($BG39/2)*($BC39)^2)+(($BF39/2)*($BB39)^2)+($BH39*$BC39*$BB39))</f>
        <v>#VALUE!</v>
      </c>
      <c r="Z39" s="342" t="e">
        <f aca="false">($BI39*$F39*$AH39*($G$5-$BV$5))/365.25</f>
        <v>#VALUE!</v>
      </c>
      <c r="AA39" s="342" t="e">
        <f aca="false">(($BK39*$BE39)+($BJ39*$BD39))*$F39*$AH39*$AF39</f>
        <v>#VALUE!</v>
      </c>
      <c r="AB39" s="342" t="e">
        <f aca="false">BN39*(AT39-CA39)*F39*AH39</f>
        <v>#VALUE!</v>
      </c>
      <c r="AC39" s="342" t="e">
        <f aca="false">BO39*CB39*F39*AH39*CA39*($G$5-$BV$5)/365.25</f>
        <v>#NAME?</v>
      </c>
      <c r="AF39" s="216" t="e">
        <f aca="false">IF(AND(D39&gt;=$G$7,D39&lt;=$G$8),1,0)</f>
        <v>#VALUE!</v>
      </c>
      <c r="AG39" s="216" t="e">
        <f aca="false">MONTH(D39)</f>
        <v>#VALUE!</v>
      </c>
      <c r="AH39" s="216" t="e">
        <f aca="false">(EOMONTH(D39,0)-EOMONTH(D39-DAY(D39),0))*AF39</f>
        <v>#VALUE!</v>
      </c>
      <c r="AI39" s="216" t="e">
        <f aca="false">AI38+AH38</f>
        <v>#VALUE!</v>
      </c>
      <c r="AJ39" s="216" t="e">
        <f aca="false">D39-$BV$5</f>
        <v>#VALUE!</v>
      </c>
      <c r="AL39" s="207" t="e">
        <f aca="false">VLOOKUP($D39,CurveTbl,$AK$4)</f>
        <v>#VALUE!</v>
      </c>
      <c r="AM39" s="343" t="e">
        <f aca="false">VLOOKUP($D39,CurveTbl,$AH$3)</f>
        <v>#VALUE!</v>
      </c>
      <c r="AN39" s="343" t="e">
        <f aca="false">VLOOKUP($D39,CurveTbl,$AH$4)+VLOOKUP($AG39,$AL$3:$AS$15,6)</f>
        <v>#VALUE!</v>
      </c>
      <c r="AO39" s="343" t="e">
        <f aca="false">VLOOKUP($D39,CurveTbl,$AH$5)</f>
        <v>#VALUE!</v>
      </c>
      <c r="AP39" s="343" t="e">
        <f aca="false">VLOOKUP($D39,CurveTbl,$AH$6)+VLOOKUP($AG39,$AL$3:$AS$15,7)</f>
        <v>#VALUE!</v>
      </c>
      <c r="AQ39" s="207" t="e">
        <f aca="false">VLOOKUP($AG39,$AL$4:$AS$15,3)+VLOOKUP($AG39,$AL$4:$AS$15,5)+($AH$10*VLOOKUP(D39,GRITable,2))</f>
        <v>#VALUE!</v>
      </c>
      <c r="AR39" s="208" t="e">
        <f aca="false">VLOOKUP($AG39,$AL$4:$AS$15,4)</f>
        <v>#VALUE!</v>
      </c>
      <c r="AS39" s="207" t="e">
        <f aca="false">(AL39+AM39+AN39)</f>
        <v>#VALUE!</v>
      </c>
      <c r="AT39" s="208" t="e">
        <f aca="false">VLOOKUP(D39,CurveTbl,$AK$6)</f>
        <v>#VALUE!</v>
      </c>
      <c r="AU39" s="208" t="e">
        <f aca="false">(1+$AT39/2)^(-2*($D39-$G$5)/365.25)*$AF39</f>
        <v>#VALUE!</v>
      </c>
      <c r="AV39" s="344" t="e">
        <f aca="false">ROUND((F39/(1-AR39))-F39,0)*AF39*AH39*AU39</f>
        <v>#VALUE!</v>
      </c>
      <c r="AW39" s="208" t="e">
        <f aca="false">VLOOKUP($D39,CurveTbl,$AK$8)</f>
        <v>#VALUE!</v>
      </c>
      <c r="AX39" s="208" t="e">
        <f aca="false">VLOOKUP($D39,CurveTbl,$AH$7)</f>
        <v>#VALUE!</v>
      </c>
      <c r="AY39" s="208" t="e">
        <f aca="false">VLOOKUP($D39,CurveTbl,$AH$8)</f>
        <v>#VALUE!</v>
      </c>
      <c r="AZ39" s="208"/>
      <c r="BA39" s="345"/>
      <c r="BB39" s="343" t="e">
        <f aca="false">$H39-$BV39</f>
        <v>#VALUE!</v>
      </c>
      <c r="BC39" s="343" t="e">
        <f aca="false">I39-BW39</f>
        <v>#VALUE!</v>
      </c>
      <c r="BD39" s="208" t="e">
        <f aca="false">N39-BX39</f>
        <v>#VALUE!</v>
      </c>
      <c r="BE39" s="208" t="e">
        <f aca="false">O39-BY39</f>
        <v>#VALUE!</v>
      </c>
      <c r="BF39" s="208" t="e">
        <f aca="false">xSPRDOPT($BW39,$BV39,$CG39,0,$BY39,$BX39,$BZ39,$AJ39,1,4)*$CB39</f>
        <v>#NAME?</v>
      </c>
      <c r="BG39" s="208" t="e">
        <f aca="false">xSPRDOPT($BW39,$BV39,$CG39,0,$BY39,$BX39,$BZ39,$AJ39,1,3)*$CB39</f>
        <v>#NAME?</v>
      </c>
      <c r="BH39" s="208" t="e">
        <f aca="false">IF(OR(BF39&lt;&gt;0,BG39&lt;&gt;0),xSPRDOPT($BW39,$BV39,$CG39,0,$BY39,$BX39,$BZ39,$AJ39,1,12)*$CB39,0)</f>
        <v>#NAME?</v>
      </c>
      <c r="BI39" s="208" t="e">
        <f aca="false">xSPRDOPT($BW39,$BV39,$CG39,2*LN(1+CA39/2),$BY39,$BX39,$BZ39,$AJ39,1,9)</f>
        <v>#NAME?</v>
      </c>
      <c r="BJ39" s="208" t="e">
        <f aca="false">xSPRDOPT($BW39,$BV39,$CG39,0,$BY39,$BX39,$BZ39,$AJ39,1,6)*$CB39</f>
        <v>#NAME?</v>
      </c>
      <c r="BK39" s="208" t="e">
        <f aca="false">xSPRDOPT($BW39,$BV39,$CG39,0,$BY39,$BX39,$BZ39,$AJ39,1,5)*$CB39</f>
        <v>#NAME?</v>
      </c>
      <c r="BL39" s="208" t="e">
        <f aca="false">xSPRDOPT(BW39,BV39,CG39,0,BY39,BX39,BZ39,AJ39,1,2)*CB39</f>
        <v>#NAME?</v>
      </c>
      <c r="BM39" s="208" t="e">
        <f aca="false">xSPRDOPT(BW39,BV39,CG39,0,BY39,BX39,BZ39,AJ39,1,1)*CB39</f>
        <v>#NAME?</v>
      </c>
      <c r="BN39" s="208" t="e">
        <f aca="false">IF(AH39&lt;&gt;0,xSPRDOPT($BW39,$BV39,$CG39,2*LN(1+CA39/2),$BY39,$BX39,$BZ39,$AJ39,1,8)+(AJ39/365.25)*CH39/AH39,0)</f>
        <v>#VALUE!</v>
      </c>
      <c r="BO39" s="208" t="e">
        <f aca="false">xSPRDOPT($BW39,$BV39,$CG39,0,$BY39,$BX39,$BZ39,$AJ39,1,0)</f>
        <v>#NAME?</v>
      </c>
      <c r="BP39" s="208"/>
      <c r="BQ39" s="208"/>
      <c r="BR39" s="208"/>
      <c r="BS39" s="208"/>
      <c r="BV39" s="346" t="n">
        <v>3.42477227515443</v>
      </c>
      <c r="BW39" s="207" t="n">
        <v>3.566</v>
      </c>
      <c r="BX39" s="208" t="n">
        <v>0.388764800021353</v>
      </c>
      <c r="BY39" s="208" t="n">
        <v>0.396394946947309</v>
      </c>
      <c r="BZ39" s="208" t="n">
        <v>0.995776251893384</v>
      </c>
      <c r="CA39" s="208" t="n">
        <v>0.0266629708010755</v>
      </c>
      <c r="CB39" s="208" t="n">
        <v>0.961109668781378</v>
      </c>
      <c r="CC39" s="343" t="n">
        <v>-0.13</v>
      </c>
      <c r="CD39" s="343" t="n">
        <v>-0.01</v>
      </c>
      <c r="CE39" s="343" t="n">
        <v>0.155</v>
      </c>
      <c r="CF39" s="343" t="n">
        <v>0</v>
      </c>
      <c r="CG39" s="343" t="n">
        <v>0.0182</v>
      </c>
      <c r="CH39" s="343" t="n">
        <v>0</v>
      </c>
      <c r="CI39" s="343" t="n">
        <v>3.411</v>
      </c>
      <c r="CJ39" s="343"/>
      <c r="CK39" s="343"/>
      <c r="CL39" s="343"/>
      <c r="CM39" s="343"/>
    </row>
    <row r="40" customFormat="false" ht="12.75" hidden="false" customHeight="false" outlineLevel="0" collapsed="false">
      <c r="A40" s="338"/>
      <c r="B40" s="338"/>
      <c r="D40" s="199" t="e">
        <f aca="false">D39+AH39</f>
        <v>#VALUE!</v>
      </c>
      <c r="F40" s="200" t="e">
        <f aca="false">VLOOKUP(AG40,$AL$4:$AS$15,2)</f>
        <v>#VALUE!</v>
      </c>
      <c r="G40" s="200" t="e">
        <f aca="false">F40*$AU40</f>
        <v>#VALUE!</v>
      </c>
      <c r="H40" s="201" t="e">
        <f aca="false">(AL40+AM40+AN40)/(1-(AR40))</f>
        <v>#VALUE!</v>
      </c>
      <c r="I40" s="201" t="e">
        <f aca="false">(AL40+AO40+AP40)</f>
        <v>#VALUE!</v>
      </c>
      <c r="K40" s="201" t="e">
        <f aca="false">MAX(((I40-H40)-AQ40)*AU40*AH40,0)</f>
        <v>#VALUE!</v>
      </c>
      <c r="L40" s="339" t="e">
        <f aca="false">MAX(Q40-K40,0)</f>
        <v>#VALUE!</v>
      </c>
      <c r="N40" s="340" t="e">
        <f aca="false">SQRT(($AX40^2*($AH40/2)+$AW40^2*$AI40)/(($AH40/2)+$AI40))</f>
        <v>#VALUE!</v>
      </c>
      <c r="O40" s="340" t="e">
        <f aca="false">SQRT(($AY40^2*($AH40/2)+$AW40^2*$AI40)/(($AH40/2)+$AI40))</f>
        <v>#VALUE!</v>
      </c>
      <c r="P40" s="209" t="e">
        <f aca="false">(VLOOKUP(AI40,CorrelationTwo,2)*(AW40^2)*AI40+VLOOKUP(D40,CorrelationOne,$AK$9)*AX40*AY40*(AH40/2))/((AI40+(AH40/2))*O40*N40)*AF40</f>
        <v>#VALUE!</v>
      </c>
      <c r="Q40" s="339" t="e">
        <f aca="false">xSPRDOPT(I40,H40,AQ40,0,O40,N40,P40,D40-$G$5,1,0)*AH40*AU40</f>
        <v>#VALUE!</v>
      </c>
      <c r="R40" s="339"/>
      <c r="S40" s="203" t="e">
        <f aca="false">xSPRDOPT(I40,H40,AQ40,AT40,O40,N40,P40,D40-$G$5,1,2)*AF40*(F40/(1-AR40))*AH40</f>
        <v>#VALUE!</v>
      </c>
      <c r="T40" s="203" t="e">
        <f aca="false">xSPRDOPT(I40,H40,AQ40,AT40,O40,N40,P40,D40-$G$5,1,1)*AF40*F40*AH40</f>
        <v>#VALUE!</v>
      </c>
      <c r="U40" s="339"/>
      <c r="V40" s="341" t="e">
        <f aca="false">VLOOKUP($AG40,$AL$4:$AS$15,8)*AH40*AU40</f>
        <v>#VALUE!</v>
      </c>
      <c r="W40" s="341"/>
      <c r="X40" s="342" t="e">
        <f aca="false">((BM40*BC40)+(BL40*BB40))*AH40*F40</f>
        <v>#VALUE!</v>
      </c>
      <c r="Y40" s="342" t="e">
        <f aca="false">($F40*$AH40)*((($BG40/2)*($BC40)^2)+(($BF40/2)*($BB40)^2)+($BH40*$BC40*$BB40))</f>
        <v>#VALUE!</v>
      </c>
      <c r="Z40" s="342" t="e">
        <f aca="false">($BI40*$F40*$AH40*($G$5-$BV$5))/365.25</f>
        <v>#VALUE!</v>
      </c>
      <c r="AA40" s="342" t="e">
        <f aca="false">(($BK40*$BE40)+($BJ40*$BD40))*$F40*$AH40*$AF40</f>
        <v>#VALUE!</v>
      </c>
      <c r="AB40" s="342" t="e">
        <f aca="false">BN40*(AT40-CA40)*F40*AH40</f>
        <v>#VALUE!</v>
      </c>
      <c r="AC40" s="342" t="e">
        <f aca="false">BO40*CB40*F40*AH40*CA40*($G$5-$BV$5)/365.25</f>
        <v>#NAME?</v>
      </c>
      <c r="AF40" s="216" t="e">
        <f aca="false">IF(AND(D40&gt;=$G$7,D40&lt;=$G$8),1,0)</f>
        <v>#VALUE!</v>
      </c>
      <c r="AG40" s="216" t="e">
        <f aca="false">MONTH(D40)</f>
        <v>#VALUE!</v>
      </c>
      <c r="AH40" s="216" t="e">
        <f aca="false">(EOMONTH(D40,0)-EOMONTH(D40-DAY(D40),0))*AF40</f>
        <v>#VALUE!</v>
      </c>
      <c r="AI40" s="216" t="e">
        <f aca="false">AI39+AH39</f>
        <v>#VALUE!</v>
      </c>
      <c r="AJ40" s="216" t="e">
        <f aca="false">D40-$BV$5</f>
        <v>#VALUE!</v>
      </c>
      <c r="AL40" s="207" t="e">
        <f aca="false">VLOOKUP($D40,CurveTbl,$AK$4)</f>
        <v>#VALUE!</v>
      </c>
      <c r="AM40" s="343" t="e">
        <f aca="false">VLOOKUP($D40,CurveTbl,$AH$3)</f>
        <v>#VALUE!</v>
      </c>
      <c r="AN40" s="343" t="e">
        <f aca="false">VLOOKUP($D40,CurveTbl,$AH$4)+VLOOKUP($AG40,$AL$3:$AS$15,6)</f>
        <v>#VALUE!</v>
      </c>
      <c r="AO40" s="343" t="e">
        <f aca="false">VLOOKUP($D40,CurveTbl,$AH$5)</f>
        <v>#VALUE!</v>
      </c>
      <c r="AP40" s="343" t="e">
        <f aca="false">VLOOKUP($D40,CurveTbl,$AH$6)+VLOOKUP($AG40,$AL$3:$AS$15,7)</f>
        <v>#VALUE!</v>
      </c>
      <c r="AQ40" s="207" t="e">
        <f aca="false">VLOOKUP($AG40,$AL$4:$AS$15,3)+VLOOKUP($AG40,$AL$4:$AS$15,5)+($AH$10*VLOOKUP(D40,GRITable,2))</f>
        <v>#VALUE!</v>
      </c>
      <c r="AR40" s="208" t="e">
        <f aca="false">VLOOKUP($AG40,$AL$4:$AS$15,4)</f>
        <v>#VALUE!</v>
      </c>
      <c r="AS40" s="207" t="e">
        <f aca="false">(AL40+AM40+AN40)</f>
        <v>#VALUE!</v>
      </c>
      <c r="AT40" s="208" t="e">
        <f aca="false">VLOOKUP(D40,CurveTbl,$AK$6)</f>
        <v>#VALUE!</v>
      </c>
      <c r="AU40" s="208" t="e">
        <f aca="false">(1+$AT40/2)^(-2*($D40-$G$5)/365.25)*$AF40</f>
        <v>#VALUE!</v>
      </c>
      <c r="AV40" s="344" t="e">
        <f aca="false">ROUND((F40/(1-AR40))-F40,0)*AF40*AH40*AU40</f>
        <v>#VALUE!</v>
      </c>
      <c r="AW40" s="208" t="e">
        <f aca="false">VLOOKUP($D40,CurveTbl,$AK$8)</f>
        <v>#VALUE!</v>
      </c>
      <c r="AX40" s="208" t="e">
        <f aca="false">VLOOKUP($D40,CurveTbl,$AH$7)</f>
        <v>#VALUE!</v>
      </c>
      <c r="AY40" s="208" t="e">
        <f aca="false">VLOOKUP($D40,CurveTbl,$AH$8)</f>
        <v>#VALUE!</v>
      </c>
      <c r="AZ40" s="208"/>
      <c r="BA40" s="345"/>
      <c r="BB40" s="343" t="e">
        <f aca="false">$H40-$BV40</f>
        <v>#VALUE!</v>
      </c>
      <c r="BC40" s="343" t="e">
        <f aca="false">I40-BW40</f>
        <v>#VALUE!</v>
      </c>
      <c r="BD40" s="208" t="e">
        <f aca="false">N40-BX40</f>
        <v>#VALUE!</v>
      </c>
      <c r="BE40" s="208" t="e">
        <f aca="false">O40-BY40</f>
        <v>#VALUE!</v>
      </c>
      <c r="BF40" s="208" t="e">
        <f aca="false">xSPRDOPT($BW40,$BV40,$CG40,0,$BY40,$BX40,$BZ40,$AJ40,1,4)*$CB40</f>
        <v>#NAME?</v>
      </c>
      <c r="BG40" s="208" t="e">
        <f aca="false">xSPRDOPT($BW40,$BV40,$CG40,0,$BY40,$BX40,$BZ40,$AJ40,1,3)*$CB40</f>
        <v>#NAME?</v>
      </c>
      <c r="BH40" s="208" t="e">
        <f aca="false">IF(OR(BF40&lt;&gt;0,BG40&lt;&gt;0),xSPRDOPT($BW40,$BV40,$CG40,0,$BY40,$BX40,$BZ40,$AJ40,1,12)*$CB40,0)</f>
        <v>#NAME?</v>
      </c>
      <c r="BI40" s="208" t="e">
        <f aca="false">xSPRDOPT($BW40,$BV40,$CG40,2*LN(1+CA40/2),$BY40,$BX40,$BZ40,$AJ40,1,9)</f>
        <v>#NAME?</v>
      </c>
      <c r="BJ40" s="208" t="e">
        <f aca="false">xSPRDOPT($BW40,$BV40,$CG40,0,$BY40,$BX40,$BZ40,$AJ40,1,6)*$CB40</f>
        <v>#NAME?</v>
      </c>
      <c r="BK40" s="208" t="e">
        <f aca="false">xSPRDOPT($BW40,$BV40,$CG40,0,$BY40,$BX40,$BZ40,$AJ40,1,5)*$CB40</f>
        <v>#NAME?</v>
      </c>
      <c r="BL40" s="208" t="e">
        <f aca="false">xSPRDOPT(BW40,BV40,CG40,0,BY40,BX40,BZ40,AJ40,1,2)*CB40</f>
        <v>#NAME?</v>
      </c>
      <c r="BM40" s="208" t="e">
        <f aca="false">xSPRDOPT(BW40,BV40,CG40,0,BY40,BX40,BZ40,AJ40,1,1)*CB40</f>
        <v>#NAME?</v>
      </c>
      <c r="BN40" s="208" t="e">
        <f aca="false">IF(AH40&lt;&gt;0,xSPRDOPT($BW40,$BV40,$CG40,2*LN(1+CA40/2),$BY40,$BX40,$BZ40,$AJ40,1,8)+(AJ40/365.25)*CH40/AH40,0)</f>
        <v>#VALUE!</v>
      </c>
      <c r="BO40" s="208" t="e">
        <f aca="false">xSPRDOPT($BW40,$BV40,$CG40,0,$BY40,$BX40,$BZ40,$AJ40,1,0)</f>
        <v>#NAME?</v>
      </c>
      <c r="BP40" s="208"/>
      <c r="BQ40" s="208"/>
      <c r="BR40" s="208"/>
      <c r="BS40" s="208"/>
      <c r="BV40" s="346" t="n">
        <v>3.46141765260182</v>
      </c>
      <c r="BW40" s="207" t="n">
        <v>3.601</v>
      </c>
      <c r="BX40" s="208" t="n">
        <v>0.383804752553823</v>
      </c>
      <c r="BY40" s="208" t="n">
        <v>0.39089425176405</v>
      </c>
      <c r="BZ40" s="208" t="n">
        <v>0.996012211463221</v>
      </c>
      <c r="CA40" s="208" t="n">
        <v>0.0273549469370229</v>
      </c>
      <c r="CB40" s="208" t="n">
        <v>0.957915961518482</v>
      </c>
      <c r="CC40" s="343" t="n">
        <v>-0.13</v>
      </c>
      <c r="CD40" s="343" t="n">
        <v>-0.01</v>
      </c>
      <c r="CE40" s="343" t="n">
        <v>0.155</v>
      </c>
      <c r="CF40" s="343" t="n">
        <v>0</v>
      </c>
      <c r="CG40" s="343" t="n">
        <v>0.0182</v>
      </c>
      <c r="CH40" s="343" t="n">
        <v>0</v>
      </c>
      <c r="CI40" s="343" t="n">
        <v>3.446</v>
      </c>
      <c r="CJ40" s="343"/>
      <c r="CK40" s="343"/>
      <c r="CL40" s="343"/>
      <c r="CM40" s="343"/>
    </row>
    <row r="41" customFormat="false" ht="12.75" hidden="false" customHeight="false" outlineLevel="0" collapsed="false">
      <c r="A41" s="338"/>
      <c r="B41" s="338"/>
      <c r="D41" s="199" t="e">
        <f aca="false">D40+AH40</f>
        <v>#VALUE!</v>
      </c>
      <c r="F41" s="200" t="e">
        <f aca="false">VLOOKUP(AG41,$AL$4:$AS$15,2)</f>
        <v>#VALUE!</v>
      </c>
      <c r="G41" s="200" t="e">
        <f aca="false">F41*$AU41</f>
        <v>#VALUE!</v>
      </c>
      <c r="H41" s="201" t="e">
        <f aca="false">(AL41+AM41+AN41)/(1-(AR41))</f>
        <v>#VALUE!</v>
      </c>
      <c r="I41" s="201" t="e">
        <f aca="false">(AL41+AO41+AP41)</f>
        <v>#VALUE!</v>
      </c>
      <c r="K41" s="201" t="e">
        <f aca="false">MAX(((I41-H41)-AQ41)*AU41*AH41,0)</f>
        <v>#VALUE!</v>
      </c>
      <c r="L41" s="339" t="e">
        <f aca="false">MAX(Q41-K41,0)</f>
        <v>#VALUE!</v>
      </c>
      <c r="N41" s="340" t="e">
        <f aca="false">SQRT(($AX41^2*($AH41/2)+$AW41^2*$AI41)/(($AH41/2)+$AI41))</f>
        <v>#VALUE!</v>
      </c>
      <c r="O41" s="340" t="e">
        <f aca="false">SQRT(($AY41^2*($AH41/2)+$AW41^2*$AI41)/(($AH41/2)+$AI41))</f>
        <v>#VALUE!</v>
      </c>
      <c r="P41" s="209" t="e">
        <f aca="false">(VLOOKUP(AI41,CorrelationTwo,2)*(AW41^2)*AI41+VLOOKUP(D41,CorrelationOne,$AK$9)*AX41*AY41*(AH41/2))/((AI41+(AH41/2))*O41*N41)*AF41</f>
        <v>#VALUE!</v>
      </c>
      <c r="Q41" s="339" t="e">
        <f aca="false">xSPRDOPT(I41,H41,AQ41,0,O41,N41,P41,D41-$G$5,1,0)*AH41*AU41</f>
        <v>#VALUE!</v>
      </c>
      <c r="R41" s="339"/>
      <c r="S41" s="203" t="e">
        <f aca="false">xSPRDOPT(I41,H41,AQ41,AT41,O41,N41,P41,D41-$G$5,1,2)*AF41*(F41/(1-AR41))*AH41</f>
        <v>#VALUE!</v>
      </c>
      <c r="T41" s="203" t="e">
        <f aca="false">xSPRDOPT(I41,H41,AQ41,AT41,O41,N41,P41,D41-$G$5,1,1)*AF41*F41*AH41</f>
        <v>#VALUE!</v>
      </c>
      <c r="U41" s="339"/>
      <c r="V41" s="341" t="e">
        <f aca="false">VLOOKUP($AG41,$AL$4:$AS$15,8)*AH41*AU41</f>
        <v>#VALUE!</v>
      </c>
      <c r="W41" s="341"/>
      <c r="X41" s="342" t="e">
        <f aca="false">((BM41*BC41)+(BL41*BB41))*AH41*F41</f>
        <v>#VALUE!</v>
      </c>
      <c r="Y41" s="342" t="e">
        <f aca="false">($F41*$AH41)*((($BG41/2)*($BC41)^2)+(($BF41/2)*($BB41)^2)+($BH41*$BC41*$BB41))</f>
        <v>#VALUE!</v>
      </c>
      <c r="Z41" s="342" t="e">
        <f aca="false">($BI41*$F41*$AH41*($G$5-$BV$5))/365.25</f>
        <v>#VALUE!</v>
      </c>
      <c r="AA41" s="342" t="e">
        <f aca="false">(($BK41*$BE41)+($BJ41*$BD41))*$F41*$AH41*$AF41</f>
        <v>#VALUE!</v>
      </c>
      <c r="AB41" s="342" t="e">
        <f aca="false">BN41*(AT41-CA41)*F41*AH41</f>
        <v>#VALUE!</v>
      </c>
      <c r="AC41" s="342" t="e">
        <f aca="false">BO41*CB41*F41*AH41*CA41*($G$5-$BV$5)/365.25</f>
        <v>#NAME?</v>
      </c>
      <c r="AF41" s="216" t="e">
        <f aca="false">IF(AND(D41&gt;=$G$7,D41&lt;=$G$8),1,0)</f>
        <v>#VALUE!</v>
      </c>
      <c r="AG41" s="216" t="e">
        <f aca="false">MONTH(D41)</f>
        <v>#VALUE!</v>
      </c>
      <c r="AH41" s="216" t="e">
        <f aca="false">(EOMONTH(D41,0)-EOMONTH(D41-DAY(D41),0))*AF41</f>
        <v>#VALUE!</v>
      </c>
      <c r="AI41" s="216" t="e">
        <f aca="false">AI40+AH40</f>
        <v>#VALUE!</v>
      </c>
      <c r="AJ41" s="216" t="e">
        <f aca="false">D41-$BV$5</f>
        <v>#VALUE!</v>
      </c>
      <c r="AL41" s="207" t="e">
        <f aca="false">VLOOKUP($D41,CurveTbl,$AK$4)</f>
        <v>#VALUE!</v>
      </c>
      <c r="AM41" s="343" t="e">
        <f aca="false">VLOOKUP($D41,CurveTbl,$AH$3)</f>
        <v>#VALUE!</v>
      </c>
      <c r="AN41" s="343" t="e">
        <f aca="false">VLOOKUP($D41,CurveTbl,$AH$4)+VLOOKUP($AG41,$AL$3:$AS$15,6)</f>
        <v>#VALUE!</v>
      </c>
      <c r="AO41" s="343" t="e">
        <f aca="false">VLOOKUP($D41,CurveTbl,$AH$5)</f>
        <v>#VALUE!</v>
      </c>
      <c r="AP41" s="343" t="e">
        <f aca="false">VLOOKUP($D41,CurveTbl,$AH$6)+VLOOKUP($AG41,$AL$3:$AS$15,7)</f>
        <v>#VALUE!</v>
      </c>
      <c r="AQ41" s="207" t="e">
        <f aca="false">VLOOKUP($AG41,$AL$4:$AS$15,3)+VLOOKUP($AG41,$AL$4:$AS$15,5)+($AH$10*VLOOKUP(D41,GRITable,2))</f>
        <v>#VALUE!</v>
      </c>
      <c r="AR41" s="208" t="e">
        <f aca="false">VLOOKUP($AG41,$AL$4:$AS$15,4)</f>
        <v>#VALUE!</v>
      </c>
      <c r="AS41" s="207" t="e">
        <f aca="false">(AL41+AM41+AN41)</f>
        <v>#VALUE!</v>
      </c>
      <c r="AT41" s="208" t="e">
        <f aca="false">VLOOKUP(D41,CurveTbl,$AK$6)</f>
        <v>#VALUE!</v>
      </c>
      <c r="AU41" s="208" t="e">
        <f aca="false">(1+$AT41/2)^(-2*($D41-$G$5)/365.25)*$AF41</f>
        <v>#VALUE!</v>
      </c>
      <c r="AV41" s="344" t="e">
        <f aca="false">ROUND((F41/(1-AR41))-F41,0)*AF41*AH41*AU41</f>
        <v>#VALUE!</v>
      </c>
      <c r="AW41" s="208" t="e">
        <f aca="false">VLOOKUP($D41,CurveTbl,$AK$8)</f>
        <v>#VALUE!</v>
      </c>
      <c r="AX41" s="208" t="e">
        <f aca="false">VLOOKUP($D41,CurveTbl,$AH$7)</f>
        <v>#VALUE!</v>
      </c>
      <c r="AY41" s="208" t="e">
        <f aca="false">VLOOKUP($D41,CurveTbl,$AH$8)</f>
        <v>#VALUE!</v>
      </c>
      <c r="AZ41" s="208"/>
      <c r="BA41" s="345"/>
      <c r="BB41" s="343" t="e">
        <f aca="false">$H41-$BV41</f>
        <v>#VALUE!</v>
      </c>
      <c r="BC41" s="343" t="e">
        <f aca="false">I41-BW41</f>
        <v>#VALUE!</v>
      </c>
      <c r="BD41" s="208" t="e">
        <f aca="false">N41-BX41</f>
        <v>#VALUE!</v>
      </c>
      <c r="BE41" s="208" t="e">
        <f aca="false">O41-BY41</f>
        <v>#VALUE!</v>
      </c>
      <c r="BF41" s="208" t="e">
        <f aca="false">xSPRDOPT($BW41,$BV41,$CG41,0,$BY41,$BX41,$BZ41,$AJ41,1,4)*$CB41</f>
        <v>#NAME?</v>
      </c>
      <c r="BG41" s="208" t="e">
        <f aca="false">xSPRDOPT($BW41,$BV41,$CG41,0,$BY41,$BX41,$BZ41,$AJ41,1,3)*$CB41</f>
        <v>#NAME?</v>
      </c>
      <c r="BH41" s="208" t="e">
        <f aca="false">IF(OR(BF41&lt;&gt;0,BG41&lt;&gt;0),xSPRDOPT($BW41,$BV41,$CG41,0,$BY41,$BX41,$BZ41,$AJ41,1,12)*$CB41,0)</f>
        <v>#NAME?</v>
      </c>
      <c r="BI41" s="208" t="e">
        <f aca="false">xSPRDOPT($BW41,$BV41,$CG41,2*LN(1+CA41/2),$BY41,$BX41,$BZ41,$AJ41,1,9)</f>
        <v>#NAME?</v>
      </c>
      <c r="BJ41" s="208" t="e">
        <f aca="false">xSPRDOPT($BW41,$BV41,$CG41,0,$BY41,$BX41,$BZ41,$AJ41,1,6)*$CB41</f>
        <v>#NAME?</v>
      </c>
      <c r="BK41" s="208" t="e">
        <f aca="false">xSPRDOPT($BW41,$BV41,$CG41,0,$BY41,$BX41,$BZ41,$AJ41,1,5)*$CB41</f>
        <v>#NAME?</v>
      </c>
      <c r="BL41" s="208" t="e">
        <f aca="false">xSPRDOPT(BW41,BV41,CG41,0,BY41,BX41,BZ41,AJ41,1,2)*CB41</f>
        <v>#NAME?</v>
      </c>
      <c r="BM41" s="208" t="e">
        <f aca="false">xSPRDOPT(BW41,BV41,CG41,0,BY41,BX41,BZ41,AJ41,1,1)*CB41</f>
        <v>#NAME?</v>
      </c>
      <c r="BN41" s="208" t="e">
        <f aca="false">IF(AH41&lt;&gt;0,xSPRDOPT($BW41,$BV41,$CG41,2*LN(1+CA41/2),$BY41,$BX41,$BZ41,$AJ41,1,8)+(AJ41/365.25)*CH41/AH41,0)</f>
        <v>#VALUE!</v>
      </c>
      <c r="BO41" s="208" t="e">
        <f aca="false">xSPRDOPT($BW41,$BV41,$CG41,0,$BY41,$BX41,$BZ41,$AJ41,1,0)</f>
        <v>#NAME?</v>
      </c>
      <c r="BP41" s="208"/>
      <c r="BQ41" s="208"/>
      <c r="BR41" s="208"/>
      <c r="BS41" s="208"/>
      <c r="BV41" s="346" t="n">
        <v>3.49806303004921</v>
      </c>
      <c r="BW41" s="207" t="n">
        <v>3.636</v>
      </c>
      <c r="BX41" s="208" t="n">
        <v>0.383780816795789</v>
      </c>
      <c r="BY41" s="208" t="n">
        <v>0.392867317661192</v>
      </c>
      <c r="BZ41" s="208" t="n">
        <v>0.99426320120111</v>
      </c>
      <c r="CA41" s="208" t="n">
        <v>0.0280205165850624</v>
      </c>
      <c r="CB41" s="208" t="n">
        <v>0.95473677803175</v>
      </c>
      <c r="CC41" s="343" t="n">
        <v>-0.13</v>
      </c>
      <c r="CD41" s="343" t="n">
        <v>-0.01</v>
      </c>
      <c r="CE41" s="343" t="n">
        <v>0.155</v>
      </c>
      <c r="CF41" s="343" t="n">
        <v>0</v>
      </c>
      <c r="CG41" s="343" t="n">
        <v>0.0182</v>
      </c>
      <c r="CH41" s="343" t="n">
        <v>0</v>
      </c>
      <c r="CI41" s="343" t="n">
        <v>3.481</v>
      </c>
      <c r="CJ41" s="343"/>
      <c r="CK41" s="343"/>
      <c r="CL41" s="343"/>
      <c r="CM41" s="343"/>
    </row>
    <row r="42" customFormat="false" ht="12.75" hidden="false" customHeight="false" outlineLevel="0" collapsed="false">
      <c r="A42" s="338"/>
      <c r="B42" s="338"/>
      <c r="D42" s="199" t="e">
        <f aca="false">D41+AH41</f>
        <v>#VALUE!</v>
      </c>
      <c r="F42" s="200" t="e">
        <f aca="false">VLOOKUP(AG42,$AL$4:$AS$15,2)</f>
        <v>#VALUE!</v>
      </c>
      <c r="G42" s="200" t="e">
        <f aca="false">F42*$AU42</f>
        <v>#VALUE!</v>
      </c>
      <c r="H42" s="201" t="e">
        <f aca="false">(AL42+AM42+AN42)/(1-(AR42))</f>
        <v>#VALUE!</v>
      </c>
      <c r="I42" s="201" t="e">
        <f aca="false">(AL42+AO42+AP42)</f>
        <v>#VALUE!</v>
      </c>
      <c r="K42" s="201" t="e">
        <f aca="false">MAX(((I42-H42)-AQ42)*AU42*AH42,0)</f>
        <v>#VALUE!</v>
      </c>
      <c r="L42" s="339" t="e">
        <f aca="false">MAX(Q42-K42,0)</f>
        <v>#VALUE!</v>
      </c>
      <c r="N42" s="340" t="e">
        <f aca="false">SQRT(($AX42^2*($AH42/2)+$AW42^2*$AI42)/(($AH42/2)+$AI42))</f>
        <v>#VALUE!</v>
      </c>
      <c r="O42" s="340" t="e">
        <f aca="false">SQRT(($AY42^2*($AH42/2)+$AW42^2*$AI42)/(($AH42/2)+$AI42))</f>
        <v>#VALUE!</v>
      </c>
      <c r="P42" s="209" t="e">
        <f aca="false">(VLOOKUP(AI42,CorrelationTwo,2)*(AW42^2)*AI42+VLOOKUP(D42,CorrelationOne,$AK$9)*AX42*AY42*(AH42/2))/((AI42+(AH42/2))*O42*N42)*AF42</f>
        <v>#VALUE!</v>
      </c>
      <c r="Q42" s="339" t="e">
        <f aca="false">xSPRDOPT(I42,H42,AQ42,0,O42,N42,P42,D42-$G$5,1,0)*AH42*AU42</f>
        <v>#VALUE!</v>
      </c>
      <c r="R42" s="339"/>
      <c r="S42" s="203" t="e">
        <f aca="false">xSPRDOPT(I42,H42,AQ42,AT42,O42,N42,P42,D42-$G$5,1,2)*AF42*(F42/(1-AR42))*AH42</f>
        <v>#VALUE!</v>
      </c>
      <c r="T42" s="203" t="e">
        <f aca="false">xSPRDOPT(I42,H42,AQ42,AT42,O42,N42,P42,D42-$G$5,1,1)*AF42*F42*AH42</f>
        <v>#VALUE!</v>
      </c>
      <c r="U42" s="339"/>
      <c r="V42" s="341" t="e">
        <f aca="false">VLOOKUP($AG42,$AL$4:$AS$15,8)*AH42*AU42</f>
        <v>#VALUE!</v>
      </c>
      <c r="W42" s="341"/>
      <c r="X42" s="342" t="e">
        <f aca="false">((BM42*BC42)+(BL42*BB42))*AH42*F42</f>
        <v>#VALUE!</v>
      </c>
      <c r="Y42" s="342" t="e">
        <f aca="false">($F42*$AH42)*((($BG42/2)*($BC42)^2)+(($BF42/2)*($BB42)^2)+($BH42*$BC42*$BB42))</f>
        <v>#VALUE!</v>
      </c>
      <c r="Z42" s="342" t="e">
        <f aca="false">($BI42*$F42*$AH42*($G$5-$BV$5))/365.25</f>
        <v>#VALUE!</v>
      </c>
      <c r="AA42" s="342" t="e">
        <f aca="false">(($BK42*$BE42)+($BJ42*$BD42))*$F42*$AH42*$AF42</f>
        <v>#VALUE!</v>
      </c>
      <c r="AB42" s="342" t="e">
        <f aca="false">BN42*(AT42-CA42)*F42*AH42</f>
        <v>#VALUE!</v>
      </c>
      <c r="AC42" s="342" t="e">
        <f aca="false">BO42*CB42*F42*AH42*CA42*($G$5-$BV$5)/365.25</f>
        <v>#NAME?</v>
      </c>
      <c r="AF42" s="216" t="e">
        <f aca="false">IF(AND(D42&gt;=$G$7,D42&lt;=$G$8),1,0)</f>
        <v>#VALUE!</v>
      </c>
      <c r="AG42" s="216" t="e">
        <f aca="false">MONTH(D42)</f>
        <v>#VALUE!</v>
      </c>
      <c r="AH42" s="216" t="e">
        <f aca="false">(EOMONTH(D42,0)-EOMONTH(D42-DAY(D42),0))*AF42</f>
        <v>#VALUE!</v>
      </c>
      <c r="AI42" s="216" t="e">
        <f aca="false">AI41+AH41</f>
        <v>#VALUE!</v>
      </c>
      <c r="AJ42" s="216" t="e">
        <f aca="false">D42-$BV$5</f>
        <v>#VALUE!</v>
      </c>
      <c r="AL42" s="207" t="e">
        <f aca="false">VLOOKUP($D42,CurveTbl,$AK$4)</f>
        <v>#VALUE!</v>
      </c>
      <c r="AM42" s="343" t="e">
        <f aca="false">VLOOKUP($D42,CurveTbl,$AH$3)</f>
        <v>#VALUE!</v>
      </c>
      <c r="AN42" s="343" t="e">
        <f aca="false">VLOOKUP($D42,CurveTbl,$AH$4)+VLOOKUP($AG42,$AL$3:$AS$15,6)</f>
        <v>#VALUE!</v>
      </c>
      <c r="AO42" s="343" t="e">
        <f aca="false">VLOOKUP($D42,CurveTbl,$AH$5)</f>
        <v>#VALUE!</v>
      </c>
      <c r="AP42" s="343" t="e">
        <f aca="false">VLOOKUP($D42,CurveTbl,$AH$6)+VLOOKUP($AG42,$AL$3:$AS$15,7)</f>
        <v>#VALUE!</v>
      </c>
      <c r="AQ42" s="207" t="e">
        <f aca="false">VLOOKUP($AG42,$AL$4:$AS$15,3)+VLOOKUP($AG42,$AL$4:$AS$15,5)+($AH$10*VLOOKUP(D42,GRITable,2))</f>
        <v>#VALUE!</v>
      </c>
      <c r="AR42" s="208" t="e">
        <f aca="false">VLOOKUP($AG42,$AL$4:$AS$15,4)</f>
        <v>#VALUE!</v>
      </c>
      <c r="AS42" s="207" t="e">
        <f aca="false">(AL42+AM42+AN42)</f>
        <v>#VALUE!</v>
      </c>
      <c r="AT42" s="208" t="e">
        <f aca="false">VLOOKUP(D42,CurveTbl,$AK$6)</f>
        <v>#VALUE!</v>
      </c>
      <c r="AU42" s="208" t="e">
        <f aca="false">(1+$AT42/2)^(-2*($D42-$G$5)/365.25)*$AF42</f>
        <v>#VALUE!</v>
      </c>
      <c r="AV42" s="344" t="e">
        <f aca="false">ROUND((F42/(1-AR42))-F42,0)*AF42*AH42*AU42</f>
        <v>#VALUE!</v>
      </c>
      <c r="AW42" s="208" t="e">
        <f aca="false">VLOOKUP($D42,CurveTbl,$AK$8)</f>
        <v>#VALUE!</v>
      </c>
      <c r="AX42" s="208" t="e">
        <f aca="false">VLOOKUP($D42,CurveTbl,$AH$7)</f>
        <v>#VALUE!</v>
      </c>
      <c r="AY42" s="208" t="e">
        <f aca="false">VLOOKUP($D42,CurveTbl,$AH$8)</f>
        <v>#VALUE!</v>
      </c>
      <c r="AZ42" s="208"/>
      <c r="BA42" s="345"/>
      <c r="BB42" s="343" t="e">
        <f aca="false">$H42-$BV42</f>
        <v>#VALUE!</v>
      </c>
      <c r="BC42" s="343" t="e">
        <f aca="false">I42-BW42</f>
        <v>#VALUE!</v>
      </c>
      <c r="BD42" s="208" t="e">
        <f aca="false">N42-BX42</f>
        <v>#VALUE!</v>
      </c>
      <c r="BE42" s="208" t="e">
        <f aca="false">O42-BY42</f>
        <v>#VALUE!</v>
      </c>
      <c r="BF42" s="208" t="e">
        <f aca="false">xSPRDOPT($BW42,$BV42,$CG42,0,$BY42,$BX42,$BZ42,$AJ42,1,4)*$CB42</f>
        <v>#NAME?</v>
      </c>
      <c r="BG42" s="208" t="e">
        <f aca="false">xSPRDOPT($BW42,$BV42,$CG42,0,$BY42,$BX42,$BZ42,$AJ42,1,3)*$CB42</f>
        <v>#NAME?</v>
      </c>
      <c r="BH42" s="208" t="e">
        <f aca="false">IF(OR(BF42&lt;&gt;0,BG42&lt;&gt;0),xSPRDOPT($BW42,$BV42,$CG42,0,$BY42,$BX42,$BZ42,$AJ42,1,12)*$CB42,0)</f>
        <v>#NAME?</v>
      </c>
      <c r="BI42" s="208" t="e">
        <f aca="false">xSPRDOPT($BW42,$BV42,$CG42,2*LN(1+CA42/2),$BY42,$BX42,$BZ42,$AJ42,1,9)</f>
        <v>#NAME?</v>
      </c>
      <c r="BJ42" s="208" t="e">
        <f aca="false">xSPRDOPT($BW42,$BV42,$CG42,0,$BY42,$BX42,$BZ42,$AJ42,1,6)*$CB42</f>
        <v>#NAME?</v>
      </c>
      <c r="BK42" s="208" t="e">
        <f aca="false">xSPRDOPT($BW42,$BV42,$CG42,0,$BY42,$BX42,$BZ42,$AJ42,1,5)*$CB42</f>
        <v>#NAME?</v>
      </c>
      <c r="BL42" s="208" t="e">
        <f aca="false">xSPRDOPT(BW42,BV42,CG42,0,BY42,BX42,BZ42,AJ42,1,2)*CB42</f>
        <v>#NAME?</v>
      </c>
      <c r="BM42" s="208" t="e">
        <f aca="false">xSPRDOPT(BW42,BV42,CG42,0,BY42,BX42,BZ42,AJ42,1,1)*CB42</f>
        <v>#NAME?</v>
      </c>
      <c r="BN42" s="208" t="e">
        <f aca="false">IF(AH42&lt;&gt;0,xSPRDOPT($BW42,$BV42,$CG42,2*LN(1+CA42/2),$BY42,$BX42,$BZ42,$AJ42,1,8)+(AJ42/365.25)*CH42/AH42,0)</f>
        <v>#VALUE!</v>
      </c>
      <c r="BO42" s="208" t="e">
        <f aca="false">xSPRDOPT($BW42,$BV42,$CG42,0,$BY42,$BX42,$BZ42,$AJ42,1,0)</f>
        <v>#NAME?</v>
      </c>
      <c r="BP42" s="208"/>
      <c r="BQ42" s="208"/>
      <c r="BR42" s="208"/>
      <c r="BS42" s="208"/>
      <c r="BV42" s="346" t="n">
        <v>3.52633232122291</v>
      </c>
      <c r="BW42" s="207" t="n">
        <v>3.663</v>
      </c>
      <c r="BX42" s="208" t="n">
        <v>0.386734272771555</v>
      </c>
      <c r="BY42" s="208" t="n">
        <v>0.394539932569419</v>
      </c>
      <c r="BZ42" s="208" t="n">
        <v>0.996107168175074</v>
      </c>
      <c r="CA42" s="208" t="n">
        <v>0.0287024406202163</v>
      </c>
      <c r="CB42" s="208" t="n">
        <v>0.951364863050699</v>
      </c>
      <c r="CC42" s="343" t="n">
        <v>-0.13</v>
      </c>
      <c r="CD42" s="343" t="n">
        <v>-0.01</v>
      </c>
      <c r="CE42" s="343" t="n">
        <v>0.155</v>
      </c>
      <c r="CF42" s="343" t="n">
        <v>0</v>
      </c>
      <c r="CG42" s="343" t="n">
        <v>0.0182</v>
      </c>
      <c r="CH42" s="343" t="n">
        <v>0</v>
      </c>
      <c r="CI42" s="343" t="n">
        <v>3.508</v>
      </c>
      <c r="CJ42" s="343"/>
      <c r="CK42" s="343"/>
      <c r="CL42" s="343"/>
      <c r="CM42" s="343"/>
    </row>
    <row r="43" customFormat="false" ht="12.75" hidden="false" customHeight="false" outlineLevel="0" collapsed="false">
      <c r="A43" s="338"/>
      <c r="B43" s="338"/>
      <c r="D43" s="199" t="e">
        <f aca="false">D42+AH42</f>
        <v>#VALUE!</v>
      </c>
      <c r="F43" s="200" t="e">
        <f aca="false">VLOOKUP(AG43,$AL$4:$AS$15,2)</f>
        <v>#VALUE!</v>
      </c>
      <c r="G43" s="200" t="e">
        <f aca="false">F43*$AU43</f>
        <v>#VALUE!</v>
      </c>
      <c r="H43" s="201" t="e">
        <f aca="false">(AL43+AM43+AN43)/(1-(AR43))</f>
        <v>#VALUE!</v>
      </c>
      <c r="I43" s="201" t="e">
        <f aca="false">(AL43+AO43+AP43)</f>
        <v>#VALUE!</v>
      </c>
      <c r="K43" s="201" t="e">
        <f aca="false">MAX(((I43-H43)-AQ43)*AU43*AH43,0)</f>
        <v>#VALUE!</v>
      </c>
      <c r="L43" s="339" t="e">
        <f aca="false">MAX(Q43-K43,0)</f>
        <v>#VALUE!</v>
      </c>
      <c r="N43" s="340" t="e">
        <f aca="false">SQRT(($AX43^2*($AH43/2)+$AW43^2*$AI43)/(($AH43/2)+$AI43))</f>
        <v>#VALUE!</v>
      </c>
      <c r="O43" s="340" t="e">
        <f aca="false">SQRT(($AY43^2*($AH43/2)+$AW43^2*$AI43)/(($AH43/2)+$AI43))</f>
        <v>#VALUE!</v>
      </c>
      <c r="P43" s="209" t="e">
        <f aca="false">(VLOOKUP(AI43,CorrelationTwo,2)*(AW43^2)*AI43+VLOOKUP(D43,CorrelationOne,$AK$9)*AX43*AY43*(AH43/2))/((AI43+(AH43/2))*O43*N43)*AF43</f>
        <v>#VALUE!</v>
      </c>
      <c r="Q43" s="339" t="e">
        <f aca="false">xSPRDOPT(I43,H43,AQ43,0,O43,N43,P43,D43-$G$5,1,0)*AH43*AU43</f>
        <v>#VALUE!</v>
      </c>
      <c r="R43" s="339"/>
      <c r="S43" s="203" t="e">
        <f aca="false">xSPRDOPT(I43,H43,AQ43,AT43,O43,N43,P43,D43-$G$5,1,2)*AF43*(F43/(1-AR43))*AH43</f>
        <v>#VALUE!</v>
      </c>
      <c r="T43" s="203" t="e">
        <f aca="false">xSPRDOPT(I43,H43,AQ43,AT43,O43,N43,P43,D43-$G$5,1,1)*AF43*F43*AH43</f>
        <v>#VALUE!</v>
      </c>
      <c r="U43" s="339"/>
      <c r="V43" s="341" t="e">
        <f aca="false">VLOOKUP($AG43,$AL$4:$AS$15,8)*AH43*AU43</f>
        <v>#VALUE!</v>
      </c>
      <c r="W43" s="341"/>
      <c r="X43" s="342" t="e">
        <f aca="false">((BM43*BC43)+(BL43*BB43))*AH43*F43</f>
        <v>#VALUE!</v>
      </c>
      <c r="Y43" s="342" t="e">
        <f aca="false">($F43*$AH43)*((($BG43/2)*($BC43)^2)+(($BF43/2)*($BB43)^2)+($BH43*$BC43*$BB43))</f>
        <v>#VALUE!</v>
      </c>
      <c r="Z43" s="342" t="e">
        <f aca="false">($BI43*$F43*$AH43*($G$5-$BV$5))/365.25</f>
        <v>#VALUE!</v>
      </c>
      <c r="AA43" s="342" t="e">
        <f aca="false">(($BK43*$BE43)+($BJ43*$BD43))*$F43*$AH43*$AF43</f>
        <v>#VALUE!</v>
      </c>
      <c r="AB43" s="342" t="e">
        <f aca="false">BN43*(AT43-CA43)*F43*AH43</f>
        <v>#VALUE!</v>
      </c>
      <c r="AC43" s="342" t="e">
        <f aca="false">BO43*CB43*F43*AH43*CA43*($G$5-$BV$5)/365.25</f>
        <v>#NAME?</v>
      </c>
      <c r="AF43" s="216" t="e">
        <f aca="false">IF(AND(D43&gt;=$G$7,D43&lt;=$G$8),1,0)</f>
        <v>#VALUE!</v>
      </c>
      <c r="AG43" s="216" t="e">
        <f aca="false">MONTH(D43)</f>
        <v>#VALUE!</v>
      </c>
      <c r="AH43" s="216" t="e">
        <f aca="false">(EOMONTH(D43,0)-EOMONTH(D43-DAY(D43),0))*AF43</f>
        <v>#VALUE!</v>
      </c>
      <c r="AI43" s="216" t="e">
        <f aca="false">AI42+AH42</f>
        <v>#VALUE!</v>
      </c>
      <c r="AJ43" s="216" t="e">
        <f aca="false">D43-$BV$5</f>
        <v>#VALUE!</v>
      </c>
      <c r="AL43" s="207" t="e">
        <f aca="false">VLOOKUP($D43,CurveTbl,$AK$4)</f>
        <v>#VALUE!</v>
      </c>
      <c r="AM43" s="343" t="e">
        <f aca="false">VLOOKUP($D43,CurveTbl,$AH$3)</f>
        <v>#VALUE!</v>
      </c>
      <c r="AN43" s="343" t="e">
        <f aca="false">VLOOKUP($D43,CurveTbl,$AH$4)+VLOOKUP($AG43,$AL$3:$AS$15,6)</f>
        <v>#VALUE!</v>
      </c>
      <c r="AO43" s="343" t="e">
        <f aca="false">VLOOKUP($D43,CurveTbl,$AH$5)</f>
        <v>#VALUE!</v>
      </c>
      <c r="AP43" s="343" t="e">
        <f aca="false">VLOOKUP($D43,CurveTbl,$AH$6)+VLOOKUP($AG43,$AL$3:$AS$15,7)</f>
        <v>#VALUE!</v>
      </c>
      <c r="AQ43" s="207" t="e">
        <f aca="false">VLOOKUP($AG43,$AL$4:$AS$15,3)+VLOOKUP($AG43,$AL$4:$AS$15,5)+($AH$10*VLOOKUP(D43,GRITable,2))</f>
        <v>#VALUE!</v>
      </c>
      <c r="AR43" s="208" t="e">
        <f aca="false">VLOOKUP($AG43,$AL$4:$AS$15,4)</f>
        <v>#VALUE!</v>
      </c>
      <c r="AS43" s="207" t="e">
        <f aca="false">(AL43+AM43+AN43)</f>
        <v>#VALUE!</v>
      </c>
      <c r="AT43" s="208" t="e">
        <f aca="false">VLOOKUP(D43,CurveTbl,$AK$6)</f>
        <v>#VALUE!</v>
      </c>
      <c r="AU43" s="208" t="e">
        <f aca="false">(1+$AT43/2)^(-2*($D43-$G$5)/365.25)*$AF43</f>
        <v>#VALUE!</v>
      </c>
      <c r="AV43" s="344" t="e">
        <f aca="false">ROUND((F43/(1-AR43))-F43,0)*AF43*AH43*AU43</f>
        <v>#VALUE!</v>
      </c>
      <c r="AW43" s="208" t="e">
        <f aca="false">VLOOKUP($D43,CurveTbl,$AK$8)</f>
        <v>#VALUE!</v>
      </c>
      <c r="AX43" s="208" t="e">
        <f aca="false">VLOOKUP($D43,CurveTbl,$AH$7)</f>
        <v>#VALUE!</v>
      </c>
      <c r="AY43" s="208" t="e">
        <f aca="false">VLOOKUP($D43,CurveTbl,$AH$8)</f>
        <v>#VALUE!</v>
      </c>
      <c r="AZ43" s="208"/>
      <c r="BA43" s="345"/>
      <c r="BB43" s="343" t="e">
        <f aca="false">$H43-$BV43</f>
        <v>#VALUE!</v>
      </c>
      <c r="BC43" s="343" t="e">
        <f aca="false">I43-BW43</f>
        <v>#VALUE!</v>
      </c>
      <c r="BD43" s="208" t="e">
        <f aca="false">N43-BX43</f>
        <v>#VALUE!</v>
      </c>
      <c r="BE43" s="208" t="e">
        <f aca="false">O43-BY43</f>
        <v>#VALUE!</v>
      </c>
      <c r="BF43" s="208" t="e">
        <f aca="false">xSPRDOPT($BW43,$BV43,$CG43,0,$BY43,$BX43,$BZ43,$AJ43,1,4)*$CB43</f>
        <v>#NAME?</v>
      </c>
      <c r="BG43" s="208" t="e">
        <f aca="false">xSPRDOPT($BW43,$BV43,$CG43,0,$BY43,$BX43,$BZ43,$AJ43,1,3)*$CB43</f>
        <v>#NAME?</v>
      </c>
      <c r="BH43" s="208" t="e">
        <f aca="false">IF(OR(BF43&lt;&gt;0,BG43&lt;&gt;0),xSPRDOPT($BW43,$BV43,$CG43,0,$BY43,$BX43,$BZ43,$AJ43,1,12)*$CB43,0)</f>
        <v>#NAME?</v>
      </c>
      <c r="BI43" s="208" t="e">
        <f aca="false">xSPRDOPT($BW43,$BV43,$CG43,2*LN(1+CA43/2),$BY43,$BX43,$BZ43,$AJ43,1,9)</f>
        <v>#NAME?</v>
      </c>
      <c r="BJ43" s="208" t="e">
        <f aca="false">xSPRDOPT($BW43,$BV43,$CG43,0,$BY43,$BX43,$BZ43,$AJ43,1,6)*$CB43</f>
        <v>#NAME?</v>
      </c>
      <c r="BK43" s="208" t="e">
        <f aca="false">xSPRDOPT($BW43,$BV43,$CG43,0,$BY43,$BX43,$BZ43,$AJ43,1,5)*$CB43</f>
        <v>#NAME?</v>
      </c>
      <c r="BL43" s="208" t="e">
        <f aca="false">xSPRDOPT(BW43,BV43,CG43,0,BY43,BX43,BZ43,AJ43,1,2)*CB43</f>
        <v>#NAME?</v>
      </c>
      <c r="BM43" s="208" t="e">
        <f aca="false">xSPRDOPT(BW43,BV43,CG43,0,BY43,BX43,BZ43,AJ43,1,1)*CB43</f>
        <v>#NAME?</v>
      </c>
      <c r="BN43" s="208" t="e">
        <f aca="false">IF(AH43&lt;&gt;0,xSPRDOPT($BW43,$BV43,$CG43,2*LN(1+CA43/2),$BY43,$BX43,$BZ43,$AJ43,1,8)+(AJ43/365.25)*CH43/AH43,0)</f>
        <v>#VALUE!</v>
      </c>
      <c r="BO43" s="208" t="e">
        <f aca="false">xSPRDOPT($BW43,$BV43,$CG43,0,$BY43,$BX43,$BZ43,$AJ43,1,0)</f>
        <v>#NAME?</v>
      </c>
      <c r="BP43" s="208"/>
      <c r="BQ43" s="208"/>
      <c r="BR43" s="208"/>
      <c r="BS43" s="208"/>
      <c r="BV43" s="346" t="n">
        <v>3.5347084074966</v>
      </c>
      <c r="BW43" s="207" t="n">
        <v>3.671</v>
      </c>
      <c r="BX43" s="208" t="n">
        <v>0.388015125613575</v>
      </c>
      <c r="BY43" s="208" t="n">
        <v>0.393634900855331</v>
      </c>
      <c r="BZ43" s="208" t="n">
        <v>0.997527280339477</v>
      </c>
      <c r="CA43" s="208" t="n">
        <v>0.0293843648122629</v>
      </c>
      <c r="CB43" s="208" t="n">
        <v>0.947897054396967</v>
      </c>
      <c r="CC43" s="343" t="n">
        <v>-0.13</v>
      </c>
      <c r="CD43" s="343" t="n">
        <v>-0.01</v>
      </c>
      <c r="CE43" s="343" t="n">
        <v>0.155</v>
      </c>
      <c r="CF43" s="343" t="n">
        <v>0</v>
      </c>
      <c r="CG43" s="343" t="n">
        <v>0.0182</v>
      </c>
      <c r="CH43" s="343" t="n">
        <v>0</v>
      </c>
      <c r="CI43" s="343" t="n">
        <v>3.516</v>
      </c>
      <c r="CJ43" s="343"/>
      <c r="CK43" s="343"/>
      <c r="CL43" s="343"/>
      <c r="CM43" s="343"/>
    </row>
    <row r="44" customFormat="false" ht="12.75" hidden="false" customHeight="false" outlineLevel="0" collapsed="false">
      <c r="A44" s="338"/>
      <c r="B44" s="338"/>
      <c r="D44" s="199" t="e">
        <f aca="false">D43+AH43</f>
        <v>#VALUE!</v>
      </c>
      <c r="F44" s="200" t="e">
        <f aca="false">VLOOKUP(AG44,$AL$4:$AS$15,2)</f>
        <v>#VALUE!</v>
      </c>
      <c r="G44" s="200" t="e">
        <f aca="false">F44*$AU44</f>
        <v>#VALUE!</v>
      </c>
      <c r="H44" s="201" t="e">
        <f aca="false">(AL44+AM44+AN44)/(1-(AR44))</f>
        <v>#VALUE!</v>
      </c>
      <c r="I44" s="201" t="e">
        <f aca="false">(AL44+AO44+AP44)</f>
        <v>#VALUE!</v>
      </c>
      <c r="K44" s="201" t="e">
        <f aca="false">MAX(((I44-H44)-AQ44)*AU44*AH44,0)</f>
        <v>#VALUE!</v>
      </c>
      <c r="L44" s="339" t="e">
        <f aca="false">MAX(Q44-K44,0)</f>
        <v>#VALUE!</v>
      </c>
      <c r="N44" s="340" t="e">
        <f aca="false">SQRT(($AX44^2*($AH44/2)+$AW44^2*$AI44)/(($AH44/2)+$AI44))</f>
        <v>#VALUE!</v>
      </c>
      <c r="O44" s="340" t="e">
        <f aca="false">SQRT(($AY44^2*($AH44/2)+$AW44^2*$AI44)/(($AH44/2)+$AI44))</f>
        <v>#VALUE!</v>
      </c>
      <c r="P44" s="209" t="e">
        <f aca="false">(VLOOKUP(AI44,CorrelationTwo,2)*(AW44^2)*AI44+VLOOKUP(D44,CorrelationOne,$AK$9)*AX44*AY44*(AH44/2))/((AI44+(AH44/2))*O44*N44)*AF44</f>
        <v>#VALUE!</v>
      </c>
      <c r="Q44" s="339" t="e">
        <f aca="false">xSPRDOPT(I44,H44,AQ44,0,O44,N44,P44,D44-$G$5,1,0)*AH44*AU44</f>
        <v>#VALUE!</v>
      </c>
      <c r="R44" s="339"/>
      <c r="S44" s="203" t="e">
        <f aca="false">xSPRDOPT(I44,H44,AQ44,AT44,O44,N44,P44,D44-$G$5,1,2)*AF44*(F44/(1-AR44))*AH44</f>
        <v>#VALUE!</v>
      </c>
      <c r="T44" s="203" t="e">
        <f aca="false">xSPRDOPT(I44,H44,AQ44,AT44,O44,N44,P44,D44-$G$5,1,1)*AF44*F44*AH44</f>
        <v>#VALUE!</v>
      </c>
      <c r="U44" s="339"/>
      <c r="V44" s="341" t="e">
        <f aca="false">VLOOKUP($AG44,$AL$4:$AS$15,8)*AH44*AU44</f>
        <v>#VALUE!</v>
      </c>
      <c r="W44" s="341"/>
      <c r="X44" s="342" t="e">
        <f aca="false">((BM44*BC44)+(BL44*BB44))*AH44*F44</f>
        <v>#VALUE!</v>
      </c>
      <c r="Y44" s="342" t="e">
        <f aca="false">($F44*$AH44)*((($BG44/2)*($BC44)^2)+(($BF44/2)*($BB44)^2)+($BH44*$BC44*$BB44))</f>
        <v>#VALUE!</v>
      </c>
      <c r="Z44" s="342" t="e">
        <f aca="false">($BI44*$F44*$AH44*($G$5-$BV$5))/365.25</f>
        <v>#VALUE!</v>
      </c>
      <c r="AA44" s="342" t="e">
        <f aca="false">(($BK44*$BE44)+($BJ44*$BD44))*$F44*$AH44*$AF44</f>
        <v>#VALUE!</v>
      </c>
      <c r="AB44" s="342" t="e">
        <f aca="false">BN44*(AT44-CA44)*F44*AH44</f>
        <v>#VALUE!</v>
      </c>
      <c r="AC44" s="342" t="e">
        <f aca="false">BO44*CB44*F44*AH44*CA44*($G$5-$BV$5)/365.25</f>
        <v>#NAME?</v>
      </c>
      <c r="AF44" s="216" t="e">
        <f aca="false">IF(AND(D44&gt;=$G$7,D44&lt;=$G$8),1,0)</f>
        <v>#VALUE!</v>
      </c>
      <c r="AG44" s="216" t="e">
        <f aca="false">MONTH(D44)</f>
        <v>#VALUE!</v>
      </c>
      <c r="AH44" s="216" t="e">
        <f aca="false">(EOMONTH(D44,0)-EOMONTH(D44-DAY(D44),0))*AF44</f>
        <v>#VALUE!</v>
      </c>
      <c r="AI44" s="216" t="e">
        <f aca="false">AI43+AH43</f>
        <v>#VALUE!</v>
      </c>
      <c r="AJ44" s="216" t="e">
        <f aca="false">D44-$BV$5</f>
        <v>#VALUE!</v>
      </c>
      <c r="AL44" s="207" t="e">
        <f aca="false">VLOOKUP($D44,CurveTbl,$AK$4)</f>
        <v>#VALUE!</v>
      </c>
      <c r="AM44" s="343" t="e">
        <f aca="false">VLOOKUP($D44,CurveTbl,$AH$3)</f>
        <v>#VALUE!</v>
      </c>
      <c r="AN44" s="343" t="e">
        <f aca="false">VLOOKUP($D44,CurveTbl,$AH$4)+VLOOKUP($AG44,$AL$3:$AS$15,6)</f>
        <v>#VALUE!</v>
      </c>
      <c r="AO44" s="343" t="e">
        <f aca="false">VLOOKUP($D44,CurveTbl,$AH$5)</f>
        <v>#VALUE!</v>
      </c>
      <c r="AP44" s="343" t="e">
        <f aca="false">VLOOKUP($D44,CurveTbl,$AH$6)+VLOOKUP($AG44,$AL$3:$AS$15,7)</f>
        <v>#VALUE!</v>
      </c>
      <c r="AQ44" s="207" t="e">
        <f aca="false">VLOOKUP($AG44,$AL$4:$AS$15,3)+VLOOKUP($AG44,$AL$4:$AS$15,5)+($AH$10*VLOOKUP(D44,GRITable,2))</f>
        <v>#VALUE!</v>
      </c>
      <c r="AR44" s="208" t="e">
        <f aca="false">VLOOKUP($AG44,$AL$4:$AS$15,4)</f>
        <v>#VALUE!</v>
      </c>
      <c r="AS44" s="207" t="e">
        <f aca="false">(AL44+AM44+AN44)</f>
        <v>#VALUE!</v>
      </c>
      <c r="AT44" s="208" t="e">
        <f aca="false">VLOOKUP(D44,CurveTbl,$AK$6)</f>
        <v>#VALUE!</v>
      </c>
      <c r="AU44" s="208" t="e">
        <f aca="false">(1+$AT44/2)^(-2*($D44-$G$5)/365.25)*$AF44</f>
        <v>#VALUE!</v>
      </c>
      <c r="AV44" s="344" t="e">
        <f aca="false">ROUND((F44/(1-AR44))-F44,0)*AF44*AH44*AU44</f>
        <v>#VALUE!</v>
      </c>
      <c r="AW44" s="208" t="e">
        <f aca="false">VLOOKUP($D44,CurveTbl,$AK$8)</f>
        <v>#VALUE!</v>
      </c>
      <c r="AX44" s="208" t="e">
        <f aca="false">VLOOKUP($D44,CurveTbl,$AH$7)</f>
        <v>#VALUE!</v>
      </c>
      <c r="AY44" s="208" t="e">
        <f aca="false">VLOOKUP($D44,CurveTbl,$AH$8)</f>
        <v>#VALUE!</v>
      </c>
      <c r="AZ44" s="208"/>
      <c r="BA44" s="345"/>
      <c r="BB44" s="343" t="e">
        <f aca="false">$H44-$BV44</f>
        <v>#VALUE!</v>
      </c>
      <c r="BC44" s="343" t="e">
        <f aca="false">I44-BW44</f>
        <v>#VALUE!</v>
      </c>
      <c r="BD44" s="208" t="e">
        <f aca="false">N44-BX44</f>
        <v>#VALUE!</v>
      </c>
      <c r="BE44" s="208" t="e">
        <f aca="false">O44-BY44</f>
        <v>#VALUE!</v>
      </c>
      <c r="BF44" s="208" t="e">
        <f aca="false">xSPRDOPT($BW44,$BV44,$CG44,0,$BY44,$BX44,$BZ44,$AJ44,1,4)*$CB44</f>
        <v>#NAME?</v>
      </c>
      <c r="BG44" s="208" t="e">
        <f aca="false">xSPRDOPT($BW44,$BV44,$CG44,0,$BY44,$BX44,$BZ44,$AJ44,1,3)*$CB44</f>
        <v>#NAME?</v>
      </c>
      <c r="BH44" s="208" t="e">
        <f aca="false">IF(OR(BF44&lt;&gt;0,BG44&lt;&gt;0),xSPRDOPT($BW44,$BV44,$CG44,0,$BY44,$BX44,$BZ44,$AJ44,1,12)*$CB44,0)</f>
        <v>#NAME?</v>
      </c>
      <c r="BI44" s="208" t="e">
        <f aca="false">xSPRDOPT($BW44,$BV44,$CG44,2*LN(1+CA44/2),$BY44,$BX44,$BZ44,$AJ44,1,9)</f>
        <v>#NAME?</v>
      </c>
      <c r="BJ44" s="208" t="e">
        <f aca="false">xSPRDOPT($BW44,$BV44,$CG44,0,$BY44,$BX44,$BZ44,$AJ44,1,6)*$CB44</f>
        <v>#NAME?</v>
      </c>
      <c r="BK44" s="208" t="e">
        <f aca="false">xSPRDOPT($BW44,$BV44,$CG44,0,$BY44,$BX44,$BZ44,$AJ44,1,5)*$CB44</f>
        <v>#NAME?</v>
      </c>
      <c r="BL44" s="208" t="e">
        <f aca="false">xSPRDOPT(BW44,BV44,CG44,0,BY44,BX44,BZ44,AJ44,1,2)*CB44</f>
        <v>#NAME?</v>
      </c>
      <c r="BM44" s="208" t="e">
        <f aca="false">xSPRDOPT(BW44,BV44,CG44,0,BY44,BX44,BZ44,AJ44,1,1)*CB44</f>
        <v>#NAME?</v>
      </c>
      <c r="BN44" s="208" t="e">
        <f aca="false">IF(AH44&lt;&gt;0,xSPRDOPT($BW44,$BV44,$CG44,2*LN(1+CA44/2),$BY44,$BX44,$BZ44,$AJ44,1,8)+(AJ44/365.25)*CH44/AH44,0)</f>
        <v>#VALUE!</v>
      </c>
      <c r="BO44" s="208" t="e">
        <f aca="false">xSPRDOPT($BW44,$BV44,$CG44,0,$BY44,$BX44,$BZ44,$AJ44,1,0)</f>
        <v>#NAME?</v>
      </c>
      <c r="BP44" s="208"/>
      <c r="BQ44" s="208"/>
      <c r="BR44" s="208"/>
      <c r="BS44" s="208"/>
      <c r="BV44" s="346" t="n">
        <v>3.57868286043346</v>
      </c>
      <c r="BW44" s="207" t="n">
        <v>3.713</v>
      </c>
      <c r="BX44" s="208" t="n">
        <v>0.387951631369495</v>
      </c>
      <c r="BY44" s="208" t="n">
        <v>0.395621595592937</v>
      </c>
      <c r="BZ44" s="208" t="n">
        <v>0.996335492200706</v>
      </c>
      <c r="CA44" s="208" t="n">
        <v>0.0300279600236952</v>
      </c>
      <c r="CB44" s="208" t="n">
        <v>0.944480052213945</v>
      </c>
      <c r="CC44" s="343" t="n">
        <v>-0.13</v>
      </c>
      <c r="CD44" s="343" t="n">
        <v>-0.01</v>
      </c>
      <c r="CE44" s="343" t="n">
        <v>0.155</v>
      </c>
      <c r="CF44" s="343" t="n">
        <v>0</v>
      </c>
      <c r="CG44" s="343" t="n">
        <v>0.0182</v>
      </c>
      <c r="CH44" s="343" t="n">
        <v>0</v>
      </c>
      <c r="CI44" s="343" t="n">
        <v>3.558</v>
      </c>
      <c r="CJ44" s="343"/>
      <c r="CK44" s="343"/>
      <c r="CL44" s="343"/>
      <c r="CM44" s="343"/>
    </row>
    <row r="45" customFormat="false" ht="12.75" hidden="false" customHeight="false" outlineLevel="0" collapsed="false">
      <c r="A45" s="338"/>
      <c r="B45" s="338"/>
      <c r="D45" s="199" t="e">
        <f aca="false">D44+AH44</f>
        <v>#VALUE!</v>
      </c>
      <c r="F45" s="200" t="e">
        <f aca="false">VLOOKUP(AG45,$AL$4:$AS$15,2)</f>
        <v>#VALUE!</v>
      </c>
      <c r="G45" s="200" t="e">
        <f aca="false">F45*$AU45</f>
        <v>#VALUE!</v>
      </c>
      <c r="H45" s="201" t="e">
        <f aca="false">(AL45+AM45+AN45)/(1-(AR45))</f>
        <v>#VALUE!</v>
      </c>
      <c r="I45" s="201" t="e">
        <f aca="false">(AL45+AO45+AP45)</f>
        <v>#VALUE!</v>
      </c>
      <c r="K45" s="201" t="e">
        <f aca="false">MAX(((I45-H45)-AQ45)*AU45*AH45,0)</f>
        <v>#VALUE!</v>
      </c>
      <c r="L45" s="339" t="e">
        <f aca="false">MAX(Q45-K45,0)</f>
        <v>#VALUE!</v>
      </c>
      <c r="N45" s="340" t="e">
        <f aca="false">SQRT(($AX45^2*($AH45/2)+$AW45^2*$AI45)/(($AH45/2)+$AI45))</f>
        <v>#VALUE!</v>
      </c>
      <c r="O45" s="340" t="e">
        <f aca="false">SQRT(($AY45^2*($AH45/2)+$AW45^2*$AI45)/(($AH45/2)+$AI45))</f>
        <v>#VALUE!</v>
      </c>
      <c r="P45" s="209" t="e">
        <f aca="false">(VLOOKUP(AI45,CorrelationTwo,2)*(AW45^2)*AI45+VLOOKUP(D45,CorrelationOne,$AK$9)*AX45*AY45*(AH45/2))/((AI45+(AH45/2))*O45*N45)*AF45</f>
        <v>#VALUE!</v>
      </c>
      <c r="Q45" s="339" t="e">
        <f aca="false">xSPRDOPT(I45,H45,AQ45,0,O45,N45,P45,D45-$G$5,1,0)*AH45*AU45</f>
        <v>#VALUE!</v>
      </c>
      <c r="R45" s="339"/>
      <c r="S45" s="203" t="e">
        <f aca="false">xSPRDOPT(I45,H45,AQ45,AT45,O45,N45,P45,D45-$G$5,1,2)*AF45*(F45/(1-AR45))*AH45</f>
        <v>#VALUE!</v>
      </c>
      <c r="T45" s="203" t="e">
        <f aca="false">xSPRDOPT(I45,H45,AQ45,AT45,O45,N45,P45,D45-$G$5,1,1)*AF45*F45*AH45</f>
        <v>#VALUE!</v>
      </c>
      <c r="U45" s="339"/>
      <c r="V45" s="341" t="e">
        <f aca="false">VLOOKUP($AG45,$AL$4:$AS$15,8)*AH45*AU45</f>
        <v>#VALUE!</v>
      </c>
      <c r="W45" s="341"/>
      <c r="X45" s="342" t="e">
        <f aca="false">((BM45*BC45)+(BL45*BB45))*AH45*F45</f>
        <v>#VALUE!</v>
      </c>
      <c r="Y45" s="342" t="e">
        <f aca="false">($F45*$AH45)*((($BG45/2)*($BC45)^2)+(($BF45/2)*($BB45)^2)+($BH45*$BC45*$BB45))</f>
        <v>#VALUE!</v>
      </c>
      <c r="Z45" s="342" t="e">
        <f aca="false">($BI45*$F45*$AH45*($G$5-$BV$5))/365.25</f>
        <v>#VALUE!</v>
      </c>
      <c r="AA45" s="342" t="e">
        <f aca="false">(($BK45*$BE45)+($BJ45*$BD45))*$F45*$AH45*$AF45</f>
        <v>#VALUE!</v>
      </c>
      <c r="AB45" s="342" t="e">
        <f aca="false">BN45*(AT45-CA45)*F45*AH45</f>
        <v>#VALUE!</v>
      </c>
      <c r="AC45" s="342" t="e">
        <f aca="false">BO45*CB45*F45*AH45*CA45*($G$5-$BV$5)/365.25</f>
        <v>#NAME?</v>
      </c>
      <c r="AF45" s="216" t="e">
        <f aca="false">IF(AND(D45&gt;=$G$7,D45&lt;=$G$8),1,0)</f>
        <v>#VALUE!</v>
      </c>
      <c r="AG45" s="216" t="e">
        <f aca="false">MONTH(D45)</f>
        <v>#VALUE!</v>
      </c>
      <c r="AH45" s="216" t="e">
        <f aca="false">(EOMONTH(D45,0)-EOMONTH(D45-DAY(D45),0))*AF45</f>
        <v>#VALUE!</v>
      </c>
      <c r="AI45" s="216" t="e">
        <f aca="false">AI44+AH44</f>
        <v>#VALUE!</v>
      </c>
      <c r="AJ45" s="216" t="e">
        <f aca="false">D45-$BV$5</f>
        <v>#VALUE!</v>
      </c>
      <c r="AL45" s="207" t="e">
        <f aca="false">VLOOKUP($D45,CurveTbl,$AK$4)</f>
        <v>#VALUE!</v>
      </c>
      <c r="AM45" s="343" t="e">
        <f aca="false">VLOOKUP($D45,CurveTbl,$AH$3)</f>
        <v>#VALUE!</v>
      </c>
      <c r="AN45" s="343" t="e">
        <f aca="false">VLOOKUP($D45,CurveTbl,$AH$4)+VLOOKUP($AG45,$AL$3:$AS$15,6)</f>
        <v>#VALUE!</v>
      </c>
      <c r="AO45" s="343" t="e">
        <f aca="false">VLOOKUP($D45,CurveTbl,$AH$5)</f>
        <v>#VALUE!</v>
      </c>
      <c r="AP45" s="343" t="e">
        <f aca="false">VLOOKUP($D45,CurveTbl,$AH$6)+VLOOKUP($AG45,$AL$3:$AS$15,7)</f>
        <v>#VALUE!</v>
      </c>
      <c r="AQ45" s="207" t="e">
        <f aca="false">VLOOKUP($AG45,$AL$4:$AS$15,3)+VLOOKUP($AG45,$AL$4:$AS$15,5)+($AH$10*VLOOKUP(D45,GRITable,2))</f>
        <v>#VALUE!</v>
      </c>
      <c r="AR45" s="208" t="e">
        <f aca="false">VLOOKUP($AG45,$AL$4:$AS$15,4)</f>
        <v>#VALUE!</v>
      </c>
      <c r="AS45" s="207" t="e">
        <f aca="false">(AL45+AM45+AN45)</f>
        <v>#VALUE!</v>
      </c>
      <c r="AT45" s="208" t="e">
        <f aca="false">VLOOKUP(D45,CurveTbl,$AK$6)</f>
        <v>#VALUE!</v>
      </c>
      <c r="AU45" s="208" t="e">
        <f aca="false">(1+$AT45/2)^(-2*($D45-$G$5)/365.25)*$AF45</f>
        <v>#VALUE!</v>
      </c>
      <c r="AV45" s="344" t="e">
        <f aca="false">ROUND((F45/(1-AR45))-F45,0)*AF45*AH45*AU45</f>
        <v>#VALUE!</v>
      </c>
      <c r="AW45" s="208" t="e">
        <f aca="false">VLOOKUP($D45,CurveTbl,$AK$8)</f>
        <v>#VALUE!</v>
      </c>
      <c r="AX45" s="208" t="e">
        <f aca="false">VLOOKUP($D45,CurveTbl,$AH$7)</f>
        <v>#VALUE!</v>
      </c>
      <c r="AY45" s="208" t="e">
        <f aca="false">VLOOKUP($D45,CurveTbl,$AH$8)</f>
        <v>#VALUE!</v>
      </c>
      <c r="AZ45" s="208"/>
      <c r="BA45" s="345"/>
      <c r="BB45" s="343" t="e">
        <f aca="false">$H45-$BV45</f>
        <v>#VALUE!</v>
      </c>
      <c r="BC45" s="343" t="e">
        <f aca="false">I45-BW45</f>
        <v>#VALUE!</v>
      </c>
      <c r="BD45" s="208" t="e">
        <f aca="false">N45-BX45</f>
        <v>#VALUE!</v>
      </c>
      <c r="BE45" s="208" t="e">
        <f aca="false">O45-BY45</f>
        <v>#VALUE!</v>
      </c>
      <c r="BF45" s="208" t="e">
        <f aca="false">xSPRDOPT($BW45,$BV45,$CG45,0,$BY45,$BX45,$BZ45,$AJ45,1,4)*$CB45</f>
        <v>#NAME?</v>
      </c>
      <c r="BG45" s="208" t="e">
        <f aca="false">xSPRDOPT($BW45,$BV45,$CG45,0,$BY45,$BX45,$BZ45,$AJ45,1,3)*$CB45</f>
        <v>#NAME?</v>
      </c>
      <c r="BH45" s="208" t="e">
        <f aca="false">IF(OR(BF45&lt;&gt;0,BG45&lt;&gt;0),xSPRDOPT($BW45,$BV45,$CG45,0,$BY45,$BX45,$BZ45,$AJ45,1,12)*$CB45,0)</f>
        <v>#NAME?</v>
      </c>
      <c r="BI45" s="208" t="e">
        <f aca="false">xSPRDOPT($BW45,$BV45,$CG45,2*LN(1+CA45/2),$BY45,$BX45,$BZ45,$AJ45,1,9)</f>
        <v>#NAME?</v>
      </c>
      <c r="BJ45" s="208" t="e">
        <f aca="false">xSPRDOPT($BW45,$BV45,$CG45,0,$BY45,$BX45,$BZ45,$AJ45,1,6)*$CB45</f>
        <v>#NAME?</v>
      </c>
      <c r="BK45" s="208" t="e">
        <f aca="false">xSPRDOPT($BW45,$BV45,$CG45,0,$BY45,$BX45,$BZ45,$AJ45,1,5)*$CB45</f>
        <v>#NAME?</v>
      </c>
      <c r="BL45" s="208" t="e">
        <f aca="false">xSPRDOPT(BW45,BV45,CG45,0,BY45,BX45,BZ45,AJ45,1,2)*CB45</f>
        <v>#NAME?</v>
      </c>
      <c r="BM45" s="208" t="e">
        <f aca="false">xSPRDOPT(BW45,BV45,CG45,0,BY45,BX45,BZ45,AJ45,1,1)*CB45</f>
        <v>#NAME?</v>
      </c>
      <c r="BN45" s="208" t="e">
        <f aca="false">IF(AH45&lt;&gt;0,xSPRDOPT($BW45,$BV45,$CG45,2*LN(1+CA45/2),$BY45,$BX45,$BZ45,$AJ45,1,8)+(AJ45/365.25)*CH45/AH45,0)</f>
        <v>#VALUE!</v>
      </c>
      <c r="BO45" s="208" t="e">
        <f aca="false">xSPRDOPT($BW45,$BV45,$CG45,0,$BY45,$BX45,$BZ45,$AJ45,1,0)</f>
        <v>#NAME?</v>
      </c>
      <c r="BP45" s="208"/>
      <c r="BQ45" s="208"/>
      <c r="BR45" s="208"/>
      <c r="BS45" s="208"/>
      <c r="BV45" s="346" t="n">
        <v>3.75458067218092</v>
      </c>
      <c r="BW45" s="207" t="n">
        <v>3.911</v>
      </c>
      <c r="BX45" s="208" t="n">
        <v>0.394408147589836</v>
      </c>
      <c r="BY45" s="208" t="n">
        <v>0.401399192170849</v>
      </c>
      <c r="BZ45" s="208" t="n">
        <v>0.996006085421805</v>
      </c>
      <c r="CA45" s="208" t="n">
        <v>0.0306725701960153</v>
      </c>
      <c r="CB45" s="208" t="n">
        <v>0.940897415609487</v>
      </c>
      <c r="CC45" s="343" t="n">
        <v>-0.13</v>
      </c>
      <c r="CD45" s="343" t="n">
        <v>0</v>
      </c>
      <c r="CE45" s="343" t="n">
        <v>0.195</v>
      </c>
      <c r="CF45" s="343" t="n">
        <v>0</v>
      </c>
      <c r="CG45" s="343" t="n">
        <v>0.0182</v>
      </c>
      <c r="CH45" s="343" t="n">
        <v>0</v>
      </c>
      <c r="CI45" s="343" t="n">
        <v>3.716</v>
      </c>
      <c r="CJ45" s="343"/>
      <c r="CK45" s="343"/>
      <c r="CL45" s="343"/>
      <c r="CM45" s="343"/>
    </row>
    <row r="46" customFormat="false" ht="12.75" hidden="false" customHeight="false" outlineLevel="0" collapsed="false">
      <c r="A46" s="338"/>
      <c r="B46" s="338"/>
      <c r="D46" s="199" t="e">
        <f aca="false">D45+AH45</f>
        <v>#VALUE!</v>
      </c>
      <c r="F46" s="200" t="e">
        <f aca="false">VLOOKUP(AG46,$AL$4:$AS$15,2)</f>
        <v>#VALUE!</v>
      </c>
      <c r="G46" s="200" t="e">
        <f aca="false">F46*$AU46</f>
        <v>#VALUE!</v>
      </c>
      <c r="H46" s="201" t="e">
        <f aca="false">(AL46+AM46+AN46)/(1-(AR46))</f>
        <v>#VALUE!</v>
      </c>
      <c r="I46" s="201" t="e">
        <f aca="false">(AL46+AO46+AP46)</f>
        <v>#VALUE!</v>
      </c>
      <c r="K46" s="201" t="e">
        <f aca="false">MAX(((I46-H46)-AQ46)*AU46*AH46,0)</f>
        <v>#VALUE!</v>
      </c>
      <c r="L46" s="339" t="e">
        <f aca="false">MAX(Q46-K46,0)</f>
        <v>#VALUE!</v>
      </c>
      <c r="N46" s="340" t="e">
        <f aca="false">SQRT(($AX46^2*($AH46/2)+$AW46^2*$AI46)/(($AH46/2)+$AI46))</f>
        <v>#VALUE!</v>
      </c>
      <c r="O46" s="340" t="e">
        <f aca="false">SQRT(($AY46^2*($AH46/2)+$AW46^2*$AI46)/(($AH46/2)+$AI46))</f>
        <v>#VALUE!</v>
      </c>
      <c r="P46" s="209" t="e">
        <f aca="false">(VLOOKUP(AI46,CorrelationTwo,2)*(AW46^2)*AI46+VLOOKUP(D46,CorrelationOne,$AK$9)*AX46*AY46*(AH46/2))/((AI46+(AH46/2))*O46*N46)*AF46</f>
        <v>#VALUE!</v>
      </c>
      <c r="Q46" s="339" t="e">
        <f aca="false">xSPRDOPT(I46,H46,AQ46,0,O46,N46,P46,D46-$G$5,1,0)*AH46*AU46</f>
        <v>#VALUE!</v>
      </c>
      <c r="R46" s="339"/>
      <c r="S46" s="203" t="e">
        <f aca="false">xSPRDOPT(I46,H46,AQ46,AT46,O46,N46,P46,D46-$G$5,1,2)*AF46*(F46/(1-AR46))*AH46</f>
        <v>#VALUE!</v>
      </c>
      <c r="T46" s="203" t="e">
        <f aca="false">xSPRDOPT(I46,H46,AQ46,AT46,O46,N46,P46,D46-$G$5,1,1)*AF46*F46*AH46</f>
        <v>#VALUE!</v>
      </c>
      <c r="U46" s="339"/>
      <c r="V46" s="341" t="e">
        <f aca="false">VLOOKUP($AG46,$AL$4:$AS$15,8)*AH46*AU46</f>
        <v>#VALUE!</v>
      </c>
      <c r="W46" s="341"/>
      <c r="X46" s="342" t="e">
        <f aca="false">((BM46*BC46)+(BL46*BB46))*AH46*F46</f>
        <v>#VALUE!</v>
      </c>
      <c r="Y46" s="342" t="e">
        <f aca="false">($F46*$AH46)*((($BG46/2)*($BC46)^2)+(($BF46/2)*($BB46)^2)+($BH46*$BC46*$BB46))</f>
        <v>#VALUE!</v>
      </c>
      <c r="Z46" s="342" t="e">
        <f aca="false">($BI46*$F46*$AH46*($G$5-$BV$5))/365.25</f>
        <v>#VALUE!</v>
      </c>
      <c r="AA46" s="342" t="e">
        <f aca="false">(($BK46*$BE46)+($BJ46*$BD46))*$F46*$AH46*$AF46</f>
        <v>#VALUE!</v>
      </c>
      <c r="AB46" s="342" t="e">
        <f aca="false">BN46*(AT46-CA46)*F46*AH46</f>
        <v>#VALUE!</v>
      </c>
      <c r="AC46" s="342" t="e">
        <f aca="false">BO46*CB46*F46*AH46*CA46*($G$5-$BV$5)/365.25</f>
        <v>#NAME?</v>
      </c>
      <c r="AF46" s="216" t="e">
        <f aca="false">IF(AND(D46&gt;=$G$7,D46&lt;=$G$8),1,0)</f>
        <v>#VALUE!</v>
      </c>
      <c r="AG46" s="216" t="e">
        <f aca="false">MONTH(D46)</f>
        <v>#VALUE!</v>
      </c>
      <c r="AH46" s="216" t="e">
        <f aca="false">(EOMONTH(D46,0)-EOMONTH(D46-DAY(D46),0))*AF46</f>
        <v>#VALUE!</v>
      </c>
      <c r="AI46" s="216" t="e">
        <f aca="false">AI45+AH45</f>
        <v>#VALUE!</v>
      </c>
      <c r="AJ46" s="216" t="e">
        <f aca="false">D46-$BV$5</f>
        <v>#VALUE!</v>
      </c>
      <c r="AL46" s="207" t="e">
        <f aca="false">VLOOKUP($D46,CurveTbl,$AK$4)</f>
        <v>#VALUE!</v>
      </c>
      <c r="AM46" s="343" t="e">
        <f aca="false">VLOOKUP($D46,CurveTbl,$AH$3)</f>
        <v>#VALUE!</v>
      </c>
      <c r="AN46" s="343" t="e">
        <f aca="false">VLOOKUP($D46,CurveTbl,$AH$4)+VLOOKUP($AG46,$AL$3:$AS$15,6)</f>
        <v>#VALUE!</v>
      </c>
      <c r="AO46" s="343" t="e">
        <f aca="false">VLOOKUP($D46,CurveTbl,$AH$5)</f>
        <v>#VALUE!</v>
      </c>
      <c r="AP46" s="343" t="e">
        <f aca="false">VLOOKUP($D46,CurveTbl,$AH$6)+VLOOKUP($AG46,$AL$3:$AS$15,7)</f>
        <v>#VALUE!</v>
      </c>
      <c r="AQ46" s="207" t="e">
        <f aca="false">VLOOKUP($AG46,$AL$4:$AS$15,3)+VLOOKUP($AG46,$AL$4:$AS$15,5)+($AH$10*VLOOKUP(D46,GRITable,2))</f>
        <v>#VALUE!</v>
      </c>
      <c r="AR46" s="208" t="e">
        <f aca="false">VLOOKUP($AG46,$AL$4:$AS$15,4)</f>
        <v>#VALUE!</v>
      </c>
      <c r="AS46" s="207" t="e">
        <f aca="false">(AL46+AM46+AN46)</f>
        <v>#VALUE!</v>
      </c>
      <c r="AT46" s="208" t="e">
        <f aca="false">VLOOKUP(D46,CurveTbl,$AK$6)</f>
        <v>#VALUE!</v>
      </c>
      <c r="AU46" s="208" t="e">
        <f aca="false">(1+$AT46/2)^(-2*($D46-$G$5)/365.25)*$AF46</f>
        <v>#VALUE!</v>
      </c>
      <c r="AV46" s="344" t="e">
        <f aca="false">ROUND((F46/(1-AR46))-F46,0)*AF46*AH46*AU46</f>
        <v>#VALUE!</v>
      </c>
      <c r="AW46" s="208" t="e">
        <f aca="false">VLOOKUP($D46,CurveTbl,$AK$8)</f>
        <v>#VALUE!</v>
      </c>
      <c r="AX46" s="208" t="e">
        <f aca="false">VLOOKUP($D46,CurveTbl,$AH$7)</f>
        <v>#VALUE!</v>
      </c>
      <c r="AY46" s="208" t="e">
        <f aca="false">VLOOKUP($D46,CurveTbl,$AH$8)</f>
        <v>#VALUE!</v>
      </c>
      <c r="AZ46" s="208"/>
      <c r="BA46" s="345"/>
      <c r="BB46" s="343" t="e">
        <f aca="false">$H46-$BV46</f>
        <v>#VALUE!</v>
      </c>
      <c r="BC46" s="343" t="e">
        <f aca="false">I46-BW46</f>
        <v>#VALUE!</v>
      </c>
      <c r="BD46" s="208" t="e">
        <f aca="false">N46-BX46</f>
        <v>#VALUE!</v>
      </c>
      <c r="BE46" s="208" t="e">
        <f aca="false">O46-BY46</f>
        <v>#VALUE!</v>
      </c>
      <c r="BF46" s="208" t="e">
        <f aca="false">xSPRDOPT($BW46,$BV46,$CG46,0,$BY46,$BX46,$BZ46,$AJ46,1,4)*$CB46</f>
        <v>#NAME?</v>
      </c>
      <c r="BG46" s="208" t="e">
        <f aca="false">xSPRDOPT($BW46,$BV46,$CG46,0,$BY46,$BX46,$BZ46,$AJ46,1,3)*$CB46</f>
        <v>#NAME?</v>
      </c>
      <c r="BH46" s="208" t="e">
        <f aca="false">IF(OR(BF46&lt;&gt;0,BG46&lt;&gt;0),xSPRDOPT($BW46,$BV46,$CG46,0,$BY46,$BX46,$BZ46,$AJ46,1,12)*$CB46,0)</f>
        <v>#NAME?</v>
      </c>
      <c r="BI46" s="208" t="e">
        <f aca="false">xSPRDOPT($BW46,$BV46,$CG46,2*LN(1+CA46/2),$BY46,$BX46,$BZ46,$AJ46,1,9)</f>
        <v>#NAME?</v>
      </c>
      <c r="BJ46" s="208" t="e">
        <f aca="false">xSPRDOPT($BW46,$BV46,$CG46,0,$BY46,$BX46,$BZ46,$AJ46,1,6)*$CB46</f>
        <v>#NAME?</v>
      </c>
      <c r="BK46" s="208" t="e">
        <f aca="false">xSPRDOPT($BW46,$BV46,$CG46,0,$BY46,$BX46,$BZ46,$AJ46,1,5)*$CB46</f>
        <v>#NAME?</v>
      </c>
      <c r="BL46" s="208" t="e">
        <f aca="false">xSPRDOPT(BW46,BV46,CG46,0,BY46,BX46,BZ46,AJ46,1,2)*CB46</f>
        <v>#NAME?</v>
      </c>
      <c r="BM46" s="208" t="e">
        <f aca="false">xSPRDOPT(BW46,BV46,CG46,0,BY46,BX46,BZ46,AJ46,1,1)*CB46</f>
        <v>#NAME?</v>
      </c>
      <c r="BN46" s="208" t="e">
        <f aca="false">IF(AH46&lt;&gt;0,xSPRDOPT($BW46,$BV46,$CG46,2*LN(1+CA46/2),$BY46,$BX46,$BZ46,$AJ46,1,8)+(AJ46/365.25)*CH46/AH46,0)</f>
        <v>#VALUE!</v>
      </c>
      <c r="BO46" s="208" t="e">
        <f aca="false">xSPRDOPT($BW46,$BV46,$CG46,0,$BY46,$BX46,$BZ46,$AJ46,1,0)</f>
        <v>#NAME?</v>
      </c>
      <c r="BP46" s="208"/>
      <c r="BQ46" s="208"/>
      <c r="BR46" s="208"/>
      <c r="BS46" s="208"/>
      <c r="BV46" s="346" t="n">
        <v>3.94566014029945</v>
      </c>
      <c r="BW46" s="207" t="n">
        <v>4.096</v>
      </c>
      <c r="BX46" s="208" t="n">
        <v>0.403770345373801</v>
      </c>
      <c r="BY46" s="208" t="n">
        <v>0.41203055751712</v>
      </c>
      <c r="BZ46" s="208" t="n">
        <v>0.991817350731977</v>
      </c>
      <c r="CA46" s="208" t="n">
        <v>0.0312963866251628</v>
      </c>
      <c r="CB46" s="208" t="n">
        <v>0.937347461572133</v>
      </c>
      <c r="CC46" s="343" t="n">
        <v>-0.1325</v>
      </c>
      <c r="CD46" s="343" t="n">
        <v>0</v>
      </c>
      <c r="CE46" s="343" t="n">
        <v>0.195</v>
      </c>
      <c r="CF46" s="343" t="n">
        <v>0</v>
      </c>
      <c r="CG46" s="343" t="n">
        <v>0.0182</v>
      </c>
      <c r="CH46" s="343" t="n">
        <v>0</v>
      </c>
      <c r="CI46" s="343" t="n">
        <v>3.901</v>
      </c>
      <c r="CJ46" s="343"/>
      <c r="CK46" s="343"/>
      <c r="CL46" s="343"/>
      <c r="CM46" s="343"/>
    </row>
    <row r="47" customFormat="false" ht="12.75" hidden="false" customHeight="false" outlineLevel="0" collapsed="false">
      <c r="A47" s="338"/>
      <c r="B47" s="338"/>
      <c r="D47" s="199" t="e">
        <f aca="false">D46+AH46</f>
        <v>#VALUE!</v>
      </c>
      <c r="F47" s="200" t="e">
        <f aca="false">VLOOKUP(AG47,$AL$4:$AS$15,2)</f>
        <v>#VALUE!</v>
      </c>
      <c r="G47" s="200" t="e">
        <f aca="false">F47*$AU47</f>
        <v>#VALUE!</v>
      </c>
      <c r="H47" s="201" t="e">
        <f aca="false">(AL47+AM47+AN47)/(1-(AR47))</f>
        <v>#VALUE!</v>
      </c>
      <c r="I47" s="201" t="e">
        <f aca="false">(AL47+AO47+AP47)</f>
        <v>#VALUE!</v>
      </c>
      <c r="K47" s="201" t="e">
        <f aca="false">MAX(((I47-H47)-AQ47)*AU47*AH47,0)</f>
        <v>#VALUE!</v>
      </c>
      <c r="L47" s="339" t="e">
        <f aca="false">MAX(Q47-K47,0)</f>
        <v>#VALUE!</v>
      </c>
      <c r="N47" s="340" t="e">
        <f aca="false">SQRT(($AX47^2*($AH47/2)+$AW47^2*$AI47)/(($AH47/2)+$AI47))</f>
        <v>#VALUE!</v>
      </c>
      <c r="O47" s="340" t="e">
        <f aca="false">SQRT(($AY47^2*($AH47/2)+$AW47^2*$AI47)/(($AH47/2)+$AI47))</f>
        <v>#VALUE!</v>
      </c>
      <c r="P47" s="209" t="e">
        <f aca="false">(VLOOKUP(AI47,CorrelationTwo,2)*(AW47^2)*AI47+VLOOKUP(D47,CorrelationOne,$AK$9)*AX47*AY47*(AH47/2))/((AI47+(AH47/2))*O47*N47)*AF47</f>
        <v>#VALUE!</v>
      </c>
      <c r="Q47" s="339" t="e">
        <f aca="false">xSPRDOPT(I47,H47,AQ47,0,O47,N47,P47,D47-$G$5,1,0)*AH47*AU47</f>
        <v>#VALUE!</v>
      </c>
      <c r="R47" s="339"/>
      <c r="S47" s="203" t="e">
        <f aca="false">xSPRDOPT(I47,H47,AQ47,AT47,O47,N47,P47,D47-$G$5,1,2)*AF47*(F47/(1-AR47))*AH47</f>
        <v>#VALUE!</v>
      </c>
      <c r="T47" s="203" t="e">
        <f aca="false">xSPRDOPT(I47,H47,AQ47,AT47,O47,N47,P47,D47-$G$5,1,1)*AF47*F47*AH47</f>
        <v>#VALUE!</v>
      </c>
      <c r="U47" s="339"/>
      <c r="V47" s="341" t="e">
        <f aca="false">VLOOKUP($AG47,$AL$4:$AS$15,8)*AH47*AU47</f>
        <v>#VALUE!</v>
      </c>
      <c r="W47" s="341"/>
      <c r="X47" s="342" t="e">
        <f aca="false">((BM47*BC47)+(BL47*BB47))*AH47*F47</f>
        <v>#VALUE!</v>
      </c>
      <c r="Y47" s="342" t="e">
        <f aca="false">($F47*$AH47)*((($BG47/2)*($BC47)^2)+(($BF47/2)*($BB47)^2)+($BH47*$BC47*$BB47))</f>
        <v>#VALUE!</v>
      </c>
      <c r="Z47" s="342" t="e">
        <f aca="false">($BI47*$F47*$AH47*($G$5-$BV$5))/365.25</f>
        <v>#VALUE!</v>
      </c>
      <c r="AA47" s="342" t="e">
        <f aca="false">(($BK47*$BE47)+($BJ47*$BD47))*$F47*$AH47*$AF47</f>
        <v>#VALUE!</v>
      </c>
      <c r="AB47" s="342" t="e">
        <f aca="false">BN47*(AT47-CA47)*F47*AH47</f>
        <v>#VALUE!</v>
      </c>
      <c r="AC47" s="342" t="e">
        <f aca="false">BO47*CB47*F47*AH47*CA47*($G$5-$BV$5)/365.25</f>
        <v>#NAME?</v>
      </c>
      <c r="AF47" s="216" t="e">
        <f aca="false">IF(AND(D47&gt;=$G$7,D47&lt;=$G$8),1,0)</f>
        <v>#VALUE!</v>
      </c>
      <c r="AG47" s="216" t="e">
        <f aca="false">MONTH(D47)</f>
        <v>#VALUE!</v>
      </c>
      <c r="AH47" s="216" t="e">
        <f aca="false">(EOMONTH(D47,0)-EOMONTH(D47-DAY(D47),0))*AF47</f>
        <v>#VALUE!</v>
      </c>
      <c r="AI47" s="216" t="e">
        <f aca="false">AI46+AH46</f>
        <v>#VALUE!</v>
      </c>
      <c r="AJ47" s="216" t="e">
        <f aca="false">D47-$BV$5</f>
        <v>#VALUE!</v>
      </c>
      <c r="AL47" s="207" t="e">
        <f aca="false">VLOOKUP($D47,CurveTbl,$AK$4)</f>
        <v>#VALUE!</v>
      </c>
      <c r="AM47" s="343" t="e">
        <f aca="false">VLOOKUP($D47,CurveTbl,$AH$3)</f>
        <v>#VALUE!</v>
      </c>
      <c r="AN47" s="343" t="e">
        <f aca="false">VLOOKUP($D47,CurveTbl,$AH$4)+VLOOKUP($AG47,$AL$3:$AS$15,6)</f>
        <v>#VALUE!</v>
      </c>
      <c r="AO47" s="343" t="e">
        <f aca="false">VLOOKUP($D47,CurveTbl,$AH$5)</f>
        <v>#VALUE!</v>
      </c>
      <c r="AP47" s="343" t="e">
        <f aca="false">VLOOKUP($D47,CurveTbl,$AH$6)+VLOOKUP($AG47,$AL$3:$AS$15,7)</f>
        <v>#VALUE!</v>
      </c>
      <c r="AQ47" s="207" t="e">
        <f aca="false">VLOOKUP($AG47,$AL$4:$AS$15,3)+VLOOKUP($AG47,$AL$4:$AS$15,5)+($AH$10*VLOOKUP(D47,GRITable,2))</f>
        <v>#VALUE!</v>
      </c>
      <c r="AR47" s="208" t="e">
        <f aca="false">VLOOKUP($AG47,$AL$4:$AS$15,4)</f>
        <v>#VALUE!</v>
      </c>
      <c r="AS47" s="207" t="e">
        <f aca="false">(AL47+AM47+AN47)</f>
        <v>#VALUE!</v>
      </c>
      <c r="AT47" s="208" t="e">
        <f aca="false">VLOOKUP(D47,CurveTbl,$AK$6)</f>
        <v>#VALUE!</v>
      </c>
      <c r="AU47" s="208" t="e">
        <f aca="false">(1+$AT47/2)^(-2*($D47-$G$5)/365.25)*$AF47</f>
        <v>#VALUE!</v>
      </c>
      <c r="AV47" s="344" t="e">
        <f aca="false">ROUND((F47/(1-AR47))-F47,0)*AF47*AH47*AU47</f>
        <v>#VALUE!</v>
      </c>
      <c r="AW47" s="208" t="e">
        <f aca="false">VLOOKUP($D47,CurveTbl,$AK$8)</f>
        <v>#VALUE!</v>
      </c>
      <c r="AX47" s="208" t="e">
        <f aca="false">VLOOKUP($D47,CurveTbl,$AH$7)</f>
        <v>#VALUE!</v>
      </c>
      <c r="AY47" s="208" t="e">
        <f aca="false">VLOOKUP($D47,CurveTbl,$AH$8)</f>
        <v>#VALUE!</v>
      </c>
      <c r="AZ47" s="208"/>
      <c r="BA47" s="345"/>
      <c r="BB47" s="343" t="e">
        <f aca="false">$H47-$BV47</f>
        <v>#VALUE!</v>
      </c>
      <c r="BC47" s="343" t="e">
        <f aca="false">I47-BW47</f>
        <v>#VALUE!</v>
      </c>
      <c r="BD47" s="208" t="e">
        <f aca="false">N47-BX47</f>
        <v>#VALUE!</v>
      </c>
      <c r="BE47" s="208" t="e">
        <f aca="false">O47-BY47</f>
        <v>#VALUE!</v>
      </c>
      <c r="BF47" s="208" t="e">
        <f aca="false">xSPRDOPT($BW47,$BV47,$CG47,0,$BY47,$BX47,$BZ47,$AJ47,1,4)*$CB47</f>
        <v>#NAME?</v>
      </c>
      <c r="BG47" s="208" t="e">
        <f aca="false">xSPRDOPT($BW47,$BV47,$CG47,0,$BY47,$BX47,$BZ47,$AJ47,1,3)*$CB47</f>
        <v>#NAME?</v>
      </c>
      <c r="BH47" s="208" t="e">
        <f aca="false">IF(OR(BF47&lt;&gt;0,BG47&lt;&gt;0),xSPRDOPT($BW47,$BV47,$CG47,0,$BY47,$BX47,$BZ47,$AJ47,1,12)*$CB47,0)</f>
        <v>#NAME?</v>
      </c>
      <c r="BI47" s="208" t="e">
        <f aca="false">xSPRDOPT($BW47,$BV47,$CG47,2*LN(1+CA47/2),$BY47,$BX47,$BZ47,$AJ47,1,9)</f>
        <v>#NAME?</v>
      </c>
      <c r="BJ47" s="208" t="e">
        <f aca="false">xSPRDOPT($BW47,$BV47,$CG47,0,$BY47,$BX47,$BZ47,$AJ47,1,6)*$CB47</f>
        <v>#NAME?</v>
      </c>
      <c r="BK47" s="208" t="e">
        <f aca="false">xSPRDOPT($BW47,$BV47,$CG47,0,$BY47,$BX47,$BZ47,$AJ47,1,5)*$CB47</f>
        <v>#NAME?</v>
      </c>
      <c r="BL47" s="208" t="e">
        <f aca="false">xSPRDOPT(BW47,BV47,CG47,0,BY47,BX47,BZ47,AJ47,1,2)*CB47</f>
        <v>#NAME?</v>
      </c>
      <c r="BM47" s="208" t="e">
        <f aca="false">xSPRDOPT(BW47,BV47,CG47,0,BY47,BX47,BZ47,AJ47,1,1)*CB47</f>
        <v>#NAME?</v>
      </c>
      <c r="BN47" s="208" t="e">
        <f aca="false">IF(AH47&lt;&gt;0,xSPRDOPT($BW47,$BV47,$CG47,2*LN(1+CA47/2),$BY47,$BX47,$BZ47,$AJ47,1,8)+(AJ47/365.25)*CH47/AH47,0)</f>
        <v>#VALUE!</v>
      </c>
      <c r="BO47" s="208" t="e">
        <f aca="false">xSPRDOPT($BW47,$BV47,$CG47,0,$BY47,$BX47,$BZ47,$AJ47,1,0)</f>
        <v>#NAME?</v>
      </c>
      <c r="BP47" s="208"/>
      <c r="BQ47" s="208"/>
      <c r="BR47" s="208"/>
      <c r="BS47" s="208"/>
      <c r="BV47" s="346" t="n">
        <v>4.00481624960737</v>
      </c>
      <c r="BW47" s="207" t="n">
        <v>4.155</v>
      </c>
      <c r="BX47" s="208" t="n">
        <v>0.396751538420225</v>
      </c>
      <c r="BY47" s="208" t="n">
        <v>0.404612660660763</v>
      </c>
      <c r="BZ47" s="208" t="n">
        <v>0.990700221977118</v>
      </c>
      <c r="CA47" s="208" t="n">
        <v>0.0319303101055151</v>
      </c>
      <c r="CB47" s="208" t="n">
        <v>0.933615963059178</v>
      </c>
      <c r="CC47" s="343" t="n">
        <v>-0.135</v>
      </c>
      <c r="CD47" s="343" t="n">
        <v>0</v>
      </c>
      <c r="CE47" s="343" t="n">
        <v>0.195</v>
      </c>
      <c r="CF47" s="343" t="n">
        <v>0</v>
      </c>
      <c r="CG47" s="343" t="n">
        <v>0.0182</v>
      </c>
      <c r="CH47" s="343" t="n">
        <v>0</v>
      </c>
      <c r="CI47" s="343" t="n">
        <v>3.96</v>
      </c>
      <c r="CJ47" s="343"/>
      <c r="CK47" s="343"/>
      <c r="CL47" s="343"/>
      <c r="CM47" s="343"/>
    </row>
    <row r="48" customFormat="false" ht="12.75" hidden="false" customHeight="false" outlineLevel="0" collapsed="false">
      <c r="A48" s="338"/>
      <c r="B48" s="338"/>
      <c r="D48" s="199" t="e">
        <f aca="false">D47+AH47</f>
        <v>#VALUE!</v>
      </c>
      <c r="F48" s="200" t="e">
        <f aca="false">VLOOKUP(AG48,$AL$4:$AS$15,2)</f>
        <v>#VALUE!</v>
      </c>
      <c r="G48" s="200" t="e">
        <f aca="false">F48*$AU48</f>
        <v>#VALUE!</v>
      </c>
      <c r="H48" s="201" t="e">
        <f aca="false">(AL48+AM48+AN48)/(1-(AR48))</f>
        <v>#VALUE!</v>
      </c>
      <c r="I48" s="201" t="e">
        <f aca="false">(AL48+AO48+AP48)</f>
        <v>#VALUE!</v>
      </c>
      <c r="K48" s="201" t="e">
        <f aca="false">MAX(((I48-H48)-AQ48)*AU48*AH48,0)</f>
        <v>#VALUE!</v>
      </c>
      <c r="L48" s="339" t="e">
        <f aca="false">MAX(Q48-K48,0)</f>
        <v>#VALUE!</v>
      </c>
      <c r="N48" s="340" t="e">
        <f aca="false">SQRT(($AX48^2*($AH48/2)+$AW48^2*$AI48)/(($AH48/2)+$AI48))</f>
        <v>#VALUE!</v>
      </c>
      <c r="O48" s="340" t="e">
        <f aca="false">SQRT(($AY48^2*($AH48/2)+$AW48^2*$AI48)/(($AH48/2)+$AI48))</f>
        <v>#VALUE!</v>
      </c>
      <c r="P48" s="209" t="e">
        <f aca="false">(VLOOKUP(AI48,CorrelationTwo,2)*(AW48^2)*AI48+VLOOKUP(D48,CorrelationOne,$AK$9)*AX48*AY48*(AH48/2))/((AI48+(AH48/2))*O48*N48)*AF48</f>
        <v>#VALUE!</v>
      </c>
      <c r="Q48" s="339" t="e">
        <f aca="false">xSPRDOPT(I48,H48,AQ48,0,O48,N48,P48,D48-$G$5,1,0)*AH48*AU48</f>
        <v>#VALUE!</v>
      </c>
      <c r="R48" s="339"/>
      <c r="S48" s="203" t="e">
        <f aca="false">xSPRDOPT(I48,H48,AQ48,AT48,O48,N48,P48,D48-$G$5,1,2)*AF48*(F48/(1-AR48))*AH48</f>
        <v>#VALUE!</v>
      </c>
      <c r="T48" s="203" t="e">
        <f aca="false">xSPRDOPT(I48,H48,AQ48,AT48,O48,N48,P48,D48-$G$5,1,1)*AF48*F48*AH48</f>
        <v>#VALUE!</v>
      </c>
      <c r="U48" s="339"/>
      <c r="V48" s="341" t="e">
        <f aca="false">VLOOKUP($AG48,$AL$4:$AS$15,8)*AH48*AU48</f>
        <v>#VALUE!</v>
      </c>
      <c r="W48" s="341"/>
      <c r="X48" s="342" t="e">
        <f aca="false">((BM48*BC48)+(BL48*BB48))*AH48*F48</f>
        <v>#VALUE!</v>
      </c>
      <c r="Y48" s="342" t="e">
        <f aca="false">($F48*$AH48)*((($BG48/2)*($BC48)^2)+(($BF48/2)*($BB48)^2)+($BH48*$BC48*$BB48))</f>
        <v>#VALUE!</v>
      </c>
      <c r="Z48" s="342" t="e">
        <f aca="false">($BI48*$F48*$AH48*($G$5-$BV$5))/365.25</f>
        <v>#VALUE!</v>
      </c>
      <c r="AA48" s="342" t="e">
        <f aca="false">(($BK48*$BE48)+($BJ48*$BD48))*$F48*$AH48*$AF48</f>
        <v>#VALUE!</v>
      </c>
      <c r="AB48" s="342" t="e">
        <f aca="false">BN48*(AT48-CA48)*F48*AH48</f>
        <v>#VALUE!</v>
      </c>
      <c r="AC48" s="342" t="e">
        <f aca="false">BO48*CB48*F48*AH48*CA48*($G$5-$BV$5)/365.25</f>
        <v>#NAME?</v>
      </c>
      <c r="AF48" s="216" t="e">
        <f aca="false">IF(AND(D48&gt;=$G$7,D48&lt;=$G$8),1,0)</f>
        <v>#VALUE!</v>
      </c>
      <c r="AG48" s="216" t="e">
        <f aca="false">MONTH(D48)</f>
        <v>#VALUE!</v>
      </c>
      <c r="AH48" s="216" t="e">
        <f aca="false">(EOMONTH(D48,0)-EOMONTH(D48-DAY(D48),0))*AF48</f>
        <v>#VALUE!</v>
      </c>
      <c r="AI48" s="216" t="e">
        <f aca="false">AI47+AH47</f>
        <v>#VALUE!</v>
      </c>
      <c r="AJ48" s="216" t="e">
        <f aca="false">D48-$BV$5</f>
        <v>#VALUE!</v>
      </c>
      <c r="AL48" s="207" t="e">
        <f aca="false">VLOOKUP($D48,CurveTbl,$AK$4)</f>
        <v>#VALUE!</v>
      </c>
      <c r="AM48" s="343" t="e">
        <f aca="false">VLOOKUP($D48,CurveTbl,$AH$3)</f>
        <v>#VALUE!</v>
      </c>
      <c r="AN48" s="343" t="e">
        <f aca="false">VLOOKUP($D48,CurveTbl,$AH$4)+VLOOKUP($AG48,$AL$3:$AS$15,6)</f>
        <v>#VALUE!</v>
      </c>
      <c r="AO48" s="343" t="e">
        <f aca="false">VLOOKUP($D48,CurveTbl,$AH$5)</f>
        <v>#VALUE!</v>
      </c>
      <c r="AP48" s="343" t="e">
        <f aca="false">VLOOKUP($D48,CurveTbl,$AH$6)+VLOOKUP($AG48,$AL$3:$AS$15,7)</f>
        <v>#VALUE!</v>
      </c>
      <c r="AQ48" s="207" t="e">
        <f aca="false">VLOOKUP($AG48,$AL$4:$AS$15,3)+VLOOKUP($AG48,$AL$4:$AS$15,5)+($AH$10*VLOOKUP(D48,GRITable,2))</f>
        <v>#VALUE!</v>
      </c>
      <c r="AR48" s="208" t="e">
        <f aca="false">VLOOKUP($AG48,$AL$4:$AS$15,4)</f>
        <v>#VALUE!</v>
      </c>
      <c r="AS48" s="207" t="e">
        <f aca="false">(AL48+AM48+AN48)</f>
        <v>#VALUE!</v>
      </c>
      <c r="AT48" s="208" t="e">
        <f aca="false">VLOOKUP(D48,CurveTbl,$AK$6)</f>
        <v>#VALUE!</v>
      </c>
      <c r="AU48" s="208" t="e">
        <f aca="false">(1+$AT48/2)^(-2*($D48-$G$5)/365.25)*$AF48</f>
        <v>#VALUE!</v>
      </c>
      <c r="AV48" s="344" t="e">
        <f aca="false">ROUND((F48/(1-AR48))-F48,0)*AF48*AH48*AU48</f>
        <v>#VALUE!</v>
      </c>
      <c r="AW48" s="208" t="e">
        <f aca="false">VLOOKUP($D48,CurveTbl,$AK$8)</f>
        <v>#VALUE!</v>
      </c>
      <c r="AX48" s="208" t="e">
        <f aca="false">VLOOKUP($D48,CurveTbl,$AH$7)</f>
        <v>#VALUE!</v>
      </c>
      <c r="AY48" s="208" t="e">
        <f aca="false">VLOOKUP($D48,CurveTbl,$AH$8)</f>
        <v>#VALUE!</v>
      </c>
      <c r="AZ48" s="208"/>
      <c r="BA48" s="345"/>
      <c r="BB48" s="343" t="e">
        <f aca="false">$H48-$BV48</f>
        <v>#VALUE!</v>
      </c>
      <c r="BC48" s="343" t="e">
        <f aca="false">I48-BW48</f>
        <v>#VALUE!</v>
      </c>
      <c r="BD48" s="208" t="e">
        <f aca="false">N48-BX48</f>
        <v>#VALUE!</v>
      </c>
      <c r="BE48" s="208" t="e">
        <f aca="false">O48-BY48</f>
        <v>#VALUE!</v>
      </c>
      <c r="BF48" s="208" t="e">
        <f aca="false">xSPRDOPT($BW48,$BV48,$CG48,0,$BY48,$BX48,$BZ48,$AJ48,1,4)*$CB48</f>
        <v>#NAME?</v>
      </c>
      <c r="BG48" s="208" t="e">
        <f aca="false">xSPRDOPT($BW48,$BV48,$CG48,0,$BY48,$BX48,$BZ48,$AJ48,1,3)*$CB48</f>
        <v>#NAME?</v>
      </c>
      <c r="BH48" s="208" t="e">
        <f aca="false">IF(OR(BF48&lt;&gt;0,BG48&lt;&gt;0),xSPRDOPT($BW48,$BV48,$CG48,0,$BY48,$BX48,$BZ48,$AJ48,1,12)*$CB48,0)</f>
        <v>#NAME?</v>
      </c>
      <c r="BI48" s="208" t="e">
        <f aca="false">xSPRDOPT($BW48,$BV48,$CG48,2*LN(1+CA48/2),$BY48,$BX48,$BZ48,$AJ48,1,9)</f>
        <v>#NAME?</v>
      </c>
      <c r="BJ48" s="208" t="e">
        <f aca="false">xSPRDOPT($BW48,$BV48,$CG48,0,$BY48,$BX48,$BZ48,$AJ48,1,6)*$CB48</f>
        <v>#NAME?</v>
      </c>
      <c r="BK48" s="208" t="e">
        <f aca="false">xSPRDOPT($BW48,$BV48,$CG48,0,$BY48,$BX48,$BZ48,$AJ48,1,5)*$CB48</f>
        <v>#NAME?</v>
      </c>
      <c r="BL48" s="208" t="e">
        <f aca="false">xSPRDOPT(BW48,BV48,CG48,0,BY48,BX48,BZ48,AJ48,1,2)*CB48</f>
        <v>#NAME?</v>
      </c>
      <c r="BM48" s="208" t="e">
        <f aca="false">xSPRDOPT(BW48,BV48,CG48,0,BY48,BX48,BZ48,AJ48,1,1)*CB48</f>
        <v>#NAME?</v>
      </c>
      <c r="BN48" s="208" t="e">
        <f aca="false">IF(AH48&lt;&gt;0,xSPRDOPT($BW48,$BV48,$CG48,2*LN(1+CA48/2),$BY48,$BX48,$BZ48,$AJ48,1,8)+(AJ48/365.25)*CH48/AH48,0)</f>
        <v>#VALUE!</v>
      </c>
      <c r="BO48" s="208" t="e">
        <f aca="false">xSPRDOPT($BW48,$BV48,$CG48,0,$BY48,$BX48,$BZ48,$AJ48,1,0)</f>
        <v>#NAME?</v>
      </c>
      <c r="BP48" s="208"/>
      <c r="BQ48" s="208"/>
      <c r="BR48" s="208"/>
      <c r="BS48" s="208"/>
      <c r="BV48" s="346" t="n">
        <v>3.92471992461522</v>
      </c>
      <c r="BW48" s="207" t="n">
        <v>4.071</v>
      </c>
      <c r="BX48" s="208" t="n">
        <v>0.389996497111914</v>
      </c>
      <c r="BY48" s="208" t="n">
        <v>0.397209987455994</v>
      </c>
      <c r="BZ48" s="208" t="n">
        <v>0.994131638816191</v>
      </c>
      <c r="CA48" s="208" t="n">
        <v>0.03255283428682</v>
      </c>
      <c r="CB48" s="208" t="n">
        <v>0.929824726390282</v>
      </c>
      <c r="CC48" s="343" t="n">
        <v>-0.1275</v>
      </c>
      <c r="CD48" s="343" t="n">
        <v>0</v>
      </c>
      <c r="CE48" s="343" t="n">
        <v>0.195</v>
      </c>
      <c r="CF48" s="343" t="n">
        <v>0</v>
      </c>
      <c r="CG48" s="343" t="n">
        <v>0.0182</v>
      </c>
      <c r="CH48" s="343" t="n">
        <v>0</v>
      </c>
      <c r="CI48" s="343" t="n">
        <v>3.876</v>
      </c>
      <c r="CJ48" s="343"/>
      <c r="CK48" s="343"/>
      <c r="CL48" s="343"/>
      <c r="CM48" s="343"/>
    </row>
    <row r="49" customFormat="false" ht="12.75" hidden="false" customHeight="false" outlineLevel="0" collapsed="false">
      <c r="A49" s="338"/>
      <c r="B49" s="338"/>
      <c r="D49" s="199" t="e">
        <f aca="false">D48+AH48</f>
        <v>#VALUE!</v>
      </c>
      <c r="F49" s="200" t="e">
        <f aca="false">VLOOKUP(AG49,$AL$4:$AS$15,2)</f>
        <v>#VALUE!</v>
      </c>
      <c r="G49" s="200" t="e">
        <f aca="false">F49*$AU49</f>
        <v>#VALUE!</v>
      </c>
      <c r="H49" s="201" t="e">
        <f aca="false">(AL49+AM49+AN49)/(1-(AR49))</f>
        <v>#VALUE!</v>
      </c>
      <c r="I49" s="201" t="e">
        <f aca="false">(AL49+AO49+AP49)</f>
        <v>#VALUE!</v>
      </c>
      <c r="K49" s="201" t="e">
        <f aca="false">MAX(((I49-H49)-AQ49)*AU49*AH49,0)</f>
        <v>#VALUE!</v>
      </c>
      <c r="L49" s="339" t="e">
        <f aca="false">MAX(Q49-K49,0)</f>
        <v>#VALUE!</v>
      </c>
      <c r="N49" s="340" t="e">
        <f aca="false">SQRT(($AX49^2*($AH49/2)+$AW49^2*$AI49)/(($AH49/2)+$AI49))</f>
        <v>#VALUE!</v>
      </c>
      <c r="O49" s="340" t="e">
        <f aca="false">SQRT(($AY49^2*($AH49/2)+$AW49^2*$AI49)/(($AH49/2)+$AI49))</f>
        <v>#VALUE!</v>
      </c>
      <c r="P49" s="209" t="e">
        <f aca="false">(VLOOKUP(AI49,CorrelationTwo,2)*(AW49^2)*AI49+VLOOKUP(D49,CorrelationOne,$AK$9)*AX49*AY49*(AH49/2))/((AI49+(AH49/2))*O49*N49)*AF49</f>
        <v>#VALUE!</v>
      </c>
      <c r="Q49" s="339" t="e">
        <f aca="false">xSPRDOPT(I49,H49,AQ49,0,O49,N49,P49,D49-$G$5,1,0)*AH49*AU49</f>
        <v>#VALUE!</v>
      </c>
      <c r="R49" s="339"/>
      <c r="S49" s="203" t="e">
        <f aca="false">xSPRDOPT(I49,H49,AQ49,AT49,O49,N49,P49,D49-$G$5,1,2)*AF49*(F49/(1-AR49))*AH49</f>
        <v>#VALUE!</v>
      </c>
      <c r="T49" s="203" t="e">
        <f aca="false">xSPRDOPT(I49,H49,AQ49,AT49,O49,N49,P49,D49-$G$5,1,1)*AF49*F49*AH49</f>
        <v>#VALUE!</v>
      </c>
      <c r="U49" s="339"/>
      <c r="V49" s="341" t="e">
        <f aca="false">VLOOKUP($AG49,$AL$4:$AS$15,8)*AH49*AU49</f>
        <v>#VALUE!</v>
      </c>
      <c r="W49" s="341"/>
      <c r="X49" s="342" t="e">
        <f aca="false">((BM49*BC49)+(BL49*BB49))*AH49*F49</f>
        <v>#VALUE!</v>
      </c>
      <c r="Y49" s="342" t="e">
        <f aca="false">($F49*$AH49)*((($BG49/2)*($BC49)^2)+(($BF49/2)*($BB49)^2)+($BH49*$BC49*$BB49))</f>
        <v>#VALUE!</v>
      </c>
      <c r="Z49" s="342" t="e">
        <f aca="false">($BI49*$F49*$AH49*($G$5-$BV$5))/365.25</f>
        <v>#VALUE!</v>
      </c>
      <c r="AA49" s="342" t="e">
        <f aca="false">(($BK49*$BE49)+($BJ49*$BD49))*$F49*$AH49*$AF49</f>
        <v>#VALUE!</v>
      </c>
      <c r="AB49" s="342" t="e">
        <f aca="false">BN49*(AT49-CA49)*F49*AH49</f>
        <v>#VALUE!</v>
      </c>
      <c r="AC49" s="342" t="e">
        <f aca="false">BO49*CB49*F49*AH49*CA49*($G$5-$BV$5)/365.25</f>
        <v>#NAME?</v>
      </c>
      <c r="AF49" s="216" t="e">
        <f aca="false">IF(AND(D49&gt;=$G$7,D49&lt;=$G$8),1,0)</f>
        <v>#VALUE!</v>
      </c>
      <c r="AG49" s="216" t="e">
        <f aca="false">MONTH(D49)</f>
        <v>#VALUE!</v>
      </c>
      <c r="AH49" s="216" t="e">
        <f aca="false">(EOMONTH(D49,0)-EOMONTH(D49-DAY(D49),0))*AF49</f>
        <v>#VALUE!</v>
      </c>
      <c r="AI49" s="216" t="e">
        <f aca="false">AI48+AH48</f>
        <v>#VALUE!</v>
      </c>
      <c r="AJ49" s="216" t="e">
        <f aca="false">D49-$BV$5</f>
        <v>#VALUE!</v>
      </c>
      <c r="AL49" s="207" t="e">
        <f aca="false">VLOOKUP($D49,CurveTbl,$AK$4)</f>
        <v>#VALUE!</v>
      </c>
      <c r="AM49" s="343" t="e">
        <f aca="false">VLOOKUP($D49,CurveTbl,$AH$3)</f>
        <v>#VALUE!</v>
      </c>
      <c r="AN49" s="343" t="e">
        <f aca="false">VLOOKUP($D49,CurveTbl,$AH$4)+VLOOKUP($AG49,$AL$3:$AS$15,6)</f>
        <v>#VALUE!</v>
      </c>
      <c r="AO49" s="343" t="e">
        <f aca="false">VLOOKUP($D49,CurveTbl,$AH$5)</f>
        <v>#VALUE!</v>
      </c>
      <c r="AP49" s="343" t="e">
        <f aca="false">VLOOKUP($D49,CurveTbl,$AH$6)+VLOOKUP($AG49,$AL$3:$AS$15,7)</f>
        <v>#VALUE!</v>
      </c>
      <c r="AQ49" s="207" t="e">
        <f aca="false">VLOOKUP($AG49,$AL$4:$AS$15,3)+VLOOKUP($AG49,$AL$4:$AS$15,5)+($AH$10*VLOOKUP(D49,GRITable,2))</f>
        <v>#VALUE!</v>
      </c>
      <c r="AR49" s="208" t="e">
        <f aca="false">VLOOKUP($AG49,$AL$4:$AS$15,4)</f>
        <v>#VALUE!</v>
      </c>
      <c r="AS49" s="207" t="e">
        <f aca="false">(AL49+AM49+AN49)</f>
        <v>#VALUE!</v>
      </c>
      <c r="AT49" s="208" t="e">
        <f aca="false">VLOOKUP(D49,CurveTbl,$AK$6)</f>
        <v>#VALUE!</v>
      </c>
      <c r="AU49" s="208" t="e">
        <f aca="false">(1+$AT49/2)^(-2*($D49-$G$5)/365.25)*$AF49</f>
        <v>#VALUE!</v>
      </c>
      <c r="AV49" s="344" t="e">
        <f aca="false">ROUND((F49/(1-AR49))-F49,0)*AF49*AH49*AU49</f>
        <v>#VALUE!</v>
      </c>
      <c r="AW49" s="208" t="e">
        <f aca="false">VLOOKUP($D49,CurveTbl,$AK$8)</f>
        <v>#VALUE!</v>
      </c>
      <c r="AX49" s="208" t="e">
        <f aca="false">VLOOKUP($D49,CurveTbl,$AH$7)</f>
        <v>#VALUE!</v>
      </c>
      <c r="AY49" s="208" t="e">
        <f aca="false">VLOOKUP($D49,CurveTbl,$AH$8)</f>
        <v>#VALUE!</v>
      </c>
      <c r="AZ49" s="208"/>
      <c r="BA49" s="345"/>
      <c r="BB49" s="343" t="e">
        <f aca="false">$H49-$BV49</f>
        <v>#VALUE!</v>
      </c>
      <c r="BC49" s="343" t="e">
        <f aca="false">I49-BW49</f>
        <v>#VALUE!</v>
      </c>
      <c r="BD49" s="208" t="e">
        <f aca="false">N49-BX49</f>
        <v>#VALUE!</v>
      </c>
      <c r="BE49" s="208" t="e">
        <f aca="false">O49-BY49</f>
        <v>#VALUE!</v>
      </c>
      <c r="BF49" s="208" t="e">
        <f aca="false">xSPRDOPT($BW49,$BV49,$CG49,0,$BY49,$BX49,$BZ49,$AJ49,1,4)*$CB49</f>
        <v>#NAME?</v>
      </c>
      <c r="BG49" s="208" t="e">
        <f aca="false">xSPRDOPT($BW49,$BV49,$CG49,0,$BY49,$BX49,$BZ49,$AJ49,1,3)*$CB49</f>
        <v>#NAME?</v>
      </c>
      <c r="BH49" s="208" t="e">
        <f aca="false">IF(OR(BF49&lt;&gt;0,BG49&lt;&gt;0),xSPRDOPT($BW49,$BV49,$CG49,0,$BY49,$BX49,$BZ49,$AJ49,1,12)*$CB49,0)</f>
        <v>#NAME?</v>
      </c>
      <c r="BI49" s="208" t="e">
        <f aca="false">xSPRDOPT($BW49,$BV49,$CG49,2*LN(1+CA49/2),$BY49,$BX49,$BZ49,$AJ49,1,9)</f>
        <v>#NAME?</v>
      </c>
      <c r="BJ49" s="208" t="e">
        <f aca="false">xSPRDOPT($BW49,$BV49,$CG49,0,$BY49,$BX49,$BZ49,$AJ49,1,6)*$CB49</f>
        <v>#NAME?</v>
      </c>
      <c r="BK49" s="208" t="e">
        <f aca="false">xSPRDOPT($BW49,$BV49,$CG49,0,$BY49,$BX49,$BZ49,$AJ49,1,5)*$CB49</f>
        <v>#NAME?</v>
      </c>
      <c r="BL49" s="208" t="e">
        <f aca="false">xSPRDOPT(BW49,BV49,CG49,0,BY49,BX49,BZ49,AJ49,1,2)*CB49</f>
        <v>#NAME?</v>
      </c>
      <c r="BM49" s="208" t="e">
        <f aca="false">xSPRDOPT(BW49,BV49,CG49,0,BY49,BX49,BZ49,AJ49,1,1)*CB49</f>
        <v>#NAME?</v>
      </c>
      <c r="BN49" s="208" t="e">
        <f aca="false">IF(AH49&lt;&gt;0,xSPRDOPT($BW49,$BV49,$CG49,2*LN(1+CA49/2),$BY49,$BX49,$BZ49,$AJ49,1,8)+(AJ49/365.25)*CH49/AH49,0)</f>
        <v>#VALUE!</v>
      </c>
      <c r="BO49" s="208" t="e">
        <f aca="false">xSPRDOPT($BW49,$BV49,$CG49,0,$BY49,$BX49,$BZ49,$AJ49,1,0)</f>
        <v>#NAME?</v>
      </c>
      <c r="BP49" s="208"/>
      <c r="BQ49" s="208"/>
      <c r="BR49" s="208"/>
      <c r="BS49" s="208"/>
      <c r="BV49" s="346" t="n">
        <v>3.78599099570726</v>
      </c>
      <c r="BW49" s="207" t="n">
        <v>3.936</v>
      </c>
      <c r="BX49" s="208" t="n">
        <v>0.365994004067654</v>
      </c>
      <c r="BY49" s="208" t="n">
        <v>0.37208377901454</v>
      </c>
      <c r="BZ49" s="208" t="n">
        <v>0.997285672147618</v>
      </c>
      <c r="CA49" s="208" t="n">
        <v>0.0331351957358641</v>
      </c>
      <c r="CB49" s="208" t="n">
        <v>0.926205187346886</v>
      </c>
      <c r="CC49" s="343" t="n">
        <v>-0.125</v>
      </c>
      <c r="CD49" s="343" t="n">
        <v>0</v>
      </c>
      <c r="CE49" s="343" t="n">
        <v>0.195</v>
      </c>
      <c r="CF49" s="343" t="n">
        <v>0</v>
      </c>
      <c r="CG49" s="343" t="n">
        <v>0.0182</v>
      </c>
      <c r="CH49" s="343" t="n">
        <v>0</v>
      </c>
      <c r="CI49" s="343" t="n">
        <v>3.741</v>
      </c>
      <c r="CJ49" s="343"/>
      <c r="CK49" s="343"/>
      <c r="CL49" s="343"/>
      <c r="CM49" s="343"/>
    </row>
    <row r="50" customFormat="false" ht="12.75" hidden="false" customHeight="false" outlineLevel="0" collapsed="false">
      <c r="A50" s="338"/>
      <c r="B50" s="338"/>
      <c r="D50" s="199" t="e">
        <f aca="false">D49+AH49</f>
        <v>#VALUE!</v>
      </c>
      <c r="F50" s="200" t="e">
        <f aca="false">VLOOKUP(AG50,$AL$4:$AS$15,2)</f>
        <v>#VALUE!</v>
      </c>
      <c r="G50" s="200" t="e">
        <f aca="false">F50*$AU50</f>
        <v>#VALUE!</v>
      </c>
      <c r="H50" s="201" t="e">
        <f aca="false">(AL50+AM50+AN50)/(1-(AR50))</f>
        <v>#VALUE!</v>
      </c>
      <c r="I50" s="201" t="e">
        <f aca="false">(AL50+AO50+AP50)</f>
        <v>#VALUE!</v>
      </c>
      <c r="K50" s="201" t="e">
        <f aca="false">MAX(((I50-H50)-AQ50)*AU50*AH50,0)</f>
        <v>#VALUE!</v>
      </c>
      <c r="L50" s="339" t="e">
        <f aca="false">MAX(Q50-K50,0)</f>
        <v>#VALUE!</v>
      </c>
      <c r="N50" s="340" t="e">
        <f aca="false">SQRT(($AX50^2*($AH50/2)+$AW50^2*$AI50)/(($AH50/2)+$AI50))</f>
        <v>#VALUE!</v>
      </c>
      <c r="O50" s="340" t="e">
        <f aca="false">SQRT(($AY50^2*($AH50/2)+$AW50^2*$AI50)/(($AH50/2)+$AI50))</f>
        <v>#VALUE!</v>
      </c>
      <c r="P50" s="209" t="e">
        <f aca="false">(VLOOKUP(AI50,CorrelationTwo,2)*(AW50^2)*AI50+VLOOKUP(D50,CorrelationOne,$AK$9)*AX50*AY50*(AH50/2))/((AI50+(AH50/2))*O50*N50)*AF50</f>
        <v>#VALUE!</v>
      </c>
      <c r="Q50" s="339" t="e">
        <f aca="false">xSPRDOPT(I50,H50,AQ50,0,O50,N50,P50,D50-$G$5,1,0)*AH50*AU50</f>
        <v>#VALUE!</v>
      </c>
      <c r="R50" s="339"/>
      <c r="S50" s="203" t="e">
        <f aca="false">xSPRDOPT(I50,H50,AQ50,AT50,O50,N50,P50,D50-$G$5,1,2)*AF50*(F50/(1-AR50))*AH50</f>
        <v>#VALUE!</v>
      </c>
      <c r="T50" s="203" t="e">
        <f aca="false">xSPRDOPT(I50,H50,AQ50,AT50,O50,N50,P50,D50-$G$5,1,1)*AF50*F50*AH50</f>
        <v>#VALUE!</v>
      </c>
      <c r="U50" s="339"/>
      <c r="V50" s="341" t="e">
        <f aca="false">VLOOKUP($AG50,$AL$4:$AS$15,8)*AH50*AU50</f>
        <v>#VALUE!</v>
      </c>
      <c r="W50" s="341"/>
      <c r="X50" s="342" t="e">
        <f aca="false">((BM50*BC50)+(BL50*BB50))*AH50*F50</f>
        <v>#VALUE!</v>
      </c>
      <c r="Y50" s="342" t="e">
        <f aca="false">($F50*$AH50)*((($BG50/2)*($BC50)^2)+(($BF50/2)*($BB50)^2)+($BH50*$BC50*$BB50))</f>
        <v>#VALUE!</v>
      </c>
      <c r="Z50" s="342" t="e">
        <f aca="false">($BI50*$F50*$AH50*($G$5-$BV$5))/365.25</f>
        <v>#VALUE!</v>
      </c>
      <c r="AA50" s="342" t="e">
        <f aca="false">(($BK50*$BE50)+($BJ50*$BD50))*$F50*$AH50*$AF50</f>
        <v>#VALUE!</v>
      </c>
      <c r="AB50" s="342" t="e">
        <f aca="false">BN50*(AT50-CA50)*F50*AH50</f>
        <v>#VALUE!</v>
      </c>
      <c r="AC50" s="342" t="e">
        <f aca="false">BO50*CB50*F50*AH50*CA50*($G$5-$BV$5)/365.25</f>
        <v>#NAME?</v>
      </c>
      <c r="AF50" s="216" t="e">
        <f aca="false">IF(AND(D50&gt;=$G$7,D50&lt;=$G$8),1,0)</f>
        <v>#VALUE!</v>
      </c>
      <c r="AG50" s="216" t="e">
        <f aca="false">MONTH(D50)</f>
        <v>#VALUE!</v>
      </c>
      <c r="AH50" s="216" t="e">
        <f aca="false">(EOMONTH(D50,0)-EOMONTH(D50-DAY(D50),0))*AF50</f>
        <v>#VALUE!</v>
      </c>
      <c r="AI50" s="216" t="e">
        <f aca="false">AI49+AH49</f>
        <v>#VALUE!</v>
      </c>
      <c r="AJ50" s="216" t="e">
        <f aca="false">D50-$BV$5</f>
        <v>#VALUE!</v>
      </c>
      <c r="AL50" s="207" t="e">
        <f aca="false">VLOOKUP($D50,CurveTbl,$AK$4)</f>
        <v>#VALUE!</v>
      </c>
      <c r="AM50" s="343" t="e">
        <f aca="false">VLOOKUP($D50,CurveTbl,$AH$3)</f>
        <v>#VALUE!</v>
      </c>
      <c r="AN50" s="343" t="e">
        <f aca="false">VLOOKUP($D50,CurveTbl,$AH$4)+VLOOKUP($AG50,$AL$3:$AS$15,6)</f>
        <v>#VALUE!</v>
      </c>
      <c r="AO50" s="343" t="e">
        <f aca="false">VLOOKUP($D50,CurveTbl,$AH$5)</f>
        <v>#VALUE!</v>
      </c>
      <c r="AP50" s="343" t="e">
        <f aca="false">VLOOKUP($D50,CurveTbl,$AH$6)+VLOOKUP($AG50,$AL$3:$AS$15,7)</f>
        <v>#VALUE!</v>
      </c>
      <c r="AQ50" s="207" t="e">
        <f aca="false">VLOOKUP($AG50,$AL$4:$AS$15,3)+VLOOKUP($AG50,$AL$4:$AS$15,5)+($AH$10*VLOOKUP(D50,GRITable,2))</f>
        <v>#VALUE!</v>
      </c>
      <c r="AR50" s="208" t="e">
        <f aca="false">VLOOKUP($AG50,$AL$4:$AS$15,4)</f>
        <v>#VALUE!</v>
      </c>
      <c r="AS50" s="207" t="e">
        <f aca="false">(AL50+AM50+AN50)</f>
        <v>#VALUE!</v>
      </c>
      <c r="AT50" s="208" t="e">
        <f aca="false">VLOOKUP(D50,CurveTbl,$AK$6)</f>
        <v>#VALUE!</v>
      </c>
      <c r="AU50" s="208" t="e">
        <f aca="false">(1+$AT50/2)^(-2*($D50-$G$5)/365.25)*$AF50</f>
        <v>#VALUE!</v>
      </c>
      <c r="AV50" s="344" t="e">
        <f aca="false">ROUND((F50/(1-AR50))-F50,0)*AF50*AH50*AU50</f>
        <v>#VALUE!</v>
      </c>
      <c r="AW50" s="208" t="e">
        <f aca="false">VLOOKUP($D50,CurveTbl,$AK$8)</f>
        <v>#VALUE!</v>
      </c>
      <c r="AX50" s="208" t="e">
        <f aca="false">VLOOKUP($D50,CurveTbl,$AH$7)</f>
        <v>#VALUE!</v>
      </c>
      <c r="AY50" s="208" t="e">
        <f aca="false">VLOOKUP($D50,CurveTbl,$AH$8)</f>
        <v>#VALUE!</v>
      </c>
      <c r="AZ50" s="208"/>
      <c r="BA50" s="345"/>
      <c r="BB50" s="343" t="e">
        <f aca="false">$H50-$BV50</f>
        <v>#VALUE!</v>
      </c>
      <c r="BC50" s="343" t="e">
        <f aca="false">I50-BW50</f>
        <v>#VALUE!</v>
      </c>
      <c r="BD50" s="208" t="e">
        <f aca="false">N50-BX50</f>
        <v>#VALUE!</v>
      </c>
      <c r="BE50" s="208" t="e">
        <f aca="false">O50-BY50</f>
        <v>#VALUE!</v>
      </c>
      <c r="BF50" s="208" t="e">
        <f aca="false">xSPRDOPT($BW50,$BV50,$CG50,0,$BY50,$BX50,$BZ50,$AJ50,1,4)*$CB50</f>
        <v>#NAME?</v>
      </c>
      <c r="BG50" s="208" t="e">
        <f aca="false">xSPRDOPT($BW50,$BV50,$CG50,0,$BY50,$BX50,$BZ50,$AJ50,1,3)*$CB50</f>
        <v>#NAME?</v>
      </c>
      <c r="BH50" s="208" t="e">
        <f aca="false">IF(OR(BF50&lt;&gt;0,BG50&lt;&gt;0),xSPRDOPT($BW50,$BV50,$CG50,0,$BY50,$BX50,$BZ50,$AJ50,1,12)*$CB50,0)</f>
        <v>#NAME?</v>
      </c>
      <c r="BI50" s="208" t="e">
        <f aca="false">xSPRDOPT($BW50,$BV50,$CG50,2*LN(1+CA50/2),$BY50,$BX50,$BZ50,$AJ50,1,9)</f>
        <v>#NAME?</v>
      </c>
      <c r="BJ50" s="208" t="e">
        <f aca="false">xSPRDOPT($BW50,$BV50,$CG50,0,$BY50,$BX50,$BZ50,$AJ50,1,6)*$CB50</f>
        <v>#NAME?</v>
      </c>
      <c r="BK50" s="208" t="e">
        <f aca="false">xSPRDOPT($BW50,$BV50,$CG50,0,$BY50,$BX50,$BZ50,$AJ50,1,5)*$CB50</f>
        <v>#NAME?</v>
      </c>
      <c r="BL50" s="208" t="e">
        <f aca="false">xSPRDOPT(BW50,BV50,CG50,0,BY50,BX50,BZ50,AJ50,1,2)*CB50</f>
        <v>#NAME?</v>
      </c>
      <c r="BM50" s="208" t="e">
        <f aca="false">xSPRDOPT(BW50,BV50,CG50,0,BY50,BX50,BZ50,AJ50,1,1)*CB50</f>
        <v>#NAME?</v>
      </c>
      <c r="BN50" s="208" t="e">
        <f aca="false">IF(AH50&lt;&gt;0,xSPRDOPT($BW50,$BV50,$CG50,2*LN(1+CA50/2),$BY50,$BX50,$BZ50,$AJ50,1,8)+(AJ50/365.25)*CH50/AH50,0)</f>
        <v>#VALUE!</v>
      </c>
      <c r="BO50" s="208" t="e">
        <f aca="false">xSPRDOPT($BW50,$BV50,$CG50,0,$BY50,$BX50,$BZ50,$AJ50,1,0)</f>
        <v>#NAME?</v>
      </c>
      <c r="BP50" s="208"/>
      <c r="BQ50" s="208"/>
      <c r="BR50" s="208"/>
      <c r="BS50" s="208"/>
      <c r="BV50" s="346" t="n">
        <v>3.61323421631243</v>
      </c>
      <c r="BW50" s="207" t="n">
        <v>3.746</v>
      </c>
      <c r="BX50" s="208" t="n">
        <v>0.326416379360675</v>
      </c>
      <c r="BY50" s="208" t="n">
        <v>0.330099438261066</v>
      </c>
      <c r="BZ50" s="208" t="n">
        <v>0.997771628927261</v>
      </c>
      <c r="CA50" s="208" t="n">
        <v>0.0337228448295246</v>
      </c>
      <c r="CB50" s="208" t="n">
        <v>0.922335685715431</v>
      </c>
      <c r="CC50" s="343" t="n">
        <v>-0.13</v>
      </c>
      <c r="CD50" s="343" t="n">
        <v>-0.01</v>
      </c>
      <c r="CE50" s="343" t="n">
        <v>0.155</v>
      </c>
      <c r="CF50" s="343" t="n">
        <v>0</v>
      </c>
      <c r="CG50" s="343" t="n">
        <v>0.0182</v>
      </c>
      <c r="CH50" s="343" t="n">
        <v>0</v>
      </c>
      <c r="CI50" s="343" t="n">
        <v>3.591</v>
      </c>
      <c r="CJ50" s="343"/>
      <c r="CK50" s="343"/>
      <c r="CL50" s="343"/>
      <c r="CM50" s="343"/>
    </row>
    <row r="51" customFormat="false" ht="12.75" hidden="false" customHeight="false" outlineLevel="0" collapsed="false">
      <c r="A51" s="338"/>
      <c r="B51" s="338"/>
      <c r="D51" s="199" t="e">
        <f aca="false">D50+AH50</f>
        <v>#VALUE!</v>
      </c>
      <c r="F51" s="200" t="e">
        <f aca="false">VLOOKUP(AG51,$AL$4:$AS$15,2)</f>
        <v>#VALUE!</v>
      </c>
      <c r="G51" s="200" t="e">
        <f aca="false">F51*$AU51</f>
        <v>#VALUE!</v>
      </c>
      <c r="H51" s="201" t="e">
        <f aca="false">(AL51+AM51+AN51)/(1-(AR51))</f>
        <v>#VALUE!</v>
      </c>
      <c r="I51" s="201" t="e">
        <f aca="false">(AL51+AO51+AP51)</f>
        <v>#VALUE!</v>
      </c>
      <c r="K51" s="201" t="e">
        <f aca="false">MAX(((I51-H51)-AQ51)*AU51*AH51,0)</f>
        <v>#VALUE!</v>
      </c>
      <c r="L51" s="339" t="e">
        <f aca="false">MAX(Q51-K51,0)</f>
        <v>#VALUE!</v>
      </c>
      <c r="N51" s="340" t="e">
        <f aca="false">SQRT(($AX51^2*($AH51/2)+$AW51^2*$AI51)/(($AH51/2)+$AI51))</f>
        <v>#VALUE!</v>
      </c>
      <c r="O51" s="340" t="e">
        <f aca="false">SQRT(($AY51^2*($AH51/2)+$AW51^2*$AI51)/(($AH51/2)+$AI51))</f>
        <v>#VALUE!</v>
      </c>
      <c r="P51" s="209" t="e">
        <f aca="false">(VLOOKUP(AI51,CorrelationTwo,2)*(AW51^2)*AI51+VLOOKUP(D51,CorrelationOne,$AK$9)*AX51*AY51*(AH51/2))/((AI51+(AH51/2))*O51*N51)*AF51</f>
        <v>#VALUE!</v>
      </c>
      <c r="Q51" s="339" t="e">
        <f aca="false">xSPRDOPT(I51,H51,AQ51,0,O51,N51,P51,D51-$G$5,1,0)*AH51*AU51</f>
        <v>#VALUE!</v>
      </c>
      <c r="R51" s="339"/>
      <c r="S51" s="203" t="e">
        <f aca="false">xSPRDOPT(I51,H51,AQ51,AT51,O51,N51,P51,D51-$G$5,1,2)*AF51*(F51/(1-AR51))*AH51</f>
        <v>#VALUE!</v>
      </c>
      <c r="T51" s="203" t="e">
        <f aca="false">xSPRDOPT(I51,H51,AQ51,AT51,O51,N51,P51,D51-$G$5,1,1)*AF51*F51*AH51</f>
        <v>#VALUE!</v>
      </c>
      <c r="U51" s="339"/>
      <c r="V51" s="341" t="e">
        <f aca="false">VLOOKUP($AG51,$AL$4:$AS$15,8)*AH51*AU51</f>
        <v>#VALUE!</v>
      </c>
      <c r="W51" s="341"/>
      <c r="X51" s="342" t="e">
        <f aca="false">((BM51*BC51)+(BL51*BB51))*AH51*F51</f>
        <v>#VALUE!</v>
      </c>
      <c r="Y51" s="342" t="e">
        <f aca="false">($F51*$AH51)*((($BG51/2)*($BC51)^2)+(($BF51/2)*($BB51)^2)+($BH51*$BC51*$BB51))</f>
        <v>#VALUE!</v>
      </c>
      <c r="Z51" s="342" t="e">
        <f aca="false">($BI51*$F51*$AH51*($G$5-$BV$5))/365.25</f>
        <v>#VALUE!</v>
      </c>
      <c r="AA51" s="342" t="e">
        <f aca="false">(($BK51*$BE51)+($BJ51*$BD51))*$F51*$AH51*$AF51</f>
        <v>#VALUE!</v>
      </c>
      <c r="AB51" s="342" t="e">
        <f aca="false">BN51*(AT51-CA51)*F51*AH51</f>
        <v>#VALUE!</v>
      </c>
      <c r="AC51" s="342" t="e">
        <f aca="false">BO51*CB51*F51*AH51*CA51*($G$5-$BV$5)/365.25</f>
        <v>#NAME?</v>
      </c>
      <c r="AF51" s="216" t="e">
        <f aca="false">IF(AND(D51&gt;=$G$7,D51&lt;=$G$8),1,0)</f>
        <v>#VALUE!</v>
      </c>
      <c r="AG51" s="216" t="e">
        <f aca="false">MONTH(D51)</f>
        <v>#VALUE!</v>
      </c>
      <c r="AH51" s="216" t="e">
        <f aca="false">(EOMONTH(D51,0)-EOMONTH(D51-DAY(D51),0))*AF51</f>
        <v>#VALUE!</v>
      </c>
      <c r="AI51" s="216" t="e">
        <f aca="false">AI50+AH50</f>
        <v>#VALUE!</v>
      </c>
      <c r="AJ51" s="216" t="e">
        <f aca="false">D51-$BV$5</f>
        <v>#VALUE!</v>
      </c>
      <c r="AL51" s="207" t="e">
        <f aca="false">VLOOKUP($D51,CurveTbl,$AK$4)</f>
        <v>#VALUE!</v>
      </c>
      <c r="AM51" s="343" t="e">
        <f aca="false">VLOOKUP($D51,CurveTbl,$AH$3)</f>
        <v>#VALUE!</v>
      </c>
      <c r="AN51" s="343" t="e">
        <f aca="false">VLOOKUP($D51,CurveTbl,$AH$4)+VLOOKUP($AG51,$AL$3:$AS$15,6)</f>
        <v>#VALUE!</v>
      </c>
      <c r="AO51" s="343" t="e">
        <f aca="false">VLOOKUP($D51,CurveTbl,$AH$5)</f>
        <v>#VALUE!</v>
      </c>
      <c r="AP51" s="343" t="e">
        <f aca="false">VLOOKUP($D51,CurveTbl,$AH$6)+VLOOKUP($AG51,$AL$3:$AS$15,7)</f>
        <v>#VALUE!</v>
      </c>
      <c r="AQ51" s="207" t="e">
        <f aca="false">VLOOKUP($AG51,$AL$4:$AS$15,3)+VLOOKUP($AG51,$AL$4:$AS$15,5)+($AH$10*VLOOKUP(D51,GRITable,2))</f>
        <v>#VALUE!</v>
      </c>
      <c r="AR51" s="208" t="e">
        <f aca="false">VLOOKUP($AG51,$AL$4:$AS$15,4)</f>
        <v>#VALUE!</v>
      </c>
      <c r="AS51" s="207" t="e">
        <f aca="false">(AL51+AM51+AN51)</f>
        <v>#VALUE!</v>
      </c>
      <c r="AT51" s="208" t="e">
        <f aca="false">VLOOKUP(D51,CurveTbl,$AK$6)</f>
        <v>#VALUE!</v>
      </c>
      <c r="AU51" s="208" t="e">
        <f aca="false">(1+$AT51/2)^(-2*($D51-$G$5)/365.25)*$AF51</f>
        <v>#VALUE!</v>
      </c>
      <c r="AV51" s="344" t="e">
        <f aca="false">ROUND((F51/(1-AR51))-F51,0)*AF51*AH51*AU51</f>
        <v>#VALUE!</v>
      </c>
      <c r="AW51" s="208" t="e">
        <f aca="false">VLOOKUP($D51,CurveTbl,$AK$8)</f>
        <v>#VALUE!</v>
      </c>
      <c r="AX51" s="208" t="e">
        <f aca="false">VLOOKUP($D51,CurveTbl,$AH$7)</f>
        <v>#VALUE!</v>
      </c>
      <c r="AY51" s="208" t="e">
        <f aca="false">VLOOKUP($D51,CurveTbl,$AH$8)</f>
        <v>#VALUE!</v>
      </c>
      <c r="AZ51" s="208"/>
      <c r="BA51" s="345"/>
      <c r="BB51" s="343" t="e">
        <f aca="false">$H51-$BV51</f>
        <v>#VALUE!</v>
      </c>
      <c r="BC51" s="343" t="e">
        <f aca="false">I51-BW51</f>
        <v>#VALUE!</v>
      </c>
      <c r="BD51" s="208" t="e">
        <f aca="false">N51-BX51</f>
        <v>#VALUE!</v>
      </c>
      <c r="BE51" s="208" t="e">
        <f aca="false">O51-BY51</f>
        <v>#VALUE!</v>
      </c>
      <c r="BF51" s="208" t="e">
        <f aca="false">xSPRDOPT($BW51,$BV51,$CG51,0,$BY51,$BX51,$BZ51,$AJ51,1,4)*$CB51</f>
        <v>#NAME?</v>
      </c>
      <c r="BG51" s="208" t="e">
        <f aca="false">xSPRDOPT($BW51,$BV51,$CG51,0,$BY51,$BX51,$BZ51,$AJ51,1,3)*$CB51</f>
        <v>#NAME?</v>
      </c>
      <c r="BH51" s="208" t="e">
        <f aca="false">IF(OR(BF51&lt;&gt;0,BG51&lt;&gt;0),xSPRDOPT($BW51,$BV51,$CG51,0,$BY51,$BX51,$BZ51,$AJ51,1,12)*$CB51,0)</f>
        <v>#NAME?</v>
      </c>
      <c r="BI51" s="208" t="e">
        <f aca="false">xSPRDOPT($BW51,$BV51,$CG51,2*LN(1+CA51/2),$BY51,$BX51,$BZ51,$AJ51,1,9)</f>
        <v>#NAME?</v>
      </c>
      <c r="BJ51" s="208" t="e">
        <f aca="false">xSPRDOPT($BW51,$BV51,$CG51,0,$BY51,$BX51,$BZ51,$AJ51,1,6)*$CB51</f>
        <v>#NAME?</v>
      </c>
      <c r="BK51" s="208" t="e">
        <f aca="false">xSPRDOPT($BW51,$BV51,$CG51,0,$BY51,$BX51,$BZ51,$AJ51,1,5)*$CB51</f>
        <v>#NAME?</v>
      </c>
      <c r="BL51" s="208" t="e">
        <f aca="false">xSPRDOPT(BW51,BV51,CG51,0,BY51,BX51,BZ51,AJ51,1,2)*CB51</f>
        <v>#NAME?</v>
      </c>
      <c r="BM51" s="208" t="e">
        <f aca="false">xSPRDOPT(BW51,BV51,CG51,0,BY51,BX51,BZ51,AJ51,1,1)*CB51</f>
        <v>#NAME?</v>
      </c>
      <c r="BN51" s="208" t="e">
        <f aca="false">IF(AH51&lt;&gt;0,xSPRDOPT($BW51,$BV51,$CG51,2*LN(1+CA51/2),$BY51,$BX51,$BZ51,$AJ51,1,8)+(AJ51/365.25)*CH51/AH51,0)</f>
        <v>#VALUE!</v>
      </c>
      <c r="BO51" s="208" t="e">
        <f aca="false">xSPRDOPT($BW51,$BV51,$CG51,0,$BY51,$BX51,$BZ51,$AJ51,1,0)</f>
        <v>#NAME?</v>
      </c>
      <c r="BP51" s="208"/>
      <c r="BQ51" s="208"/>
      <c r="BR51" s="208"/>
      <c r="BS51" s="208"/>
      <c r="BV51" s="346" t="n">
        <v>3.61742225944927</v>
      </c>
      <c r="BW51" s="207" t="n">
        <v>3.75</v>
      </c>
      <c r="BX51" s="208" t="n">
        <v>0.321521805149263</v>
      </c>
      <c r="BY51" s="208" t="n">
        <v>0.326750825086816</v>
      </c>
      <c r="BZ51" s="208" t="n">
        <v>0.996322693575799</v>
      </c>
      <c r="CA51" s="208" t="n">
        <v>0.0342555372538396</v>
      </c>
      <c r="CB51" s="208" t="n">
        <v>0.918602223865942</v>
      </c>
      <c r="CC51" s="343" t="n">
        <v>-0.13</v>
      </c>
      <c r="CD51" s="343" t="n">
        <v>-0.01</v>
      </c>
      <c r="CE51" s="343" t="n">
        <v>0.155</v>
      </c>
      <c r="CF51" s="343" t="n">
        <v>0</v>
      </c>
      <c r="CG51" s="343" t="n">
        <v>0.0182</v>
      </c>
      <c r="CH51" s="343" t="n">
        <v>0</v>
      </c>
      <c r="CI51" s="343" t="n">
        <v>3.595</v>
      </c>
      <c r="CJ51" s="343"/>
      <c r="CK51" s="343"/>
      <c r="CL51" s="343"/>
      <c r="CM51" s="343"/>
    </row>
    <row r="52" customFormat="false" ht="12.75" hidden="false" customHeight="false" outlineLevel="0" collapsed="false">
      <c r="A52" s="338"/>
      <c r="B52" s="338"/>
      <c r="D52" s="199" t="e">
        <f aca="false">D51+AH51</f>
        <v>#VALUE!</v>
      </c>
      <c r="F52" s="200" t="e">
        <f aca="false">VLOOKUP(AG52,$AL$4:$AS$15,2)</f>
        <v>#VALUE!</v>
      </c>
      <c r="G52" s="200" t="e">
        <f aca="false">F52*$AU52</f>
        <v>#VALUE!</v>
      </c>
      <c r="H52" s="201" t="e">
        <f aca="false">(AL52+AM52+AN52)/(1-(AR52))</f>
        <v>#VALUE!</v>
      </c>
      <c r="I52" s="201" t="e">
        <f aca="false">(AL52+AO52+AP52)</f>
        <v>#VALUE!</v>
      </c>
      <c r="K52" s="201" t="e">
        <f aca="false">MAX(((I52-H52)-AQ52)*AU52*AH52,0)</f>
        <v>#VALUE!</v>
      </c>
      <c r="L52" s="339" t="e">
        <f aca="false">MAX(Q52-K52,0)</f>
        <v>#VALUE!</v>
      </c>
      <c r="N52" s="340" t="e">
        <f aca="false">SQRT(($AX52^2*($AH52/2)+$AW52^2*$AI52)/(($AH52/2)+$AI52))</f>
        <v>#VALUE!</v>
      </c>
      <c r="O52" s="340" t="e">
        <f aca="false">SQRT(($AY52^2*($AH52/2)+$AW52^2*$AI52)/(($AH52/2)+$AI52))</f>
        <v>#VALUE!</v>
      </c>
      <c r="P52" s="209" t="e">
        <f aca="false">(VLOOKUP(AI52,CorrelationTwo,2)*(AW52^2)*AI52+VLOOKUP(D52,CorrelationOne,$AK$9)*AX52*AY52*(AH52/2))/((AI52+(AH52/2))*O52*N52)*AF52</f>
        <v>#VALUE!</v>
      </c>
      <c r="Q52" s="339" t="e">
        <f aca="false">xSPRDOPT(I52,H52,AQ52,0,O52,N52,P52,D52-$G$5,1,0)*AH52*AU52</f>
        <v>#VALUE!</v>
      </c>
      <c r="R52" s="339"/>
      <c r="S52" s="203" t="e">
        <f aca="false">xSPRDOPT(I52,H52,AQ52,AT52,O52,N52,P52,D52-$G$5,1,2)*AF52*(F52/(1-AR52))*AH52</f>
        <v>#VALUE!</v>
      </c>
      <c r="T52" s="203" t="e">
        <f aca="false">xSPRDOPT(I52,H52,AQ52,AT52,O52,N52,P52,D52-$G$5,1,1)*AF52*F52*AH52</f>
        <v>#VALUE!</v>
      </c>
      <c r="U52" s="339"/>
      <c r="V52" s="341" t="e">
        <f aca="false">VLOOKUP($AG52,$AL$4:$AS$15,8)*AH52*AU52</f>
        <v>#VALUE!</v>
      </c>
      <c r="W52" s="341"/>
      <c r="X52" s="342" t="e">
        <f aca="false">((BM52*BC52)+(BL52*BB52))*AH52*F52</f>
        <v>#VALUE!</v>
      </c>
      <c r="Y52" s="342" t="e">
        <f aca="false">($F52*$AH52)*((($BG52/2)*($BC52)^2)+(($BF52/2)*($BB52)^2)+($BH52*$BC52*$BB52))</f>
        <v>#VALUE!</v>
      </c>
      <c r="Z52" s="342" t="e">
        <f aca="false">($BI52*$F52*$AH52*($G$5-$BV$5))/365.25</f>
        <v>#VALUE!</v>
      </c>
      <c r="AA52" s="342" t="e">
        <f aca="false">(($BK52*$BE52)+($BJ52*$BD52))*$F52*$AH52*$AF52</f>
        <v>#VALUE!</v>
      </c>
      <c r="AB52" s="342" t="e">
        <f aca="false">BN52*(AT52-CA52)*F52*AH52</f>
        <v>#VALUE!</v>
      </c>
      <c r="AC52" s="342" t="e">
        <f aca="false">BO52*CB52*F52*AH52*CA52*($G$5-$BV$5)/365.25</f>
        <v>#NAME?</v>
      </c>
      <c r="AF52" s="216" t="e">
        <f aca="false">IF(AND(D52&gt;=$G$7,D52&lt;=$G$8),1,0)</f>
        <v>#VALUE!</v>
      </c>
      <c r="AG52" s="216" t="e">
        <f aca="false">MONTH(D52)</f>
        <v>#VALUE!</v>
      </c>
      <c r="AH52" s="216" t="e">
        <f aca="false">(EOMONTH(D52,0)-EOMONTH(D52-DAY(D52),0))*AF52</f>
        <v>#VALUE!</v>
      </c>
      <c r="AI52" s="216" t="e">
        <f aca="false">AI51+AH51</f>
        <v>#VALUE!</v>
      </c>
      <c r="AJ52" s="216" t="e">
        <f aca="false">D52-$BV$5</f>
        <v>#VALUE!</v>
      </c>
      <c r="AL52" s="207" t="e">
        <f aca="false">VLOOKUP($D52,CurveTbl,$AK$4)</f>
        <v>#VALUE!</v>
      </c>
      <c r="AM52" s="343" t="e">
        <f aca="false">VLOOKUP($D52,CurveTbl,$AH$3)</f>
        <v>#VALUE!</v>
      </c>
      <c r="AN52" s="343" t="e">
        <f aca="false">VLOOKUP($D52,CurveTbl,$AH$4)+VLOOKUP($AG52,$AL$3:$AS$15,6)</f>
        <v>#VALUE!</v>
      </c>
      <c r="AO52" s="343" t="e">
        <f aca="false">VLOOKUP($D52,CurveTbl,$AH$5)</f>
        <v>#VALUE!</v>
      </c>
      <c r="AP52" s="343" t="e">
        <f aca="false">VLOOKUP($D52,CurveTbl,$AH$6)+VLOOKUP($AG52,$AL$3:$AS$15,7)</f>
        <v>#VALUE!</v>
      </c>
      <c r="AQ52" s="207" t="e">
        <f aca="false">VLOOKUP($AG52,$AL$4:$AS$15,3)+VLOOKUP($AG52,$AL$4:$AS$15,5)+($AH$10*VLOOKUP(D52,GRITable,2))</f>
        <v>#VALUE!</v>
      </c>
      <c r="AR52" s="208" t="e">
        <f aca="false">VLOOKUP($AG52,$AL$4:$AS$15,4)</f>
        <v>#VALUE!</v>
      </c>
      <c r="AS52" s="207" t="e">
        <f aca="false">(AL52+AM52+AN52)</f>
        <v>#VALUE!</v>
      </c>
      <c r="AT52" s="208" t="e">
        <f aca="false">VLOOKUP(D52,CurveTbl,$AK$6)</f>
        <v>#VALUE!</v>
      </c>
      <c r="AU52" s="208" t="e">
        <f aca="false">(1+$AT52/2)^(-2*($D52-$G$5)/365.25)*$AF52</f>
        <v>#VALUE!</v>
      </c>
      <c r="AV52" s="344" t="e">
        <f aca="false">ROUND((F52/(1-AR52))-F52,0)*AF52*AH52*AU52</f>
        <v>#VALUE!</v>
      </c>
      <c r="AW52" s="208" t="e">
        <f aca="false">VLOOKUP($D52,CurveTbl,$AK$8)</f>
        <v>#VALUE!</v>
      </c>
      <c r="AX52" s="208" t="e">
        <f aca="false">VLOOKUP($D52,CurveTbl,$AH$7)</f>
        <v>#VALUE!</v>
      </c>
      <c r="AY52" s="208" t="e">
        <f aca="false">VLOOKUP($D52,CurveTbl,$AH$8)</f>
        <v>#VALUE!</v>
      </c>
      <c r="AZ52" s="208"/>
      <c r="BA52" s="345"/>
      <c r="BB52" s="343" t="e">
        <f aca="false">$H52-$BV52</f>
        <v>#VALUE!</v>
      </c>
      <c r="BC52" s="343" t="e">
        <f aca="false">I52-BW52</f>
        <v>#VALUE!</v>
      </c>
      <c r="BD52" s="208" t="e">
        <f aca="false">N52-BX52</f>
        <v>#VALUE!</v>
      </c>
      <c r="BE52" s="208" t="e">
        <f aca="false">O52-BY52</f>
        <v>#VALUE!</v>
      </c>
      <c r="BF52" s="208" t="e">
        <f aca="false">xSPRDOPT($BW52,$BV52,$CG52,0,$BY52,$BX52,$BZ52,$AJ52,1,4)*$CB52</f>
        <v>#NAME?</v>
      </c>
      <c r="BG52" s="208" t="e">
        <f aca="false">xSPRDOPT($BW52,$BV52,$CG52,0,$BY52,$BX52,$BZ52,$AJ52,1,3)*$CB52</f>
        <v>#NAME?</v>
      </c>
      <c r="BH52" s="208" t="e">
        <f aca="false">IF(OR(BF52&lt;&gt;0,BG52&lt;&gt;0),xSPRDOPT($BW52,$BV52,$CG52,0,$BY52,$BX52,$BZ52,$AJ52,1,12)*$CB52,0)</f>
        <v>#NAME?</v>
      </c>
      <c r="BI52" s="208" t="e">
        <f aca="false">xSPRDOPT($BW52,$BV52,$CG52,2*LN(1+CA52/2),$BY52,$BX52,$BZ52,$AJ52,1,9)</f>
        <v>#NAME?</v>
      </c>
      <c r="BJ52" s="208" t="e">
        <f aca="false">xSPRDOPT($BW52,$BV52,$CG52,0,$BY52,$BX52,$BZ52,$AJ52,1,6)*$CB52</f>
        <v>#NAME?</v>
      </c>
      <c r="BK52" s="208" t="e">
        <f aca="false">xSPRDOPT($BW52,$BV52,$CG52,0,$BY52,$BX52,$BZ52,$AJ52,1,5)*$CB52</f>
        <v>#NAME?</v>
      </c>
      <c r="BL52" s="208" t="e">
        <f aca="false">xSPRDOPT(BW52,BV52,CG52,0,BY52,BX52,BZ52,AJ52,1,2)*CB52</f>
        <v>#NAME?</v>
      </c>
      <c r="BM52" s="208" t="e">
        <f aca="false">xSPRDOPT(BW52,BV52,CG52,0,BY52,BX52,BZ52,AJ52,1,1)*CB52</f>
        <v>#NAME?</v>
      </c>
      <c r="BN52" s="208" t="e">
        <f aca="false">IF(AH52&lt;&gt;0,xSPRDOPT($BW52,$BV52,$CG52,2*LN(1+CA52/2),$BY52,$BX52,$BZ52,$AJ52,1,8)+(AJ52/365.25)*CH52/AH52,0)</f>
        <v>#VALUE!</v>
      </c>
      <c r="BO52" s="208" t="e">
        <f aca="false">xSPRDOPT($BW52,$BV52,$CG52,0,$BY52,$BX52,$BZ52,$AJ52,1,0)</f>
        <v>#NAME?</v>
      </c>
      <c r="BP52" s="208"/>
      <c r="BQ52" s="208"/>
      <c r="BR52" s="208"/>
      <c r="BS52" s="208"/>
      <c r="BV52" s="346" t="n">
        <v>3.65930269081772</v>
      </c>
      <c r="BW52" s="207" t="n">
        <v>3.79</v>
      </c>
      <c r="BX52" s="208" t="n">
        <v>0.32142539680972</v>
      </c>
      <c r="BY52" s="208" t="n">
        <v>0.326326353347211</v>
      </c>
      <c r="BZ52" s="208" t="n">
        <v>0.996543093266654</v>
      </c>
      <c r="CA52" s="208" t="n">
        <v>0.0348059861926022</v>
      </c>
      <c r="CB52" s="208" t="n">
        <v>0.914677844611083</v>
      </c>
      <c r="CC52" s="343" t="n">
        <v>-0.13</v>
      </c>
      <c r="CD52" s="343" t="n">
        <v>-0.01</v>
      </c>
      <c r="CE52" s="343" t="n">
        <v>0.155</v>
      </c>
      <c r="CF52" s="343" t="n">
        <v>0</v>
      </c>
      <c r="CG52" s="343" t="n">
        <v>0.0182</v>
      </c>
      <c r="CH52" s="343" t="n">
        <v>0</v>
      </c>
      <c r="CI52" s="343" t="n">
        <v>3.635</v>
      </c>
      <c r="CJ52" s="343"/>
      <c r="CK52" s="343"/>
      <c r="CL52" s="343"/>
      <c r="CM52" s="343"/>
    </row>
    <row r="53" customFormat="false" ht="12.75" hidden="false" customHeight="false" outlineLevel="0" collapsed="false">
      <c r="A53" s="338"/>
      <c r="B53" s="338"/>
      <c r="D53" s="199" t="e">
        <f aca="false">D52+AH52</f>
        <v>#VALUE!</v>
      </c>
      <c r="F53" s="200" t="e">
        <f aca="false">VLOOKUP(AG53,$AL$4:$AS$15,2)</f>
        <v>#VALUE!</v>
      </c>
      <c r="G53" s="200" t="e">
        <f aca="false">F53*$AU53</f>
        <v>#VALUE!</v>
      </c>
      <c r="H53" s="201" t="e">
        <f aca="false">(AL53+AM53+AN53)/(1-(AR53))</f>
        <v>#VALUE!</v>
      </c>
      <c r="I53" s="201" t="e">
        <f aca="false">(AL53+AO53+AP53)</f>
        <v>#VALUE!</v>
      </c>
      <c r="K53" s="201" t="e">
        <f aca="false">MAX(((I53-H53)-AQ53)*AU53*AH53,0)</f>
        <v>#VALUE!</v>
      </c>
      <c r="L53" s="339" t="e">
        <f aca="false">MAX(Q53-K53,0)</f>
        <v>#VALUE!</v>
      </c>
      <c r="N53" s="340" t="e">
        <f aca="false">SQRT(($AX53^2*($AH53/2)+$AW53^2*$AI53)/(($AH53/2)+$AI53))</f>
        <v>#VALUE!</v>
      </c>
      <c r="O53" s="340" t="e">
        <f aca="false">SQRT(($AY53^2*($AH53/2)+$AW53^2*$AI53)/(($AH53/2)+$AI53))</f>
        <v>#VALUE!</v>
      </c>
      <c r="P53" s="209" t="e">
        <f aca="false">(VLOOKUP(AI53,CorrelationTwo,2)*(AW53^2)*AI53+VLOOKUP(D53,CorrelationOne,$AK$9)*AX53*AY53*(AH53/2))/((AI53+(AH53/2))*O53*N53)*AF53</f>
        <v>#VALUE!</v>
      </c>
      <c r="Q53" s="339" t="e">
        <f aca="false">xSPRDOPT(I53,H53,AQ53,0,O53,N53,P53,D53-$G$5,1,0)*AH53*AU53</f>
        <v>#VALUE!</v>
      </c>
      <c r="R53" s="339"/>
      <c r="S53" s="203" t="e">
        <f aca="false">xSPRDOPT(I53,H53,AQ53,AT53,O53,N53,P53,D53-$G$5,1,2)*AF53*(F53/(1-AR53))*AH53</f>
        <v>#VALUE!</v>
      </c>
      <c r="T53" s="203" t="e">
        <f aca="false">xSPRDOPT(I53,H53,AQ53,AT53,O53,N53,P53,D53-$G$5,1,1)*AF53*F53*AH53</f>
        <v>#VALUE!</v>
      </c>
      <c r="U53" s="339"/>
      <c r="V53" s="341" t="e">
        <f aca="false">VLOOKUP($AG53,$AL$4:$AS$15,8)*AH53*AU53</f>
        <v>#VALUE!</v>
      </c>
      <c r="W53" s="341"/>
      <c r="X53" s="342" t="e">
        <f aca="false">((BM53*BC53)+(BL53*BB53))*AH53*F53</f>
        <v>#VALUE!</v>
      </c>
      <c r="Y53" s="342" t="e">
        <f aca="false">($F53*$AH53)*((($BG53/2)*($BC53)^2)+(($BF53/2)*($BB53)^2)+($BH53*$BC53*$BB53))</f>
        <v>#VALUE!</v>
      </c>
      <c r="Z53" s="342" t="e">
        <f aca="false">($BI53*$F53*$AH53*($G$5-$BV$5))/365.25</f>
        <v>#VALUE!</v>
      </c>
      <c r="AA53" s="342" t="e">
        <f aca="false">(($BK53*$BE53)+($BJ53*$BD53))*$F53*$AH53*$AF53</f>
        <v>#VALUE!</v>
      </c>
      <c r="AB53" s="342" t="e">
        <f aca="false">BN53*(AT53-CA53)*F53*AH53</f>
        <v>#VALUE!</v>
      </c>
      <c r="AC53" s="342" t="e">
        <f aca="false">BO53*CB53*F53*AH53*CA53*($G$5-$BV$5)/365.25</f>
        <v>#NAME?</v>
      </c>
      <c r="AF53" s="216" t="e">
        <f aca="false">IF(AND(D53&gt;=$G$7,D53&lt;=$G$8),1,0)</f>
        <v>#VALUE!</v>
      </c>
      <c r="AG53" s="216" t="e">
        <f aca="false">MONTH(D53)</f>
        <v>#VALUE!</v>
      </c>
      <c r="AH53" s="216" t="e">
        <f aca="false">(EOMONTH(D53,0)-EOMONTH(D53-DAY(D53),0))*AF53</f>
        <v>#VALUE!</v>
      </c>
      <c r="AI53" s="216" t="e">
        <f aca="false">AI52+AH52</f>
        <v>#VALUE!</v>
      </c>
      <c r="AJ53" s="216" t="e">
        <f aca="false">D53-$BV$5</f>
        <v>#VALUE!</v>
      </c>
      <c r="AL53" s="207" t="e">
        <f aca="false">VLOOKUP($D53,CurveTbl,$AK$4)</f>
        <v>#VALUE!</v>
      </c>
      <c r="AM53" s="343" t="e">
        <f aca="false">VLOOKUP($D53,CurveTbl,$AH$3)</f>
        <v>#VALUE!</v>
      </c>
      <c r="AN53" s="343" t="e">
        <f aca="false">VLOOKUP($D53,CurveTbl,$AH$4)+VLOOKUP($AG53,$AL$3:$AS$15,6)</f>
        <v>#VALUE!</v>
      </c>
      <c r="AO53" s="343" t="e">
        <f aca="false">VLOOKUP($D53,CurveTbl,$AH$5)</f>
        <v>#VALUE!</v>
      </c>
      <c r="AP53" s="343" t="e">
        <f aca="false">VLOOKUP($D53,CurveTbl,$AH$6)+VLOOKUP($AG53,$AL$3:$AS$15,7)</f>
        <v>#VALUE!</v>
      </c>
      <c r="AQ53" s="207" t="e">
        <f aca="false">VLOOKUP($AG53,$AL$4:$AS$15,3)+VLOOKUP($AG53,$AL$4:$AS$15,5)+($AH$10*VLOOKUP(D53,GRITable,2))</f>
        <v>#VALUE!</v>
      </c>
      <c r="AR53" s="208" t="e">
        <f aca="false">VLOOKUP($AG53,$AL$4:$AS$15,4)</f>
        <v>#VALUE!</v>
      </c>
      <c r="AS53" s="207" t="e">
        <f aca="false">(AL53+AM53+AN53)</f>
        <v>#VALUE!</v>
      </c>
      <c r="AT53" s="208" t="e">
        <f aca="false">VLOOKUP(D53,CurveTbl,$AK$6)</f>
        <v>#VALUE!</v>
      </c>
      <c r="AU53" s="208" t="e">
        <f aca="false">(1+$AT53/2)^(-2*($D53-$G$5)/365.25)*$AF53</f>
        <v>#VALUE!</v>
      </c>
      <c r="AV53" s="344" t="e">
        <f aca="false">ROUND((F53/(1-AR53))-F53,0)*AF53*AH53*AU53</f>
        <v>#VALUE!</v>
      </c>
      <c r="AW53" s="208" t="e">
        <f aca="false">VLOOKUP($D53,CurveTbl,$AK$8)</f>
        <v>#VALUE!</v>
      </c>
      <c r="AX53" s="208" t="e">
        <f aca="false">VLOOKUP($D53,CurveTbl,$AH$7)</f>
        <v>#VALUE!</v>
      </c>
      <c r="AY53" s="208" t="e">
        <f aca="false">VLOOKUP($D53,CurveTbl,$AH$8)</f>
        <v>#VALUE!</v>
      </c>
      <c r="AZ53" s="208"/>
      <c r="BA53" s="345"/>
      <c r="BB53" s="343" t="e">
        <f aca="false">$H53-$BV53</f>
        <v>#VALUE!</v>
      </c>
      <c r="BC53" s="343" t="e">
        <f aca="false">I53-BW53</f>
        <v>#VALUE!</v>
      </c>
      <c r="BD53" s="208" t="e">
        <f aca="false">N53-BX53</f>
        <v>#VALUE!</v>
      </c>
      <c r="BE53" s="208" t="e">
        <f aca="false">O53-BY53</f>
        <v>#VALUE!</v>
      </c>
      <c r="BF53" s="208" t="e">
        <f aca="false">xSPRDOPT($BW53,$BV53,$CG53,0,$BY53,$BX53,$BZ53,$AJ53,1,4)*$CB53</f>
        <v>#NAME?</v>
      </c>
      <c r="BG53" s="208" t="e">
        <f aca="false">xSPRDOPT($BW53,$BV53,$CG53,0,$BY53,$BX53,$BZ53,$AJ53,1,3)*$CB53</f>
        <v>#NAME?</v>
      </c>
      <c r="BH53" s="208" t="e">
        <f aca="false">IF(OR(BF53&lt;&gt;0,BG53&lt;&gt;0),xSPRDOPT($BW53,$BV53,$CG53,0,$BY53,$BX53,$BZ53,$AJ53,1,12)*$CB53,0)</f>
        <v>#NAME?</v>
      </c>
      <c r="BI53" s="208" t="e">
        <f aca="false">xSPRDOPT($BW53,$BV53,$CG53,2*LN(1+CA53/2),$BY53,$BX53,$BZ53,$AJ53,1,9)</f>
        <v>#NAME?</v>
      </c>
      <c r="BJ53" s="208" t="e">
        <f aca="false">xSPRDOPT($BW53,$BV53,$CG53,0,$BY53,$BX53,$BZ53,$AJ53,1,6)*$CB53</f>
        <v>#NAME?</v>
      </c>
      <c r="BK53" s="208" t="e">
        <f aca="false">xSPRDOPT($BW53,$BV53,$CG53,0,$BY53,$BX53,$BZ53,$AJ53,1,5)*$CB53</f>
        <v>#NAME?</v>
      </c>
      <c r="BL53" s="208" t="e">
        <f aca="false">xSPRDOPT(BW53,BV53,CG53,0,BY53,BX53,BZ53,AJ53,1,2)*CB53</f>
        <v>#NAME?</v>
      </c>
      <c r="BM53" s="208" t="e">
        <f aca="false">xSPRDOPT(BW53,BV53,CG53,0,BY53,BX53,BZ53,AJ53,1,1)*CB53</f>
        <v>#NAME?</v>
      </c>
      <c r="BN53" s="208" t="e">
        <f aca="false">IF(AH53&lt;&gt;0,xSPRDOPT($BW53,$BV53,$CG53,2*LN(1+CA53/2),$BY53,$BX53,$BZ53,$AJ53,1,8)+(AJ53/365.25)*CH53/AH53,0)</f>
        <v>#VALUE!</v>
      </c>
      <c r="BO53" s="208" t="e">
        <f aca="false">xSPRDOPT($BW53,$BV53,$CG53,0,$BY53,$BX53,$BZ53,$AJ53,1,0)</f>
        <v>#NAME?</v>
      </c>
      <c r="BP53" s="208"/>
      <c r="BQ53" s="208"/>
      <c r="BR53" s="208"/>
      <c r="BS53" s="208"/>
      <c r="BV53" s="346" t="n">
        <v>3.70641817610722</v>
      </c>
      <c r="BW53" s="207" t="n">
        <v>3.835</v>
      </c>
      <c r="BX53" s="208" t="n">
        <v>0.321426854762609</v>
      </c>
      <c r="BY53" s="208" t="n">
        <v>0.327850821171926</v>
      </c>
      <c r="BZ53" s="208" t="n">
        <v>0.994895857966267</v>
      </c>
      <c r="CA53" s="208" t="n">
        <v>0.0353181533007789</v>
      </c>
      <c r="CB53" s="208" t="n">
        <v>0.910865690943532</v>
      </c>
      <c r="CC53" s="343" t="n">
        <v>-0.13</v>
      </c>
      <c r="CD53" s="343" t="n">
        <v>-0.01</v>
      </c>
      <c r="CE53" s="343" t="n">
        <v>0.155</v>
      </c>
      <c r="CF53" s="343" t="n">
        <v>0</v>
      </c>
      <c r="CG53" s="343" t="n">
        <v>0.0182</v>
      </c>
      <c r="CH53" s="343" t="n">
        <v>0</v>
      </c>
      <c r="CI53" s="343" t="n">
        <v>3.68</v>
      </c>
      <c r="CJ53" s="343"/>
      <c r="CK53" s="343"/>
      <c r="CL53" s="343"/>
      <c r="CM53" s="343"/>
    </row>
    <row r="54" customFormat="false" ht="12.75" hidden="false" customHeight="false" outlineLevel="0" collapsed="false">
      <c r="A54" s="338"/>
      <c r="B54" s="338"/>
      <c r="D54" s="199" t="e">
        <f aca="false">D53+AH53</f>
        <v>#VALUE!</v>
      </c>
      <c r="F54" s="200" t="e">
        <f aca="false">VLOOKUP(AG54,$AL$4:$AS$15,2)</f>
        <v>#VALUE!</v>
      </c>
      <c r="G54" s="200" t="e">
        <f aca="false">F54*$AU54</f>
        <v>#VALUE!</v>
      </c>
      <c r="H54" s="201" t="e">
        <f aca="false">(AL54+AM54+AN54)/(1-(AR54))</f>
        <v>#VALUE!</v>
      </c>
      <c r="I54" s="201" t="e">
        <f aca="false">(AL54+AO54+AP54)</f>
        <v>#VALUE!</v>
      </c>
      <c r="K54" s="201" t="e">
        <f aca="false">MAX(((I54-H54)-AQ54)*AU54*AH54,0)</f>
        <v>#VALUE!</v>
      </c>
      <c r="L54" s="339" t="e">
        <f aca="false">MAX(Q54-K54,0)</f>
        <v>#VALUE!</v>
      </c>
      <c r="N54" s="340" t="e">
        <f aca="false">SQRT(($AX54^2*($AH54/2)+$AW54^2*$AI54)/(($AH54/2)+$AI54))</f>
        <v>#VALUE!</v>
      </c>
      <c r="O54" s="340" t="e">
        <f aca="false">SQRT(($AY54^2*($AH54/2)+$AW54^2*$AI54)/(($AH54/2)+$AI54))</f>
        <v>#VALUE!</v>
      </c>
      <c r="P54" s="209" t="e">
        <f aca="false">(VLOOKUP(AI54,CorrelationTwo,2)*(AW54^2)*AI54+VLOOKUP(D54,CorrelationOne,$AK$9)*AX54*AY54*(AH54/2))/((AI54+(AH54/2))*O54*N54)*AF54</f>
        <v>#VALUE!</v>
      </c>
      <c r="Q54" s="339" t="e">
        <f aca="false">xSPRDOPT(I54,H54,AQ54,0,O54,N54,P54,D54-$G$5,1,0)*AH54*AU54</f>
        <v>#VALUE!</v>
      </c>
      <c r="R54" s="339"/>
      <c r="S54" s="203" t="e">
        <f aca="false">xSPRDOPT(I54,H54,AQ54,AT54,O54,N54,P54,D54-$G$5,1,2)*AF54*(F54/(1-AR54))*AH54</f>
        <v>#VALUE!</v>
      </c>
      <c r="T54" s="203" t="e">
        <f aca="false">xSPRDOPT(I54,H54,AQ54,AT54,O54,N54,P54,D54-$G$5,1,1)*AF54*F54*AH54</f>
        <v>#VALUE!</v>
      </c>
      <c r="U54" s="339"/>
      <c r="V54" s="341" t="e">
        <f aca="false">VLOOKUP($AG54,$AL$4:$AS$15,8)*AH54*AU54</f>
        <v>#VALUE!</v>
      </c>
      <c r="W54" s="341"/>
      <c r="X54" s="342" t="e">
        <f aca="false">((BM54*BC54)+(BL54*BB54))*AH54*F54</f>
        <v>#VALUE!</v>
      </c>
      <c r="Y54" s="342" t="e">
        <f aca="false">($F54*$AH54)*((($BG54/2)*($BC54)^2)+(($BF54/2)*($BB54)^2)+($BH54*$BC54*$BB54))</f>
        <v>#VALUE!</v>
      </c>
      <c r="Z54" s="342" t="e">
        <f aca="false">($BI54*$F54*$AH54*($G$5-$BV$5))/365.25</f>
        <v>#VALUE!</v>
      </c>
      <c r="AA54" s="342" t="e">
        <f aca="false">(($BK54*$BE54)+($BJ54*$BD54))*$F54*$AH54*$AF54</f>
        <v>#VALUE!</v>
      </c>
      <c r="AB54" s="342" t="e">
        <f aca="false">BN54*(AT54-CA54)*F54*AH54</f>
        <v>#VALUE!</v>
      </c>
      <c r="AC54" s="342" t="e">
        <f aca="false">BO54*CB54*F54*AH54*CA54*($G$5-$BV$5)/365.25</f>
        <v>#NAME?</v>
      </c>
      <c r="AF54" s="216" t="e">
        <f aca="false">IF(AND(D54&gt;=$G$7,D54&lt;=$G$8),1,0)</f>
        <v>#VALUE!</v>
      </c>
      <c r="AG54" s="216" t="e">
        <f aca="false">MONTH(D54)</f>
        <v>#VALUE!</v>
      </c>
      <c r="AH54" s="216" t="e">
        <f aca="false">(EOMONTH(D54,0)-EOMONTH(D54-DAY(D54),0))*AF54</f>
        <v>#VALUE!</v>
      </c>
      <c r="AI54" s="216" t="e">
        <f aca="false">AI53+AH53</f>
        <v>#VALUE!</v>
      </c>
      <c r="AJ54" s="216" t="e">
        <f aca="false">D54-$BV$5</f>
        <v>#VALUE!</v>
      </c>
      <c r="AL54" s="207" t="e">
        <f aca="false">VLOOKUP($D54,CurveTbl,$AK$4)</f>
        <v>#VALUE!</v>
      </c>
      <c r="AM54" s="343" t="e">
        <f aca="false">VLOOKUP($D54,CurveTbl,$AH$3)</f>
        <v>#VALUE!</v>
      </c>
      <c r="AN54" s="343" t="e">
        <f aca="false">VLOOKUP($D54,CurveTbl,$AH$4)+VLOOKUP($AG54,$AL$3:$AS$15,6)</f>
        <v>#VALUE!</v>
      </c>
      <c r="AO54" s="343" t="e">
        <f aca="false">VLOOKUP($D54,CurveTbl,$AH$5)</f>
        <v>#VALUE!</v>
      </c>
      <c r="AP54" s="343" t="e">
        <f aca="false">VLOOKUP($D54,CurveTbl,$AH$6)+VLOOKUP($AG54,$AL$3:$AS$15,7)</f>
        <v>#VALUE!</v>
      </c>
      <c r="AQ54" s="207" t="e">
        <f aca="false">VLOOKUP($AG54,$AL$4:$AS$15,3)+VLOOKUP($AG54,$AL$4:$AS$15,5)+($AH$10*VLOOKUP(D54,GRITable,2))</f>
        <v>#VALUE!</v>
      </c>
      <c r="AR54" s="208" t="e">
        <f aca="false">VLOOKUP($AG54,$AL$4:$AS$15,4)</f>
        <v>#VALUE!</v>
      </c>
      <c r="AS54" s="207" t="e">
        <f aca="false">(AL54+AM54+AN54)</f>
        <v>#VALUE!</v>
      </c>
      <c r="AT54" s="208" t="e">
        <f aca="false">VLOOKUP(D54,CurveTbl,$AK$6)</f>
        <v>#VALUE!</v>
      </c>
      <c r="AU54" s="208" t="e">
        <f aca="false">(1+$AT54/2)^(-2*($D54-$G$5)/365.25)*$AF54</f>
        <v>#VALUE!</v>
      </c>
      <c r="AV54" s="344" t="e">
        <f aca="false">ROUND((F54/(1-AR54))-F54,0)*AF54*AH54*AU54</f>
        <v>#VALUE!</v>
      </c>
      <c r="AW54" s="208" t="e">
        <f aca="false">VLOOKUP($D54,CurveTbl,$AK$8)</f>
        <v>#VALUE!</v>
      </c>
      <c r="AX54" s="208" t="e">
        <f aca="false">VLOOKUP($D54,CurveTbl,$AH$7)</f>
        <v>#VALUE!</v>
      </c>
      <c r="AY54" s="208" t="e">
        <f aca="false">VLOOKUP($D54,CurveTbl,$AH$8)</f>
        <v>#VALUE!</v>
      </c>
      <c r="AZ54" s="208"/>
      <c r="BA54" s="345"/>
      <c r="BB54" s="343" t="e">
        <f aca="false">$H54-$BV54</f>
        <v>#VALUE!</v>
      </c>
      <c r="BC54" s="343" t="e">
        <f aca="false">I54-BW54</f>
        <v>#VALUE!</v>
      </c>
      <c r="BD54" s="208" t="e">
        <f aca="false">N54-BX54</f>
        <v>#VALUE!</v>
      </c>
      <c r="BE54" s="208" t="e">
        <f aca="false">O54-BY54</f>
        <v>#VALUE!</v>
      </c>
      <c r="BF54" s="208" t="e">
        <f aca="false">xSPRDOPT($BW54,$BV54,$CG54,0,$BY54,$BX54,$BZ54,$AJ54,1,4)*$CB54</f>
        <v>#NAME?</v>
      </c>
      <c r="BG54" s="208" t="e">
        <f aca="false">xSPRDOPT($BW54,$BV54,$CG54,0,$BY54,$BX54,$BZ54,$AJ54,1,3)*$CB54</f>
        <v>#NAME?</v>
      </c>
      <c r="BH54" s="208" t="e">
        <f aca="false">IF(OR(BF54&lt;&gt;0,BG54&lt;&gt;0),xSPRDOPT($BW54,$BV54,$CG54,0,$BY54,$BX54,$BZ54,$AJ54,1,12)*$CB54,0)</f>
        <v>#NAME?</v>
      </c>
      <c r="BI54" s="208" t="e">
        <f aca="false">xSPRDOPT($BW54,$BV54,$CG54,2*LN(1+CA54/2),$BY54,$BX54,$BZ54,$AJ54,1,9)</f>
        <v>#NAME?</v>
      </c>
      <c r="BJ54" s="208" t="e">
        <f aca="false">xSPRDOPT($BW54,$BV54,$CG54,0,$BY54,$BX54,$BZ54,$AJ54,1,6)*$CB54</f>
        <v>#NAME?</v>
      </c>
      <c r="BK54" s="208" t="e">
        <f aca="false">xSPRDOPT($BW54,$BV54,$CG54,0,$BY54,$BX54,$BZ54,$AJ54,1,5)*$CB54</f>
        <v>#NAME?</v>
      </c>
      <c r="BL54" s="208" t="e">
        <f aca="false">xSPRDOPT(BW54,BV54,CG54,0,BY54,BX54,BZ54,AJ54,1,2)*CB54</f>
        <v>#NAME?</v>
      </c>
      <c r="BM54" s="208" t="e">
        <f aca="false">xSPRDOPT(BW54,BV54,CG54,0,BY54,BX54,BZ54,AJ54,1,1)*CB54</f>
        <v>#NAME?</v>
      </c>
      <c r="BN54" s="208" t="e">
        <f aca="false">IF(AH54&lt;&gt;0,xSPRDOPT($BW54,$BV54,$CG54,2*LN(1+CA54/2),$BY54,$BX54,$BZ54,$AJ54,1,8)+(AJ54/365.25)*CH54/AH54,0)</f>
        <v>#VALUE!</v>
      </c>
      <c r="BO54" s="208" t="e">
        <f aca="false">xSPRDOPT($BW54,$BV54,$CG54,0,$BY54,$BX54,$BZ54,$AJ54,1,0)</f>
        <v>#NAME?</v>
      </c>
      <c r="BP54" s="208"/>
      <c r="BQ54" s="208"/>
      <c r="BR54" s="208"/>
      <c r="BS54" s="208"/>
      <c r="BV54" s="346" t="n">
        <v>3.74725159669145</v>
      </c>
      <c r="BW54" s="207" t="n">
        <v>3.874</v>
      </c>
      <c r="BX54" s="208" t="n">
        <v>0.323532108662062</v>
      </c>
      <c r="BY54" s="208" t="n">
        <v>0.329194473663081</v>
      </c>
      <c r="BZ54" s="208" t="n">
        <v>0.996499541196865</v>
      </c>
      <c r="CA54" s="208" t="n">
        <v>0.0358248760842268</v>
      </c>
      <c r="CB54" s="208" t="n">
        <v>0.906919907678332</v>
      </c>
      <c r="CC54" s="343" t="n">
        <v>-0.13</v>
      </c>
      <c r="CD54" s="343" t="n">
        <v>-0.01</v>
      </c>
      <c r="CE54" s="343" t="n">
        <v>0.155</v>
      </c>
      <c r="CF54" s="343" t="n">
        <v>0</v>
      </c>
      <c r="CG54" s="343" t="n">
        <v>0.0182</v>
      </c>
      <c r="CH54" s="343" t="n">
        <v>0</v>
      </c>
      <c r="CI54" s="343" t="n">
        <v>3.719</v>
      </c>
      <c r="CJ54" s="343"/>
      <c r="CK54" s="343"/>
      <c r="CL54" s="343"/>
      <c r="CM54" s="343"/>
    </row>
    <row r="55" customFormat="false" ht="12.75" hidden="false" customHeight="false" outlineLevel="0" collapsed="false">
      <c r="A55" s="338"/>
      <c r="B55" s="338"/>
      <c r="D55" s="199" t="e">
        <f aca="false">D54+AH54</f>
        <v>#VALUE!</v>
      </c>
      <c r="F55" s="200" t="e">
        <f aca="false">VLOOKUP(AG55,$AL$4:$AS$15,2)</f>
        <v>#VALUE!</v>
      </c>
      <c r="G55" s="200" t="e">
        <f aca="false">F55*$AU55</f>
        <v>#VALUE!</v>
      </c>
      <c r="H55" s="201" t="e">
        <f aca="false">(AL55+AM55+AN55)/(1-(AR55))</f>
        <v>#VALUE!</v>
      </c>
      <c r="I55" s="201" t="e">
        <f aca="false">(AL55+AO55+AP55)</f>
        <v>#VALUE!</v>
      </c>
      <c r="K55" s="201" t="e">
        <f aca="false">MAX(((I55-H55)-AQ55)*AU55*AH55,0)</f>
        <v>#VALUE!</v>
      </c>
      <c r="L55" s="339" t="e">
        <f aca="false">MAX(Q55-K55,0)</f>
        <v>#VALUE!</v>
      </c>
      <c r="N55" s="340" t="e">
        <f aca="false">SQRT(($AX55^2*($AH55/2)+$AW55^2*$AI55)/(($AH55/2)+$AI55))</f>
        <v>#VALUE!</v>
      </c>
      <c r="O55" s="340" t="e">
        <f aca="false">SQRT(($AY55^2*($AH55/2)+$AW55^2*$AI55)/(($AH55/2)+$AI55))</f>
        <v>#VALUE!</v>
      </c>
      <c r="P55" s="209" t="e">
        <f aca="false">(VLOOKUP(AI55,CorrelationTwo,2)*(AW55^2)*AI55+VLOOKUP(D55,CorrelationOne,$AK$9)*AX55*AY55*(AH55/2))/((AI55+(AH55/2))*O55*N55)*AF55</f>
        <v>#VALUE!</v>
      </c>
      <c r="Q55" s="339" t="e">
        <f aca="false">xSPRDOPT(I55,H55,AQ55,0,O55,N55,P55,D55-$G$5,1,0)*AH55*AU55</f>
        <v>#VALUE!</v>
      </c>
      <c r="R55" s="339"/>
      <c r="S55" s="203" t="e">
        <f aca="false">xSPRDOPT(I55,H55,AQ55,AT55,O55,N55,P55,D55-$G$5,1,2)*AF55*(F55/(1-AR55))*AH55</f>
        <v>#VALUE!</v>
      </c>
      <c r="T55" s="203" t="e">
        <f aca="false">xSPRDOPT(I55,H55,AQ55,AT55,O55,N55,P55,D55-$G$5,1,1)*AF55*F55*AH55</f>
        <v>#VALUE!</v>
      </c>
      <c r="U55" s="339"/>
      <c r="V55" s="341" t="e">
        <f aca="false">VLOOKUP($AG55,$AL$4:$AS$15,8)*AH55*AU55</f>
        <v>#VALUE!</v>
      </c>
      <c r="W55" s="341"/>
      <c r="X55" s="342" t="e">
        <f aca="false">((BM55*BC55)+(BL55*BB55))*AH55*F55</f>
        <v>#VALUE!</v>
      </c>
      <c r="Y55" s="342" t="e">
        <f aca="false">($F55*$AH55)*((($BG55/2)*($BC55)^2)+(($BF55/2)*($BB55)^2)+($BH55*$BC55*$BB55))</f>
        <v>#VALUE!</v>
      </c>
      <c r="Z55" s="342" t="e">
        <f aca="false">($BI55*$F55*$AH55*($G$5-$BV$5))/365.25</f>
        <v>#VALUE!</v>
      </c>
      <c r="AA55" s="342" t="e">
        <f aca="false">(($BK55*$BE55)+($BJ55*$BD55))*$F55*$AH55*$AF55</f>
        <v>#VALUE!</v>
      </c>
      <c r="AB55" s="342" t="e">
        <f aca="false">BN55*(AT55-CA55)*F55*AH55</f>
        <v>#VALUE!</v>
      </c>
      <c r="AC55" s="342" t="e">
        <f aca="false">BO55*CB55*F55*AH55*CA55*($G$5-$BV$5)/365.25</f>
        <v>#NAME?</v>
      </c>
      <c r="AF55" s="216" t="e">
        <f aca="false">IF(AND(D55&gt;=$G$7,D55&lt;=$G$8),1,0)</f>
        <v>#VALUE!</v>
      </c>
      <c r="AG55" s="216" t="e">
        <f aca="false">MONTH(D55)</f>
        <v>#VALUE!</v>
      </c>
      <c r="AH55" s="216" t="e">
        <f aca="false">(EOMONTH(D55,0)-EOMONTH(D55-DAY(D55),0))*AF55</f>
        <v>#VALUE!</v>
      </c>
      <c r="AI55" s="216" t="e">
        <f aca="false">AI54+AH54</f>
        <v>#VALUE!</v>
      </c>
      <c r="AJ55" s="216" t="e">
        <f aca="false">D55-$BV$5</f>
        <v>#VALUE!</v>
      </c>
      <c r="AL55" s="207" t="e">
        <f aca="false">VLOOKUP($D55,CurveTbl,$AK$4)</f>
        <v>#VALUE!</v>
      </c>
      <c r="AM55" s="343" t="e">
        <f aca="false">VLOOKUP($D55,CurveTbl,$AH$3)</f>
        <v>#VALUE!</v>
      </c>
      <c r="AN55" s="343" t="e">
        <f aca="false">VLOOKUP($D55,CurveTbl,$AH$4)+VLOOKUP($AG55,$AL$3:$AS$15,6)</f>
        <v>#VALUE!</v>
      </c>
      <c r="AO55" s="343" t="e">
        <f aca="false">VLOOKUP($D55,CurveTbl,$AH$5)</f>
        <v>#VALUE!</v>
      </c>
      <c r="AP55" s="343" t="e">
        <f aca="false">VLOOKUP($D55,CurveTbl,$AH$6)+VLOOKUP($AG55,$AL$3:$AS$15,7)</f>
        <v>#VALUE!</v>
      </c>
      <c r="AQ55" s="207" t="e">
        <f aca="false">VLOOKUP($AG55,$AL$4:$AS$15,3)+VLOOKUP($AG55,$AL$4:$AS$15,5)+($AH$10*VLOOKUP(D55,GRITable,2))</f>
        <v>#VALUE!</v>
      </c>
      <c r="AR55" s="208" t="e">
        <f aca="false">VLOOKUP($AG55,$AL$4:$AS$15,4)</f>
        <v>#VALUE!</v>
      </c>
      <c r="AS55" s="207" t="e">
        <f aca="false">(AL55+AM55+AN55)</f>
        <v>#VALUE!</v>
      </c>
      <c r="AT55" s="208" t="e">
        <f aca="false">VLOOKUP(D55,CurveTbl,$AK$6)</f>
        <v>#VALUE!</v>
      </c>
      <c r="AU55" s="208" t="e">
        <f aca="false">(1+$AT55/2)^(-2*($D55-$G$5)/365.25)*$AF55</f>
        <v>#VALUE!</v>
      </c>
      <c r="AV55" s="344" t="e">
        <f aca="false">ROUND((F55/(1-AR55))-F55,0)*AF55*AH55*AU55</f>
        <v>#VALUE!</v>
      </c>
      <c r="AW55" s="208" t="e">
        <f aca="false">VLOOKUP($D55,CurveTbl,$AK$8)</f>
        <v>#VALUE!</v>
      </c>
      <c r="AX55" s="208" t="e">
        <f aca="false">VLOOKUP($D55,CurveTbl,$AH$7)</f>
        <v>#VALUE!</v>
      </c>
      <c r="AY55" s="208" t="e">
        <f aca="false">VLOOKUP($D55,CurveTbl,$AH$8)</f>
        <v>#VALUE!</v>
      </c>
      <c r="AZ55" s="208"/>
      <c r="BA55" s="345"/>
      <c r="BB55" s="343" t="e">
        <f aca="false">$H55-$BV55</f>
        <v>#VALUE!</v>
      </c>
      <c r="BC55" s="343" t="e">
        <f aca="false">I55-BW55</f>
        <v>#VALUE!</v>
      </c>
      <c r="BD55" s="208" t="e">
        <f aca="false">N55-BX55</f>
        <v>#VALUE!</v>
      </c>
      <c r="BE55" s="208" t="e">
        <f aca="false">O55-BY55</f>
        <v>#VALUE!</v>
      </c>
      <c r="BF55" s="208" t="e">
        <f aca="false">xSPRDOPT($BW55,$BV55,$CG55,0,$BY55,$BX55,$BZ55,$AJ55,1,4)*$CB55</f>
        <v>#NAME?</v>
      </c>
      <c r="BG55" s="208" t="e">
        <f aca="false">xSPRDOPT($BW55,$BV55,$CG55,0,$BY55,$BX55,$BZ55,$AJ55,1,3)*$CB55</f>
        <v>#NAME?</v>
      </c>
      <c r="BH55" s="208" t="e">
        <f aca="false">IF(OR(BF55&lt;&gt;0,BG55&lt;&gt;0),xSPRDOPT($BW55,$BV55,$CG55,0,$BY55,$BX55,$BZ55,$AJ55,1,12)*$CB55,0)</f>
        <v>#NAME?</v>
      </c>
      <c r="BI55" s="208" t="e">
        <f aca="false">xSPRDOPT($BW55,$BV55,$CG55,2*LN(1+CA55/2),$BY55,$BX55,$BZ55,$AJ55,1,9)</f>
        <v>#NAME?</v>
      </c>
      <c r="BJ55" s="208" t="e">
        <f aca="false">xSPRDOPT($BW55,$BV55,$CG55,0,$BY55,$BX55,$BZ55,$AJ55,1,6)*$CB55</f>
        <v>#NAME?</v>
      </c>
      <c r="BK55" s="208" t="e">
        <f aca="false">xSPRDOPT($BW55,$BV55,$CG55,0,$BY55,$BX55,$BZ55,$AJ55,1,5)*$CB55</f>
        <v>#NAME?</v>
      </c>
      <c r="BL55" s="208" t="e">
        <f aca="false">xSPRDOPT(BW55,BV55,CG55,0,BY55,BX55,BZ55,AJ55,1,2)*CB55</f>
        <v>#NAME?</v>
      </c>
      <c r="BM55" s="208" t="e">
        <f aca="false">xSPRDOPT(BW55,BV55,CG55,0,BY55,BX55,BZ55,AJ55,1,1)*CB55</f>
        <v>#NAME?</v>
      </c>
      <c r="BN55" s="208" t="e">
        <f aca="false">IF(AH55&lt;&gt;0,xSPRDOPT($BW55,$BV55,$CG55,2*LN(1+CA55/2),$BY55,$BX55,$BZ55,$AJ55,1,8)+(AJ55/365.25)*CH55/AH55,0)</f>
        <v>#VALUE!</v>
      </c>
      <c r="BO55" s="208" t="e">
        <f aca="false">xSPRDOPT($BW55,$BV55,$CG55,0,$BY55,$BX55,$BZ55,$AJ55,1,0)</f>
        <v>#NAME?</v>
      </c>
      <c r="BP55" s="208"/>
      <c r="BQ55" s="208"/>
      <c r="BR55" s="208"/>
      <c r="BS55" s="208"/>
      <c r="BV55" s="346" t="n">
        <v>3.73573447806512</v>
      </c>
      <c r="BW55" s="207" t="n">
        <v>3.863</v>
      </c>
      <c r="BX55" s="208" t="n">
        <v>0.324490996705772</v>
      </c>
      <c r="BY55" s="208" t="n">
        <v>0.328643511083133</v>
      </c>
      <c r="BZ55" s="208" t="n">
        <v>0.997771592032222</v>
      </c>
      <c r="CA55" s="208" t="n">
        <v>0.0363315989540016</v>
      </c>
      <c r="CB55" s="208" t="n">
        <v>0.902915224410823</v>
      </c>
      <c r="CC55" s="343" t="n">
        <v>-0.13</v>
      </c>
      <c r="CD55" s="343" t="n">
        <v>-0.01</v>
      </c>
      <c r="CE55" s="343" t="n">
        <v>0.155</v>
      </c>
      <c r="CF55" s="343" t="n">
        <v>0</v>
      </c>
      <c r="CG55" s="343" t="n">
        <v>0.0182</v>
      </c>
      <c r="CH55" s="343" t="n">
        <v>0</v>
      </c>
      <c r="CI55" s="343" t="n">
        <v>3.708</v>
      </c>
      <c r="CJ55" s="343"/>
      <c r="CK55" s="343"/>
      <c r="CL55" s="343"/>
      <c r="CM55" s="343"/>
    </row>
    <row r="56" customFormat="false" ht="12.75" hidden="false" customHeight="false" outlineLevel="0" collapsed="false">
      <c r="A56" s="338"/>
      <c r="B56" s="338"/>
      <c r="D56" s="199" t="e">
        <f aca="false">D55+AH55</f>
        <v>#VALUE!</v>
      </c>
      <c r="F56" s="200" t="e">
        <f aca="false">VLOOKUP(AG56,$AL$4:$AS$15,2)</f>
        <v>#VALUE!</v>
      </c>
      <c r="G56" s="200" t="e">
        <f aca="false">F56*$AU56</f>
        <v>#VALUE!</v>
      </c>
      <c r="H56" s="201" t="e">
        <f aca="false">(AL56+AM56+AN56)/(1-(AR56))</f>
        <v>#VALUE!</v>
      </c>
      <c r="I56" s="201" t="e">
        <f aca="false">(AL56+AO56+AP56)</f>
        <v>#VALUE!</v>
      </c>
      <c r="K56" s="201" t="e">
        <f aca="false">MAX(((I56-H56)-AQ56)*AU56*AH56,0)</f>
        <v>#VALUE!</v>
      </c>
      <c r="L56" s="339" t="e">
        <f aca="false">MAX(Q56-K56,0)</f>
        <v>#VALUE!</v>
      </c>
      <c r="N56" s="340" t="e">
        <f aca="false">SQRT(($AX56^2*($AH56/2)+$AW56^2*$AI56)/(($AH56/2)+$AI56))</f>
        <v>#VALUE!</v>
      </c>
      <c r="O56" s="340" t="e">
        <f aca="false">SQRT(($AY56^2*($AH56/2)+$AW56^2*$AI56)/(($AH56/2)+$AI56))</f>
        <v>#VALUE!</v>
      </c>
      <c r="P56" s="209" t="e">
        <f aca="false">(VLOOKUP(AI56,CorrelationTwo,2)*(AW56^2)*AI56+VLOOKUP(D56,CorrelationOne,$AK$9)*AX56*AY56*(AH56/2))/((AI56+(AH56/2))*O56*N56)*AF56</f>
        <v>#VALUE!</v>
      </c>
      <c r="Q56" s="339" t="e">
        <f aca="false">xSPRDOPT(I56,H56,AQ56,0,O56,N56,P56,D56-$G$5,1,0)*AH56*AU56</f>
        <v>#VALUE!</v>
      </c>
      <c r="R56" s="339"/>
      <c r="S56" s="203" t="e">
        <f aca="false">xSPRDOPT(I56,H56,AQ56,AT56,O56,N56,P56,D56-$G$5,1,2)*AF56*(F56/(1-AR56))*AH56</f>
        <v>#VALUE!</v>
      </c>
      <c r="T56" s="203" t="e">
        <f aca="false">xSPRDOPT(I56,H56,AQ56,AT56,O56,N56,P56,D56-$G$5,1,1)*AF56*F56*AH56</f>
        <v>#VALUE!</v>
      </c>
      <c r="U56" s="339"/>
      <c r="V56" s="341" t="e">
        <f aca="false">VLOOKUP($AG56,$AL$4:$AS$15,8)*AH56*AU56</f>
        <v>#VALUE!</v>
      </c>
      <c r="W56" s="341"/>
      <c r="X56" s="342" t="e">
        <f aca="false">((BM56*BC56)+(BL56*BB56))*AH56*F56</f>
        <v>#VALUE!</v>
      </c>
      <c r="Y56" s="342" t="e">
        <f aca="false">($F56*$AH56)*((($BG56/2)*($BC56)^2)+(($BF56/2)*($BB56)^2)+($BH56*$BC56*$BB56))</f>
        <v>#VALUE!</v>
      </c>
      <c r="Z56" s="342" t="e">
        <f aca="false">($BI56*$F56*$AH56*($G$5-$BV$5))/365.25</f>
        <v>#VALUE!</v>
      </c>
      <c r="AA56" s="342" t="e">
        <f aca="false">(($BK56*$BE56)+($BJ56*$BD56))*$F56*$AH56*$AF56</f>
        <v>#VALUE!</v>
      </c>
      <c r="AB56" s="342" t="e">
        <f aca="false">BN56*(AT56-CA56)*F56*AH56</f>
        <v>#VALUE!</v>
      </c>
      <c r="AC56" s="342" t="e">
        <f aca="false">BO56*CB56*F56*AH56*CA56*($G$5-$BV$5)/365.25</f>
        <v>#NAME?</v>
      </c>
      <c r="AF56" s="216" t="e">
        <f aca="false">IF(AND(D56&gt;=$G$7,D56&lt;=$G$8),1,0)</f>
        <v>#VALUE!</v>
      </c>
      <c r="AG56" s="216" t="e">
        <f aca="false">MONTH(D56)</f>
        <v>#VALUE!</v>
      </c>
      <c r="AH56" s="216" t="e">
        <f aca="false">(EOMONTH(D56,0)-EOMONTH(D56-DAY(D56),0))*AF56</f>
        <v>#VALUE!</v>
      </c>
      <c r="AI56" s="216" t="e">
        <f aca="false">AI55+AH55</f>
        <v>#VALUE!</v>
      </c>
      <c r="AJ56" s="216" t="e">
        <f aca="false">D56-$BV$5</f>
        <v>#VALUE!</v>
      </c>
      <c r="AL56" s="207" t="e">
        <f aca="false">VLOOKUP($D56,CurveTbl,$AK$4)</f>
        <v>#VALUE!</v>
      </c>
      <c r="AM56" s="343" t="e">
        <f aca="false">VLOOKUP($D56,CurveTbl,$AH$3)</f>
        <v>#VALUE!</v>
      </c>
      <c r="AN56" s="343" t="e">
        <f aca="false">VLOOKUP($D56,CurveTbl,$AH$4)+VLOOKUP($AG56,$AL$3:$AS$15,6)</f>
        <v>#VALUE!</v>
      </c>
      <c r="AO56" s="343" t="e">
        <f aca="false">VLOOKUP($D56,CurveTbl,$AH$5)</f>
        <v>#VALUE!</v>
      </c>
      <c r="AP56" s="343" t="e">
        <f aca="false">VLOOKUP($D56,CurveTbl,$AH$6)+VLOOKUP($AG56,$AL$3:$AS$15,7)</f>
        <v>#VALUE!</v>
      </c>
      <c r="AQ56" s="207" t="e">
        <f aca="false">VLOOKUP($AG56,$AL$4:$AS$15,3)+VLOOKUP($AG56,$AL$4:$AS$15,5)+($AH$10*VLOOKUP(D56,GRITable,2))</f>
        <v>#VALUE!</v>
      </c>
      <c r="AR56" s="208" t="e">
        <f aca="false">VLOOKUP($AG56,$AL$4:$AS$15,4)</f>
        <v>#VALUE!</v>
      </c>
      <c r="AS56" s="207" t="e">
        <f aca="false">(AL56+AM56+AN56)</f>
        <v>#VALUE!</v>
      </c>
      <c r="AT56" s="208" t="e">
        <f aca="false">VLOOKUP(D56,CurveTbl,$AK$6)</f>
        <v>#VALUE!</v>
      </c>
      <c r="AU56" s="208" t="e">
        <f aca="false">(1+$AT56/2)^(-2*($D56-$G$5)/365.25)*$AF56</f>
        <v>#VALUE!</v>
      </c>
      <c r="AV56" s="344" t="e">
        <f aca="false">ROUND((F56/(1-AR56))-F56,0)*AF56*AH56*AU56</f>
        <v>#VALUE!</v>
      </c>
      <c r="AW56" s="208" t="e">
        <f aca="false">VLOOKUP($D56,CurveTbl,$AK$8)</f>
        <v>#VALUE!</v>
      </c>
      <c r="AX56" s="208" t="e">
        <f aca="false">VLOOKUP($D56,CurveTbl,$AH$7)</f>
        <v>#VALUE!</v>
      </c>
      <c r="AY56" s="208" t="e">
        <f aca="false">VLOOKUP($D56,CurveTbl,$AH$8)</f>
        <v>#VALUE!</v>
      </c>
      <c r="AZ56" s="208"/>
      <c r="BA56" s="345"/>
      <c r="BB56" s="343" t="e">
        <f aca="false">$H56-$BV56</f>
        <v>#VALUE!</v>
      </c>
      <c r="BC56" s="343" t="e">
        <f aca="false">I56-BW56</f>
        <v>#VALUE!</v>
      </c>
      <c r="BD56" s="208" t="e">
        <f aca="false">N56-BX56</f>
        <v>#VALUE!</v>
      </c>
      <c r="BE56" s="208" t="e">
        <f aca="false">O56-BY56</f>
        <v>#VALUE!</v>
      </c>
      <c r="BF56" s="208" t="e">
        <f aca="false">xSPRDOPT($BW56,$BV56,$CG56,0,$BY56,$BX56,$BZ56,$AJ56,1,4)*$CB56</f>
        <v>#NAME?</v>
      </c>
      <c r="BG56" s="208" t="e">
        <f aca="false">xSPRDOPT($BW56,$BV56,$CG56,0,$BY56,$BX56,$BZ56,$AJ56,1,3)*$CB56</f>
        <v>#NAME?</v>
      </c>
      <c r="BH56" s="208" t="e">
        <f aca="false">IF(OR(BF56&lt;&gt;0,BG56&lt;&gt;0),xSPRDOPT($BW56,$BV56,$CG56,0,$BY56,$BX56,$BZ56,$AJ56,1,12)*$CB56,0)</f>
        <v>#NAME?</v>
      </c>
      <c r="BI56" s="208" t="e">
        <f aca="false">xSPRDOPT($BW56,$BV56,$CG56,2*LN(1+CA56/2),$BY56,$BX56,$BZ56,$AJ56,1,9)</f>
        <v>#NAME?</v>
      </c>
      <c r="BJ56" s="208" t="e">
        <f aca="false">xSPRDOPT($BW56,$BV56,$CG56,0,$BY56,$BX56,$BZ56,$AJ56,1,6)*$CB56</f>
        <v>#NAME?</v>
      </c>
      <c r="BK56" s="208" t="e">
        <f aca="false">xSPRDOPT($BW56,$BV56,$CG56,0,$BY56,$BX56,$BZ56,$AJ56,1,5)*$CB56</f>
        <v>#NAME?</v>
      </c>
      <c r="BL56" s="208" t="e">
        <f aca="false">xSPRDOPT(BW56,BV56,CG56,0,BY56,BX56,BZ56,AJ56,1,2)*CB56</f>
        <v>#NAME?</v>
      </c>
      <c r="BM56" s="208" t="e">
        <f aca="false">xSPRDOPT(BW56,BV56,CG56,0,BY56,BX56,BZ56,AJ56,1,1)*CB56</f>
        <v>#NAME?</v>
      </c>
      <c r="BN56" s="208" t="e">
        <f aca="false">IF(AH56&lt;&gt;0,xSPRDOPT($BW56,$BV56,$CG56,2*LN(1+CA56/2),$BY56,$BX56,$BZ56,$AJ56,1,8)+(AJ56/365.25)*CH56/AH56,0)</f>
        <v>#VALUE!</v>
      </c>
      <c r="BO56" s="208" t="e">
        <f aca="false">xSPRDOPT($BW56,$BV56,$CG56,0,$BY56,$BX56,$BZ56,$AJ56,1,0)</f>
        <v>#NAME?</v>
      </c>
      <c r="BP56" s="208"/>
      <c r="BQ56" s="208"/>
      <c r="BR56" s="208"/>
      <c r="BS56" s="208"/>
      <c r="BV56" s="346" t="n">
        <v>3.75143963982829</v>
      </c>
      <c r="BW56" s="207" t="n">
        <v>3.878</v>
      </c>
      <c r="BX56" s="208" t="n">
        <v>0.32450798642756</v>
      </c>
      <c r="BY56" s="208" t="n">
        <v>0.330273536480441</v>
      </c>
      <c r="BZ56" s="208" t="n">
        <v>0.996607282366862</v>
      </c>
      <c r="CA56" s="208" t="n">
        <v>0.0368005106227716</v>
      </c>
      <c r="CB56" s="208" t="n">
        <v>0.899039851961246</v>
      </c>
      <c r="CC56" s="343" t="n">
        <v>-0.13</v>
      </c>
      <c r="CD56" s="343" t="n">
        <v>-0.01</v>
      </c>
      <c r="CE56" s="343" t="n">
        <v>0.155</v>
      </c>
      <c r="CF56" s="343" t="n">
        <v>0</v>
      </c>
      <c r="CG56" s="343" t="n">
        <v>0.0182</v>
      </c>
      <c r="CH56" s="343" t="n">
        <v>0</v>
      </c>
      <c r="CI56" s="343" t="n">
        <v>3.723</v>
      </c>
      <c r="CJ56" s="343"/>
      <c r="CK56" s="343"/>
      <c r="CL56" s="343"/>
      <c r="CM56" s="343"/>
    </row>
    <row r="57" customFormat="false" ht="12.75" hidden="false" customHeight="false" outlineLevel="0" collapsed="false">
      <c r="A57" s="338"/>
      <c r="B57" s="338"/>
      <c r="D57" s="199" t="e">
        <f aca="false">D56+AH56</f>
        <v>#VALUE!</v>
      </c>
      <c r="F57" s="200" t="e">
        <f aca="false">VLOOKUP(AG57,$AL$4:$AS$15,2)</f>
        <v>#VALUE!</v>
      </c>
      <c r="G57" s="200" t="e">
        <f aca="false">F57*$AU57</f>
        <v>#VALUE!</v>
      </c>
      <c r="H57" s="201" t="e">
        <f aca="false">(AL57+AM57+AN57)/(1-(AR57))</f>
        <v>#VALUE!</v>
      </c>
      <c r="I57" s="201" t="e">
        <f aca="false">(AL57+AO57+AP57)</f>
        <v>#VALUE!</v>
      </c>
      <c r="K57" s="201" t="e">
        <f aca="false">MAX(((I57-H57)-AQ57)*AU57*AH57,0)</f>
        <v>#VALUE!</v>
      </c>
      <c r="L57" s="339" t="e">
        <f aca="false">MAX(Q57-K57,0)</f>
        <v>#VALUE!</v>
      </c>
      <c r="N57" s="340" t="e">
        <f aca="false">SQRT(($AX57^2*($AH57/2)+$AW57^2*$AI57)/(($AH57/2)+$AI57))</f>
        <v>#VALUE!</v>
      </c>
      <c r="O57" s="340" t="e">
        <f aca="false">SQRT(($AY57^2*($AH57/2)+$AW57^2*$AI57)/(($AH57/2)+$AI57))</f>
        <v>#VALUE!</v>
      </c>
      <c r="P57" s="209" t="e">
        <f aca="false">(VLOOKUP(AI57,CorrelationTwo,2)*(AW57^2)*AI57+VLOOKUP(D57,CorrelationOne,$AK$9)*AX57*AY57*(AH57/2))/((AI57+(AH57/2))*O57*N57)*AF57</f>
        <v>#VALUE!</v>
      </c>
      <c r="Q57" s="339" t="e">
        <f aca="false">xSPRDOPT(I57,H57,AQ57,0,O57,N57,P57,D57-$G$5,1,0)*AH57*AU57</f>
        <v>#VALUE!</v>
      </c>
      <c r="R57" s="339"/>
      <c r="S57" s="203" t="e">
        <f aca="false">xSPRDOPT(I57,H57,AQ57,AT57,O57,N57,P57,D57-$G$5,1,2)*AF57*(F57/(1-AR57))*AH57</f>
        <v>#VALUE!</v>
      </c>
      <c r="T57" s="203" t="e">
        <f aca="false">xSPRDOPT(I57,H57,AQ57,AT57,O57,N57,P57,D57-$G$5,1,1)*AF57*F57*AH57</f>
        <v>#VALUE!</v>
      </c>
      <c r="U57" s="339"/>
      <c r="V57" s="341" t="e">
        <f aca="false">VLOOKUP($AG57,$AL$4:$AS$15,8)*AH57*AU57</f>
        <v>#VALUE!</v>
      </c>
      <c r="W57" s="341"/>
      <c r="X57" s="342" t="e">
        <f aca="false">((BM57*BC57)+(BL57*BB57))*AH57*F57</f>
        <v>#VALUE!</v>
      </c>
      <c r="Y57" s="342" t="e">
        <f aca="false">($F57*$AH57)*((($BG57/2)*($BC57)^2)+(($BF57/2)*($BB57)^2)+($BH57*$BC57*$BB57))</f>
        <v>#VALUE!</v>
      </c>
      <c r="Z57" s="342" t="e">
        <f aca="false">($BI57*$F57*$AH57*($G$5-$BV$5))/365.25</f>
        <v>#VALUE!</v>
      </c>
      <c r="AA57" s="342" t="e">
        <f aca="false">(($BK57*$BE57)+($BJ57*$BD57))*$F57*$AH57*$AF57</f>
        <v>#VALUE!</v>
      </c>
      <c r="AB57" s="342" t="e">
        <f aca="false">BN57*(AT57-CA57)*F57*AH57</f>
        <v>#VALUE!</v>
      </c>
      <c r="AC57" s="342" t="e">
        <f aca="false">BO57*CB57*F57*AH57*CA57*($G$5-$BV$5)/365.25</f>
        <v>#NAME?</v>
      </c>
      <c r="AF57" s="216" t="e">
        <f aca="false">IF(AND(D57&gt;=$G$7,D57&lt;=$G$8),1,0)</f>
        <v>#VALUE!</v>
      </c>
      <c r="AG57" s="216" t="e">
        <f aca="false">MONTH(D57)</f>
        <v>#VALUE!</v>
      </c>
      <c r="AH57" s="216" t="e">
        <f aca="false">(EOMONTH(D57,0)-EOMONTH(D57-DAY(D57),0))*AF57</f>
        <v>#VALUE!</v>
      </c>
      <c r="AI57" s="216" t="e">
        <f aca="false">AI56+AH56</f>
        <v>#VALUE!</v>
      </c>
      <c r="AJ57" s="216" t="e">
        <f aca="false">D57-$BV$5</f>
        <v>#VALUE!</v>
      </c>
      <c r="AL57" s="207" t="e">
        <f aca="false">VLOOKUP($D57,CurveTbl,$AK$4)</f>
        <v>#VALUE!</v>
      </c>
      <c r="AM57" s="343" t="e">
        <f aca="false">VLOOKUP($D57,CurveTbl,$AH$3)</f>
        <v>#VALUE!</v>
      </c>
      <c r="AN57" s="343" t="e">
        <f aca="false">VLOOKUP($D57,CurveTbl,$AH$4)+VLOOKUP($AG57,$AL$3:$AS$15,6)</f>
        <v>#VALUE!</v>
      </c>
      <c r="AO57" s="343" t="e">
        <f aca="false">VLOOKUP($D57,CurveTbl,$AH$5)</f>
        <v>#VALUE!</v>
      </c>
      <c r="AP57" s="343" t="e">
        <f aca="false">VLOOKUP($D57,CurveTbl,$AH$6)+VLOOKUP($AG57,$AL$3:$AS$15,7)</f>
        <v>#VALUE!</v>
      </c>
      <c r="AQ57" s="207" t="e">
        <f aca="false">VLOOKUP($AG57,$AL$4:$AS$15,3)+VLOOKUP($AG57,$AL$4:$AS$15,5)+($AH$10*VLOOKUP(D57,GRITable,2))</f>
        <v>#VALUE!</v>
      </c>
      <c r="AR57" s="208" t="e">
        <f aca="false">VLOOKUP($AG57,$AL$4:$AS$15,4)</f>
        <v>#VALUE!</v>
      </c>
      <c r="AS57" s="207" t="e">
        <f aca="false">(AL57+AM57+AN57)</f>
        <v>#VALUE!</v>
      </c>
      <c r="AT57" s="208" t="e">
        <f aca="false">VLOOKUP(D57,CurveTbl,$AK$6)</f>
        <v>#VALUE!</v>
      </c>
      <c r="AU57" s="208" t="e">
        <f aca="false">(1+$AT57/2)^(-2*($D57-$G$5)/365.25)*$AF57</f>
        <v>#VALUE!</v>
      </c>
      <c r="AV57" s="344" t="e">
        <f aca="false">ROUND((F57/(1-AR57))-F57,0)*AF57*AH57*AU57</f>
        <v>#VALUE!</v>
      </c>
      <c r="AW57" s="208" t="e">
        <f aca="false">VLOOKUP($D57,CurveTbl,$AK$8)</f>
        <v>#VALUE!</v>
      </c>
      <c r="AX57" s="208" t="e">
        <f aca="false">VLOOKUP($D57,CurveTbl,$AH$7)</f>
        <v>#VALUE!</v>
      </c>
      <c r="AY57" s="208" t="e">
        <f aca="false">VLOOKUP($D57,CurveTbl,$AH$8)</f>
        <v>#VALUE!</v>
      </c>
      <c r="AZ57" s="208"/>
      <c r="BA57" s="345"/>
      <c r="BB57" s="343" t="e">
        <f aca="false">$H57-$BV57</f>
        <v>#VALUE!</v>
      </c>
      <c r="BC57" s="343" t="e">
        <f aca="false">I57-BW57</f>
        <v>#VALUE!</v>
      </c>
      <c r="BD57" s="208" t="e">
        <f aca="false">N57-BX57</f>
        <v>#VALUE!</v>
      </c>
      <c r="BE57" s="208" t="e">
        <f aca="false">O57-BY57</f>
        <v>#VALUE!</v>
      </c>
      <c r="BF57" s="208" t="e">
        <f aca="false">xSPRDOPT($BW57,$BV57,$CG57,0,$BY57,$BX57,$BZ57,$AJ57,1,4)*$CB57</f>
        <v>#NAME?</v>
      </c>
      <c r="BG57" s="208" t="e">
        <f aca="false">xSPRDOPT($BW57,$BV57,$CG57,0,$BY57,$BX57,$BZ57,$AJ57,1,3)*$CB57</f>
        <v>#NAME?</v>
      </c>
      <c r="BH57" s="208" t="e">
        <f aca="false">IF(OR(BF57&lt;&gt;0,BG57&lt;&gt;0),xSPRDOPT($BW57,$BV57,$CG57,0,$BY57,$BX57,$BZ57,$AJ57,1,12)*$CB57,0)</f>
        <v>#NAME?</v>
      </c>
      <c r="BI57" s="208" t="e">
        <f aca="false">xSPRDOPT($BW57,$BV57,$CG57,2*LN(1+CA57/2),$BY57,$BX57,$BZ57,$AJ57,1,9)</f>
        <v>#NAME?</v>
      </c>
      <c r="BJ57" s="208" t="e">
        <f aca="false">xSPRDOPT($BW57,$BV57,$CG57,0,$BY57,$BX57,$BZ57,$AJ57,1,6)*$CB57</f>
        <v>#NAME?</v>
      </c>
      <c r="BK57" s="208" t="e">
        <f aca="false">xSPRDOPT($BW57,$BV57,$CG57,0,$BY57,$BX57,$BZ57,$AJ57,1,5)*$CB57</f>
        <v>#NAME?</v>
      </c>
      <c r="BL57" s="208" t="e">
        <f aca="false">xSPRDOPT(BW57,BV57,CG57,0,BY57,BX57,BZ57,AJ57,1,2)*CB57</f>
        <v>#NAME?</v>
      </c>
      <c r="BM57" s="208" t="e">
        <f aca="false">xSPRDOPT(BW57,BV57,CG57,0,BY57,BX57,BZ57,AJ57,1,1)*CB57</f>
        <v>#NAME?</v>
      </c>
      <c r="BN57" s="208" t="e">
        <f aca="false">IF(AH57&lt;&gt;0,xSPRDOPT($BW57,$BV57,$CG57,2*LN(1+CA57/2),$BY57,$BX57,$BZ57,$AJ57,1,8)+(AJ57/365.25)*CH57/AH57,0)</f>
        <v>#VALUE!</v>
      </c>
      <c r="BO57" s="208" t="e">
        <f aca="false">xSPRDOPT($BW57,$BV57,$CG57,0,$BY57,$BX57,$BZ57,$AJ57,1,0)</f>
        <v>#NAME?</v>
      </c>
      <c r="BP57" s="208"/>
      <c r="BQ57" s="208"/>
      <c r="BR57" s="208"/>
      <c r="BS57" s="208"/>
      <c r="BV57" s="346" t="n">
        <v>3.92629044079154</v>
      </c>
      <c r="BW57" s="207" t="n">
        <v>4.075</v>
      </c>
      <c r="BX57" s="208" t="n">
        <v>0.3175</v>
      </c>
      <c r="BY57" s="208" t="n">
        <v>0.3175</v>
      </c>
      <c r="BZ57" s="208" t="n">
        <v>0</v>
      </c>
      <c r="CA57" s="208" t="n">
        <v>0.0372644234529158</v>
      </c>
      <c r="CB57" s="208" t="n">
        <v>0</v>
      </c>
      <c r="CC57" s="343" t="n">
        <v>-0.13</v>
      </c>
      <c r="CD57" s="343" t="n">
        <v>0</v>
      </c>
      <c r="CE57" s="343" t="n">
        <v>0.195</v>
      </c>
      <c r="CF57" s="343" t="n">
        <v>0</v>
      </c>
      <c r="CG57" s="343" t="n">
        <v>0.0182</v>
      </c>
      <c r="CH57" s="343" t="n">
        <v>0</v>
      </c>
      <c r="CI57" s="343" t="n">
        <v>3.88</v>
      </c>
      <c r="CJ57" s="343"/>
      <c r="CK57" s="343"/>
      <c r="CL57" s="343"/>
      <c r="CM57" s="343"/>
    </row>
  </sheetData>
  <mergeCells count="61">
    <mergeCell ref="F1:G1"/>
    <mergeCell ref="L1:P1"/>
    <mergeCell ref="AE1:AK1"/>
    <mergeCell ref="BA1:BH1"/>
    <mergeCell ref="BU1:CB1"/>
    <mergeCell ref="L3:M3"/>
    <mergeCell ref="L4:M4"/>
    <mergeCell ref="L5:M5"/>
    <mergeCell ref="L6:M6"/>
    <mergeCell ref="L7:M7"/>
    <mergeCell ref="L8:M8"/>
    <mergeCell ref="L9:M9"/>
    <mergeCell ref="D10:H10"/>
    <mergeCell ref="L10:M10"/>
    <mergeCell ref="L11:M11"/>
    <mergeCell ref="L12:M12"/>
    <mergeCell ref="L13:M13"/>
    <mergeCell ref="L14:M14"/>
    <mergeCell ref="L15:M15"/>
    <mergeCell ref="L16:M16"/>
    <mergeCell ref="L17:M17"/>
    <mergeCell ref="L18:M18"/>
    <mergeCell ref="L19:M19"/>
    <mergeCell ref="AM20:AN20"/>
    <mergeCell ref="AO20:AP20"/>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7">
              <controlPr defaultSize="0" print="false" autoFill="0" autoPict="0" macro="Module3.Button74_Click">
                <anchor moveWithCells="true" sizeWithCells="false">
                  <from>
                    <xdr:col>3</xdr:col>
                    <xdr:colOff>0</xdr:colOff>
                    <xdr:row>3</xdr:row>
                    <xdr:rowOff>37800</xdr:rowOff>
                  </from>
                  <to>
                    <xdr:col>5</xdr:col>
                    <xdr:colOff>1080</xdr:colOff>
                    <xdr:row>5</xdr:row>
                    <xdr:rowOff>56880</xdr:rowOff>
                  </to>
                </anchor>
              </controlPr>
            </control>
          </mc:Choice>
        </mc:AlternateContent>
        <mc:AlternateContent xmlns:mc="http://schemas.openxmlformats.org/markup-compatibility/2006">
          <mc:Choice Requires="x14">
            <control shapeId="1002" r:id="rId5" name="Button 8">
              <controlPr defaultSize="0" print="false" autoFill="0" autoPict="0" macro="Module5.Button8_Click">
                <anchor moveWithCells="true" sizeWithCells="false">
                  <from>
                    <xdr:col>3</xdr:col>
                    <xdr:colOff>0</xdr:colOff>
                    <xdr:row>5</xdr:row>
                    <xdr:rowOff>133200</xdr:rowOff>
                  </from>
                  <to>
                    <xdr:col>5</xdr:col>
                    <xdr:colOff>1080</xdr:colOff>
                    <xdr:row>7</xdr:row>
                    <xdr:rowOff>142920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2000-03-15T17:13:32Z</dcterms:created>
  <dc:creator>gcouch</dc:creator>
  <dc:description>- Oracle 8i ODBC QueryFix Applied</dc:description>
  <dc:language>en-US</dc:language>
  <cp:lastModifiedBy>plove</cp:lastModifiedBy>
  <cp:lastPrinted>2001-08-29T17:02:11Z</cp:lastPrinted>
  <dcterms:modified xsi:type="dcterms:W3CDTF">2001-11-15T20:55:48Z</dcterms:modified>
  <cp:revision>0</cp:revision>
  <dc:subject/>
  <dc:title/>
</cp:coreProperties>
</file>