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the sept" sheetId="1" state="visible" r:id="rId3"/>
    <sheet name="Central sept" sheetId="2" state="visible" r:id="rId4"/>
    <sheet name="calcuations" sheetId="3" state="visible" r:id="rId5"/>
    <sheet name="May rates" sheetId="4" state="visible" r:id="rId6"/>
    <sheet name="June rates" sheetId="5" state="visible" r:id="rId7"/>
    <sheet name="July rates" sheetId="6" state="visible" r:id="rId8"/>
  </sheets>
  <definedNames>
    <definedName function="false" hidden="false" localSheetId="1" name="_xlnm.Print_Area" vbProcedure="false">'Central sept'!$1:$65536</definedName>
    <definedName function="false" hidden="false" localSheetId="1" name="_xlnm.Print_Titles" vbProcedure="false">'Central sept'!$A:$A,'Central sept'!$1:$9</definedName>
    <definedName function="false" hidden="false" localSheetId="0" name="_xlnm.Print_Titles" vbProcedure="false">'Sithe sept'!$A:$A,'Sithe sept'!$1:$9</definedName>
    <definedName function="false" hidden="false" name="Balance" vbProcedure="false">#REF!</definedName>
    <definedName function="false" hidden="false" name="DAWNKIRK" vbProcedure="false">#REF!</definedName>
    <definedName function="false" hidden="false" name="empplant" vbProcedure="false">#REF!</definedName>
    <definedName function="false" hidden="false" name="FARSTCL" vbProcedure="false">#REF!</definedName>
    <definedName function="false" hidden="false" name="HVCHIP" vbProcedure="false">#REF!</definedName>
    <definedName function="false" hidden="false" name="HVDAWN" vbProcedure="false">#REF!</definedName>
    <definedName function="false" hidden="false" name="HVKIRK" vbProcedure="false">#REF!</definedName>
    <definedName function="false" hidden="false" name="HVOJIB" vbProcedure="false">#REF!</definedName>
    <definedName function="false" hidden="false" name="HVSTCL" vbProcedure="false">#REF!</definedName>
    <definedName function="false" hidden="false" name="KIRKCHIP" vbProcedure="false">#REF!</definedName>
    <definedName function="false" hidden="false" name="M" vbProcedure="false">#REF!</definedName>
    <definedName function="false" hidden="false" name="STCLAIRCHIP" vbProcedure="false">#REF!</definedName>
    <definedName function="false" hidden="false" localSheetId="0" name="Balance" vbProcedure="false">#REF!</definedName>
    <definedName function="false" hidden="false" localSheetId="0" name="DAWNKIRK" vbProcedure="false">'Sithe sept'!$E$48</definedName>
    <definedName function="false" hidden="false" localSheetId="0" name="empplant" vbProcedure="false">'Sithe sept'!$E$50</definedName>
    <definedName function="false" hidden="false" localSheetId="0" name="Excel_BuiltIn__FilterDatabase" vbProcedure="false">'Sithe sept'!$A$1:$CA$10</definedName>
    <definedName function="false" hidden="false" localSheetId="0" name="FARSTCL" vbProcedure="false">'Sithe sept'!$E$45</definedName>
    <definedName function="false" hidden="false" localSheetId="0" name="HVCHIP" vbProcedure="false">'Sithe sept'!$K$44</definedName>
    <definedName function="false" hidden="false" localSheetId="0" name="HVDAWN" vbProcedure="false">'Sithe sept'!$K$47</definedName>
    <definedName function="false" hidden="false" localSheetId="0" name="HVKIRK" vbProcedure="false">'Sithe sept'!$K$46</definedName>
    <definedName function="false" hidden="false" localSheetId="0" name="HVOJIB" vbProcedure="false">'Sithe sept'!$K$45</definedName>
    <definedName function="false" hidden="false" localSheetId="0" name="HVSTCL" vbProcedure="false">'Sithe sept'!$K$43</definedName>
    <definedName function="false" hidden="false" localSheetId="0" name="KIRKCHIP" vbProcedure="false">'Sithe sept'!$E$49</definedName>
    <definedName function="false" hidden="false" localSheetId="0" name="M" vbProcedure="false">'Sithe sept'!$K$49</definedName>
    <definedName function="false" hidden="false" localSheetId="0" name="STCLAIRCHIP" vbProcedure="false">'Sithe sept'!$E$46</definedName>
    <definedName function="false" hidden="false" localSheetId="1" name="DAWNKIRK" vbProcedure="false">'Central sept'!$J$49</definedName>
    <definedName function="false" hidden="false" localSheetId="1" name="empplant" vbProcedure="false">'Central sept'!$J$51</definedName>
    <definedName function="false" hidden="false" localSheetId="1" name="FARSTCL" vbProcedure="false">'Central sept'!$J$46</definedName>
    <definedName function="false" hidden="false" localSheetId="1" name="HVCHIP" vbProcedure="false">'Central sept'!$BG$45</definedName>
    <definedName function="false" hidden="false" localSheetId="1" name="HVDAWN" vbProcedure="false">'Central sept'!$BG$48</definedName>
    <definedName function="false" hidden="false" localSheetId="1" name="HVKIRK" vbProcedure="false">'Central sept'!$BG$47</definedName>
    <definedName function="false" hidden="false" localSheetId="1" name="HVOJIB" vbProcedure="false">'Central sept'!$BG$46</definedName>
    <definedName function="false" hidden="false" localSheetId="1" name="HVSTCL" vbProcedure="false">'Central sept'!$BG$44</definedName>
    <definedName function="false" hidden="false" localSheetId="1" name="KIRKCHIP" vbProcedure="false">'Central sept'!$J$50</definedName>
    <definedName function="false" hidden="false" localSheetId="1" name="M" vbProcedure="false">'Central sept'!$BG$50</definedName>
    <definedName function="false" hidden="false" localSheetId="1" name="STCLAIRCHIP" vbProcedure="false">'Central sept'!$J$47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X2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cut by hios idiots 1241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18</xdr:colOff>
                <xdr:row>17</xdr:row>
                <xdr:rowOff>15</xdr:rowOff>
              </xdr:from>
              <xdr:to>
                <xdr:col>21</xdr:col>
                <xdr:colOff>68</xdr:colOff>
                <xdr:row>22</xdr:row>
                <xdr:rowOff>5</xdr:rowOff>
              </xdr:to>
            </anchor>
          </commentPr>
        </mc:Choice>
        <mc:Fallback/>
      </mc:AlternateContent>
    </comment>
    <comment ref="X23" authorId="0">
      <text>
        <r>
          <rPr>
            <b val="true"/>
            <sz val="8"/>
            <color rgb="FF000000"/>
            <rFont val="Tahoma"/>
            <family val="0"/>
          </rPr>
          <t xml:space="preserve">lisa kinsey:
</t>
        </r>
        <r>
          <rPr>
            <sz val="8"/>
            <color rgb="FF000000"/>
            <rFont val="Tahoma"/>
            <family val="0"/>
          </rPr>
          <t xml:space="preserve">40,734 from ANR Alliance to Farwell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18</xdr:colOff>
                <xdr:row>20</xdr:row>
                <xdr:rowOff>15</xdr:rowOff>
              </xdr:from>
              <xdr:to>
                <xdr:col>21</xdr:col>
                <xdr:colOff>68</xdr:colOff>
                <xdr:row>25</xdr:row>
                <xdr:rowOff>5</xdr:rowOff>
              </xdr:to>
            </anchor>
          </commentPr>
        </mc:Choice>
        <mc:Fallback/>
      </mc:AlternateContent>
    </comment>
    <comment ref="X24" authorId="0">
      <text>
        <r>
          <rPr>
            <b val="true"/>
            <sz val="8"/>
            <color rgb="FF000000"/>
            <rFont val="Tahoma"/>
            <family val="0"/>
          </rPr>
          <t xml:space="preserve">lisa kinsey:
</t>
        </r>
        <r>
          <rPr>
            <sz val="8"/>
            <color rgb="FF000000"/>
            <rFont val="Tahoma"/>
            <family val="0"/>
          </rPr>
          <t xml:space="preserve">MOVE 30,000 FROM ALLIANCE POINT DELIVERING 29,649 @ FARWELL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18</xdr:colOff>
                <xdr:row>21</xdr:row>
                <xdr:rowOff>15</xdr:rowOff>
              </xdr:from>
              <xdr:to>
                <xdr:col>21</xdr:col>
                <xdr:colOff>68</xdr:colOff>
                <xdr:row>26</xdr:row>
                <xdr:rowOff>5</xdr:rowOff>
              </xdr:to>
            </anchor>
          </commentPr>
        </mc:Choice>
        <mc:Fallback/>
      </mc:AlternateContent>
    </comment>
    <comment ref="X25" authorId="0">
      <text>
        <r>
          <rPr>
            <b val="true"/>
            <sz val="8"/>
            <color rgb="FF000000"/>
            <rFont val="Tahoma"/>
            <family val="0"/>
          </rPr>
          <t xml:space="preserve">lisa kinsey:
</t>
        </r>
        <r>
          <rPr>
            <sz val="8"/>
            <color rgb="FF000000"/>
            <rFont val="Tahoma"/>
            <family val="0"/>
          </rPr>
          <t xml:space="preserve">MOVE 23,300 FROM ALLIANCE POINT DELIVERING 23027 @ FARWELL
Dynegy cut us at farwell for 16th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11</xdr:colOff>
                <xdr:row>24</xdr:row>
                <xdr:rowOff>6</xdr:rowOff>
              </xdr:from>
              <xdr:to>
                <xdr:col>24</xdr:col>
                <xdr:colOff>64</xdr:colOff>
                <xdr:row>33</xdr:row>
                <xdr:rowOff>3</xdr:rowOff>
              </xdr:to>
            </anchor>
          </commentPr>
        </mc:Choice>
        <mc:Fallback/>
      </mc:AlternateContent>
    </comment>
    <comment ref="X26" authorId="0">
      <text>
        <r>
          <rPr>
            <b val="true"/>
            <sz val="8"/>
            <color rgb="FF000000"/>
            <rFont val="Tahoma"/>
            <family val="0"/>
          </rPr>
          <t xml:space="preserve">lisa kinsey:
</t>
        </r>
        <r>
          <rPr>
            <sz val="8"/>
            <color rgb="FF000000"/>
            <rFont val="Tahoma"/>
            <family val="0"/>
          </rPr>
          <t xml:space="preserve">MOVE 23,300 FROM ALLIANCE POINT DELIVERING 23027 @ FARWELL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18</xdr:colOff>
                <xdr:row>23</xdr:row>
                <xdr:rowOff>15</xdr:rowOff>
              </xdr:from>
              <xdr:to>
                <xdr:col>21</xdr:col>
                <xdr:colOff>68</xdr:colOff>
                <xdr:row>28</xdr:row>
                <xdr:rowOff>5</xdr:rowOff>
              </xdr:to>
            </anchor>
          </commentPr>
        </mc:Choice>
        <mc:Fallback/>
      </mc:AlternateContent>
    </comment>
    <comment ref="X27" authorId="0">
      <text>
        <r>
          <rPr>
            <b val="true"/>
            <sz val="8"/>
            <color rgb="FF000000"/>
            <rFont val="Tahoma"/>
            <family val="0"/>
          </rPr>
          <t xml:space="preserve">lisa kinsey:
</t>
        </r>
        <r>
          <rPr>
            <sz val="8"/>
            <color rgb="FF000000"/>
            <rFont val="Tahoma"/>
            <family val="0"/>
          </rPr>
          <t xml:space="preserve">MOVE 23,300 FROM ALLIANCE POINT DELIVERING 23027 @ FARWELL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18</xdr:colOff>
                <xdr:row>24</xdr:row>
                <xdr:rowOff>15</xdr:rowOff>
              </xdr:from>
              <xdr:to>
                <xdr:col>21</xdr:col>
                <xdr:colOff>68</xdr:colOff>
                <xdr:row>29</xdr:row>
                <xdr:rowOff>5</xdr:rowOff>
              </xdr:to>
            </anchor>
          </commentPr>
        </mc:Choice>
        <mc:Fallback/>
      </mc:AlternateContent>
    </comment>
    <comment ref="AN6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If we are putting in park, it should be a positive number.   If we are taking out of park, it should be negative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30</xdr:colOff>
                <xdr:row>4</xdr:row>
                <xdr:rowOff>12</xdr:rowOff>
              </xdr:from>
              <xdr:to>
                <xdr:col>46</xdr:col>
                <xdr:colOff>9</xdr:colOff>
                <xdr:row>12</xdr:row>
                <xdr:rowOff>1</xdr:rowOff>
              </xdr:to>
            </anchor>
          </commentPr>
        </mc:Choice>
        <mc:Fallback/>
      </mc:AlternateContent>
    </comment>
    <comment ref="AN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30</xdr:colOff>
                <xdr:row>8</xdr:row>
                <xdr:rowOff>8</xdr:rowOff>
              </xdr:from>
              <xdr:to>
                <xdr:col>44</xdr:col>
                <xdr:colOff>10</xdr:colOff>
                <xdr:row>12</xdr:row>
                <xdr:rowOff>14</xdr:rowOff>
              </xdr:to>
            </anchor>
          </commentPr>
        </mc:Choice>
        <mc:Fallback/>
      </mc:AlternateContent>
    </comment>
    <comment ref="AN1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97</xdr:colOff>
                <xdr:row>9</xdr:row>
                <xdr:rowOff>9</xdr:rowOff>
              </xdr:from>
              <xdr:to>
                <xdr:col>25</xdr:col>
                <xdr:colOff>37</xdr:colOff>
                <xdr:row>13</xdr:row>
                <xdr:rowOff>16</xdr:rowOff>
              </xdr:to>
            </anchor>
          </commentPr>
        </mc:Choice>
        <mc:Fallback/>
      </mc:AlternateContent>
    </comment>
    <comment ref="AN1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53</xdr:colOff>
                <xdr:row>10</xdr:row>
                <xdr:rowOff>9</xdr:rowOff>
              </xdr:from>
              <xdr:to>
                <xdr:col>38</xdr:col>
                <xdr:colOff>31</xdr:colOff>
                <xdr:row>14</xdr:row>
                <xdr:rowOff>16</xdr:rowOff>
              </xdr:to>
            </anchor>
          </commentPr>
        </mc:Choice>
        <mc:Fallback/>
      </mc:AlternateContent>
    </comment>
    <comment ref="AN1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53</xdr:colOff>
                <xdr:row>11</xdr:row>
                <xdr:rowOff>9</xdr:rowOff>
              </xdr:from>
              <xdr:to>
                <xdr:col>38</xdr:col>
                <xdr:colOff>31</xdr:colOff>
                <xdr:row>15</xdr:row>
                <xdr:rowOff>16</xdr:rowOff>
              </xdr:to>
            </anchor>
          </commentPr>
        </mc:Choice>
        <mc:Fallback/>
      </mc:AlternateContent>
    </comment>
    <comment ref="AN1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53</xdr:colOff>
                <xdr:row>12</xdr:row>
                <xdr:rowOff>9</xdr:rowOff>
              </xdr:from>
              <xdr:to>
                <xdr:col>38</xdr:col>
                <xdr:colOff>31</xdr:colOff>
                <xdr:row>16</xdr:row>
                <xdr:rowOff>16</xdr:rowOff>
              </xdr:to>
            </anchor>
          </commentPr>
        </mc:Choice>
        <mc:Fallback/>
      </mc:AlternateContent>
    </comment>
    <comment ref="AN1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53</xdr:colOff>
                <xdr:row>12</xdr:row>
                <xdr:rowOff>15</xdr:rowOff>
              </xdr:from>
              <xdr:to>
                <xdr:col>38</xdr:col>
                <xdr:colOff>31</xdr:colOff>
                <xdr:row>17</xdr:row>
                <xdr:rowOff>4</xdr:rowOff>
              </xdr:to>
            </anchor>
          </commentPr>
        </mc:Choice>
        <mc:Fallback/>
      </mc:AlternateContent>
    </comment>
    <comment ref="AN1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53</xdr:colOff>
                <xdr:row>13</xdr:row>
                <xdr:rowOff>15</xdr:rowOff>
              </xdr:from>
              <xdr:to>
                <xdr:col>38</xdr:col>
                <xdr:colOff>31</xdr:colOff>
                <xdr:row>18</xdr:row>
                <xdr:rowOff>4</xdr:rowOff>
              </xdr:to>
            </anchor>
          </commentPr>
        </mc:Choice>
        <mc:Fallback/>
      </mc:AlternateContent>
    </comment>
    <comment ref="AN1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53</xdr:colOff>
                <xdr:row>14</xdr:row>
                <xdr:rowOff>15</xdr:rowOff>
              </xdr:from>
              <xdr:to>
                <xdr:col>38</xdr:col>
                <xdr:colOff>31</xdr:colOff>
                <xdr:row>19</xdr:row>
                <xdr:rowOff>4</xdr:rowOff>
              </xdr:to>
            </anchor>
          </commentPr>
        </mc:Choice>
        <mc:Fallback/>
      </mc:AlternateContent>
    </comment>
    <comment ref="AN1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68</xdr:colOff>
                <xdr:row>15</xdr:row>
                <xdr:rowOff>15</xdr:rowOff>
              </xdr:from>
              <xdr:to>
                <xdr:col>38</xdr:col>
                <xdr:colOff>44</xdr:colOff>
                <xdr:row>20</xdr:row>
                <xdr:rowOff>4</xdr:rowOff>
              </xdr:to>
            </anchor>
          </commentPr>
        </mc:Choice>
        <mc:Fallback/>
      </mc:AlternateContent>
    </comment>
    <comment ref="AN1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68</xdr:colOff>
                <xdr:row>16</xdr:row>
                <xdr:rowOff>15</xdr:rowOff>
              </xdr:from>
              <xdr:to>
                <xdr:col>38</xdr:col>
                <xdr:colOff>44</xdr:colOff>
                <xdr:row>21</xdr:row>
                <xdr:rowOff>4</xdr:rowOff>
              </xdr:to>
            </anchor>
          </commentPr>
        </mc:Choice>
        <mc:Fallback/>
      </mc:AlternateContent>
    </comment>
    <comment ref="AN2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68</xdr:colOff>
                <xdr:row>17</xdr:row>
                <xdr:rowOff>15</xdr:rowOff>
              </xdr:from>
              <xdr:to>
                <xdr:col>38</xdr:col>
                <xdr:colOff>44</xdr:colOff>
                <xdr:row>22</xdr:row>
                <xdr:rowOff>4</xdr:rowOff>
              </xdr:to>
            </anchor>
          </commentPr>
        </mc:Choice>
        <mc:Fallback/>
      </mc:AlternateContent>
    </comment>
    <comment ref="AN2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68</xdr:colOff>
                <xdr:row>18</xdr:row>
                <xdr:rowOff>15</xdr:rowOff>
              </xdr:from>
              <xdr:to>
                <xdr:col>38</xdr:col>
                <xdr:colOff>44</xdr:colOff>
                <xdr:row>23</xdr:row>
                <xdr:rowOff>4</xdr:rowOff>
              </xdr:to>
            </anchor>
          </commentPr>
        </mc:Choice>
        <mc:Fallback/>
      </mc:AlternateContent>
    </comment>
    <comment ref="AN2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63</xdr:col>
                <xdr:colOff>51</xdr:colOff>
                <xdr:row>19</xdr:row>
                <xdr:rowOff>15</xdr:rowOff>
              </xdr:from>
              <xdr:to>
                <xdr:col>64</xdr:col>
                <xdr:colOff>67</xdr:colOff>
                <xdr:row>24</xdr:row>
                <xdr:rowOff>4</xdr:rowOff>
              </xdr:to>
            </anchor>
          </commentPr>
        </mc:Choice>
        <mc:Fallback/>
      </mc:AlternateContent>
    </comment>
    <comment ref="AN2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68</xdr:colOff>
                <xdr:row>20</xdr:row>
                <xdr:rowOff>15</xdr:rowOff>
              </xdr:from>
              <xdr:to>
                <xdr:col>38</xdr:col>
                <xdr:colOff>42</xdr:colOff>
                <xdr:row>25</xdr:row>
                <xdr:rowOff>4</xdr:rowOff>
              </xdr:to>
            </anchor>
          </commentPr>
        </mc:Choice>
        <mc:Fallback/>
      </mc:AlternateContent>
    </comment>
    <comment ref="AN2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68</xdr:colOff>
                <xdr:row>21</xdr:row>
                <xdr:rowOff>15</xdr:rowOff>
              </xdr:from>
              <xdr:to>
                <xdr:col>38</xdr:col>
                <xdr:colOff>42</xdr:colOff>
                <xdr:row>26</xdr:row>
                <xdr:rowOff>4</xdr:rowOff>
              </xdr:to>
            </anchor>
          </commentPr>
        </mc:Choice>
        <mc:Fallback/>
      </mc:AlternateContent>
    </comment>
    <comment ref="AN2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68</xdr:colOff>
                <xdr:row>22</xdr:row>
                <xdr:rowOff>15</xdr:rowOff>
              </xdr:from>
              <xdr:to>
                <xdr:col>38</xdr:col>
                <xdr:colOff>42</xdr:colOff>
                <xdr:row>27</xdr:row>
                <xdr:rowOff>4</xdr:rowOff>
              </xdr:to>
            </anchor>
          </commentPr>
        </mc:Choice>
        <mc:Fallback/>
      </mc:AlternateContent>
    </comment>
    <comment ref="AN2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68</xdr:colOff>
                <xdr:row>23</xdr:row>
                <xdr:rowOff>15</xdr:rowOff>
              </xdr:from>
              <xdr:to>
                <xdr:col>38</xdr:col>
                <xdr:colOff>42</xdr:colOff>
                <xdr:row>28</xdr:row>
                <xdr:rowOff>4</xdr:rowOff>
              </xdr:to>
            </anchor>
          </commentPr>
        </mc:Choice>
        <mc:Fallback/>
      </mc:AlternateContent>
    </comment>
    <comment ref="AN2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68</xdr:colOff>
                <xdr:row>24</xdr:row>
                <xdr:rowOff>15</xdr:rowOff>
              </xdr:from>
              <xdr:to>
                <xdr:col>38</xdr:col>
                <xdr:colOff>42</xdr:colOff>
                <xdr:row>29</xdr:row>
                <xdr:rowOff>4</xdr:rowOff>
              </xdr:to>
            </anchor>
          </commentPr>
        </mc:Choice>
        <mc:Fallback/>
      </mc:AlternateContent>
    </comment>
    <comment ref="AN2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68</xdr:colOff>
                <xdr:row>25</xdr:row>
                <xdr:rowOff>16</xdr:rowOff>
              </xdr:from>
              <xdr:to>
                <xdr:col>38</xdr:col>
                <xdr:colOff>42</xdr:colOff>
                <xdr:row>30</xdr:row>
                <xdr:rowOff>4</xdr:rowOff>
              </xdr:to>
            </anchor>
          </commentPr>
        </mc:Choice>
        <mc:Fallback/>
      </mc:AlternateContent>
    </comment>
    <comment ref="AN2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68</xdr:colOff>
                <xdr:row>26</xdr:row>
                <xdr:rowOff>16</xdr:rowOff>
              </xdr:from>
              <xdr:to>
                <xdr:col>38</xdr:col>
                <xdr:colOff>42</xdr:colOff>
                <xdr:row>31</xdr:row>
                <xdr:rowOff>4</xdr:rowOff>
              </xdr:to>
            </anchor>
          </commentPr>
        </mc:Choice>
        <mc:Fallback/>
      </mc:AlternateContent>
    </comment>
    <comment ref="AN3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77</xdr:colOff>
                <xdr:row>27</xdr:row>
                <xdr:rowOff>16</xdr:rowOff>
              </xdr:from>
              <xdr:to>
                <xdr:col>41</xdr:col>
                <xdr:colOff>55</xdr:colOff>
                <xdr:row>32</xdr:row>
                <xdr:rowOff>4</xdr:rowOff>
              </xdr:to>
            </anchor>
          </commentPr>
        </mc:Choice>
        <mc:Fallback/>
      </mc:AlternateContent>
    </comment>
    <comment ref="AN3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77</xdr:colOff>
                <xdr:row>29</xdr:row>
                <xdr:rowOff>7</xdr:rowOff>
              </xdr:from>
              <xdr:to>
                <xdr:col>41</xdr:col>
                <xdr:colOff>55</xdr:colOff>
                <xdr:row>33</xdr:row>
                <xdr:rowOff>12</xdr:rowOff>
              </xdr:to>
            </anchor>
          </commentPr>
        </mc:Choice>
        <mc:Fallback/>
      </mc:AlternateContent>
    </comment>
    <comment ref="AN3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77</xdr:colOff>
                <xdr:row>30</xdr:row>
                <xdr:rowOff>7</xdr:rowOff>
              </xdr:from>
              <xdr:to>
                <xdr:col>41</xdr:col>
                <xdr:colOff>55</xdr:colOff>
                <xdr:row>34</xdr:row>
                <xdr:rowOff>12</xdr:rowOff>
              </xdr:to>
            </anchor>
          </commentPr>
        </mc:Choice>
        <mc:Fallback/>
      </mc:AlternateContent>
    </comment>
    <comment ref="AN3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77</xdr:colOff>
                <xdr:row>31</xdr:row>
                <xdr:rowOff>7</xdr:rowOff>
              </xdr:from>
              <xdr:to>
                <xdr:col>41</xdr:col>
                <xdr:colOff>55</xdr:colOff>
                <xdr:row>35</xdr:row>
                <xdr:rowOff>12</xdr:rowOff>
              </xdr:to>
            </anchor>
          </commentPr>
        </mc:Choice>
        <mc:Fallback/>
      </mc:AlternateContent>
    </comment>
    <comment ref="AN3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77</xdr:colOff>
                <xdr:row>32</xdr:row>
                <xdr:rowOff>7</xdr:rowOff>
              </xdr:from>
              <xdr:to>
                <xdr:col>41</xdr:col>
                <xdr:colOff>55</xdr:colOff>
                <xdr:row>36</xdr:row>
                <xdr:rowOff>12</xdr:rowOff>
              </xdr:to>
            </anchor>
          </commentPr>
        </mc:Choice>
        <mc:Fallback/>
      </mc:AlternateContent>
    </comment>
    <comment ref="AN3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17</xdr:colOff>
                <xdr:row>33</xdr:row>
                <xdr:rowOff>7</xdr:rowOff>
              </xdr:from>
              <xdr:to>
                <xdr:col>41</xdr:col>
                <xdr:colOff>73</xdr:colOff>
                <xdr:row>37</xdr:row>
                <xdr:rowOff>12</xdr:rowOff>
              </xdr:to>
            </anchor>
          </commentPr>
        </mc:Choice>
        <mc:Fallback/>
      </mc:AlternateContent>
    </comment>
    <comment ref="AN3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17</xdr:colOff>
                <xdr:row>34</xdr:row>
                <xdr:rowOff>7</xdr:rowOff>
              </xdr:from>
              <xdr:to>
                <xdr:col>41</xdr:col>
                <xdr:colOff>73</xdr:colOff>
                <xdr:row>38</xdr:row>
                <xdr:rowOff>12</xdr:rowOff>
              </xdr:to>
            </anchor>
          </commentPr>
        </mc:Choice>
        <mc:Fallback/>
      </mc:AlternateContent>
    </comment>
    <comment ref="AN3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17</xdr:colOff>
                <xdr:row>35</xdr:row>
                <xdr:rowOff>7</xdr:rowOff>
              </xdr:from>
              <xdr:to>
                <xdr:col>41</xdr:col>
                <xdr:colOff>73</xdr:colOff>
                <xdr:row>39</xdr:row>
                <xdr:rowOff>12</xdr:rowOff>
              </xdr:to>
            </anchor>
          </commentPr>
        </mc:Choice>
        <mc:Fallback/>
      </mc:AlternateContent>
    </comment>
    <comment ref="AN3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17</xdr:colOff>
                <xdr:row>36</xdr:row>
                <xdr:rowOff>7</xdr:rowOff>
              </xdr:from>
              <xdr:to>
                <xdr:col>41</xdr:col>
                <xdr:colOff>73</xdr:colOff>
                <xdr:row>40</xdr:row>
                <xdr:rowOff>12</xdr:rowOff>
              </xdr:to>
            </anchor>
          </commentPr>
        </mc:Choice>
        <mc:Fallback/>
      </mc:AlternateContent>
    </comment>
    <comment ref="AN3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inject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17</xdr:colOff>
                <xdr:row>37</xdr:row>
                <xdr:rowOff>7</xdr:rowOff>
              </xdr:from>
              <xdr:to>
                <xdr:col>41</xdr:col>
                <xdr:colOff>73</xdr:colOff>
                <xdr:row>41</xdr:row>
                <xdr:rowOff>12</xdr:rowOff>
              </xdr:to>
            </anchor>
          </commentPr>
        </mc:Choice>
        <mc:Fallback/>
      </mc:AlternateContent>
    </comment>
    <comment ref="AO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45</xdr:col>
                <xdr:colOff>6</xdr:colOff>
                <xdr:row>8</xdr:row>
                <xdr:rowOff>8</xdr:rowOff>
              </xdr:from>
              <xdr:to>
                <xdr:col>46</xdr:col>
                <xdr:colOff>7</xdr:colOff>
                <xdr:row>12</xdr:row>
                <xdr:rowOff>14</xdr:rowOff>
              </xdr:to>
            </anchor>
          </commentPr>
        </mc:Choice>
        <mc:Fallback/>
      </mc:AlternateContent>
    </comment>
    <comment ref="AO1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62</xdr:colOff>
                <xdr:row>9</xdr:row>
                <xdr:rowOff>9</xdr:rowOff>
              </xdr:from>
              <xdr:to>
                <xdr:col>25</xdr:col>
                <xdr:colOff>55</xdr:colOff>
                <xdr:row>13</xdr:row>
                <xdr:rowOff>16</xdr:rowOff>
              </xdr:to>
            </anchor>
          </commentPr>
        </mc:Choice>
        <mc:Fallback/>
      </mc:AlternateContent>
    </comment>
    <comment ref="AO1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50</xdr:colOff>
                <xdr:row>10</xdr:row>
                <xdr:rowOff>9</xdr:rowOff>
              </xdr:from>
              <xdr:to>
                <xdr:col>38</xdr:col>
                <xdr:colOff>50</xdr:colOff>
                <xdr:row>14</xdr:row>
                <xdr:rowOff>16</xdr:rowOff>
              </xdr:to>
            </anchor>
          </commentPr>
        </mc:Choice>
        <mc:Fallback/>
      </mc:AlternateContent>
    </comment>
    <comment ref="AO1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50</xdr:colOff>
                <xdr:row>11</xdr:row>
                <xdr:rowOff>9</xdr:rowOff>
              </xdr:from>
              <xdr:to>
                <xdr:col>38</xdr:col>
                <xdr:colOff>50</xdr:colOff>
                <xdr:row>15</xdr:row>
                <xdr:rowOff>16</xdr:rowOff>
              </xdr:to>
            </anchor>
          </commentPr>
        </mc:Choice>
        <mc:Fallback/>
      </mc:AlternateContent>
    </comment>
    <comment ref="AO1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50</xdr:colOff>
                <xdr:row>12</xdr:row>
                <xdr:rowOff>9</xdr:rowOff>
              </xdr:from>
              <xdr:to>
                <xdr:col>38</xdr:col>
                <xdr:colOff>51</xdr:colOff>
                <xdr:row>16</xdr:row>
                <xdr:rowOff>16</xdr:rowOff>
              </xdr:to>
            </anchor>
          </commentPr>
        </mc:Choice>
        <mc:Fallback/>
      </mc:AlternateContent>
    </comment>
    <comment ref="AO1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50</xdr:colOff>
                <xdr:row>12</xdr:row>
                <xdr:rowOff>15</xdr:rowOff>
              </xdr:from>
              <xdr:to>
                <xdr:col>38</xdr:col>
                <xdr:colOff>51</xdr:colOff>
                <xdr:row>17</xdr:row>
                <xdr:rowOff>4</xdr:rowOff>
              </xdr:to>
            </anchor>
          </commentPr>
        </mc:Choice>
        <mc:Fallback/>
      </mc:AlternateContent>
    </comment>
    <comment ref="AO1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50</xdr:colOff>
                <xdr:row>13</xdr:row>
                <xdr:rowOff>15</xdr:rowOff>
              </xdr:from>
              <xdr:to>
                <xdr:col>38</xdr:col>
                <xdr:colOff>51</xdr:colOff>
                <xdr:row>18</xdr:row>
                <xdr:rowOff>4</xdr:rowOff>
              </xdr:to>
            </anchor>
          </commentPr>
        </mc:Choice>
        <mc:Fallback/>
      </mc:AlternateContent>
    </comment>
    <comment ref="AO1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50</xdr:colOff>
                <xdr:row>14</xdr:row>
                <xdr:rowOff>15</xdr:rowOff>
              </xdr:from>
              <xdr:to>
                <xdr:col>38</xdr:col>
                <xdr:colOff>51</xdr:colOff>
                <xdr:row>19</xdr:row>
                <xdr:rowOff>4</xdr:rowOff>
              </xdr:to>
            </anchor>
          </commentPr>
        </mc:Choice>
        <mc:Fallback/>
      </mc:AlternateContent>
    </comment>
    <comment ref="AO1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64</xdr:colOff>
                <xdr:row>15</xdr:row>
                <xdr:rowOff>15</xdr:rowOff>
              </xdr:from>
              <xdr:to>
                <xdr:col>38</xdr:col>
                <xdr:colOff>64</xdr:colOff>
                <xdr:row>20</xdr:row>
                <xdr:rowOff>4</xdr:rowOff>
              </xdr:to>
            </anchor>
          </commentPr>
        </mc:Choice>
        <mc:Fallback/>
      </mc:AlternateContent>
    </comment>
    <comment ref="AO1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64</xdr:colOff>
                <xdr:row>16</xdr:row>
                <xdr:rowOff>15</xdr:rowOff>
              </xdr:from>
              <xdr:to>
                <xdr:col>38</xdr:col>
                <xdr:colOff>64</xdr:colOff>
                <xdr:row>21</xdr:row>
                <xdr:rowOff>4</xdr:rowOff>
              </xdr:to>
            </anchor>
          </commentPr>
        </mc:Choice>
        <mc:Fallback/>
      </mc:AlternateContent>
    </comment>
    <comment ref="AO2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64</xdr:colOff>
                <xdr:row>17</xdr:row>
                <xdr:rowOff>15</xdr:rowOff>
              </xdr:from>
              <xdr:to>
                <xdr:col>38</xdr:col>
                <xdr:colOff>64</xdr:colOff>
                <xdr:row>22</xdr:row>
                <xdr:rowOff>4</xdr:rowOff>
              </xdr:to>
            </anchor>
          </commentPr>
        </mc:Choice>
        <mc:Fallback/>
      </mc:AlternateContent>
    </comment>
    <comment ref="AO2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64</xdr:colOff>
                <xdr:row>18</xdr:row>
                <xdr:rowOff>15</xdr:rowOff>
              </xdr:from>
              <xdr:to>
                <xdr:col>38</xdr:col>
                <xdr:colOff>64</xdr:colOff>
                <xdr:row>23</xdr:row>
                <xdr:rowOff>4</xdr:rowOff>
              </xdr:to>
            </anchor>
          </commentPr>
        </mc:Choice>
        <mc:Fallback/>
      </mc:AlternateContent>
    </comment>
    <comment ref="AO2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9</xdr:colOff>
                <xdr:row>19</xdr:row>
                <xdr:rowOff>15</xdr:rowOff>
              </xdr:from>
              <xdr:to>
                <xdr:col>65</xdr:col>
                <xdr:colOff>10</xdr:colOff>
                <xdr:row>24</xdr:row>
                <xdr:rowOff>4</xdr:rowOff>
              </xdr:to>
            </anchor>
          </commentPr>
        </mc:Choice>
        <mc:Fallback/>
      </mc:AlternateContent>
    </comment>
    <comment ref="AO2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64</xdr:colOff>
                <xdr:row>20</xdr:row>
                <xdr:rowOff>15</xdr:rowOff>
              </xdr:from>
              <xdr:to>
                <xdr:col>38</xdr:col>
                <xdr:colOff>63</xdr:colOff>
                <xdr:row>25</xdr:row>
                <xdr:rowOff>4</xdr:rowOff>
              </xdr:to>
            </anchor>
          </commentPr>
        </mc:Choice>
        <mc:Fallback/>
      </mc:AlternateContent>
    </comment>
    <comment ref="AO2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64</xdr:colOff>
                <xdr:row>21</xdr:row>
                <xdr:rowOff>15</xdr:rowOff>
              </xdr:from>
              <xdr:to>
                <xdr:col>38</xdr:col>
                <xdr:colOff>63</xdr:colOff>
                <xdr:row>26</xdr:row>
                <xdr:rowOff>4</xdr:rowOff>
              </xdr:to>
            </anchor>
          </commentPr>
        </mc:Choice>
        <mc:Fallback/>
      </mc:AlternateContent>
    </comment>
    <comment ref="AO2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64</xdr:colOff>
                <xdr:row>22</xdr:row>
                <xdr:rowOff>15</xdr:rowOff>
              </xdr:from>
              <xdr:to>
                <xdr:col>38</xdr:col>
                <xdr:colOff>63</xdr:colOff>
                <xdr:row>27</xdr:row>
                <xdr:rowOff>4</xdr:rowOff>
              </xdr:to>
            </anchor>
          </commentPr>
        </mc:Choice>
        <mc:Fallback/>
      </mc:AlternateContent>
    </comment>
    <comment ref="AO2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64</xdr:colOff>
                <xdr:row>23</xdr:row>
                <xdr:rowOff>15</xdr:rowOff>
              </xdr:from>
              <xdr:to>
                <xdr:col>38</xdr:col>
                <xdr:colOff>63</xdr:colOff>
                <xdr:row>28</xdr:row>
                <xdr:rowOff>4</xdr:rowOff>
              </xdr:to>
            </anchor>
          </commentPr>
        </mc:Choice>
        <mc:Fallback/>
      </mc:AlternateContent>
    </comment>
    <comment ref="AO2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64</xdr:colOff>
                <xdr:row>24</xdr:row>
                <xdr:rowOff>15</xdr:rowOff>
              </xdr:from>
              <xdr:to>
                <xdr:col>38</xdr:col>
                <xdr:colOff>63</xdr:colOff>
                <xdr:row>29</xdr:row>
                <xdr:rowOff>4</xdr:rowOff>
              </xdr:to>
            </anchor>
          </commentPr>
        </mc:Choice>
        <mc:Fallback/>
      </mc:AlternateContent>
    </comment>
    <comment ref="AO2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64</xdr:colOff>
                <xdr:row>25</xdr:row>
                <xdr:rowOff>16</xdr:rowOff>
              </xdr:from>
              <xdr:to>
                <xdr:col>38</xdr:col>
                <xdr:colOff>63</xdr:colOff>
                <xdr:row>30</xdr:row>
                <xdr:rowOff>4</xdr:rowOff>
              </xdr:to>
            </anchor>
          </commentPr>
        </mc:Choice>
        <mc:Fallback/>
      </mc:AlternateContent>
    </comment>
    <comment ref="AO2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64</xdr:colOff>
                <xdr:row>26</xdr:row>
                <xdr:rowOff>16</xdr:rowOff>
              </xdr:from>
              <xdr:to>
                <xdr:col>38</xdr:col>
                <xdr:colOff>63</xdr:colOff>
                <xdr:row>31</xdr:row>
                <xdr:rowOff>4</xdr:rowOff>
              </xdr:to>
            </anchor>
          </commentPr>
        </mc:Choice>
        <mc:Fallback/>
      </mc:AlternateContent>
    </comment>
    <comment ref="AO3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74</xdr:colOff>
                <xdr:row>27</xdr:row>
                <xdr:rowOff>16</xdr:rowOff>
              </xdr:from>
              <xdr:to>
                <xdr:col>42</xdr:col>
                <xdr:colOff>1</xdr:colOff>
                <xdr:row>32</xdr:row>
                <xdr:rowOff>4</xdr:rowOff>
              </xdr:to>
            </anchor>
          </commentPr>
        </mc:Choice>
        <mc:Fallback/>
      </mc:AlternateContent>
    </comment>
    <comment ref="AO3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74</xdr:colOff>
                <xdr:row>29</xdr:row>
                <xdr:rowOff>7</xdr:rowOff>
              </xdr:from>
              <xdr:to>
                <xdr:col>42</xdr:col>
                <xdr:colOff>1</xdr:colOff>
                <xdr:row>33</xdr:row>
                <xdr:rowOff>12</xdr:rowOff>
              </xdr:to>
            </anchor>
          </commentPr>
        </mc:Choice>
        <mc:Fallback/>
      </mc:AlternateContent>
    </comment>
    <comment ref="AO3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74</xdr:colOff>
                <xdr:row>30</xdr:row>
                <xdr:rowOff>7</xdr:rowOff>
              </xdr:from>
              <xdr:to>
                <xdr:col>42</xdr:col>
                <xdr:colOff>1</xdr:colOff>
                <xdr:row>34</xdr:row>
                <xdr:rowOff>12</xdr:rowOff>
              </xdr:to>
            </anchor>
          </commentPr>
        </mc:Choice>
        <mc:Fallback/>
      </mc:AlternateContent>
    </comment>
    <comment ref="AO3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74</xdr:colOff>
                <xdr:row>31</xdr:row>
                <xdr:rowOff>7</xdr:rowOff>
              </xdr:from>
              <xdr:to>
                <xdr:col>42</xdr:col>
                <xdr:colOff>1</xdr:colOff>
                <xdr:row>35</xdr:row>
                <xdr:rowOff>12</xdr:rowOff>
              </xdr:to>
            </anchor>
          </commentPr>
        </mc:Choice>
        <mc:Fallback/>
      </mc:AlternateContent>
    </comment>
    <comment ref="AO3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74</xdr:colOff>
                <xdr:row>32</xdr:row>
                <xdr:rowOff>7</xdr:rowOff>
              </xdr:from>
              <xdr:to>
                <xdr:col>42</xdr:col>
                <xdr:colOff>1</xdr:colOff>
                <xdr:row>36</xdr:row>
                <xdr:rowOff>12</xdr:rowOff>
              </xdr:to>
            </anchor>
          </commentPr>
        </mc:Choice>
        <mc:Fallback/>
      </mc:AlternateContent>
    </comment>
    <comment ref="AO3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41</xdr:col>
                <xdr:colOff>17</xdr:colOff>
                <xdr:row>33</xdr:row>
                <xdr:rowOff>7</xdr:rowOff>
              </xdr:from>
              <xdr:to>
                <xdr:col>42</xdr:col>
                <xdr:colOff>19</xdr:colOff>
                <xdr:row>37</xdr:row>
                <xdr:rowOff>12</xdr:rowOff>
              </xdr:to>
            </anchor>
          </commentPr>
        </mc:Choice>
        <mc:Fallback/>
      </mc:AlternateContent>
    </comment>
    <comment ref="AO3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41</xdr:col>
                <xdr:colOff>17</xdr:colOff>
                <xdr:row>34</xdr:row>
                <xdr:rowOff>7</xdr:rowOff>
              </xdr:from>
              <xdr:to>
                <xdr:col>42</xdr:col>
                <xdr:colOff>19</xdr:colOff>
                <xdr:row>38</xdr:row>
                <xdr:rowOff>12</xdr:rowOff>
              </xdr:to>
            </anchor>
          </commentPr>
        </mc:Choice>
        <mc:Fallback/>
      </mc:AlternateContent>
    </comment>
    <comment ref="AO3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41</xdr:col>
                <xdr:colOff>17</xdr:colOff>
                <xdr:row>35</xdr:row>
                <xdr:rowOff>7</xdr:rowOff>
              </xdr:from>
              <xdr:to>
                <xdr:col>42</xdr:col>
                <xdr:colOff>19</xdr:colOff>
                <xdr:row>39</xdr:row>
                <xdr:rowOff>12</xdr:rowOff>
              </xdr:to>
            </anchor>
          </commentPr>
        </mc:Choice>
        <mc:Fallback/>
      </mc:AlternateContent>
    </comment>
    <comment ref="AO3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41</xdr:col>
                <xdr:colOff>17</xdr:colOff>
                <xdr:row>36</xdr:row>
                <xdr:rowOff>7</xdr:rowOff>
              </xdr:from>
              <xdr:to>
                <xdr:col>42</xdr:col>
                <xdr:colOff>19</xdr:colOff>
                <xdr:row>40</xdr:row>
                <xdr:rowOff>12</xdr:rowOff>
              </xdr:to>
            </anchor>
          </commentPr>
        </mc:Choice>
        <mc:Fallback/>
      </mc:AlternateContent>
    </comment>
    <comment ref="AO3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15189
to ena at mich
+
buy 20000 Renaisance
and give to Enron at mich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41</xdr:col>
                <xdr:colOff>17</xdr:colOff>
                <xdr:row>37</xdr:row>
                <xdr:rowOff>7</xdr:rowOff>
              </xdr:from>
              <xdr:to>
                <xdr:col>42</xdr:col>
                <xdr:colOff>19</xdr:colOff>
                <xdr:row>41</xdr:row>
                <xdr:rowOff>12</xdr:rowOff>
              </xdr:to>
            </anchor>
          </commentPr>
        </mc:Choice>
        <mc:Fallback/>
      </mc:AlternateContent>
    </comment>
    <comment ref="AZ6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If we are borrowing gas, it is  positive, if we are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70</xdr:colOff>
                <xdr:row>4</xdr:row>
                <xdr:rowOff>2</xdr:rowOff>
              </xdr:from>
              <xdr:to>
                <xdr:col>60</xdr:col>
                <xdr:colOff>37</xdr:colOff>
                <xdr:row>10</xdr:row>
                <xdr:rowOff>3</xdr:rowOff>
              </xdr:to>
            </anchor>
          </commentPr>
        </mc:Choice>
        <mc:Fallback/>
      </mc:AlternateContent>
    </comment>
    <comment ref="BA6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If we are putting in park, it should be a negative number.   If we are taking out of park, it should be positive.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35</xdr:colOff>
                <xdr:row>4</xdr:row>
                <xdr:rowOff>2</xdr:rowOff>
              </xdr:from>
              <xdr:to>
                <xdr:col>62</xdr:col>
                <xdr:colOff>0</xdr:colOff>
                <xdr:row>11</xdr:row>
                <xdr:rowOff>8</xdr:rowOff>
              </xdr:to>
            </anchor>
          </commentPr>
        </mc:Choice>
        <mc:Fallback/>
      </mc:AlternateContent>
    </comment>
    <comment ref="BC6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If we are borrowing gas, it is  positive, if we are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76</xdr:colOff>
                <xdr:row>3</xdr:row>
                <xdr:rowOff>20</xdr:rowOff>
              </xdr:from>
              <xdr:to>
                <xdr:col>71</xdr:col>
                <xdr:colOff>96</xdr:colOff>
                <xdr:row>9</xdr:row>
                <xdr:rowOff>12</xdr:rowOff>
              </xdr:to>
            </anchor>
          </commentPr>
        </mc:Choice>
        <mc:Fallback/>
      </mc:AlternateContent>
    </comment>
    <comment ref="BC2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result of hios cut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26</xdr:colOff>
                <xdr:row>17</xdr:row>
                <xdr:rowOff>15</xdr:rowOff>
              </xdr:from>
              <xdr:to>
                <xdr:col>53</xdr:col>
                <xdr:colOff>71</xdr:colOff>
                <xdr:row>22</xdr:row>
                <xdr:rowOff>5</xdr:rowOff>
              </xdr:to>
            </anchor>
          </commentPr>
        </mc:Choice>
        <mc:Fallback/>
      </mc:AlternateContent>
    </comment>
    <comment ref="BD6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If we are putting in park, it should be a negative number.   If we are taking out of park, it should be positive.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35</xdr:colOff>
                <xdr:row>4</xdr:row>
                <xdr:rowOff>8</xdr:rowOff>
              </xdr:from>
              <xdr:to>
                <xdr:col>62</xdr:col>
                <xdr:colOff>51</xdr:colOff>
                <xdr:row>11</xdr:row>
                <xdr:rowOff>14</xdr:rowOff>
              </xdr:to>
            </anchor>
          </commentPr>
        </mc:Choice>
        <mc:Fallback/>
      </mc:AlternateContent>
    </comment>
    <comment ref="BH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36</xdr:colOff>
                <xdr:row>2</xdr:row>
                <xdr:rowOff>4</xdr:rowOff>
              </xdr:from>
              <xdr:to>
                <xdr:col>43</xdr:col>
                <xdr:colOff>12</xdr:colOff>
                <xdr:row>7</xdr:row>
                <xdr:rowOff>14</xdr:rowOff>
              </xdr:to>
            </anchor>
          </commentPr>
        </mc:Choice>
        <mc:Fallback/>
      </mc:AlternateContent>
    </comment>
    <comment ref="BH1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72</xdr:colOff>
                <xdr:row>9</xdr:row>
                <xdr:rowOff>9</xdr:rowOff>
              </xdr:from>
              <xdr:to>
                <xdr:col>39</xdr:col>
                <xdr:colOff>42</xdr:colOff>
                <xdr:row>16</xdr:row>
                <xdr:rowOff>2</xdr:rowOff>
              </xdr:to>
            </anchor>
          </commentPr>
        </mc:Choice>
        <mc:Fallback/>
      </mc:AlternateContent>
    </comment>
    <comment ref="BH1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72</xdr:colOff>
                <xdr:row>10</xdr:row>
                <xdr:rowOff>9</xdr:rowOff>
              </xdr:from>
              <xdr:to>
                <xdr:col>59</xdr:col>
                <xdr:colOff>77</xdr:colOff>
                <xdr:row>17</xdr:row>
                <xdr:rowOff>2</xdr:rowOff>
              </xdr:to>
            </anchor>
          </commentPr>
        </mc:Choice>
        <mc:Fallback/>
      </mc:AlternateContent>
    </comment>
    <comment ref="BH1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72</xdr:colOff>
                <xdr:row>11</xdr:row>
                <xdr:rowOff>9</xdr:rowOff>
              </xdr:from>
              <xdr:to>
                <xdr:col>59</xdr:col>
                <xdr:colOff>77</xdr:colOff>
                <xdr:row>18</xdr:row>
                <xdr:rowOff>2</xdr:rowOff>
              </xdr:to>
            </anchor>
          </commentPr>
        </mc:Choice>
        <mc:Fallback/>
      </mc:AlternateContent>
    </comment>
    <comment ref="BH1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72</xdr:colOff>
                <xdr:row>12</xdr:row>
                <xdr:rowOff>9</xdr:rowOff>
              </xdr:from>
              <xdr:to>
                <xdr:col>59</xdr:col>
                <xdr:colOff>77</xdr:colOff>
                <xdr:row>19</xdr:row>
                <xdr:rowOff>2</xdr:rowOff>
              </xdr:to>
            </anchor>
          </commentPr>
        </mc:Choice>
        <mc:Fallback/>
      </mc:AlternateContent>
    </comment>
    <comment ref="BH1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72</xdr:colOff>
                <xdr:row>12</xdr:row>
                <xdr:rowOff>15</xdr:rowOff>
              </xdr:from>
              <xdr:to>
                <xdr:col>59</xdr:col>
                <xdr:colOff>77</xdr:colOff>
                <xdr:row>19</xdr:row>
                <xdr:rowOff>8</xdr:rowOff>
              </xdr:to>
            </anchor>
          </commentPr>
        </mc:Choice>
        <mc:Fallback/>
      </mc:AlternateContent>
    </comment>
    <comment ref="BH1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72</xdr:colOff>
                <xdr:row>13</xdr:row>
                <xdr:rowOff>15</xdr:rowOff>
              </xdr:from>
              <xdr:to>
                <xdr:col>59</xdr:col>
                <xdr:colOff>77</xdr:colOff>
                <xdr:row>20</xdr:row>
                <xdr:rowOff>8</xdr:rowOff>
              </xdr:to>
            </anchor>
          </commentPr>
        </mc:Choice>
        <mc:Fallback/>
      </mc:AlternateContent>
    </comment>
    <comment ref="BH1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72</xdr:colOff>
                <xdr:row>14</xdr:row>
                <xdr:rowOff>15</xdr:rowOff>
              </xdr:from>
              <xdr:to>
                <xdr:col>59</xdr:col>
                <xdr:colOff>77</xdr:colOff>
                <xdr:row>21</xdr:row>
                <xdr:rowOff>8</xdr:rowOff>
              </xdr:to>
            </anchor>
          </commentPr>
        </mc:Choice>
        <mc:Fallback/>
      </mc:AlternateContent>
    </comment>
    <comment ref="BH1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87</xdr:colOff>
                <xdr:row>15</xdr:row>
                <xdr:rowOff>15</xdr:rowOff>
              </xdr:from>
              <xdr:to>
                <xdr:col>59</xdr:col>
                <xdr:colOff>91</xdr:colOff>
                <xdr:row>22</xdr:row>
                <xdr:rowOff>8</xdr:rowOff>
              </xdr:to>
            </anchor>
          </commentPr>
        </mc:Choice>
        <mc:Fallback/>
      </mc:AlternateContent>
    </comment>
    <comment ref="BH1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87</xdr:colOff>
                <xdr:row>16</xdr:row>
                <xdr:rowOff>15</xdr:rowOff>
              </xdr:from>
              <xdr:to>
                <xdr:col>59</xdr:col>
                <xdr:colOff>91</xdr:colOff>
                <xdr:row>23</xdr:row>
                <xdr:rowOff>8</xdr:rowOff>
              </xdr:to>
            </anchor>
          </commentPr>
        </mc:Choice>
        <mc:Fallback/>
      </mc:AlternateContent>
    </comment>
    <comment ref="BH2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87</xdr:colOff>
                <xdr:row>17</xdr:row>
                <xdr:rowOff>15</xdr:rowOff>
              </xdr:from>
              <xdr:to>
                <xdr:col>59</xdr:col>
                <xdr:colOff>91</xdr:colOff>
                <xdr:row>24</xdr:row>
                <xdr:rowOff>8</xdr:rowOff>
              </xdr:to>
            </anchor>
          </commentPr>
        </mc:Choice>
        <mc:Fallback/>
      </mc:AlternateContent>
    </comment>
    <comment ref="BH2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87</xdr:colOff>
                <xdr:row>18</xdr:row>
                <xdr:rowOff>15</xdr:rowOff>
              </xdr:from>
              <xdr:to>
                <xdr:col>59</xdr:col>
                <xdr:colOff>91</xdr:colOff>
                <xdr:row>25</xdr:row>
                <xdr:rowOff>8</xdr:rowOff>
              </xdr:to>
            </anchor>
          </commentPr>
        </mc:Choice>
        <mc:Fallback/>
      </mc:AlternateContent>
    </comment>
    <comment ref="BH2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83</xdr:col>
                <xdr:colOff>32</xdr:colOff>
                <xdr:row>19</xdr:row>
                <xdr:rowOff>15</xdr:rowOff>
              </xdr:from>
              <xdr:to>
                <xdr:col>85</xdr:col>
                <xdr:colOff>71</xdr:colOff>
                <xdr:row>26</xdr:row>
                <xdr:rowOff>8</xdr:rowOff>
              </xdr:to>
            </anchor>
          </commentPr>
        </mc:Choice>
        <mc:Fallback/>
      </mc:AlternateContent>
    </comment>
    <comment ref="BH2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87</xdr:colOff>
                <xdr:row>20</xdr:row>
                <xdr:rowOff>15</xdr:rowOff>
              </xdr:from>
              <xdr:to>
                <xdr:col>59</xdr:col>
                <xdr:colOff>91</xdr:colOff>
                <xdr:row>27</xdr:row>
                <xdr:rowOff>8</xdr:rowOff>
              </xdr:to>
            </anchor>
          </commentPr>
        </mc:Choice>
        <mc:Fallback/>
      </mc:AlternateContent>
    </comment>
    <comment ref="BH2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87</xdr:colOff>
                <xdr:row>21</xdr:row>
                <xdr:rowOff>15</xdr:rowOff>
              </xdr:from>
              <xdr:to>
                <xdr:col>59</xdr:col>
                <xdr:colOff>91</xdr:colOff>
                <xdr:row>28</xdr:row>
                <xdr:rowOff>8</xdr:rowOff>
              </xdr:to>
            </anchor>
          </commentPr>
        </mc:Choice>
        <mc:Fallback/>
      </mc:AlternateContent>
    </comment>
    <comment ref="BH2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87</xdr:colOff>
                <xdr:row>22</xdr:row>
                <xdr:rowOff>15</xdr:rowOff>
              </xdr:from>
              <xdr:to>
                <xdr:col>59</xdr:col>
                <xdr:colOff>91</xdr:colOff>
                <xdr:row>29</xdr:row>
                <xdr:rowOff>8</xdr:rowOff>
              </xdr:to>
            </anchor>
          </commentPr>
        </mc:Choice>
        <mc:Fallback/>
      </mc:AlternateContent>
    </comment>
    <comment ref="BH2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87</xdr:colOff>
                <xdr:row>23</xdr:row>
                <xdr:rowOff>16</xdr:rowOff>
              </xdr:from>
              <xdr:to>
                <xdr:col>59</xdr:col>
                <xdr:colOff>91</xdr:colOff>
                <xdr:row>30</xdr:row>
                <xdr:rowOff>8</xdr:rowOff>
              </xdr:to>
            </anchor>
          </commentPr>
        </mc:Choice>
        <mc:Fallback/>
      </mc:AlternateContent>
    </comment>
    <comment ref="BH2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87</xdr:colOff>
                <xdr:row>24</xdr:row>
                <xdr:rowOff>16</xdr:rowOff>
              </xdr:from>
              <xdr:to>
                <xdr:col>59</xdr:col>
                <xdr:colOff>91</xdr:colOff>
                <xdr:row>31</xdr:row>
                <xdr:rowOff>8</xdr:rowOff>
              </xdr:to>
            </anchor>
          </commentPr>
        </mc:Choice>
        <mc:Fallback/>
      </mc:AlternateContent>
    </comment>
    <comment ref="BH2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87</xdr:colOff>
                <xdr:row>25</xdr:row>
                <xdr:rowOff>16</xdr:rowOff>
              </xdr:from>
              <xdr:to>
                <xdr:col>59</xdr:col>
                <xdr:colOff>91</xdr:colOff>
                <xdr:row>32</xdr:row>
                <xdr:rowOff>8</xdr:rowOff>
              </xdr:to>
            </anchor>
          </commentPr>
        </mc:Choice>
        <mc:Fallback/>
      </mc:AlternateContent>
    </comment>
    <comment ref="BH2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87</xdr:colOff>
                <xdr:row>26</xdr:row>
                <xdr:rowOff>16</xdr:rowOff>
              </xdr:from>
              <xdr:to>
                <xdr:col>59</xdr:col>
                <xdr:colOff>91</xdr:colOff>
                <xdr:row>33</xdr:row>
                <xdr:rowOff>8</xdr:rowOff>
              </xdr:to>
            </anchor>
          </commentPr>
        </mc:Choice>
        <mc:Fallback/>
      </mc:AlternateContent>
    </comment>
    <comment ref="BH3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99</xdr:colOff>
                <xdr:row>27</xdr:row>
                <xdr:rowOff>16</xdr:rowOff>
              </xdr:from>
              <xdr:to>
                <xdr:col>62</xdr:col>
                <xdr:colOff>25</xdr:colOff>
                <xdr:row>34</xdr:row>
                <xdr:rowOff>8</xdr:rowOff>
              </xdr:to>
            </anchor>
          </commentPr>
        </mc:Choice>
        <mc:Fallback/>
      </mc:AlternateContent>
    </comment>
    <comment ref="BH3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99</xdr:colOff>
                <xdr:row>29</xdr:row>
                <xdr:rowOff>7</xdr:rowOff>
              </xdr:from>
              <xdr:to>
                <xdr:col>62</xdr:col>
                <xdr:colOff>25</xdr:colOff>
                <xdr:row>35</xdr:row>
                <xdr:rowOff>16</xdr:rowOff>
              </xdr:to>
            </anchor>
          </commentPr>
        </mc:Choice>
        <mc:Fallback/>
      </mc:AlternateContent>
    </comment>
    <comment ref="BH3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99</xdr:colOff>
                <xdr:row>30</xdr:row>
                <xdr:rowOff>7</xdr:rowOff>
              </xdr:from>
              <xdr:to>
                <xdr:col>62</xdr:col>
                <xdr:colOff>25</xdr:colOff>
                <xdr:row>36</xdr:row>
                <xdr:rowOff>16</xdr:rowOff>
              </xdr:to>
            </anchor>
          </commentPr>
        </mc:Choice>
        <mc:Fallback/>
      </mc:AlternateContent>
    </comment>
    <comment ref="BH3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99</xdr:colOff>
                <xdr:row>31</xdr:row>
                <xdr:rowOff>7</xdr:rowOff>
              </xdr:from>
              <xdr:to>
                <xdr:col>62</xdr:col>
                <xdr:colOff>25</xdr:colOff>
                <xdr:row>37</xdr:row>
                <xdr:rowOff>16</xdr:rowOff>
              </xdr:to>
            </anchor>
          </commentPr>
        </mc:Choice>
        <mc:Fallback/>
      </mc:AlternateContent>
    </comment>
    <comment ref="BH3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99</xdr:colOff>
                <xdr:row>32</xdr:row>
                <xdr:rowOff>7</xdr:rowOff>
              </xdr:from>
              <xdr:to>
                <xdr:col>62</xdr:col>
                <xdr:colOff>25</xdr:colOff>
                <xdr:row>38</xdr:row>
                <xdr:rowOff>16</xdr:rowOff>
              </xdr:to>
            </anchor>
          </commentPr>
        </mc:Choice>
        <mc:Fallback/>
      </mc:AlternateContent>
    </comment>
    <comment ref="BH3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17</xdr:colOff>
                <xdr:row>33</xdr:row>
                <xdr:rowOff>7</xdr:rowOff>
              </xdr:from>
              <xdr:to>
                <xdr:col>62</xdr:col>
                <xdr:colOff>43</xdr:colOff>
                <xdr:row>39</xdr:row>
                <xdr:rowOff>16</xdr:rowOff>
              </xdr:to>
            </anchor>
          </commentPr>
        </mc:Choice>
        <mc:Fallback/>
      </mc:AlternateContent>
    </comment>
    <comment ref="BH3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17</xdr:colOff>
                <xdr:row>34</xdr:row>
                <xdr:rowOff>7</xdr:rowOff>
              </xdr:from>
              <xdr:to>
                <xdr:col>62</xdr:col>
                <xdr:colOff>43</xdr:colOff>
                <xdr:row>40</xdr:row>
                <xdr:rowOff>16</xdr:rowOff>
              </xdr:to>
            </anchor>
          </commentPr>
        </mc:Choice>
        <mc:Fallback/>
      </mc:AlternateContent>
    </comment>
    <comment ref="BH3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17</xdr:colOff>
                <xdr:row>35</xdr:row>
                <xdr:rowOff>7</xdr:rowOff>
              </xdr:from>
              <xdr:to>
                <xdr:col>62</xdr:col>
                <xdr:colOff>43</xdr:colOff>
                <xdr:row>41</xdr:row>
                <xdr:rowOff>16</xdr:rowOff>
              </xdr:to>
            </anchor>
          </commentPr>
        </mc:Choice>
        <mc:Fallback/>
      </mc:AlternateContent>
    </comment>
    <comment ref="BH3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17</xdr:colOff>
                <xdr:row>36</xdr:row>
                <xdr:rowOff>7</xdr:rowOff>
              </xdr:from>
              <xdr:to>
                <xdr:col>62</xdr:col>
                <xdr:colOff>43</xdr:colOff>
                <xdr:row>42</xdr:row>
                <xdr:rowOff>16</xdr:rowOff>
              </xdr:to>
            </anchor>
          </commentPr>
        </mc:Choice>
        <mc:Fallback/>
      </mc:AlternateContent>
    </comment>
    <comment ref="BH3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base 63348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17</xdr:colOff>
                <xdr:row>37</xdr:row>
                <xdr:rowOff>7</xdr:rowOff>
              </xdr:from>
              <xdr:to>
                <xdr:col>62</xdr:col>
                <xdr:colOff>43</xdr:colOff>
                <xdr:row>43</xdr:row>
                <xdr:rowOff>16</xdr:rowOff>
              </xdr:to>
            </anchor>
          </commentPr>
        </mc:Choice>
        <mc:Fallback/>
      </mc:AlternateContent>
    </comment>
    <comment ref="BI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these three should equal the injection at St.Clair in Unify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57</xdr:colOff>
                <xdr:row>4</xdr:row>
                <xdr:rowOff>12</xdr:rowOff>
              </xdr:from>
              <xdr:to>
                <xdr:col>42</xdr:col>
                <xdr:colOff>24</xdr:colOff>
                <xdr:row>8</xdr:row>
                <xdr:rowOff>15</xdr:rowOff>
              </xdr:to>
            </anchor>
          </commentPr>
        </mc:Choice>
        <mc:Fallback/>
      </mc:AlternateContent>
    </comment>
    <comment ref="BK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central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4</xdr:colOff>
                <xdr:row>4</xdr:row>
                <xdr:rowOff>12</xdr:rowOff>
              </xdr:from>
              <xdr:to>
                <xdr:col>46</xdr:col>
                <xdr:colOff>39</xdr:colOff>
                <xdr:row>8</xdr:row>
                <xdr:rowOff>15</xdr:rowOff>
              </xdr:to>
            </anchor>
          </commentPr>
        </mc:Choice>
        <mc:Fallback/>
      </mc:AlternateContent>
    </comment>
    <comment ref="BR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36049 max in April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11</xdr:colOff>
                <xdr:row>2</xdr:row>
                <xdr:rowOff>10</xdr:rowOff>
              </xdr:from>
              <xdr:to>
                <xdr:col>52</xdr:col>
                <xdr:colOff>-9</xdr:colOff>
                <xdr:row>6</xdr:row>
                <xdr:rowOff>1</xdr:rowOff>
              </xdr:to>
            </anchor>
          </commentPr>
        </mc:Choice>
        <mc:Fallback/>
      </mc:AlternateContent>
    </comment>
    <comment ref="CM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67</xdr:col>
                <xdr:colOff>26</xdr:colOff>
                <xdr:row>3</xdr:row>
                <xdr:rowOff>3</xdr:rowOff>
              </xdr:from>
              <xdr:to>
                <xdr:col>69</xdr:col>
                <xdr:colOff>28</xdr:colOff>
                <xdr:row>6</xdr:row>
                <xdr:rowOff>14</xdr:rowOff>
              </xdr:to>
            </anchor>
          </commentPr>
        </mc:Choice>
        <mc:Fallback/>
      </mc:AlternateContent>
    </comment>
    <comment ref="CM1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37</xdr:colOff>
                <xdr:row>9</xdr:row>
                <xdr:rowOff>9</xdr:rowOff>
              </xdr:from>
              <xdr:to>
                <xdr:col>66</xdr:col>
                <xdr:colOff>50</xdr:colOff>
                <xdr:row>13</xdr:row>
                <xdr:rowOff>16</xdr:rowOff>
              </xdr:to>
            </anchor>
          </commentPr>
        </mc:Choice>
        <mc:Fallback/>
      </mc:AlternateContent>
    </comment>
    <comment ref="CM1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25</xdr:colOff>
                <xdr:row>10</xdr:row>
                <xdr:rowOff>9</xdr:rowOff>
              </xdr:from>
              <xdr:to>
                <xdr:col>90</xdr:col>
                <xdr:colOff>25</xdr:colOff>
                <xdr:row>14</xdr:row>
                <xdr:rowOff>16</xdr:rowOff>
              </xdr:to>
            </anchor>
          </commentPr>
        </mc:Choice>
        <mc:Fallback/>
      </mc:AlternateContent>
    </comment>
    <comment ref="CM1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25</xdr:colOff>
                <xdr:row>11</xdr:row>
                <xdr:rowOff>9</xdr:rowOff>
              </xdr:from>
              <xdr:to>
                <xdr:col>90</xdr:col>
                <xdr:colOff>25</xdr:colOff>
                <xdr:row>15</xdr:row>
                <xdr:rowOff>16</xdr:rowOff>
              </xdr:to>
            </anchor>
          </commentPr>
        </mc:Choice>
        <mc:Fallback/>
      </mc:AlternateContent>
    </comment>
    <comment ref="CM1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25</xdr:colOff>
                <xdr:row>12</xdr:row>
                <xdr:rowOff>9</xdr:rowOff>
              </xdr:from>
              <xdr:to>
                <xdr:col>90</xdr:col>
                <xdr:colOff>25</xdr:colOff>
                <xdr:row>16</xdr:row>
                <xdr:rowOff>16</xdr:rowOff>
              </xdr:to>
            </anchor>
          </commentPr>
        </mc:Choice>
        <mc:Fallback/>
      </mc:AlternateContent>
    </comment>
    <comment ref="CM1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25</xdr:colOff>
                <xdr:row>12</xdr:row>
                <xdr:rowOff>15</xdr:rowOff>
              </xdr:from>
              <xdr:to>
                <xdr:col>90</xdr:col>
                <xdr:colOff>25</xdr:colOff>
                <xdr:row>17</xdr:row>
                <xdr:rowOff>4</xdr:rowOff>
              </xdr:to>
            </anchor>
          </commentPr>
        </mc:Choice>
        <mc:Fallback/>
      </mc:AlternateContent>
    </comment>
    <comment ref="CM1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25</xdr:colOff>
                <xdr:row>13</xdr:row>
                <xdr:rowOff>15</xdr:rowOff>
              </xdr:from>
              <xdr:to>
                <xdr:col>90</xdr:col>
                <xdr:colOff>25</xdr:colOff>
                <xdr:row>18</xdr:row>
                <xdr:rowOff>4</xdr:rowOff>
              </xdr:to>
            </anchor>
          </commentPr>
        </mc:Choice>
        <mc:Fallback/>
      </mc:AlternateContent>
    </comment>
    <comment ref="CM1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25</xdr:colOff>
                <xdr:row>14</xdr:row>
                <xdr:rowOff>15</xdr:rowOff>
              </xdr:from>
              <xdr:to>
                <xdr:col>90</xdr:col>
                <xdr:colOff>25</xdr:colOff>
                <xdr:row>19</xdr:row>
                <xdr:rowOff>4</xdr:rowOff>
              </xdr:to>
            </anchor>
          </commentPr>
        </mc:Choice>
        <mc:Fallback/>
      </mc:AlternateContent>
    </comment>
    <comment ref="CM1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40</xdr:colOff>
                <xdr:row>15</xdr:row>
                <xdr:rowOff>15</xdr:rowOff>
              </xdr:from>
              <xdr:to>
                <xdr:col>90</xdr:col>
                <xdr:colOff>40</xdr:colOff>
                <xdr:row>20</xdr:row>
                <xdr:rowOff>4</xdr:rowOff>
              </xdr:to>
            </anchor>
          </commentPr>
        </mc:Choice>
        <mc:Fallback/>
      </mc:AlternateContent>
    </comment>
    <comment ref="CM1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40</xdr:colOff>
                <xdr:row>16</xdr:row>
                <xdr:rowOff>15</xdr:rowOff>
              </xdr:from>
              <xdr:to>
                <xdr:col>90</xdr:col>
                <xdr:colOff>40</xdr:colOff>
                <xdr:row>21</xdr:row>
                <xdr:rowOff>4</xdr:rowOff>
              </xdr:to>
            </anchor>
          </commentPr>
        </mc:Choice>
        <mc:Fallback/>
      </mc:AlternateContent>
    </comment>
    <comment ref="CM2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40</xdr:colOff>
                <xdr:row>17</xdr:row>
                <xdr:rowOff>15</xdr:rowOff>
              </xdr:from>
              <xdr:to>
                <xdr:col>90</xdr:col>
                <xdr:colOff>40</xdr:colOff>
                <xdr:row>22</xdr:row>
                <xdr:rowOff>4</xdr:rowOff>
              </xdr:to>
            </anchor>
          </commentPr>
        </mc:Choice>
        <mc:Fallback/>
      </mc:AlternateContent>
    </comment>
    <comment ref="CM2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40</xdr:colOff>
                <xdr:row>18</xdr:row>
                <xdr:rowOff>15</xdr:rowOff>
              </xdr:from>
              <xdr:to>
                <xdr:col>90</xdr:col>
                <xdr:colOff>40</xdr:colOff>
                <xdr:row>23</xdr:row>
                <xdr:rowOff>4</xdr:rowOff>
              </xdr:to>
            </anchor>
          </commentPr>
        </mc:Choice>
        <mc:Fallback/>
      </mc:AlternateContent>
    </comment>
    <comment ref="CM2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111</xdr:col>
                <xdr:colOff>11</xdr:colOff>
                <xdr:row>19</xdr:row>
                <xdr:rowOff>15</xdr:rowOff>
              </xdr:from>
              <xdr:to>
                <xdr:col>112</xdr:col>
                <xdr:colOff>89</xdr:colOff>
                <xdr:row>24</xdr:row>
                <xdr:rowOff>4</xdr:rowOff>
              </xdr:to>
            </anchor>
          </commentPr>
        </mc:Choice>
        <mc:Fallback/>
      </mc:AlternateContent>
    </comment>
    <comment ref="CM2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40</xdr:colOff>
                <xdr:row>20</xdr:row>
                <xdr:rowOff>15</xdr:rowOff>
              </xdr:from>
              <xdr:to>
                <xdr:col>90</xdr:col>
                <xdr:colOff>41</xdr:colOff>
                <xdr:row>25</xdr:row>
                <xdr:rowOff>4</xdr:rowOff>
              </xdr:to>
            </anchor>
          </commentPr>
        </mc:Choice>
        <mc:Fallback/>
      </mc:AlternateContent>
    </comment>
    <comment ref="CM2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40</xdr:colOff>
                <xdr:row>21</xdr:row>
                <xdr:rowOff>15</xdr:rowOff>
              </xdr:from>
              <xdr:to>
                <xdr:col>90</xdr:col>
                <xdr:colOff>41</xdr:colOff>
                <xdr:row>26</xdr:row>
                <xdr:rowOff>4</xdr:rowOff>
              </xdr:to>
            </anchor>
          </commentPr>
        </mc:Choice>
        <mc:Fallback/>
      </mc:AlternateContent>
    </comment>
    <comment ref="CM2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40</xdr:colOff>
                <xdr:row>22</xdr:row>
                <xdr:rowOff>15</xdr:rowOff>
              </xdr:from>
              <xdr:to>
                <xdr:col>90</xdr:col>
                <xdr:colOff>41</xdr:colOff>
                <xdr:row>27</xdr:row>
                <xdr:rowOff>4</xdr:rowOff>
              </xdr:to>
            </anchor>
          </commentPr>
        </mc:Choice>
        <mc:Fallback/>
      </mc:AlternateContent>
    </comment>
    <comment ref="CM2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40</xdr:colOff>
                <xdr:row>23</xdr:row>
                <xdr:rowOff>15</xdr:rowOff>
              </xdr:from>
              <xdr:to>
                <xdr:col>90</xdr:col>
                <xdr:colOff>41</xdr:colOff>
                <xdr:row>28</xdr:row>
                <xdr:rowOff>4</xdr:rowOff>
              </xdr:to>
            </anchor>
          </commentPr>
        </mc:Choice>
        <mc:Fallback/>
      </mc:AlternateContent>
    </comment>
    <comment ref="CM2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41</xdr:colOff>
                <xdr:row>24</xdr:row>
                <xdr:rowOff>15</xdr:rowOff>
              </xdr:from>
              <xdr:to>
                <xdr:col>90</xdr:col>
                <xdr:colOff>41</xdr:colOff>
                <xdr:row>29</xdr:row>
                <xdr:rowOff>4</xdr:rowOff>
              </xdr:to>
            </anchor>
          </commentPr>
        </mc:Choice>
        <mc:Fallback/>
      </mc:AlternateContent>
    </comment>
    <comment ref="CM2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41</xdr:colOff>
                <xdr:row>25</xdr:row>
                <xdr:rowOff>16</xdr:rowOff>
              </xdr:from>
              <xdr:to>
                <xdr:col>90</xdr:col>
                <xdr:colOff>41</xdr:colOff>
                <xdr:row>30</xdr:row>
                <xdr:rowOff>4</xdr:rowOff>
              </xdr:to>
            </anchor>
          </commentPr>
        </mc:Choice>
        <mc:Fallback/>
      </mc:AlternateContent>
    </comment>
    <comment ref="CM2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41</xdr:colOff>
                <xdr:row>26</xdr:row>
                <xdr:rowOff>16</xdr:rowOff>
              </xdr:from>
              <xdr:to>
                <xdr:col>90</xdr:col>
                <xdr:colOff>41</xdr:colOff>
                <xdr:row>31</xdr:row>
                <xdr:rowOff>4</xdr:rowOff>
              </xdr:to>
            </anchor>
          </commentPr>
        </mc:Choice>
        <mc:Fallback/>
      </mc:AlternateContent>
    </comment>
    <comment ref="CM3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90</xdr:col>
                <xdr:colOff>96</xdr:colOff>
                <xdr:row>27</xdr:row>
                <xdr:rowOff>16</xdr:rowOff>
              </xdr:from>
              <xdr:to>
                <xdr:col>92</xdr:col>
                <xdr:colOff>93</xdr:colOff>
                <xdr:row>32</xdr:row>
                <xdr:rowOff>4</xdr:rowOff>
              </xdr:to>
            </anchor>
          </commentPr>
        </mc:Choice>
        <mc:Fallback/>
      </mc:AlternateContent>
    </comment>
    <comment ref="CM3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90</xdr:col>
                <xdr:colOff>96</xdr:colOff>
                <xdr:row>29</xdr:row>
                <xdr:rowOff>7</xdr:rowOff>
              </xdr:from>
              <xdr:to>
                <xdr:col>92</xdr:col>
                <xdr:colOff>93</xdr:colOff>
                <xdr:row>33</xdr:row>
                <xdr:rowOff>12</xdr:rowOff>
              </xdr:to>
            </anchor>
          </commentPr>
        </mc:Choice>
        <mc:Fallback/>
      </mc:AlternateContent>
    </comment>
    <comment ref="CM3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90</xdr:col>
                <xdr:colOff>96</xdr:colOff>
                <xdr:row>30</xdr:row>
                <xdr:rowOff>7</xdr:rowOff>
              </xdr:from>
              <xdr:to>
                <xdr:col>92</xdr:col>
                <xdr:colOff>93</xdr:colOff>
                <xdr:row>34</xdr:row>
                <xdr:rowOff>12</xdr:rowOff>
              </xdr:to>
            </anchor>
          </commentPr>
        </mc:Choice>
        <mc:Fallback/>
      </mc:AlternateContent>
    </comment>
    <comment ref="CM3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90</xdr:col>
                <xdr:colOff>96</xdr:colOff>
                <xdr:row>31</xdr:row>
                <xdr:rowOff>7</xdr:rowOff>
              </xdr:from>
              <xdr:to>
                <xdr:col>92</xdr:col>
                <xdr:colOff>93</xdr:colOff>
                <xdr:row>35</xdr:row>
                <xdr:rowOff>12</xdr:rowOff>
              </xdr:to>
            </anchor>
          </commentPr>
        </mc:Choice>
        <mc:Fallback/>
      </mc:AlternateContent>
    </comment>
    <comment ref="CM3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90</xdr:col>
                <xdr:colOff>96</xdr:colOff>
                <xdr:row>32</xdr:row>
                <xdr:rowOff>7</xdr:rowOff>
              </xdr:from>
              <xdr:to>
                <xdr:col>92</xdr:col>
                <xdr:colOff>93</xdr:colOff>
                <xdr:row>36</xdr:row>
                <xdr:rowOff>12</xdr:rowOff>
              </xdr:to>
            </anchor>
          </commentPr>
        </mc:Choice>
        <mc:Fallback/>
      </mc:AlternateContent>
    </comment>
    <comment ref="CM3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91</xdr:col>
                <xdr:colOff>17</xdr:colOff>
                <xdr:row>33</xdr:row>
                <xdr:rowOff>7</xdr:rowOff>
              </xdr:from>
              <xdr:to>
                <xdr:col>93</xdr:col>
                <xdr:colOff>10</xdr:colOff>
                <xdr:row>37</xdr:row>
                <xdr:rowOff>12</xdr:rowOff>
              </xdr:to>
            </anchor>
          </commentPr>
        </mc:Choice>
        <mc:Fallback/>
      </mc:AlternateContent>
    </comment>
    <comment ref="CM3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91</xdr:col>
                <xdr:colOff>17</xdr:colOff>
                <xdr:row>34</xdr:row>
                <xdr:rowOff>7</xdr:rowOff>
              </xdr:from>
              <xdr:to>
                <xdr:col>93</xdr:col>
                <xdr:colOff>10</xdr:colOff>
                <xdr:row>38</xdr:row>
                <xdr:rowOff>12</xdr:rowOff>
              </xdr:to>
            </anchor>
          </commentPr>
        </mc:Choice>
        <mc:Fallback/>
      </mc:AlternateContent>
    </comment>
    <comment ref="CM3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91</xdr:col>
                <xdr:colOff>17</xdr:colOff>
                <xdr:row>35</xdr:row>
                <xdr:rowOff>7</xdr:rowOff>
              </xdr:from>
              <xdr:to>
                <xdr:col>93</xdr:col>
                <xdr:colOff>10</xdr:colOff>
                <xdr:row>39</xdr:row>
                <xdr:rowOff>12</xdr:rowOff>
              </xdr:to>
            </anchor>
          </commentPr>
        </mc:Choice>
        <mc:Fallback/>
      </mc:AlternateContent>
    </comment>
    <comment ref="CM3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91</xdr:col>
                <xdr:colOff>17</xdr:colOff>
                <xdr:row>36</xdr:row>
                <xdr:rowOff>7</xdr:rowOff>
              </xdr:from>
              <xdr:to>
                <xdr:col>93</xdr:col>
                <xdr:colOff>10</xdr:colOff>
                <xdr:row>40</xdr:row>
                <xdr:rowOff>12</xdr:rowOff>
              </xdr:to>
            </anchor>
          </commentPr>
        </mc:Choice>
        <mc:Fallback/>
      </mc:AlternateContent>
    </comment>
    <comment ref="CM3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 0 on first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91</xdr:col>
                <xdr:colOff>17</xdr:colOff>
                <xdr:row>37</xdr:row>
                <xdr:rowOff>7</xdr:rowOff>
              </xdr:from>
              <xdr:to>
                <xdr:col>93</xdr:col>
                <xdr:colOff>10</xdr:colOff>
                <xdr:row>41</xdr:row>
                <xdr:rowOff>12</xdr:rowOff>
              </xdr:to>
            </anchor>
          </commentPr>
        </mc:Choice>
        <mc:Fallback/>
      </mc:AlternateContent>
    </comment>
    <comment ref="CN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 
 Reminder!
Insert this from the previous month ending balance   441470 is Bal for May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67</xdr:col>
                <xdr:colOff>22</xdr:colOff>
                <xdr:row>1</xdr:row>
                <xdr:rowOff>12</xdr:rowOff>
              </xdr:from>
              <xdr:to>
                <xdr:col>69</xdr:col>
                <xdr:colOff>70</xdr:colOff>
                <xdr:row>7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</t>
        </r>
        <r>
          <rPr>
            <b val="true"/>
            <sz val="8"/>
            <color rgb="FF000000"/>
            <rFont val="Tahoma"/>
            <family val="2"/>
          </rPr>
          <t xml:space="preserve">64992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32</xdr:col>
                <xdr:colOff>17</xdr:colOff>
                <xdr:row>1</xdr:row>
                <xdr:rowOff>9</xdr:rowOff>
              </xdr:from>
              <xdr:to>
                <xdr:col>33</xdr:col>
                <xdr:colOff>66</xdr:colOff>
                <xdr:row>4</xdr:row>
                <xdr:rowOff>24</xdr:rowOff>
              </xdr:to>
            </anchor>
          </commentPr>
        </mc:Choice>
        <mc:Fallback/>
      </mc:AlternateContent>
    </comment>
    <comment ref="K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negative is a park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0</xdr:col>
                <xdr:colOff>191</xdr:colOff>
                <xdr:row>3</xdr:row>
                <xdr:rowOff>6</xdr:rowOff>
              </xdr:from>
              <xdr:to>
                <xdr:col>32</xdr:col>
                <xdr:colOff>38</xdr:colOff>
                <xdr:row>6</xdr:row>
                <xdr:rowOff>16</xdr:rowOff>
              </xdr:to>
            </anchor>
          </commentPr>
        </mc:Choice>
        <mc:Fallback/>
      </mc:AlternateContent>
    </comment>
    <comment ref="K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16058 confirmed at Emmerson for the 1st b/c of the farwell 10000 cut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32</xdr:col>
                <xdr:colOff>51</xdr:colOff>
                <xdr:row>8</xdr:row>
                <xdr:rowOff>9</xdr:rowOff>
              </xdr:from>
              <xdr:to>
                <xdr:col>34</xdr:col>
                <xdr:colOff>11</xdr:colOff>
                <xdr:row>12</xdr:row>
                <xdr:rowOff>4</xdr:rowOff>
              </xdr:to>
            </anchor>
          </commentPr>
        </mc:Choice>
        <mc:Fallback/>
      </mc:AlternateContent>
    </comment>
    <comment ref="L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2564
 Rec.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32</xdr:col>
                <xdr:colOff>41</xdr:colOff>
                <xdr:row>8</xdr:row>
                <xdr:rowOff>5</xdr:rowOff>
              </xdr:from>
              <xdr:to>
                <xdr:col>34</xdr:col>
                <xdr:colOff>2</xdr:colOff>
                <xdr:row>11</xdr:row>
                <xdr:rowOff>20</xdr:rowOff>
              </xdr:to>
            </anchor>
          </commentPr>
        </mc:Choice>
        <mc:Fallback/>
      </mc:AlternateContent>
    </comment>
    <comment ref="T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Rec. 29578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42</xdr:col>
                <xdr:colOff>70</xdr:colOff>
                <xdr:row>8</xdr:row>
                <xdr:rowOff>5</xdr:rowOff>
              </xdr:from>
              <xdr:to>
                <xdr:col>44</xdr:col>
                <xdr:colOff>51</xdr:colOff>
                <xdr:row>11</xdr:row>
                <xdr:rowOff>20</xdr:rowOff>
              </xdr:to>
            </anchor>
          </commentPr>
        </mc:Choice>
        <mc:Fallback/>
      </mc:AlternateContent>
    </comment>
    <comment ref="Z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Rec.12122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52</xdr:col>
                <xdr:colOff>48</xdr:colOff>
                <xdr:row>8</xdr:row>
                <xdr:rowOff>5</xdr:rowOff>
              </xdr:from>
              <xdr:to>
                <xdr:col>54</xdr:col>
                <xdr:colOff>28</xdr:colOff>
                <xdr:row>11</xdr:row>
                <xdr:rowOff>20</xdr:rowOff>
              </xdr:to>
            </anchor>
          </commentPr>
        </mc:Choice>
        <mc:Fallback/>
      </mc:AlternateContent>
    </comment>
    <comment ref="AF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23</xdr:colOff>
                <xdr:row>3</xdr:row>
                <xdr:rowOff>9</xdr:rowOff>
              </xdr:from>
              <xdr:to>
                <xdr:col>70</xdr:col>
                <xdr:colOff>50</xdr:colOff>
                <xdr:row>6</xdr:row>
                <xdr:rowOff>20</xdr:rowOff>
              </xdr:to>
            </anchor>
          </commentPr>
        </mc:Choice>
        <mc:Fallback/>
      </mc:AlternateContent>
    </comment>
    <comment ref="AF1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9</xdr:row>
                <xdr:rowOff>9</xdr:rowOff>
              </xdr:from>
              <xdr:to>
                <xdr:col>33</xdr:col>
                <xdr:colOff>62</xdr:colOff>
                <xdr:row>13</xdr:row>
                <xdr:rowOff>4</xdr:rowOff>
              </xdr:to>
            </anchor>
          </commentPr>
        </mc:Choice>
        <mc:Fallback/>
      </mc:AlternateContent>
    </comment>
    <comment ref="AF1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10</xdr:row>
                <xdr:rowOff>9</xdr:rowOff>
              </xdr:from>
              <xdr:to>
                <xdr:col>33</xdr:col>
                <xdr:colOff>62</xdr:colOff>
                <xdr:row>14</xdr:row>
                <xdr:rowOff>4</xdr:rowOff>
              </xdr:to>
            </anchor>
          </commentPr>
        </mc:Choice>
        <mc:Fallback/>
      </mc:AlternateContent>
    </comment>
    <comment ref="AF1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11</xdr:row>
                <xdr:rowOff>9</xdr:rowOff>
              </xdr:from>
              <xdr:to>
                <xdr:col>33</xdr:col>
                <xdr:colOff>62</xdr:colOff>
                <xdr:row>15</xdr:row>
                <xdr:rowOff>4</xdr:rowOff>
              </xdr:to>
            </anchor>
          </commentPr>
        </mc:Choice>
        <mc:Fallback/>
      </mc:AlternateContent>
    </comment>
    <comment ref="AF1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12</xdr:row>
                <xdr:rowOff>9</xdr:rowOff>
              </xdr:from>
              <xdr:to>
                <xdr:col>33</xdr:col>
                <xdr:colOff>62</xdr:colOff>
                <xdr:row>16</xdr:row>
                <xdr:rowOff>4</xdr:rowOff>
              </xdr:to>
            </anchor>
          </commentPr>
        </mc:Choice>
        <mc:Fallback/>
      </mc:AlternateContent>
    </comment>
    <comment ref="AF1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13</xdr:row>
                <xdr:rowOff>9</xdr:rowOff>
              </xdr:from>
              <xdr:to>
                <xdr:col>33</xdr:col>
                <xdr:colOff>62</xdr:colOff>
                <xdr:row>17</xdr:row>
                <xdr:rowOff>4</xdr:rowOff>
              </xdr:to>
            </anchor>
          </commentPr>
        </mc:Choice>
        <mc:Fallback/>
      </mc:AlternateContent>
    </comment>
    <comment ref="AF1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14</xdr:row>
                <xdr:rowOff>9</xdr:rowOff>
              </xdr:from>
              <xdr:to>
                <xdr:col>33</xdr:col>
                <xdr:colOff>62</xdr:colOff>
                <xdr:row>18</xdr:row>
                <xdr:rowOff>4</xdr:rowOff>
              </xdr:to>
            </anchor>
          </commentPr>
        </mc:Choice>
        <mc:Fallback/>
      </mc:AlternateContent>
    </comment>
    <comment ref="AF1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15</xdr:row>
                <xdr:rowOff>9</xdr:rowOff>
              </xdr:from>
              <xdr:to>
                <xdr:col>33</xdr:col>
                <xdr:colOff>62</xdr:colOff>
                <xdr:row>19</xdr:row>
                <xdr:rowOff>4</xdr:rowOff>
              </xdr:to>
            </anchor>
          </commentPr>
        </mc:Choice>
        <mc:Fallback/>
      </mc:AlternateContent>
    </comment>
    <comment ref="AF1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16</xdr:row>
                <xdr:rowOff>9</xdr:rowOff>
              </xdr:from>
              <xdr:to>
                <xdr:col>33</xdr:col>
                <xdr:colOff>62</xdr:colOff>
                <xdr:row>20</xdr:row>
                <xdr:rowOff>5</xdr:rowOff>
              </xdr:to>
            </anchor>
          </commentPr>
        </mc:Choice>
        <mc:Fallback/>
      </mc:AlternateContent>
    </comment>
    <comment ref="AF1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17</xdr:row>
                <xdr:rowOff>9</xdr:rowOff>
              </xdr:from>
              <xdr:to>
                <xdr:col>33</xdr:col>
                <xdr:colOff>62</xdr:colOff>
                <xdr:row>21</xdr:row>
                <xdr:rowOff>5</xdr:rowOff>
              </xdr:to>
            </anchor>
          </commentPr>
        </mc:Choice>
        <mc:Fallback/>
      </mc:AlternateContent>
    </comment>
    <comment ref="AF2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18</xdr:row>
                <xdr:rowOff>9</xdr:rowOff>
              </xdr:from>
              <xdr:to>
                <xdr:col>33</xdr:col>
                <xdr:colOff>62</xdr:colOff>
                <xdr:row>22</xdr:row>
                <xdr:rowOff>5</xdr:rowOff>
              </xdr:to>
            </anchor>
          </commentPr>
        </mc:Choice>
        <mc:Fallback/>
      </mc:AlternateContent>
    </comment>
    <comment ref="AF2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19</xdr:row>
                <xdr:rowOff>9</xdr:rowOff>
              </xdr:from>
              <xdr:to>
                <xdr:col>33</xdr:col>
                <xdr:colOff>62</xdr:colOff>
                <xdr:row>23</xdr:row>
                <xdr:rowOff>5</xdr:rowOff>
              </xdr:to>
            </anchor>
          </commentPr>
        </mc:Choice>
        <mc:Fallback/>
      </mc:AlternateContent>
    </comment>
    <comment ref="AF2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20</xdr:row>
                <xdr:rowOff>9</xdr:rowOff>
              </xdr:from>
              <xdr:to>
                <xdr:col>33</xdr:col>
                <xdr:colOff>62</xdr:colOff>
                <xdr:row>24</xdr:row>
                <xdr:rowOff>5</xdr:rowOff>
              </xdr:to>
            </anchor>
          </commentPr>
        </mc:Choice>
        <mc:Fallback/>
      </mc:AlternateContent>
    </comment>
    <comment ref="AF2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21</xdr:row>
                <xdr:rowOff>9</xdr:rowOff>
              </xdr:from>
              <xdr:to>
                <xdr:col>33</xdr:col>
                <xdr:colOff>62</xdr:colOff>
                <xdr:row>25</xdr:row>
                <xdr:rowOff>5</xdr:rowOff>
              </xdr:to>
            </anchor>
          </commentPr>
        </mc:Choice>
        <mc:Fallback/>
      </mc:AlternateContent>
    </comment>
    <comment ref="AF2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22</xdr:row>
                <xdr:rowOff>9</xdr:rowOff>
              </xdr:from>
              <xdr:to>
                <xdr:col>33</xdr:col>
                <xdr:colOff>62</xdr:colOff>
                <xdr:row>26</xdr:row>
                <xdr:rowOff>5</xdr:rowOff>
              </xdr:to>
            </anchor>
          </commentPr>
        </mc:Choice>
        <mc:Fallback/>
      </mc:AlternateContent>
    </comment>
    <comment ref="AF2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23</xdr:row>
                <xdr:rowOff>9</xdr:rowOff>
              </xdr:from>
              <xdr:to>
                <xdr:col>33</xdr:col>
                <xdr:colOff>62</xdr:colOff>
                <xdr:row>27</xdr:row>
                <xdr:rowOff>5</xdr:rowOff>
              </xdr:to>
            </anchor>
          </commentPr>
        </mc:Choice>
        <mc:Fallback/>
      </mc:AlternateContent>
    </comment>
    <comment ref="AF2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24</xdr:row>
                <xdr:rowOff>9</xdr:rowOff>
              </xdr:from>
              <xdr:to>
                <xdr:col>33</xdr:col>
                <xdr:colOff>62</xdr:colOff>
                <xdr:row>28</xdr:row>
                <xdr:rowOff>5</xdr:rowOff>
              </xdr:to>
            </anchor>
          </commentPr>
        </mc:Choice>
        <mc:Fallback/>
      </mc:AlternateContent>
    </comment>
    <comment ref="AF2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25</xdr:row>
                <xdr:rowOff>9</xdr:rowOff>
              </xdr:from>
              <xdr:to>
                <xdr:col>33</xdr:col>
                <xdr:colOff>62</xdr:colOff>
                <xdr:row>29</xdr:row>
                <xdr:rowOff>5</xdr:rowOff>
              </xdr:to>
            </anchor>
          </commentPr>
        </mc:Choice>
        <mc:Fallback/>
      </mc:AlternateContent>
    </comment>
    <comment ref="AF2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26</xdr:row>
                <xdr:rowOff>9</xdr:rowOff>
              </xdr:from>
              <xdr:to>
                <xdr:col>33</xdr:col>
                <xdr:colOff>62</xdr:colOff>
                <xdr:row>30</xdr:row>
                <xdr:rowOff>7</xdr:rowOff>
              </xdr:to>
            </anchor>
          </commentPr>
        </mc:Choice>
        <mc:Fallback/>
      </mc:AlternateContent>
    </comment>
    <comment ref="AF2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27</xdr:row>
                <xdr:rowOff>9</xdr:rowOff>
              </xdr:from>
              <xdr:to>
                <xdr:col>33</xdr:col>
                <xdr:colOff>62</xdr:colOff>
                <xdr:row>31</xdr:row>
                <xdr:rowOff>9</xdr:rowOff>
              </xdr:to>
            </anchor>
          </commentPr>
        </mc:Choice>
        <mc:Fallback/>
      </mc:AlternateContent>
    </comment>
    <comment ref="AF3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28</xdr:row>
                <xdr:rowOff>9</xdr:rowOff>
              </xdr:from>
              <xdr:to>
                <xdr:col>33</xdr:col>
                <xdr:colOff>62</xdr:colOff>
                <xdr:row>32</xdr:row>
                <xdr:rowOff>11</xdr:rowOff>
              </xdr:to>
            </anchor>
          </commentPr>
        </mc:Choice>
        <mc:Fallback/>
      </mc:AlternateContent>
    </comment>
    <comment ref="AF3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29</xdr:row>
                <xdr:rowOff>7</xdr:rowOff>
              </xdr:from>
              <xdr:to>
                <xdr:col>33</xdr:col>
                <xdr:colOff>62</xdr:colOff>
                <xdr:row>33</xdr:row>
                <xdr:rowOff>5</xdr:rowOff>
              </xdr:to>
            </anchor>
          </commentPr>
        </mc:Choice>
        <mc:Fallback/>
      </mc:AlternateContent>
    </comment>
    <comment ref="AF3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30</xdr:row>
                <xdr:rowOff>7</xdr:rowOff>
              </xdr:from>
              <xdr:to>
                <xdr:col>33</xdr:col>
                <xdr:colOff>62</xdr:colOff>
                <xdr:row>34</xdr:row>
                <xdr:rowOff>5</xdr:rowOff>
              </xdr:to>
            </anchor>
          </commentPr>
        </mc:Choice>
        <mc:Fallback/>
      </mc:AlternateContent>
    </comment>
    <comment ref="AF3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31</xdr:row>
                <xdr:rowOff>7</xdr:rowOff>
              </xdr:from>
              <xdr:to>
                <xdr:col>33</xdr:col>
                <xdr:colOff>62</xdr:colOff>
                <xdr:row>35</xdr:row>
                <xdr:rowOff>4</xdr:rowOff>
              </xdr:to>
            </anchor>
          </commentPr>
        </mc:Choice>
        <mc:Fallback/>
      </mc:AlternateContent>
    </comment>
    <comment ref="AF3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32</xdr:row>
                <xdr:rowOff>7</xdr:rowOff>
              </xdr:from>
              <xdr:to>
                <xdr:col>33</xdr:col>
                <xdr:colOff>62</xdr:colOff>
                <xdr:row>36</xdr:row>
                <xdr:rowOff>6</xdr:rowOff>
              </xdr:to>
            </anchor>
          </commentPr>
        </mc:Choice>
        <mc:Fallback/>
      </mc:AlternateContent>
    </comment>
    <comment ref="AF3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33</xdr:row>
                <xdr:rowOff>7</xdr:rowOff>
              </xdr:from>
              <xdr:to>
                <xdr:col>33</xdr:col>
                <xdr:colOff>62</xdr:colOff>
                <xdr:row>37</xdr:row>
                <xdr:rowOff>6</xdr:rowOff>
              </xdr:to>
            </anchor>
          </commentPr>
        </mc:Choice>
        <mc:Fallback/>
      </mc:AlternateContent>
    </comment>
    <comment ref="AF3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34</xdr:row>
                <xdr:rowOff>7</xdr:rowOff>
              </xdr:from>
              <xdr:to>
                <xdr:col>33</xdr:col>
                <xdr:colOff>62</xdr:colOff>
                <xdr:row>38</xdr:row>
                <xdr:rowOff>6</xdr:rowOff>
              </xdr:to>
            </anchor>
          </commentPr>
        </mc:Choice>
        <mc:Fallback/>
      </mc:AlternateContent>
    </comment>
    <comment ref="AF3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35</xdr:row>
                <xdr:rowOff>7</xdr:rowOff>
              </xdr:from>
              <xdr:to>
                <xdr:col>33</xdr:col>
                <xdr:colOff>62</xdr:colOff>
                <xdr:row>39</xdr:row>
                <xdr:rowOff>6</xdr:rowOff>
              </xdr:to>
            </anchor>
          </commentPr>
        </mc:Choice>
        <mc:Fallback/>
      </mc:AlternateContent>
    </comment>
    <comment ref="AF3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36</xdr:row>
                <xdr:rowOff>7</xdr:rowOff>
              </xdr:from>
              <xdr:to>
                <xdr:col>33</xdr:col>
                <xdr:colOff>62</xdr:colOff>
                <xdr:row>40</xdr:row>
                <xdr:rowOff>7</xdr:rowOff>
              </xdr:to>
            </anchor>
          </commentPr>
        </mc:Choice>
        <mc:Fallback/>
      </mc:AlternateContent>
    </comment>
    <comment ref="AF3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5602
 Rec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37</xdr:row>
                <xdr:rowOff>7</xdr:rowOff>
              </xdr:from>
              <xdr:to>
                <xdr:col>33</xdr:col>
                <xdr:colOff>62</xdr:colOff>
                <xdr:row>41</xdr:row>
                <xdr:rowOff>8</xdr:rowOff>
              </xdr:to>
            </anchor>
          </commentPr>
        </mc:Choice>
        <mc:Fallback/>
      </mc:AlternateContent>
    </comment>
    <comment ref="AL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73</xdr:col>
                <xdr:colOff>68</xdr:colOff>
                <xdr:row>4</xdr:row>
                <xdr:rowOff>16</xdr:rowOff>
              </xdr:from>
              <xdr:to>
                <xdr:col>75</xdr:col>
                <xdr:colOff>63</xdr:colOff>
                <xdr:row>8</xdr:row>
                <xdr:rowOff>7</xdr:rowOff>
              </xdr:to>
            </anchor>
          </commentPr>
        </mc:Choice>
        <mc:Fallback/>
      </mc:AlternateContent>
    </comment>
    <comment ref="AL1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9</xdr:row>
                <xdr:rowOff>9</xdr:rowOff>
              </xdr:from>
              <xdr:to>
                <xdr:col>39</xdr:col>
                <xdr:colOff>80</xdr:colOff>
                <xdr:row>13</xdr:row>
                <xdr:rowOff>4</xdr:rowOff>
              </xdr:to>
            </anchor>
          </commentPr>
        </mc:Choice>
        <mc:Fallback/>
      </mc:AlternateContent>
    </comment>
    <comment ref="AL1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10</xdr:row>
                <xdr:rowOff>9</xdr:rowOff>
              </xdr:from>
              <xdr:to>
                <xdr:col>39</xdr:col>
                <xdr:colOff>80</xdr:colOff>
                <xdr:row>14</xdr:row>
                <xdr:rowOff>4</xdr:rowOff>
              </xdr:to>
            </anchor>
          </commentPr>
        </mc:Choice>
        <mc:Fallback/>
      </mc:AlternateContent>
    </comment>
    <comment ref="AL1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11</xdr:row>
                <xdr:rowOff>9</xdr:rowOff>
              </xdr:from>
              <xdr:to>
                <xdr:col>39</xdr:col>
                <xdr:colOff>80</xdr:colOff>
                <xdr:row>15</xdr:row>
                <xdr:rowOff>4</xdr:rowOff>
              </xdr:to>
            </anchor>
          </commentPr>
        </mc:Choice>
        <mc:Fallback/>
      </mc:AlternateContent>
    </comment>
    <comment ref="AL1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12</xdr:row>
                <xdr:rowOff>9</xdr:rowOff>
              </xdr:from>
              <xdr:to>
                <xdr:col>39</xdr:col>
                <xdr:colOff>80</xdr:colOff>
                <xdr:row>16</xdr:row>
                <xdr:rowOff>4</xdr:rowOff>
              </xdr:to>
            </anchor>
          </commentPr>
        </mc:Choice>
        <mc:Fallback/>
      </mc:AlternateContent>
    </comment>
    <comment ref="AL1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13</xdr:row>
                <xdr:rowOff>9</xdr:rowOff>
              </xdr:from>
              <xdr:to>
                <xdr:col>39</xdr:col>
                <xdr:colOff>80</xdr:colOff>
                <xdr:row>17</xdr:row>
                <xdr:rowOff>4</xdr:rowOff>
              </xdr:to>
            </anchor>
          </commentPr>
        </mc:Choice>
        <mc:Fallback/>
      </mc:AlternateContent>
    </comment>
    <comment ref="AL1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14</xdr:row>
                <xdr:rowOff>9</xdr:rowOff>
              </xdr:from>
              <xdr:to>
                <xdr:col>39</xdr:col>
                <xdr:colOff>80</xdr:colOff>
                <xdr:row>18</xdr:row>
                <xdr:rowOff>4</xdr:rowOff>
              </xdr:to>
            </anchor>
          </commentPr>
        </mc:Choice>
        <mc:Fallback/>
      </mc:AlternateContent>
    </comment>
    <comment ref="AL1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15</xdr:row>
                <xdr:rowOff>9</xdr:rowOff>
              </xdr:from>
              <xdr:to>
                <xdr:col>39</xdr:col>
                <xdr:colOff>80</xdr:colOff>
                <xdr:row>19</xdr:row>
                <xdr:rowOff>4</xdr:rowOff>
              </xdr:to>
            </anchor>
          </commentPr>
        </mc:Choice>
        <mc:Fallback/>
      </mc:AlternateContent>
    </comment>
    <comment ref="AL1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16</xdr:row>
                <xdr:rowOff>9</xdr:rowOff>
              </xdr:from>
              <xdr:to>
                <xdr:col>39</xdr:col>
                <xdr:colOff>80</xdr:colOff>
                <xdr:row>20</xdr:row>
                <xdr:rowOff>5</xdr:rowOff>
              </xdr:to>
            </anchor>
          </commentPr>
        </mc:Choice>
        <mc:Fallback/>
      </mc:AlternateContent>
    </comment>
    <comment ref="AL1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17</xdr:row>
                <xdr:rowOff>9</xdr:rowOff>
              </xdr:from>
              <xdr:to>
                <xdr:col>39</xdr:col>
                <xdr:colOff>80</xdr:colOff>
                <xdr:row>21</xdr:row>
                <xdr:rowOff>5</xdr:rowOff>
              </xdr:to>
            </anchor>
          </commentPr>
        </mc:Choice>
        <mc:Fallback/>
      </mc:AlternateContent>
    </comment>
    <comment ref="AL2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18</xdr:row>
                <xdr:rowOff>9</xdr:rowOff>
              </xdr:from>
              <xdr:to>
                <xdr:col>39</xdr:col>
                <xdr:colOff>80</xdr:colOff>
                <xdr:row>22</xdr:row>
                <xdr:rowOff>5</xdr:rowOff>
              </xdr:to>
            </anchor>
          </commentPr>
        </mc:Choice>
        <mc:Fallback/>
      </mc:AlternateContent>
    </comment>
    <comment ref="AL2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19</xdr:row>
                <xdr:rowOff>9</xdr:rowOff>
              </xdr:from>
              <xdr:to>
                <xdr:col>39</xdr:col>
                <xdr:colOff>80</xdr:colOff>
                <xdr:row>23</xdr:row>
                <xdr:rowOff>5</xdr:rowOff>
              </xdr:to>
            </anchor>
          </commentPr>
        </mc:Choice>
        <mc:Fallback/>
      </mc:AlternateContent>
    </comment>
    <comment ref="AL2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20</xdr:row>
                <xdr:rowOff>9</xdr:rowOff>
              </xdr:from>
              <xdr:to>
                <xdr:col>39</xdr:col>
                <xdr:colOff>80</xdr:colOff>
                <xdr:row>24</xdr:row>
                <xdr:rowOff>5</xdr:rowOff>
              </xdr:to>
            </anchor>
          </commentPr>
        </mc:Choice>
        <mc:Fallback/>
      </mc:AlternateContent>
    </comment>
    <comment ref="AL2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21</xdr:row>
                <xdr:rowOff>9</xdr:rowOff>
              </xdr:from>
              <xdr:to>
                <xdr:col>39</xdr:col>
                <xdr:colOff>80</xdr:colOff>
                <xdr:row>25</xdr:row>
                <xdr:rowOff>5</xdr:rowOff>
              </xdr:to>
            </anchor>
          </commentPr>
        </mc:Choice>
        <mc:Fallback/>
      </mc:AlternateContent>
    </comment>
    <comment ref="AL2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22</xdr:row>
                <xdr:rowOff>9</xdr:rowOff>
              </xdr:from>
              <xdr:to>
                <xdr:col>39</xdr:col>
                <xdr:colOff>80</xdr:colOff>
                <xdr:row>26</xdr:row>
                <xdr:rowOff>5</xdr:rowOff>
              </xdr:to>
            </anchor>
          </commentPr>
        </mc:Choice>
        <mc:Fallback/>
      </mc:AlternateContent>
    </comment>
    <comment ref="AL2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23</xdr:row>
                <xdr:rowOff>9</xdr:rowOff>
              </xdr:from>
              <xdr:to>
                <xdr:col>39</xdr:col>
                <xdr:colOff>80</xdr:colOff>
                <xdr:row>27</xdr:row>
                <xdr:rowOff>5</xdr:rowOff>
              </xdr:to>
            </anchor>
          </commentPr>
        </mc:Choice>
        <mc:Fallback/>
      </mc:AlternateContent>
    </comment>
    <comment ref="AL2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24</xdr:row>
                <xdr:rowOff>9</xdr:rowOff>
              </xdr:from>
              <xdr:to>
                <xdr:col>39</xdr:col>
                <xdr:colOff>80</xdr:colOff>
                <xdr:row>28</xdr:row>
                <xdr:rowOff>5</xdr:rowOff>
              </xdr:to>
            </anchor>
          </commentPr>
        </mc:Choice>
        <mc:Fallback/>
      </mc:AlternateContent>
    </comment>
    <comment ref="AL2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25</xdr:row>
                <xdr:rowOff>9</xdr:rowOff>
              </xdr:from>
              <xdr:to>
                <xdr:col>39</xdr:col>
                <xdr:colOff>80</xdr:colOff>
                <xdr:row>29</xdr:row>
                <xdr:rowOff>5</xdr:rowOff>
              </xdr:to>
            </anchor>
          </commentPr>
        </mc:Choice>
        <mc:Fallback/>
      </mc:AlternateContent>
    </comment>
    <comment ref="AL2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26</xdr:row>
                <xdr:rowOff>9</xdr:rowOff>
              </xdr:from>
              <xdr:to>
                <xdr:col>39</xdr:col>
                <xdr:colOff>80</xdr:colOff>
                <xdr:row>30</xdr:row>
                <xdr:rowOff>7</xdr:rowOff>
              </xdr:to>
            </anchor>
          </commentPr>
        </mc:Choice>
        <mc:Fallback/>
      </mc:AlternateContent>
    </comment>
    <comment ref="AL2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27</xdr:row>
                <xdr:rowOff>9</xdr:rowOff>
              </xdr:from>
              <xdr:to>
                <xdr:col>39</xdr:col>
                <xdr:colOff>80</xdr:colOff>
                <xdr:row>31</xdr:row>
                <xdr:rowOff>9</xdr:rowOff>
              </xdr:to>
            </anchor>
          </commentPr>
        </mc:Choice>
        <mc:Fallback/>
      </mc:AlternateContent>
    </comment>
    <comment ref="AL3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28</xdr:row>
                <xdr:rowOff>9</xdr:rowOff>
              </xdr:from>
              <xdr:to>
                <xdr:col>39</xdr:col>
                <xdr:colOff>80</xdr:colOff>
                <xdr:row>32</xdr:row>
                <xdr:rowOff>11</xdr:rowOff>
              </xdr:to>
            </anchor>
          </commentPr>
        </mc:Choice>
        <mc:Fallback/>
      </mc:AlternateContent>
    </comment>
    <comment ref="AL3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29</xdr:row>
                <xdr:rowOff>7</xdr:rowOff>
              </xdr:from>
              <xdr:to>
                <xdr:col>39</xdr:col>
                <xdr:colOff>80</xdr:colOff>
                <xdr:row>33</xdr:row>
                <xdr:rowOff>5</xdr:rowOff>
              </xdr:to>
            </anchor>
          </commentPr>
        </mc:Choice>
        <mc:Fallback/>
      </mc:AlternateContent>
    </comment>
    <comment ref="AL3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30</xdr:row>
                <xdr:rowOff>7</xdr:rowOff>
              </xdr:from>
              <xdr:to>
                <xdr:col>39</xdr:col>
                <xdr:colOff>80</xdr:colOff>
                <xdr:row>34</xdr:row>
                <xdr:rowOff>5</xdr:rowOff>
              </xdr:to>
            </anchor>
          </commentPr>
        </mc:Choice>
        <mc:Fallback/>
      </mc:AlternateContent>
    </comment>
    <comment ref="AL3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31</xdr:row>
                <xdr:rowOff>7</xdr:rowOff>
              </xdr:from>
              <xdr:to>
                <xdr:col>39</xdr:col>
                <xdr:colOff>80</xdr:colOff>
                <xdr:row>35</xdr:row>
                <xdr:rowOff>4</xdr:rowOff>
              </xdr:to>
            </anchor>
          </commentPr>
        </mc:Choice>
        <mc:Fallback/>
      </mc:AlternateContent>
    </comment>
    <comment ref="AL3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32</xdr:row>
                <xdr:rowOff>7</xdr:rowOff>
              </xdr:from>
              <xdr:to>
                <xdr:col>39</xdr:col>
                <xdr:colOff>80</xdr:colOff>
                <xdr:row>36</xdr:row>
                <xdr:rowOff>6</xdr:rowOff>
              </xdr:to>
            </anchor>
          </commentPr>
        </mc:Choice>
        <mc:Fallback/>
      </mc:AlternateContent>
    </comment>
    <comment ref="AL3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33</xdr:row>
                <xdr:rowOff>7</xdr:rowOff>
              </xdr:from>
              <xdr:to>
                <xdr:col>39</xdr:col>
                <xdr:colOff>80</xdr:colOff>
                <xdr:row>37</xdr:row>
                <xdr:rowOff>6</xdr:rowOff>
              </xdr:to>
            </anchor>
          </commentPr>
        </mc:Choice>
        <mc:Fallback/>
      </mc:AlternateContent>
    </comment>
    <comment ref="AL3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34</xdr:row>
                <xdr:rowOff>7</xdr:rowOff>
              </xdr:from>
              <xdr:to>
                <xdr:col>39</xdr:col>
                <xdr:colOff>80</xdr:colOff>
                <xdr:row>38</xdr:row>
                <xdr:rowOff>6</xdr:rowOff>
              </xdr:to>
            </anchor>
          </commentPr>
        </mc:Choice>
        <mc:Fallback/>
      </mc:AlternateContent>
    </comment>
    <comment ref="AL3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35</xdr:row>
                <xdr:rowOff>7</xdr:rowOff>
              </xdr:from>
              <xdr:to>
                <xdr:col>39</xdr:col>
                <xdr:colOff>80</xdr:colOff>
                <xdr:row>39</xdr:row>
                <xdr:rowOff>6</xdr:rowOff>
              </xdr:to>
            </anchor>
          </commentPr>
        </mc:Choice>
        <mc:Fallback/>
      </mc:AlternateContent>
    </comment>
    <comment ref="AL3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36</xdr:row>
                <xdr:rowOff>7</xdr:rowOff>
              </xdr:from>
              <xdr:to>
                <xdr:col>39</xdr:col>
                <xdr:colOff>80</xdr:colOff>
                <xdr:row>40</xdr:row>
                <xdr:rowOff>7</xdr:rowOff>
              </xdr:to>
            </anchor>
          </commentPr>
        </mc:Choice>
        <mc:Fallback/>
      </mc:AlternateContent>
    </comment>
    <comment ref="AL3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5197
 Rec.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16</xdr:colOff>
                <xdr:row>37</xdr:row>
                <xdr:rowOff>7</xdr:rowOff>
              </xdr:from>
              <xdr:to>
                <xdr:col>39</xdr:col>
                <xdr:colOff>80</xdr:colOff>
                <xdr:row>41</xdr:row>
                <xdr:rowOff>8</xdr:rowOff>
              </xdr:to>
            </anchor>
          </commentPr>
        </mc:Choice>
        <mc:Fallback/>
      </mc:AlternateContent>
    </comment>
    <comment ref="AT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80</xdr:col>
                <xdr:colOff>62</xdr:colOff>
                <xdr:row>4</xdr:row>
                <xdr:rowOff>12</xdr:rowOff>
              </xdr:from>
              <xdr:to>
                <xdr:col>82</xdr:col>
                <xdr:colOff>16</xdr:colOff>
                <xdr:row>8</xdr:row>
                <xdr:rowOff>3</xdr:rowOff>
              </xdr:to>
            </anchor>
          </commentPr>
        </mc:Choice>
        <mc:Fallback/>
      </mc:AlternateContent>
    </comment>
    <comment ref="AT1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9</xdr:row>
                <xdr:rowOff>9</xdr:rowOff>
              </xdr:from>
              <xdr:to>
                <xdr:col>47</xdr:col>
                <xdr:colOff>73</xdr:colOff>
                <xdr:row>13</xdr:row>
                <xdr:rowOff>5</xdr:rowOff>
              </xdr:to>
            </anchor>
          </commentPr>
        </mc:Choice>
        <mc:Fallback/>
      </mc:AlternateContent>
    </comment>
    <comment ref="AT1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10</xdr:row>
                <xdr:rowOff>9</xdr:rowOff>
              </xdr:from>
              <xdr:to>
                <xdr:col>47</xdr:col>
                <xdr:colOff>73</xdr:colOff>
                <xdr:row>14</xdr:row>
                <xdr:rowOff>5</xdr:rowOff>
              </xdr:to>
            </anchor>
          </commentPr>
        </mc:Choice>
        <mc:Fallback/>
      </mc:AlternateContent>
    </comment>
    <comment ref="AT1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11</xdr:row>
                <xdr:rowOff>9</xdr:rowOff>
              </xdr:from>
              <xdr:to>
                <xdr:col>47</xdr:col>
                <xdr:colOff>73</xdr:colOff>
                <xdr:row>15</xdr:row>
                <xdr:rowOff>5</xdr:rowOff>
              </xdr:to>
            </anchor>
          </commentPr>
        </mc:Choice>
        <mc:Fallback/>
      </mc:AlternateContent>
    </comment>
    <comment ref="AT1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12</xdr:row>
                <xdr:rowOff>9</xdr:rowOff>
              </xdr:from>
              <xdr:to>
                <xdr:col>47</xdr:col>
                <xdr:colOff>73</xdr:colOff>
                <xdr:row>16</xdr:row>
                <xdr:rowOff>5</xdr:rowOff>
              </xdr:to>
            </anchor>
          </commentPr>
        </mc:Choice>
        <mc:Fallback/>
      </mc:AlternateContent>
    </comment>
    <comment ref="AT1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13</xdr:row>
                <xdr:rowOff>9</xdr:rowOff>
              </xdr:from>
              <xdr:to>
                <xdr:col>47</xdr:col>
                <xdr:colOff>73</xdr:colOff>
                <xdr:row>17</xdr:row>
                <xdr:rowOff>5</xdr:rowOff>
              </xdr:to>
            </anchor>
          </commentPr>
        </mc:Choice>
        <mc:Fallback/>
      </mc:AlternateContent>
    </comment>
    <comment ref="AT1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14</xdr:row>
                <xdr:rowOff>9</xdr:rowOff>
              </xdr:from>
              <xdr:to>
                <xdr:col>47</xdr:col>
                <xdr:colOff>73</xdr:colOff>
                <xdr:row>18</xdr:row>
                <xdr:rowOff>5</xdr:rowOff>
              </xdr:to>
            </anchor>
          </commentPr>
        </mc:Choice>
        <mc:Fallback/>
      </mc:AlternateContent>
    </comment>
    <comment ref="AT1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15</xdr:row>
                <xdr:rowOff>9</xdr:rowOff>
              </xdr:from>
              <xdr:to>
                <xdr:col>47</xdr:col>
                <xdr:colOff>73</xdr:colOff>
                <xdr:row>19</xdr:row>
                <xdr:rowOff>5</xdr:rowOff>
              </xdr:to>
            </anchor>
          </commentPr>
        </mc:Choice>
        <mc:Fallback/>
      </mc:AlternateContent>
    </comment>
    <comment ref="AT1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16</xdr:row>
                <xdr:rowOff>9</xdr:rowOff>
              </xdr:from>
              <xdr:to>
                <xdr:col>47</xdr:col>
                <xdr:colOff>73</xdr:colOff>
                <xdr:row>20</xdr:row>
                <xdr:rowOff>6</xdr:rowOff>
              </xdr:to>
            </anchor>
          </commentPr>
        </mc:Choice>
        <mc:Fallback/>
      </mc:AlternateContent>
    </comment>
    <comment ref="AT1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17</xdr:row>
                <xdr:rowOff>9</xdr:rowOff>
              </xdr:from>
              <xdr:to>
                <xdr:col>47</xdr:col>
                <xdr:colOff>73</xdr:colOff>
                <xdr:row>21</xdr:row>
                <xdr:rowOff>6</xdr:rowOff>
              </xdr:to>
            </anchor>
          </commentPr>
        </mc:Choice>
        <mc:Fallback/>
      </mc:AlternateContent>
    </comment>
    <comment ref="AT2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18</xdr:row>
                <xdr:rowOff>9</xdr:rowOff>
              </xdr:from>
              <xdr:to>
                <xdr:col>47</xdr:col>
                <xdr:colOff>73</xdr:colOff>
                <xdr:row>22</xdr:row>
                <xdr:rowOff>6</xdr:rowOff>
              </xdr:to>
            </anchor>
          </commentPr>
        </mc:Choice>
        <mc:Fallback/>
      </mc:AlternateContent>
    </comment>
    <comment ref="AT2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19</xdr:row>
                <xdr:rowOff>9</xdr:rowOff>
              </xdr:from>
              <xdr:to>
                <xdr:col>47</xdr:col>
                <xdr:colOff>73</xdr:colOff>
                <xdr:row>23</xdr:row>
                <xdr:rowOff>6</xdr:rowOff>
              </xdr:to>
            </anchor>
          </commentPr>
        </mc:Choice>
        <mc:Fallback/>
      </mc:AlternateContent>
    </comment>
    <comment ref="AT2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20</xdr:row>
                <xdr:rowOff>9</xdr:rowOff>
              </xdr:from>
              <xdr:to>
                <xdr:col>47</xdr:col>
                <xdr:colOff>73</xdr:colOff>
                <xdr:row>24</xdr:row>
                <xdr:rowOff>6</xdr:rowOff>
              </xdr:to>
            </anchor>
          </commentPr>
        </mc:Choice>
        <mc:Fallback/>
      </mc:AlternateContent>
    </comment>
    <comment ref="AT2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21</xdr:row>
                <xdr:rowOff>9</xdr:rowOff>
              </xdr:from>
              <xdr:to>
                <xdr:col>47</xdr:col>
                <xdr:colOff>73</xdr:colOff>
                <xdr:row>25</xdr:row>
                <xdr:rowOff>6</xdr:rowOff>
              </xdr:to>
            </anchor>
          </commentPr>
        </mc:Choice>
        <mc:Fallback/>
      </mc:AlternateContent>
    </comment>
    <comment ref="AT2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22</xdr:row>
                <xdr:rowOff>9</xdr:rowOff>
              </xdr:from>
              <xdr:to>
                <xdr:col>47</xdr:col>
                <xdr:colOff>73</xdr:colOff>
                <xdr:row>26</xdr:row>
                <xdr:rowOff>6</xdr:rowOff>
              </xdr:to>
            </anchor>
          </commentPr>
        </mc:Choice>
        <mc:Fallback/>
      </mc:AlternateContent>
    </comment>
    <comment ref="AT2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23</xdr:row>
                <xdr:rowOff>9</xdr:rowOff>
              </xdr:from>
              <xdr:to>
                <xdr:col>47</xdr:col>
                <xdr:colOff>73</xdr:colOff>
                <xdr:row>27</xdr:row>
                <xdr:rowOff>6</xdr:rowOff>
              </xdr:to>
            </anchor>
          </commentPr>
        </mc:Choice>
        <mc:Fallback/>
      </mc:AlternateContent>
    </comment>
    <comment ref="AT2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24</xdr:row>
                <xdr:rowOff>9</xdr:rowOff>
              </xdr:from>
              <xdr:to>
                <xdr:col>47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AT2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25</xdr:row>
                <xdr:rowOff>9</xdr:rowOff>
              </xdr:from>
              <xdr:to>
                <xdr:col>47</xdr:col>
                <xdr:colOff>73</xdr:colOff>
                <xdr:row>29</xdr:row>
                <xdr:rowOff>6</xdr:rowOff>
              </xdr:to>
            </anchor>
          </commentPr>
        </mc:Choice>
        <mc:Fallback/>
      </mc:AlternateContent>
    </comment>
    <comment ref="AT2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26</xdr:row>
                <xdr:rowOff>9</xdr:rowOff>
              </xdr:from>
              <xdr:to>
                <xdr:col>47</xdr:col>
                <xdr:colOff>73</xdr:colOff>
                <xdr:row>30</xdr:row>
                <xdr:rowOff>8</xdr:rowOff>
              </xdr:to>
            </anchor>
          </commentPr>
        </mc:Choice>
        <mc:Fallback/>
      </mc:AlternateContent>
    </comment>
    <comment ref="AT2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27</xdr:row>
                <xdr:rowOff>9</xdr:rowOff>
              </xdr:from>
              <xdr:to>
                <xdr:col>47</xdr:col>
                <xdr:colOff>73</xdr:colOff>
                <xdr:row>31</xdr:row>
                <xdr:rowOff>11</xdr:rowOff>
              </xdr:to>
            </anchor>
          </commentPr>
        </mc:Choice>
        <mc:Fallback/>
      </mc:AlternateContent>
    </comment>
    <comment ref="AT3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28</xdr:row>
                <xdr:rowOff>9</xdr:rowOff>
              </xdr:from>
              <xdr:to>
                <xdr:col>47</xdr:col>
                <xdr:colOff>73</xdr:colOff>
                <xdr:row>32</xdr:row>
                <xdr:rowOff>13</xdr:rowOff>
              </xdr:to>
            </anchor>
          </commentPr>
        </mc:Choice>
        <mc:Fallback/>
      </mc:AlternateContent>
    </comment>
    <comment ref="AT3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29</xdr:row>
                <xdr:rowOff>7</xdr:rowOff>
              </xdr:from>
              <xdr:to>
                <xdr:col>47</xdr:col>
                <xdr:colOff>73</xdr:colOff>
                <xdr:row>33</xdr:row>
                <xdr:rowOff>6</xdr:rowOff>
              </xdr:to>
            </anchor>
          </commentPr>
        </mc:Choice>
        <mc:Fallback/>
      </mc:AlternateContent>
    </comment>
    <comment ref="AT3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30</xdr:row>
                <xdr:rowOff>7</xdr:rowOff>
              </xdr:from>
              <xdr:to>
                <xdr:col>47</xdr:col>
                <xdr:colOff>73</xdr:colOff>
                <xdr:row>34</xdr:row>
                <xdr:rowOff>6</xdr:rowOff>
              </xdr:to>
            </anchor>
          </commentPr>
        </mc:Choice>
        <mc:Fallback/>
      </mc:AlternateContent>
    </comment>
    <comment ref="AT3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31</xdr:row>
                <xdr:rowOff>7</xdr:rowOff>
              </xdr:from>
              <xdr:to>
                <xdr:col>47</xdr:col>
                <xdr:colOff>73</xdr:colOff>
                <xdr:row>35</xdr:row>
                <xdr:rowOff>6</xdr:rowOff>
              </xdr:to>
            </anchor>
          </commentPr>
        </mc:Choice>
        <mc:Fallback/>
      </mc:AlternateContent>
    </comment>
    <comment ref="AT3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32</xdr:row>
                <xdr:rowOff>7</xdr:rowOff>
              </xdr:from>
              <xdr:to>
                <xdr:col>47</xdr:col>
                <xdr:colOff>73</xdr:colOff>
                <xdr:row>36</xdr:row>
                <xdr:rowOff>6</xdr:rowOff>
              </xdr:to>
            </anchor>
          </commentPr>
        </mc:Choice>
        <mc:Fallback/>
      </mc:AlternateContent>
    </comment>
    <comment ref="AT3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33</xdr:row>
                <xdr:rowOff>7</xdr:rowOff>
              </xdr:from>
              <xdr:to>
                <xdr:col>47</xdr:col>
                <xdr:colOff>73</xdr:colOff>
                <xdr:row>37</xdr:row>
                <xdr:rowOff>6</xdr:rowOff>
              </xdr:to>
            </anchor>
          </commentPr>
        </mc:Choice>
        <mc:Fallback/>
      </mc:AlternateContent>
    </comment>
    <comment ref="AT3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34</xdr:row>
                <xdr:rowOff>7</xdr:rowOff>
              </xdr:from>
              <xdr:to>
                <xdr:col>47</xdr:col>
                <xdr:colOff>73</xdr:colOff>
                <xdr:row>38</xdr:row>
                <xdr:rowOff>6</xdr:rowOff>
              </xdr:to>
            </anchor>
          </commentPr>
        </mc:Choice>
        <mc:Fallback/>
      </mc:AlternateContent>
    </comment>
    <comment ref="AT3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35</xdr:row>
                <xdr:rowOff>7</xdr:rowOff>
              </xdr:from>
              <xdr:to>
                <xdr:col>47</xdr:col>
                <xdr:colOff>73</xdr:colOff>
                <xdr:row>39</xdr:row>
                <xdr:rowOff>6</xdr:rowOff>
              </xdr:to>
            </anchor>
          </commentPr>
        </mc:Choice>
        <mc:Fallback/>
      </mc:AlternateContent>
    </comment>
    <comment ref="AT3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36</xdr:row>
                <xdr:rowOff>7</xdr:rowOff>
              </xdr:from>
              <xdr:to>
                <xdr:col>47</xdr:col>
                <xdr:colOff>73</xdr:colOff>
                <xdr:row>40</xdr:row>
                <xdr:rowOff>7</xdr:rowOff>
              </xdr:to>
            </anchor>
          </commentPr>
        </mc:Choice>
        <mc:Fallback/>
      </mc:AlternateContent>
    </comment>
    <comment ref="AT3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15591
 Rec.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37</xdr:row>
                <xdr:rowOff>7</xdr:rowOff>
              </xdr:from>
              <xdr:to>
                <xdr:col>47</xdr:col>
                <xdr:colOff>73</xdr:colOff>
                <xdr:row>41</xdr:row>
                <xdr:rowOff>8</xdr:rowOff>
              </xdr:to>
            </anchor>
          </commentPr>
        </mc:Choice>
        <mc:Fallback/>
      </mc:AlternateContent>
    </comment>
    <comment ref="BN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77</xdr:col>
                <xdr:colOff>63</xdr:colOff>
                <xdr:row>0</xdr:row>
                <xdr:rowOff>2</xdr:rowOff>
              </xdr:from>
              <xdr:to>
                <xdr:col>80</xdr:col>
                <xdr:colOff>18</xdr:colOff>
                <xdr:row>3</xdr:row>
                <xdr:rowOff>16</xdr:rowOff>
              </xdr:to>
            </anchor>
          </commentPr>
        </mc:Choice>
        <mc:Fallback/>
      </mc:AlternateContent>
    </comment>
    <comment ref="BO6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If we are borrowing gas, it is  positive, if we are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93</xdr:col>
                <xdr:colOff>18</xdr:colOff>
                <xdr:row>3</xdr:row>
                <xdr:rowOff>15</xdr:rowOff>
              </xdr:from>
              <xdr:to>
                <xdr:col>96</xdr:col>
                <xdr:colOff>80</xdr:colOff>
                <xdr:row>8</xdr:row>
                <xdr:rowOff>20</xdr:rowOff>
              </xdr:to>
            </anchor>
          </commentPr>
        </mc:Choice>
        <mc:Fallback/>
      </mc:AlternateContent>
    </comment>
    <comment ref="BP6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If we are putting in park, it should be a negative number.   If we are taking out of park, it should be positive.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93</xdr:col>
                <xdr:colOff>18</xdr:colOff>
                <xdr:row>2</xdr:row>
                <xdr:rowOff>13</xdr:rowOff>
              </xdr:from>
              <xdr:to>
                <xdr:col>96</xdr:col>
                <xdr:colOff>80</xdr:colOff>
                <xdr:row>8</xdr:row>
                <xdr:rowOff>20</xdr:rowOff>
              </xdr:to>
            </anchor>
          </commentPr>
        </mc:Choice>
        <mc:Fallback/>
      </mc:AlternateContent>
    </comment>
    <comment ref="BQ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add this to sithe tran. Sp. Sheet delivery and give to rhonda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90</xdr:col>
                <xdr:colOff>75</xdr:colOff>
                <xdr:row>1</xdr:row>
                <xdr:rowOff>4</xdr:rowOff>
              </xdr:from>
              <xdr:to>
                <xdr:col>99</xdr:col>
                <xdr:colOff>6</xdr:colOff>
                <xdr:row>4</xdr:row>
                <xdr:rowOff>16</xdr:rowOff>
              </xdr:to>
            </anchor>
          </commentPr>
        </mc:Choice>
        <mc:Fallback/>
      </mc:AlternateContent>
    </comment>
    <comment ref="BQ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88</xdr:col>
                <xdr:colOff>70</xdr:colOff>
                <xdr:row>8</xdr:row>
                <xdr:rowOff>5</xdr:rowOff>
              </xdr:from>
              <xdr:to>
                <xdr:col>90</xdr:col>
                <xdr:colOff>59</xdr:colOff>
                <xdr:row>11</xdr:row>
                <xdr:rowOff>20</xdr:rowOff>
              </xdr:to>
            </anchor>
          </commentPr>
        </mc:Choice>
        <mc:Fallback/>
      </mc:AlternateContent>
    </comment>
    <comment ref="BQ1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9</xdr:row>
                <xdr:rowOff>9</xdr:rowOff>
              </xdr:from>
              <xdr:to>
                <xdr:col>70</xdr:col>
                <xdr:colOff>50</xdr:colOff>
                <xdr:row>13</xdr:row>
                <xdr:rowOff>5</xdr:rowOff>
              </xdr:to>
            </anchor>
          </commentPr>
        </mc:Choice>
        <mc:Fallback/>
      </mc:AlternateContent>
    </comment>
    <comment ref="BQ1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10</xdr:row>
                <xdr:rowOff>9</xdr:rowOff>
              </xdr:from>
              <xdr:to>
                <xdr:col>70</xdr:col>
                <xdr:colOff>50</xdr:colOff>
                <xdr:row>14</xdr:row>
                <xdr:rowOff>5</xdr:rowOff>
              </xdr:to>
            </anchor>
          </commentPr>
        </mc:Choice>
        <mc:Fallback/>
      </mc:AlternateContent>
    </comment>
    <comment ref="BQ1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11</xdr:row>
                <xdr:rowOff>9</xdr:rowOff>
              </xdr:from>
              <xdr:to>
                <xdr:col>70</xdr:col>
                <xdr:colOff>50</xdr:colOff>
                <xdr:row>15</xdr:row>
                <xdr:rowOff>5</xdr:rowOff>
              </xdr:to>
            </anchor>
          </commentPr>
        </mc:Choice>
        <mc:Fallback/>
      </mc:AlternateContent>
    </comment>
    <comment ref="BQ1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12</xdr:row>
                <xdr:rowOff>9</xdr:rowOff>
              </xdr:from>
              <xdr:to>
                <xdr:col>70</xdr:col>
                <xdr:colOff>50</xdr:colOff>
                <xdr:row>16</xdr:row>
                <xdr:rowOff>5</xdr:rowOff>
              </xdr:to>
            </anchor>
          </commentPr>
        </mc:Choice>
        <mc:Fallback/>
      </mc:AlternateContent>
    </comment>
    <comment ref="BQ1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13</xdr:row>
                <xdr:rowOff>9</xdr:rowOff>
              </xdr:from>
              <xdr:to>
                <xdr:col>70</xdr:col>
                <xdr:colOff>50</xdr:colOff>
                <xdr:row>17</xdr:row>
                <xdr:rowOff>5</xdr:rowOff>
              </xdr:to>
            </anchor>
          </commentPr>
        </mc:Choice>
        <mc:Fallback/>
      </mc:AlternateContent>
    </comment>
    <comment ref="BQ1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14</xdr:row>
                <xdr:rowOff>9</xdr:rowOff>
              </xdr:from>
              <xdr:to>
                <xdr:col>70</xdr:col>
                <xdr:colOff>50</xdr:colOff>
                <xdr:row>18</xdr:row>
                <xdr:rowOff>5</xdr:rowOff>
              </xdr:to>
            </anchor>
          </commentPr>
        </mc:Choice>
        <mc:Fallback/>
      </mc:AlternateContent>
    </comment>
    <comment ref="BQ1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15</xdr:row>
                <xdr:rowOff>9</xdr:rowOff>
              </xdr:from>
              <xdr:to>
                <xdr:col>70</xdr:col>
                <xdr:colOff>50</xdr:colOff>
                <xdr:row>19</xdr:row>
                <xdr:rowOff>5</xdr:rowOff>
              </xdr:to>
            </anchor>
          </commentPr>
        </mc:Choice>
        <mc:Fallback/>
      </mc:AlternateContent>
    </comment>
    <comment ref="BQ1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16</xdr:row>
                <xdr:rowOff>9</xdr:rowOff>
              </xdr:from>
              <xdr:to>
                <xdr:col>70</xdr:col>
                <xdr:colOff>50</xdr:colOff>
                <xdr:row>20</xdr:row>
                <xdr:rowOff>6</xdr:rowOff>
              </xdr:to>
            </anchor>
          </commentPr>
        </mc:Choice>
        <mc:Fallback/>
      </mc:AlternateContent>
    </comment>
    <comment ref="BQ1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17</xdr:row>
                <xdr:rowOff>9</xdr:rowOff>
              </xdr:from>
              <xdr:to>
                <xdr:col>70</xdr:col>
                <xdr:colOff>50</xdr:colOff>
                <xdr:row>21</xdr:row>
                <xdr:rowOff>6</xdr:rowOff>
              </xdr:to>
            </anchor>
          </commentPr>
        </mc:Choice>
        <mc:Fallback/>
      </mc:AlternateContent>
    </comment>
    <comment ref="BQ2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18</xdr:row>
                <xdr:rowOff>9</xdr:rowOff>
              </xdr:from>
              <xdr:to>
                <xdr:col>70</xdr:col>
                <xdr:colOff>50</xdr:colOff>
                <xdr:row>22</xdr:row>
                <xdr:rowOff>6</xdr:rowOff>
              </xdr:to>
            </anchor>
          </commentPr>
        </mc:Choice>
        <mc:Fallback/>
      </mc:AlternateContent>
    </comment>
    <comment ref="BQ2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19</xdr:row>
                <xdr:rowOff>9</xdr:rowOff>
              </xdr:from>
              <xdr:to>
                <xdr:col>70</xdr:col>
                <xdr:colOff>50</xdr:colOff>
                <xdr:row>23</xdr:row>
                <xdr:rowOff>6</xdr:rowOff>
              </xdr:to>
            </anchor>
          </commentPr>
        </mc:Choice>
        <mc:Fallback/>
      </mc:AlternateContent>
    </comment>
    <comment ref="BQ2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20</xdr:row>
                <xdr:rowOff>9</xdr:rowOff>
              </xdr:from>
              <xdr:to>
                <xdr:col>70</xdr:col>
                <xdr:colOff>50</xdr:colOff>
                <xdr:row>24</xdr:row>
                <xdr:rowOff>6</xdr:rowOff>
              </xdr:to>
            </anchor>
          </commentPr>
        </mc:Choice>
        <mc:Fallback/>
      </mc:AlternateContent>
    </comment>
    <comment ref="BQ2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21</xdr:row>
                <xdr:rowOff>9</xdr:rowOff>
              </xdr:from>
              <xdr:to>
                <xdr:col>70</xdr:col>
                <xdr:colOff>50</xdr:colOff>
                <xdr:row>25</xdr:row>
                <xdr:rowOff>6</xdr:rowOff>
              </xdr:to>
            </anchor>
          </commentPr>
        </mc:Choice>
        <mc:Fallback/>
      </mc:AlternateContent>
    </comment>
    <comment ref="BQ2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22</xdr:row>
                <xdr:rowOff>9</xdr:rowOff>
              </xdr:from>
              <xdr:to>
                <xdr:col>70</xdr:col>
                <xdr:colOff>50</xdr:colOff>
                <xdr:row>26</xdr:row>
                <xdr:rowOff>6</xdr:rowOff>
              </xdr:to>
            </anchor>
          </commentPr>
        </mc:Choice>
        <mc:Fallback/>
      </mc:AlternateContent>
    </comment>
    <comment ref="BQ2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23</xdr:row>
                <xdr:rowOff>9</xdr:rowOff>
              </xdr:from>
              <xdr:to>
                <xdr:col>70</xdr:col>
                <xdr:colOff>50</xdr:colOff>
                <xdr:row>27</xdr:row>
                <xdr:rowOff>6</xdr:rowOff>
              </xdr:to>
            </anchor>
          </commentPr>
        </mc:Choice>
        <mc:Fallback/>
      </mc:AlternateContent>
    </comment>
    <comment ref="BQ2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24</xdr:row>
                <xdr:rowOff>9</xdr:rowOff>
              </xdr:from>
              <xdr:to>
                <xdr:col>70</xdr:col>
                <xdr:colOff>50</xdr:colOff>
                <xdr:row>28</xdr:row>
                <xdr:rowOff>6</xdr:rowOff>
              </xdr:to>
            </anchor>
          </commentPr>
        </mc:Choice>
        <mc:Fallback/>
      </mc:AlternateContent>
    </comment>
    <comment ref="BQ2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25</xdr:row>
                <xdr:rowOff>9</xdr:rowOff>
              </xdr:from>
              <xdr:to>
                <xdr:col>70</xdr:col>
                <xdr:colOff>50</xdr:colOff>
                <xdr:row>29</xdr:row>
                <xdr:rowOff>6</xdr:rowOff>
              </xdr:to>
            </anchor>
          </commentPr>
        </mc:Choice>
        <mc:Fallback/>
      </mc:AlternateContent>
    </comment>
    <comment ref="BQ2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26</xdr:row>
                <xdr:rowOff>9</xdr:rowOff>
              </xdr:from>
              <xdr:to>
                <xdr:col>70</xdr:col>
                <xdr:colOff>50</xdr:colOff>
                <xdr:row>30</xdr:row>
                <xdr:rowOff>8</xdr:rowOff>
              </xdr:to>
            </anchor>
          </commentPr>
        </mc:Choice>
        <mc:Fallback/>
      </mc:AlternateContent>
    </comment>
    <comment ref="BQ2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27</xdr:row>
                <xdr:rowOff>9</xdr:rowOff>
              </xdr:from>
              <xdr:to>
                <xdr:col>70</xdr:col>
                <xdr:colOff>50</xdr:colOff>
                <xdr:row>31</xdr:row>
                <xdr:rowOff>11</xdr:rowOff>
              </xdr:to>
            </anchor>
          </commentPr>
        </mc:Choice>
        <mc:Fallback/>
      </mc:AlternateContent>
    </comment>
    <comment ref="BQ3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28</xdr:row>
                <xdr:rowOff>9</xdr:rowOff>
              </xdr:from>
              <xdr:to>
                <xdr:col>70</xdr:col>
                <xdr:colOff>50</xdr:colOff>
                <xdr:row>32</xdr:row>
                <xdr:rowOff>13</xdr:rowOff>
              </xdr:to>
            </anchor>
          </commentPr>
        </mc:Choice>
        <mc:Fallback/>
      </mc:AlternateContent>
    </comment>
    <comment ref="BQ3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29</xdr:row>
                <xdr:rowOff>7</xdr:rowOff>
              </xdr:from>
              <xdr:to>
                <xdr:col>70</xdr:col>
                <xdr:colOff>50</xdr:colOff>
                <xdr:row>33</xdr:row>
                <xdr:rowOff>6</xdr:rowOff>
              </xdr:to>
            </anchor>
          </commentPr>
        </mc:Choice>
        <mc:Fallback/>
      </mc:AlternateContent>
    </comment>
    <comment ref="BQ3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30</xdr:row>
                <xdr:rowOff>7</xdr:rowOff>
              </xdr:from>
              <xdr:to>
                <xdr:col>70</xdr:col>
                <xdr:colOff>50</xdr:colOff>
                <xdr:row>34</xdr:row>
                <xdr:rowOff>6</xdr:rowOff>
              </xdr:to>
            </anchor>
          </commentPr>
        </mc:Choice>
        <mc:Fallback/>
      </mc:AlternateContent>
    </comment>
    <comment ref="BQ3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31</xdr:row>
                <xdr:rowOff>7</xdr:rowOff>
              </xdr:from>
              <xdr:to>
                <xdr:col>70</xdr:col>
                <xdr:colOff>50</xdr:colOff>
                <xdr:row>35</xdr:row>
                <xdr:rowOff>6</xdr:rowOff>
              </xdr:to>
            </anchor>
          </commentPr>
        </mc:Choice>
        <mc:Fallback/>
      </mc:AlternateContent>
    </comment>
    <comment ref="BQ3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32</xdr:row>
                <xdr:rowOff>7</xdr:rowOff>
              </xdr:from>
              <xdr:to>
                <xdr:col>70</xdr:col>
                <xdr:colOff>50</xdr:colOff>
                <xdr:row>36</xdr:row>
                <xdr:rowOff>6</xdr:rowOff>
              </xdr:to>
            </anchor>
          </commentPr>
        </mc:Choice>
        <mc:Fallback/>
      </mc:AlternateContent>
    </comment>
    <comment ref="BQ3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33</xdr:row>
                <xdr:rowOff>7</xdr:rowOff>
              </xdr:from>
              <xdr:to>
                <xdr:col>70</xdr:col>
                <xdr:colOff>50</xdr:colOff>
                <xdr:row>37</xdr:row>
                <xdr:rowOff>6</xdr:rowOff>
              </xdr:to>
            </anchor>
          </commentPr>
        </mc:Choice>
        <mc:Fallback/>
      </mc:AlternateContent>
    </comment>
    <comment ref="BQ3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34</xdr:row>
                <xdr:rowOff>7</xdr:rowOff>
              </xdr:from>
              <xdr:to>
                <xdr:col>70</xdr:col>
                <xdr:colOff>50</xdr:colOff>
                <xdr:row>38</xdr:row>
                <xdr:rowOff>6</xdr:rowOff>
              </xdr:to>
            </anchor>
          </commentPr>
        </mc:Choice>
        <mc:Fallback/>
      </mc:AlternateContent>
    </comment>
    <comment ref="BQ3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35</xdr:row>
                <xdr:rowOff>7</xdr:rowOff>
              </xdr:from>
              <xdr:to>
                <xdr:col>70</xdr:col>
                <xdr:colOff>50</xdr:colOff>
                <xdr:row>39</xdr:row>
                <xdr:rowOff>6</xdr:rowOff>
              </xdr:to>
            </anchor>
          </commentPr>
        </mc:Choice>
        <mc:Fallback/>
      </mc:AlternateContent>
    </comment>
    <comment ref="BQ3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36</xdr:row>
                <xdr:rowOff>7</xdr:rowOff>
              </xdr:from>
              <xdr:to>
                <xdr:col>70</xdr:col>
                <xdr:colOff>50</xdr:colOff>
                <xdr:row>40</xdr:row>
                <xdr:rowOff>7</xdr:rowOff>
              </xdr:to>
            </anchor>
          </commentPr>
        </mc:Choice>
        <mc:Fallback/>
      </mc:AlternateContent>
    </comment>
    <comment ref="BQ3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
34,579  Max delivered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16</xdr:colOff>
                <xdr:row>37</xdr:row>
                <xdr:rowOff>7</xdr:rowOff>
              </xdr:from>
              <xdr:to>
                <xdr:col>70</xdr:col>
                <xdr:colOff>50</xdr:colOff>
                <xdr:row>41</xdr:row>
                <xdr:rowOff>8</xdr:rowOff>
              </xdr:to>
            </anchor>
          </commentPr>
        </mc:Choice>
        <mc:Fallback/>
      </mc:AlternateContent>
    </comment>
    <comment ref="BR1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80</xdr:col>
                <xdr:colOff>4</xdr:colOff>
                <xdr:row>7</xdr:row>
                <xdr:rowOff>18</xdr:rowOff>
              </xdr:from>
              <xdr:to>
                <xdr:col>83</xdr:col>
                <xdr:colOff>17</xdr:colOff>
                <xdr:row>11</xdr:row>
                <xdr:rowOff>14</xdr:rowOff>
              </xdr:to>
            </anchor>
          </commentPr>
        </mc:Choice>
        <mc:Fallback/>
      </mc:AlternateContent>
    </comment>
    <comment ref="BR1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9</xdr:row>
                <xdr:rowOff>9</xdr:rowOff>
              </xdr:from>
              <xdr:to>
                <xdr:col>73</xdr:col>
                <xdr:colOff>55</xdr:colOff>
                <xdr:row>13</xdr:row>
                <xdr:rowOff>6</xdr:rowOff>
              </xdr:to>
            </anchor>
          </commentPr>
        </mc:Choice>
        <mc:Fallback/>
      </mc:AlternateContent>
    </comment>
    <comment ref="BR1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10</xdr:row>
                <xdr:rowOff>9</xdr:rowOff>
              </xdr:from>
              <xdr:to>
                <xdr:col>73</xdr:col>
                <xdr:colOff>55</xdr:colOff>
                <xdr:row>14</xdr:row>
                <xdr:rowOff>6</xdr:rowOff>
              </xdr:to>
            </anchor>
          </commentPr>
        </mc:Choice>
        <mc:Fallback/>
      </mc:AlternateContent>
    </comment>
    <comment ref="BR1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11</xdr:row>
                <xdr:rowOff>9</xdr:rowOff>
              </xdr:from>
              <xdr:to>
                <xdr:col>73</xdr:col>
                <xdr:colOff>55</xdr:colOff>
                <xdr:row>15</xdr:row>
                <xdr:rowOff>6</xdr:rowOff>
              </xdr:to>
            </anchor>
          </commentPr>
        </mc:Choice>
        <mc:Fallback/>
      </mc:AlternateContent>
    </comment>
    <comment ref="BR1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12</xdr:row>
                <xdr:rowOff>9</xdr:rowOff>
              </xdr:from>
              <xdr:to>
                <xdr:col>73</xdr:col>
                <xdr:colOff>55</xdr:colOff>
                <xdr:row>16</xdr:row>
                <xdr:rowOff>6</xdr:rowOff>
              </xdr:to>
            </anchor>
          </commentPr>
        </mc:Choice>
        <mc:Fallback/>
      </mc:AlternateContent>
    </comment>
    <comment ref="BR1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13</xdr:row>
                <xdr:rowOff>9</xdr:rowOff>
              </xdr:from>
              <xdr:to>
                <xdr:col>73</xdr:col>
                <xdr:colOff>55</xdr:colOff>
                <xdr:row>17</xdr:row>
                <xdr:rowOff>6</xdr:rowOff>
              </xdr:to>
            </anchor>
          </commentPr>
        </mc:Choice>
        <mc:Fallback/>
      </mc:AlternateContent>
    </comment>
    <comment ref="BR1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14</xdr:row>
                <xdr:rowOff>9</xdr:rowOff>
              </xdr:from>
              <xdr:to>
                <xdr:col>73</xdr:col>
                <xdr:colOff>55</xdr:colOff>
                <xdr:row>18</xdr:row>
                <xdr:rowOff>6</xdr:rowOff>
              </xdr:to>
            </anchor>
          </commentPr>
        </mc:Choice>
        <mc:Fallback/>
      </mc:AlternateContent>
    </comment>
    <comment ref="BR1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15</xdr:row>
                <xdr:rowOff>9</xdr:rowOff>
              </xdr:from>
              <xdr:to>
                <xdr:col>73</xdr:col>
                <xdr:colOff>55</xdr:colOff>
                <xdr:row>19</xdr:row>
                <xdr:rowOff>6</xdr:rowOff>
              </xdr:to>
            </anchor>
          </commentPr>
        </mc:Choice>
        <mc:Fallback/>
      </mc:AlternateContent>
    </comment>
    <comment ref="BR1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16</xdr:row>
                <xdr:rowOff>9</xdr:rowOff>
              </xdr:from>
              <xdr:to>
                <xdr:col>73</xdr:col>
                <xdr:colOff>55</xdr:colOff>
                <xdr:row>20</xdr:row>
                <xdr:rowOff>7</xdr:rowOff>
              </xdr:to>
            </anchor>
          </commentPr>
        </mc:Choice>
        <mc:Fallback/>
      </mc:AlternateContent>
    </comment>
    <comment ref="BR1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17</xdr:row>
                <xdr:rowOff>9</xdr:rowOff>
              </xdr:from>
              <xdr:to>
                <xdr:col>73</xdr:col>
                <xdr:colOff>55</xdr:colOff>
                <xdr:row>21</xdr:row>
                <xdr:rowOff>7</xdr:rowOff>
              </xdr:to>
            </anchor>
          </commentPr>
        </mc:Choice>
        <mc:Fallback/>
      </mc:AlternateContent>
    </comment>
    <comment ref="BR2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18</xdr:row>
                <xdr:rowOff>9</xdr:rowOff>
              </xdr:from>
              <xdr:to>
                <xdr:col>73</xdr:col>
                <xdr:colOff>55</xdr:colOff>
                <xdr:row>22</xdr:row>
                <xdr:rowOff>8</xdr:rowOff>
              </xdr:to>
            </anchor>
          </commentPr>
        </mc:Choice>
        <mc:Fallback/>
      </mc:AlternateContent>
    </comment>
    <comment ref="BR2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19</xdr:row>
                <xdr:rowOff>9</xdr:rowOff>
              </xdr:from>
              <xdr:to>
                <xdr:col>73</xdr:col>
                <xdr:colOff>55</xdr:colOff>
                <xdr:row>23</xdr:row>
                <xdr:rowOff>9</xdr:rowOff>
              </xdr:to>
            </anchor>
          </commentPr>
        </mc:Choice>
        <mc:Fallback/>
      </mc:AlternateContent>
    </comment>
    <comment ref="BR2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20</xdr:row>
                <xdr:rowOff>9</xdr:rowOff>
              </xdr:from>
              <xdr:to>
                <xdr:col>73</xdr:col>
                <xdr:colOff>55</xdr:colOff>
                <xdr:row>24</xdr:row>
                <xdr:rowOff>11</xdr:rowOff>
              </xdr:to>
            </anchor>
          </commentPr>
        </mc:Choice>
        <mc:Fallback/>
      </mc:AlternateContent>
    </comment>
    <comment ref="BR2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21</xdr:row>
                <xdr:rowOff>9</xdr:rowOff>
              </xdr:from>
              <xdr:to>
                <xdr:col>73</xdr:col>
                <xdr:colOff>55</xdr:colOff>
                <xdr:row>25</xdr:row>
                <xdr:rowOff>11</xdr:rowOff>
              </xdr:to>
            </anchor>
          </commentPr>
        </mc:Choice>
        <mc:Fallback/>
      </mc:AlternateContent>
    </comment>
    <comment ref="BR2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22</xdr:row>
                <xdr:rowOff>9</xdr:rowOff>
              </xdr:from>
              <xdr:to>
                <xdr:col>73</xdr:col>
                <xdr:colOff>55</xdr:colOff>
                <xdr:row>26</xdr:row>
                <xdr:rowOff>11</xdr:rowOff>
              </xdr:to>
            </anchor>
          </commentPr>
        </mc:Choice>
        <mc:Fallback/>
      </mc:AlternateContent>
    </comment>
    <comment ref="BR2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23</xdr:row>
                <xdr:rowOff>9</xdr:rowOff>
              </xdr:from>
              <xdr:to>
                <xdr:col>73</xdr:col>
                <xdr:colOff>55</xdr:colOff>
                <xdr:row>27</xdr:row>
                <xdr:rowOff>11</xdr:rowOff>
              </xdr:to>
            </anchor>
          </commentPr>
        </mc:Choice>
        <mc:Fallback/>
      </mc:AlternateContent>
    </comment>
    <comment ref="BR2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24</xdr:row>
                <xdr:rowOff>9</xdr:rowOff>
              </xdr:from>
              <xdr:to>
                <xdr:col>73</xdr:col>
                <xdr:colOff>55</xdr:colOff>
                <xdr:row>28</xdr:row>
                <xdr:rowOff>11</xdr:rowOff>
              </xdr:to>
            </anchor>
          </commentPr>
        </mc:Choice>
        <mc:Fallback/>
      </mc:AlternateContent>
    </comment>
    <comment ref="BR2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25</xdr:row>
                <xdr:rowOff>9</xdr:rowOff>
              </xdr:from>
              <xdr:to>
                <xdr:col>73</xdr:col>
                <xdr:colOff>55</xdr:colOff>
                <xdr:row>29</xdr:row>
                <xdr:rowOff>11</xdr:rowOff>
              </xdr:to>
            </anchor>
          </commentPr>
        </mc:Choice>
        <mc:Fallback/>
      </mc:AlternateContent>
    </comment>
    <comment ref="BR2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26</xdr:row>
                <xdr:rowOff>9</xdr:rowOff>
              </xdr:from>
              <xdr:to>
                <xdr:col>73</xdr:col>
                <xdr:colOff>55</xdr:colOff>
                <xdr:row>30</xdr:row>
                <xdr:rowOff>13</xdr:rowOff>
              </xdr:to>
            </anchor>
          </commentPr>
        </mc:Choice>
        <mc:Fallback/>
      </mc:AlternateContent>
    </comment>
    <comment ref="BR2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27</xdr:row>
                <xdr:rowOff>9</xdr:rowOff>
              </xdr:from>
              <xdr:to>
                <xdr:col>73</xdr:col>
                <xdr:colOff>55</xdr:colOff>
                <xdr:row>31</xdr:row>
                <xdr:rowOff>15</xdr:rowOff>
              </xdr:to>
            </anchor>
          </commentPr>
        </mc:Choice>
        <mc:Fallback/>
      </mc:AlternateContent>
    </comment>
    <comment ref="BR30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28</xdr:row>
                <xdr:rowOff>9</xdr:rowOff>
              </xdr:from>
              <xdr:to>
                <xdr:col>73</xdr:col>
                <xdr:colOff>55</xdr:colOff>
                <xdr:row>32</xdr:row>
                <xdr:rowOff>16</xdr:rowOff>
              </xdr:to>
            </anchor>
          </commentPr>
        </mc:Choice>
        <mc:Fallback/>
      </mc:AlternateContent>
    </comment>
    <comment ref="BR31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29</xdr:row>
                <xdr:rowOff>7</xdr:rowOff>
              </xdr:from>
              <xdr:to>
                <xdr:col>73</xdr:col>
                <xdr:colOff>55</xdr:colOff>
                <xdr:row>33</xdr:row>
                <xdr:rowOff>12</xdr:rowOff>
              </xdr:to>
            </anchor>
          </commentPr>
        </mc:Choice>
        <mc:Fallback/>
      </mc:AlternateContent>
    </comment>
    <comment ref="BR32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30</xdr:row>
                <xdr:rowOff>7</xdr:rowOff>
              </xdr:from>
              <xdr:to>
                <xdr:col>73</xdr:col>
                <xdr:colOff>55</xdr:colOff>
                <xdr:row>34</xdr:row>
                <xdr:rowOff>12</xdr:rowOff>
              </xdr:to>
            </anchor>
          </commentPr>
        </mc:Choice>
        <mc:Fallback/>
      </mc:AlternateContent>
    </comment>
    <comment ref="BR33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31</xdr:row>
                <xdr:rowOff>7</xdr:rowOff>
              </xdr:from>
              <xdr:to>
                <xdr:col>73</xdr:col>
                <xdr:colOff>55</xdr:colOff>
                <xdr:row>35</xdr:row>
                <xdr:rowOff>11</xdr:rowOff>
              </xdr:to>
            </anchor>
          </commentPr>
        </mc:Choice>
        <mc:Fallback/>
      </mc:AlternateContent>
    </comment>
    <comment ref="BR34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32</xdr:row>
                <xdr:rowOff>7</xdr:rowOff>
              </xdr:from>
              <xdr:to>
                <xdr:col>73</xdr:col>
                <xdr:colOff>55</xdr:colOff>
                <xdr:row>36</xdr:row>
                <xdr:rowOff>13</xdr:rowOff>
              </xdr:to>
            </anchor>
          </commentPr>
        </mc:Choice>
        <mc:Fallback/>
      </mc:AlternateContent>
    </comment>
    <comment ref="BR35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33</xdr:row>
                <xdr:rowOff>7</xdr:rowOff>
              </xdr:from>
              <xdr:to>
                <xdr:col>73</xdr:col>
                <xdr:colOff>55</xdr:colOff>
                <xdr:row>37</xdr:row>
                <xdr:rowOff>13</xdr:rowOff>
              </xdr:to>
            </anchor>
          </commentPr>
        </mc:Choice>
        <mc:Fallback/>
      </mc:AlternateContent>
    </comment>
    <comment ref="BR36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34</xdr:row>
                <xdr:rowOff>7</xdr:rowOff>
              </xdr:from>
              <xdr:to>
                <xdr:col>73</xdr:col>
                <xdr:colOff>55</xdr:colOff>
                <xdr:row>38</xdr:row>
                <xdr:rowOff>13</xdr:rowOff>
              </xdr:to>
            </anchor>
          </commentPr>
        </mc:Choice>
        <mc:Fallback/>
      </mc:AlternateContent>
    </comment>
    <comment ref="BR37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35</xdr:row>
                <xdr:rowOff>7</xdr:rowOff>
              </xdr:from>
              <xdr:to>
                <xdr:col>73</xdr:col>
                <xdr:colOff>55</xdr:colOff>
                <xdr:row>39</xdr:row>
                <xdr:rowOff>13</xdr:rowOff>
              </xdr:to>
            </anchor>
          </commentPr>
        </mc:Choice>
        <mc:Fallback/>
      </mc:AlternateContent>
    </comment>
    <comment ref="BR38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36</xdr:row>
                <xdr:rowOff>7</xdr:rowOff>
              </xdr:from>
              <xdr:to>
                <xdr:col>73</xdr:col>
                <xdr:colOff>55</xdr:colOff>
                <xdr:row>40</xdr:row>
                <xdr:rowOff>14</xdr:rowOff>
              </xdr:to>
            </anchor>
          </commentPr>
        </mc:Choice>
        <mc:Fallback/>
      </mc:AlternateContent>
    </comment>
    <comment ref="BR39" authorId="0">
      <text>
        <r>
          <rPr>
            <b val="true"/>
            <sz val="8"/>
            <color rgb="FF000000"/>
            <rFont val="Tahoma"/>
            <family val="0"/>
          </rPr>
          <t xml:space="preserve">mschrab:
</t>
        </r>
        <r>
          <rPr>
            <sz val="8"/>
            <color rgb="FF000000"/>
            <rFont val="Tahoma"/>
            <family val="0"/>
          </rPr>
          <t xml:space="preserve"> 
baseload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16</xdr:colOff>
                <xdr:row>37</xdr:row>
                <xdr:rowOff>7</xdr:rowOff>
              </xdr:from>
              <xdr:to>
                <xdr:col>73</xdr:col>
                <xdr:colOff>55</xdr:colOff>
                <xdr:row>41</xdr:row>
                <xdr:rowOff>15</xdr:rowOff>
              </xdr:to>
            </anchor>
          </commentPr>
        </mc:Choice>
        <mc:Fallback/>
      </mc:AlternateContent>
    </comment>
    <comment ref="BS25" authorId="0">
      <text>
        <r>
          <rPr>
            <b val="true"/>
            <sz val="8"/>
            <color rgb="FF000000"/>
            <rFont val="Tahoma"/>
            <family val="0"/>
          </rPr>
          <t xml:space="preserve">lisa kinsey:
</t>
        </r>
        <r>
          <rPr>
            <sz val="8"/>
            <color rgb="FF000000"/>
            <rFont val="Tahoma"/>
            <family val="0"/>
          </rPr>
          <t xml:space="preserve">it cut for 9/16-9/18
IT not flowing ojibway
 to Dawn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71</xdr:col>
                <xdr:colOff>16</xdr:colOff>
                <xdr:row>23</xdr:row>
                <xdr:rowOff>9</xdr:rowOff>
              </xdr:from>
              <xdr:to>
                <xdr:col>72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14"/>
            <color rgb="FF000000"/>
            <rFont val="Tahoma"/>
            <family val="2"/>
          </rPr>
          <t xml:space="preserve">Beware, formula here.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</xdr:row>
                <xdr:rowOff>7</xdr:rowOff>
              </xdr:from>
              <xdr:to>
                <xdr:col>3</xdr:col>
                <xdr:colOff>61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<sst xmlns="http://schemas.openxmlformats.org/spreadsheetml/2006/main" count="799" uniqueCount="204">
  <si>
    <t xml:space="preserve">deliveries</t>
  </si>
  <si>
    <t xml:space="preserve"> </t>
  </si>
  <si>
    <t xml:space="preserve">15189/day from Tenaska</t>
  </si>
  <si>
    <t xml:space="preserve">Excel: Sithe Aug 00-.xls</t>
  </si>
  <si>
    <t xml:space="preserve">balance goes to Mich on MC0039</t>
  </si>
  <si>
    <t xml:space="preserve">To Darrenator</t>
  </si>
  <si>
    <t xml:space="preserve">Transport to Central</t>
  </si>
  <si>
    <t xml:space="preserve">Campare with</t>
  </si>
  <si>
    <t xml:space="preserve">SITHE</t>
  </si>
  <si>
    <t xml:space="preserve">POOL</t>
  </si>
  <si>
    <t xml:space="preserve">"look at Central"</t>
  </si>
  <si>
    <t xml:space="preserve">Sithe</t>
  </si>
  <si>
    <t xml:space="preserve">Wes Dempsey</t>
  </si>
  <si>
    <t xml:space="preserve">PEPL</t>
  </si>
  <si>
    <t xml:space="preserve">Rhonda</t>
  </si>
  <si>
    <t xml:space="preserve">Cap=119740</t>
  </si>
  <si>
    <t xml:space="preserve">CXY</t>
  </si>
  <si>
    <t xml:space="preserve">Purchases </t>
  </si>
  <si>
    <t xml:space="preserve">GLGT</t>
  </si>
  <si>
    <t xml:space="preserve">TCPL</t>
  </si>
  <si>
    <t xml:space="preserve">Payback </t>
  </si>
  <si>
    <t xml:space="preserve">PEPL @</t>
  </si>
  <si>
    <t xml:space="preserve">Union @</t>
  </si>
  <si>
    <t xml:space="preserve">TCPL @</t>
  </si>
  <si>
    <t xml:space="preserve">ENGAGE</t>
  </si>
  <si>
    <t xml:space="preserve">Purchases</t>
  </si>
  <si>
    <t xml:space="preserve">GreatLakes</t>
  </si>
  <si>
    <t xml:space="preserve">GLGT fuel</t>
  </si>
  <si>
    <t xml:space="preserve">GLGT @</t>
  </si>
  <si>
    <t xml:space="preserve">Great Lakes</t>
  </si>
  <si>
    <t xml:space="preserve">GKLS @</t>
  </si>
  <si>
    <t xml:space="preserve">from Canada</t>
  </si>
  <si>
    <t xml:space="preserve">Backed</t>
  </si>
  <si>
    <t xml:space="preserve">Sells</t>
  </si>
  <si>
    <t xml:space="preserve">Sell of Transport</t>
  </si>
  <si>
    <t xml:space="preserve">in GJ</t>
  </si>
  <si>
    <t xml:space="preserve">minus fuel</t>
  </si>
  <si>
    <t xml:space="preserve">at </t>
  </si>
  <si>
    <t xml:space="preserve">Empire</t>
  </si>
  <si>
    <t xml:space="preserve">Ojibway</t>
  </si>
  <si>
    <t xml:space="preserve">PEPL </t>
  </si>
  <si>
    <t xml:space="preserve">Dawn</t>
  </si>
  <si>
    <t xml:space="preserve">Kirkwall</t>
  </si>
  <si>
    <t xml:space="preserve">Chippawa</t>
  </si>
  <si>
    <t xml:space="preserve">Canadian @</t>
  </si>
  <si>
    <t xml:space="preserve">Total </t>
  </si>
  <si>
    <t xml:space="preserve">ECT Sales</t>
  </si>
  <si>
    <t xml:space="preserve">Position</t>
  </si>
  <si>
    <t xml:space="preserve">Storage @</t>
  </si>
  <si>
    <t xml:space="preserve">Cumulative</t>
  </si>
  <si>
    <t xml:space="preserve">Storage </t>
  </si>
  <si>
    <t xml:space="preserve">ML5</t>
  </si>
  <si>
    <t xml:space="preserve">ML6</t>
  </si>
  <si>
    <t xml:space="preserve">Coenergy</t>
  </si>
  <si>
    <t xml:space="preserve">Duke</t>
  </si>
  <si>
    <t xml:space="preserve">Ft James</t>
  </si>
  <si>
    <t xml:space="preserve">SE MRKT</t>
  </si>
  <si>
    <t xml:space="preserve">3rd Party</t>
  </si>
  <si>
    <t xml:space="preserve">Total</t>
  </si>
  <si>
    <t xml:space="preserve">Unutilized</t>
  </si>
  <si>
    <t xml:space="preserve">Loan/unpark</t>
  </si>
  <si>
    <t xml:space="preserve">Emerson to</t>
  </si>
  <si>
    <t xml:space="preserve">ANR @</t>
  </si>
  <si>
    <t xml:space="preserve">Loan</t>
  </si>
  <si>
    <t xml:space="preserve">Park</t>
  </si>
  <si>
    <t xml:space="preserve">Farwell to</t>
  </si>
  <si>
    <t xml:space="preserve">Emerson</t>
  </si>
  <si>
    <t xml:space="preserve">Crystal F.</t>
  </si>
  <si>
    <t xml:space="preserve">Crystal Fall</t>
  </si>
  <si>
    <t xml:space="preserve">Bell River</t>
  </si>
  <si>
    <t xml:space="preserve">Belle to</t>
  </si>
  <si>
    <t xml:space="preserve">Chippew</t>
  </si>
  <si>
    <t xml:space="preserve">St. Clair</t>
  </si>
  <si>
    <t xml:space="preserve">St.Clair</t>
  </si>
  <si>
    <t xml:space="preserve">from Central</t>
  </si>
  <si>
    <t xml:space="preserve">off Farwell</t>
  </si>
  <si>
    <t xml:space="preserve">to Canada</t>
  </si>
  <si>
    <t xml:space="preserve">to Central</t>
  </si>
  <si>
    <t xml:space="preserve">"-" = gas from</t>
  </si>
  <si>
    <t xml:space="preserve">Supply </t>
  </si>
  <si>
    <t xml:space="preserve">Storage</t>
  </si>
  <si>
    <t xml:space="preserve">payback</t>
  </si>
  <si>
    <t xml:space="preserve">fuel to</t>
  </si>
  <si>
    <t xml:space="preserve">receipt</t>
  </si>
  <si>
    <t xml:space="preserve">delivery in</t>
  </si>
  <si>
    <t xml:space="preserve">at</t>
  </si>
  <si>
    <t xml:space="preserve">At</t>
  </si>
  <si>
    <t xml:space="preserve">Requirements</t>
  </si>
  <si>
    <t xml:space="preserve">PARK</t>
  </si>
  <si>
    <t xml:space="preserve">Union</t>
  </si>
  <si>
    <t xml:space="preserve">Diversions</t>
  </si>
  <si>
    <t xml:space="preserve">Capacity</t>
  </si>
  <si>
    <t xml:space="preserve">@ Emerson</t>
  </si>
  <si>
    <t xml:space="preserve">St Clair</t>
  </si>
  <si>
    <t xml:space="preserve">Farwell</t>
  </si>
  <si>
    <t xml:space="preserve">@ Farwell</t>
  </si>
  <si>
    <t xml:space="preserve">Belle River</t>
  </si>
  <si>
    <t xml:space="preserve">to St. Clair</t>
  </si>
  <si>
    <t xml:space="preserve">St C</t>
  </si>
  <si>
    <t xml:space="preserve">St S</t>
  </si>
  <si>
    <t xml:space="preserve">@ Belle R</t>
  </si>
  <si>
    <t xml:space="preserve">@ St Clair</t>
  </si>
  <si>
    <t xml:space="preserve">Chippewa</t>
  </si>
  <si>
    <t xml:space="preserve">(mmbtu)</t>
  </si>
  <si>
    <t xml:space="preserve"> @ St. Clair</t>
  </si>
  <si>
    <t xml:space="preserve">to Chip</t>
  </si>
  <si>
    <t xml:space="preserve">gj</t>
  </si>
  <si>
    <t xml:space="preserve"> (mmbtu's)</t>
  </si>
  <si>
    <t xml:space="preserve">"+" = gas to</t>
  </si>
  <si>
    <t xml:space="preserve"> (mmbtu)</t>
  </si>
  <si>
    <t xml:space="preserve">Withdrawl</t>
  </si>
  <si>
    <t xml:space="preserve">@ Ojibway</t>
  </si>
  <si>
    <t xml:space="preserve">mmbtu's</t>
  </si>
  <si>
    <t xml:space="preserve">Supply</t>
  </si>
  <si>
    <t xml:space="preserve">@ Chippawa</t>
  </si>
  <si>
    <t xml:space="preserve">See Keith</t>
  </si>
  <si>
    <t xml:space="preserve">mmbtu</t>
  </si>
  <si>
    <t xml:space="preserve">SE</t>
  </si>
  <si>
    <t xml:space="preserve">SW</t>
  </si>
  <si>
    <t xml:space="preserve">market ctr</t>
  </si>
  <si>
    <t xml:space="preserve">FT0089</t>
  </si>
  <si>
    <t xml:space="preserve">"-"</t>
  </si>
  <si>
    <t xml:space="preserve">"+"</t>
  </si>
  <si>
    <t xml:space="preserve">FT0324</t>
  </si>
  <si>
    <t xml:space="preserve">Parked</t>
  </si>
  <si>
    <t xml:space="preserve">MC0039</t>
  </si>
  <si>
    <t xml:space="preserve">FT1007</t>
  </si>
  <si>
    <t xml:space="preserve">Ft0089</t>
  </si>
  <si>
    <t xml:space="preserve">per engage</t>
  </si>
  <si>
    <t xml:space="preserve">Fuel Ratios</t>
  </si>
  <si>
    <t xml:space="preserve">Updated</t>
  </si>
  <si>
    <t xml:space="preserve">Test</t>
  </si>
  <si>
    <t xml:space="preserve">"0"</t>
  </si>
  <si>
    <r>
      <rPr>
        <b val="true"/>
        <sz val="8"/>
        <rFont val="Arial"/>
        <family val="2"/>
      </rPr>
      <t xml:space="preserve">ANR</t>
    </r>
    <r>
      <rPr>
        <sz val="8"/>
        <rFont val="Arial"/>
        <family val="2"/>
      </rPr>
      <t xml:space="preserve">-S.W. Field to Farwell</t>
    </r>
  </si>
  <si>
    <t xml:space="preserve">mm</t>
  </si>
  <si>
    <r>
      <rPr>
        <b val="true"/>
        <sz val="8"/>
        <rFont val="Arial"/>
        <family val="2"/>
      </rPr>
      <t xml:space="preserve">ANR</t>
    </r>
    <r>
      <rPr>
        <sz val="8"/>
        <rFont val="Arial"/>
        <family val="2"/>
      </rPr>
      <t xml:space="preserve">-S.E. Field to Farwell</t>
    </r>
  </si>
  <si>
    <r>
      <rPr>
        <b val="true"/>
        <sz val="8"/>
        <rFont val="Arial"/>
        <family val="2"/>
      </rPr>
      <t xml:space="preserve">PEPL</t>
    </r>
    <r>
      <rPr>
        <sz val="8"/>
        <rFont val="Arial"/>
        <family val="2"/>
      </rPr>
      <t xml:space="preserve">-Field to Ojibway</t>
    </r>
  </si>
  <si>
    <r>
      <rPr>
        <b val="true"/>
        <sz val="8"/>
        <rFont val="Arial"/>
        <family val="2"/>
      </rPr>
      <t xml:space="preserve">GLGT</t>
    </r>
    <r>
      <rPr>
        <sz val="8"/>
        <rFont val="Arial"/>
        <family val="2"/>
      </rPr>
      <t xml:space="preserve">-Farwell to St.Clair</t>
    </r>
  </si>
  <si>
    <r>
      <rPr>
        <b val="true"/>
        <sz val="8"/>
        <rFont val="Arial"/>
        <family val="2"/>
      </rPr>
      <t xml:space="preserve">TCPL</t>
    </r>
    <r>
      <rPr>
        <sz val="8"/>
        <rFont val="Arial"/>
        <family val="2"/>
      </rPr>
      <t xml:space="preserve">-St. Clair to Chippawa</t>
    </r>
  </si>
  <si>
    <r>
      <rPr>
        <b val="true"/>
        <sz val="8"/>
        <rFont val="Arial"/>
        <family val="2"/>
      </rPr>
      <t xml:space="preserve">Union</t>
    </r>
    <r>
      <rPr>
        <sz val="8"/>
        <rFont val="Arial"/>
        <family val="2"/>
      </rPr>
      <t xml:space="preserve">-Ojibway to Dawn</t>
    </r>
  </si>
  <si>
    <r>
      <rPr>
        <b val="true"/>
        <sz val="8"/>
        <rFont val="Arial"/>
        <family val="2"/>
      </rPr>
      <t xml:space="preserve">Union</t>
    </r>
    <r>
      <rPr>
        <sz val="8"/>
        <rFont val="Arial"/>
        <family val="2"/>
      </rPr>
      <t xml:space="preserve">-Dawn to Kirkwall</t>
    </r>
  </si>
  <si>
    <r>
      <rPr>
        <b val="true"/>
        <sz val="8"/>
        <rFont val="Arial"/>
        <family val="2"/>
      </rPr>
      <t xml:space="preserve">TCPL</t>
    </r>
    <r>
      <rPr>
        <sz val="8"/>
        <rFont val="Arial"/>
        <family val="2"/>
      </rPr>
      <t xml:space="preserve">-Kirkwall to Chippawa</t>
    </r>
  </si>
  <si>
    <r>
      <rPr>
        <b val="true"/>
        <sz val="8"/>
        <rFont val="Arial"/>
        <family val="2"/>
      </rPr>
      <t xml:space="preserve">NiMo</t>
    </r>
    <r>
      <rPr>
        <sz val="8"/>
        <rFont val="Arial"/>
        <family val="2"/>
      </rPr>
      <t xml:space="preserve">-Empire to Plant Gate</t>
    </r>
  </si>
  <si>
    <t xml:space="preserve">TCPL - Empress to Chippawa</t>
  </si>
  <si>
    <t xml:space="preserve">GLGT - Emerson to St. Clair/Belle River</t>
  </si>
  <si>
    <t xml:space="preserve">GLGT - Crystal Falls( Fortune Lake) to St. Clair</t>
  </si>
  <si>
    <t xml:space="preserve">GLGT - Bell River to St. Clair</t>
  </si>
  <si>
    <t xml:space="preserve">GLGT - Emerson to Carlton(Consumers)</t>
  </si>
  <si>
    <t xml:space="preserve">GLGT - Emerson to Consumer (Chipp)</t>
  </si>
  <si>
    <t xml:space="preserve">  </t>
  </si>
  <si>
    <t xml:space="preserve">GLGT - Emerson to Farwell</t>
  </si>
  <si>
    <t xml:space="preserve">GLGT - Consumer(Chipp) to St. Clair</t>
  </si>
  <si>
    <t xml:space="preserve">From Sithe spreadsheet</t>
  </si>
  <si>
    <t xml:space="preserve">REC. 26,390/day</t>
  </si>
  <si>
    <t xml:space="preserve">mdq 28530</t>
  </si>
  <si>
    <t xml:space="preserve">Enhanced Capacity</t>
  </si>
  <si>
    <t xml:space="preserve">mdq28530</t>
  </si>
  <si>
    <t xml:space="preserve">mdq 11662</t>
  </si>
  <si>
    <t xml:space="preserve">mdq 5390</t>
  </si>
  <si>
    <t xml:space="preserve">mdq 5000</t>
  </si>
  <si>
    <t xml:space="preserve">mdq15000</t>
  </si>
  <si>
    <t xml:space="preserve">for central</t>
  </si>
  <si>
    <t xml:space="preserve">FT 0004-1382</t>
  </si>
  <si>
    <r>
      <rPr>
        <b val="true"/>
        <sz val="10"/>
        <color rgb="FF800080"/>
        <rFont val="Arial"/>
        <family val="2"/>
      </rPr>
      <t xml:space="preserve">FT 0004-</t>
    </r>
    <r>
      <rPr>
        <b val="true"/>
        <i val="true"/>
        <sz val="10"/>
        <color rgb="FF800080"/>
        <rFont val="Arial"/>
        <family val="2"/>
      </rPr>
      <t xml:space="preserve">1372</t>
    </r>
  </si>
  <si>
    <t xml:space="preserve">FT0004-1380</t>
  </si>
  <si>
    <t xml:space="preserve">FT1020</t>
  </si>
  <si>
    <t xml:space="preserve">we tran. rhonda</t>
  </si>
  <si>
    <t xml:space="preserve">delivered to St. C to Rhonda</t>
  </si>
  <si>
    <t xml:space="preserve">Jeff Davis</t>
  </si>
  <si>
    <t xml:space="preserve">Central Desk</t>
  </si>
  <si>
    <t xml:space="preserve">Sale to Sithe</t>
  </si>
  <si>
    <t xml:space="preserve">Sale</t>
  </si>
  <si>
    <t xml:space="preserve">Payback</t>
  </si>
  <si>
    <t xml:space="preserve">Buy/sell</t>
  </si>
  <si>
    <t xml:space="preserve">GKLS</t>
  </si>
  <si>
    <t xml:space="preserve">from Ontario</t>
  </si>
  <si>
    <t xml:space="preserve">to Ontario</t>
  </si>
  <si>
    <t xml:space="preserve">third party</t>
  </si>
  <si>
    <t xml:space="preserve">to Sithe</t>
  </si>
  <si>
    <t xml:space="preserve">to Carlton</t>
  </si>
  <si>
    <t xml:space="preserve">to Farwell</t>
  </si>
  <si>
    <t xml:space="preserve">Emer FT0324</t>
  </si>
  <si>
    <t xml:space="preserve">@Farwell</t>
  </si>
  <si>
    <r>
      <rPr>
        <b val="true"/>
        <sz val="8"/>
        <rFont val="Arial"/>
        <family val="0"/>
      </rPr>
      <t xml:space="preserve">ANR</t>
    </r>
    <r>
      <rPr>
        <sz val="8"/>
        <rFont val="Arial"/>
        <family val="2"/>
      </rPr>
      <t xml:space="preserve">-S.W. Field to Farwell</t>
    </r>
  </si>
  <si>
    <r>
      <rPr>
        <b val="true"/>
        <sz val="8"/>
        <rFont val="Arial"/>
        <family val="0"/>
      </rPr>
      <t xml:space="preserve">ANR</t>
    </r>
    <r>
      <rPr>
        <sz val="8"/>
        <rFont val="Arial"/>
        <family val="2"/>
      </rPr>
      <t xml:space="preserve">-S.E. Field to Farwell</t>
    </r>
  </si>
  <si>
    <r>
      <rPr>
        <b val="true"/>
        <sz val="8"/>
        <rFont val="Arial"/>
        <family val="0"/>
      </rPr>
      <t xml:space="preserve">PEPL</t>
    </r>
    <r>
      <rPr>
        <sz val="8"/>
        <rFont val="Arial"/>
        <family val="2"/>
      </rPr>
      <t xml:space="preserve">-Field to Ojibway</t>
    </r>
  </si>
  <si>
    <r>
      <rPr>
        <b val="true"/>
        <sz val="8"/>
        <rFont val="Arial"/>
        <family val="0"/>
      </rPr>
      <t xml:space="preserve">GLGT</t>
    </r>
    <r>
      <rPr>
        <sz val="8"/>
        <rFont val="Arial"/>
        <family val="2"/>
      </rPr>
      <t xml:space="preserve">-Farwell to St.Clair</t>
    </r>
  </si>
  <si>
    <r>
      <rPr>
        <b val="true"/>
        <sz val="8"/>
        <rFont val="Arial"/>
        <family val="0"/>
      </rPr>
      <t xml:space="preserve">TCPL</t>
    </r>
    <r>
      <rPr>
        <sz val="8"/>
        <rFont val="Arial"/>
        <family val="2"/>
      </rPr>
      <t xml:space="preserve">-St. Clair to Chippawa</t>
    </r>
  </si>
  <si>
    <r>
      <rPr>
        <b val="true"/>
        <sz val="8"/>
        <rFont val="Arial"/>
        <family val="0"/>
      </rPr>
      <t xml:space="preserve">Union</t>
    </r>
    <r>
      <rPr>
        <sz val="8"/>
        <rFont val="Arial"/>
        <family val="2"/>
      </rPr>
      <t xml:space="preserve">-Ojibway to Dawn</t>
    </r>
  </si>
  <si>
    <r>
      <rPr>
        <b val="true"/>
        <sz val="8"/>
        <rFont val="Arial"/>
        <family val="0"/>
      </rPr>
      <t xml:space="preserve">Union</t>
    </r>
    <r>
      <rPr>
        <sz val="8"/>
        <rFont val="Arial"/>
        <family val="2"/>
      </rPr>
      <t xml:space="preserve">-Dawn to Kirkwall</t>
    </r>
  </si>
  <si>
    <r>
      <rPr>
        <b val="true"/>
        <sz val="8"/>
        <rFont val="Arial"/>
        <family val="0"/>
      </rPr>
      <t xml:space="preserve">TCPL</t>
    </r>
    <r>
      <rPr>
        <sz val="8"/>
        <rFont val="Arial"/>
        <family val="2"/>
      </rPr>
      <t xml:space="preserve">-Kirkwall to Chippawa</t>
    </r>
  </si>
  <si>
    <r>
      <rPr>
        <b val="true"/>
        <sz val="8"/>
        <rFont val="Arial"/>
        <family val="0"/>
      </rPr>
      <t xml:space="preserve">NiMo</t>
    </r>
    <r>
      <rPr>
        <sz val="8"/>
        <rFont val="Arial"/>
        <family val="2"/>
      </rPr>
      <t xml:space="preserve">-Empire to Plant Gate</t>
    </r>
  </si>
  <si>
    <t xml:space="preserve">GLGT - Emerson to St. Clair</t>
  </si>
  <si>
    <t xml:space="preserve">GLGT - Crystal Falls to St. Clair</t>
  </si>
  <si>
    <t xml:space="preserve">GLGT - Emerson to Carlton</t>
  </si>
  <si>
    <t xml:space="preserve">GLGT - Emerson to Consumer</t>
  </si>
  <si>
    <t xml:space="preserve">"Chipp"</t>
  </si>
  <si>
    <t xml:space="preserve">Em to ST. Clair</t>
  </si>
  <si>
    <t xml:space="preserve">Receipt</t>
  </si>
  <si>
    <t xml:space="preserve">Fuel</t>
  </si>
  <si>
    <t xml:space="preserve">Delivered</t>
  </si>
  <si>
    <t xml:space="preserve">fuel</t>
  </si>
  <si>
    <t xml:space="preserve">Farwell to St. Clair</t>
  </si>
  <si>
    <t xml:space="preserve">Belle RIver to St. Clair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</si>
</sst>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\$#,##0_);[RED]&quot;($&quot;#,##0\)"/>
    <numFmt numFmtId="166" formatCode="yy&quot;\\\-&quot;mm&quot;\\\-&quot;dd&quot;\\\\ &quot;h:mm"/>
    <numFmt numFmtId="167" formatCode="#&quot;\\\\ &quot;??/??"/>
    <numFmt numFmtId="168" formatCode="[$-409]#,##0_);\(#,##0\)"/>
    <numFmt numFmtId="169" formatCode="#,##0"/>
    <numFmt numFmtId="170" formatCode="[$-409]mmm\-yy"/>
    <numFmt numFmtId="171" formatCode="[$-409]#,##0_);[RED]\(#,##0\)"/>
    <numFmt numFmtId="172" formatCode="0.0000000%"/>
    <numFmt numFmtId="173" formatCode="[$-409]d\-mmm\-yy"/>
    <numFmt numFmtId="174" formatCode="0_);[RED]\(0\)"/>
    <numFmt numFmtId="175" formatCode="#,##0.0_);[RED]\(#,##0.0\)"/>
    <numFmt numFmtId="176" formatCode="_(* #,##0.00_);_(* \(#,##0.00\);_(* \-??_);_(@_)"/>
    <numFmt numFmtId="177" formatCode="_(* #,##0_);_(* \(#,##0\);_(* \-??_);_(@_)"/>
    <numFmt numFmtId="178" formatCode="#,##0.000000_);[RED]\(#,##0.000000\)"/>
    <numFmt numFmtId="179" formatCode="0.00#%"/>
    <numFmt numFmtId="180" formatCode="0.000"/>
    <numFmt numFmtId="181" formatCode="0.0000%"/>
    <numFmt numFmtId="182" formatCode="0.00000000"/>
    <numFmt numFmtId="183" formatCode="0.0000000"/>
    <numFmt numFmtId="184" formatCode="0.00000%"/>
    <numFmt numFmtId="185" formatCode="#,##0.0000_);[RED]\(#,##0.0000\)"/>
    <numFmt numFmtId="186" formatCode="0"/>
    <numFmt numFmtId="187" formatCode="0.00000"/>
  </numFmts>
  <fonts count="6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???"/>
      <family val="1"/>
      <charset val="129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9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0"/>
      <color rgb="FF00808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sz val="10"/>
      <color rgb="FF008000"/>
      <name val="Arial"/>
      <family val="0"/>
    </font>
    <font>
      <sz val="10"/>
      <color rgb="FFFFFFFF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11"/>
      <color rgb="FFFF0000"/>
      <name val="Arial"/>
      <family val="2"/>
    </font>
    <font>
      <sz val="10"/>
      <color rgb="FF99CC00"/>
      <name val="Arial"/>
      <family val="0"/>
    </font>
    <font>
      <b val="true"/>
      <sz val="16"/>
      <name val="Arial"/>
      <family val="2"/>
    </font>
    <font>
      <b val="true"/>
      <sz val="10"/>
      <color rgb="FF008080"/>
      <name val="Arial"/>
      <family val="2"/>
    </font>
    <font>
      <b val="true"/>
      <sz val="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0"/>
    </font>
    <font>
      <b val="true"/>
      <sz val="10"/>
      <color rgb="FF993366"/>
      <name val="Arial"/>
      <family val="2"/>
    </font>
    <font>
      <sz val="10"/>
      <color rgb="FF99336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8000"/>
      <name val="Arial"/>
      <family val="0"/>
    </font>
    <font>
      <b val="true"/>
      <sz val="10"/>
      <color rgb="FF99CC00"/>
      <name val="Arial"/>
      <family val="2"/>
    </font>
    <font>
      <b val="true"/>
      <sz val="10"/>
      <color rgb="FF008080"/>
      <name val="Arial"/>
      <family val="0"/>
    </font>
    <font>
      <b val="true"/>
      <sz val="10"/>
      <color rgb="FF000000"/>
      <name val="Arial"/>
      <family val="2"/>
    </font>
    <font>
      <b val="true"/>
      <sz val="8"/>
      <color rgb="FFFF0000"/>
      <name val="Arial"/>
      <family val="0"/>
    </font>
    <font>
      <b val="true"/>
      <i val="true"/>
      <sz val="10"/>
      <color rgb="FF00800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color rgb="FF993366"/>
      <name val="Arial"/>
      <family val="2"/>
    </font>
    <font>
      <sz val="10"/>
      <color rgb="FF000000"/>
      <name val="Arial"/>
      <family val="2"/>
    </font>
    <font>
      <sz val="9"/>
      <color rgb="FF0000FF"/>
      <name val="Arial"/>
      <family val="2"/>
    </font>
    <font>
      <sz val="9"/>
      <color rgb="FF008080"/>
      <name val="Arial"/>
      <family val="0"/>
    </font>
    <font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8"/>
      <color rgb="FF008080"/>
      <name val="Arial"/>
      <family val="2"/>
    </font>
    <font>
      <b val="true"/>
      <sz val="10"/>
      <color rgb="FFFF000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FFFF"/>
      <name val="Arial"/>
      <family val="2"/>
    </font>
    <font>
      <b val="true"/>
      <sz val="10"/>
      <color rgb="FF800000"/>
      <name val="Arial"/>
      <family val="2"/>
    </font>
    <font>
      <b val="true"/>
      <sz val="10"/>
      <color rgb="FFFF00FF"/>
      <name val="Arial"/>
      <family val="2"/>
    </font>
    <font>
      <sz val="10"/>
      <color rgb="FFFF00FF"/>
      <name val="Arial"/>
      <family val="2"/>
    </font>
    <font>
      <b val="true"/>
      <sz val="10"/>
      <color rgb="FFFF6600"/>
      <name val="Arial"/>
      <family val="2"/>
    </font>
    <font>
      <b val="true"/>
      <sz val="10"/>
      <color rgb="FF800080"/>
      <name val="Arial"/>
      <family val="2"/>
    </font>
    <font>
      <b val="true"/>
      <i val="true"/>
      <sz val="10"/>
      <color rgb="FF800080"/>
      <name val="Arial"/>
      <family val="2"/>
    </font>
    <font>
      <b val="true"/>
      <i val="true"/>
      <sz val="10"/>
      <color rgb="FF000000"/>
      <name val="Arial"/>
      <family val="2"/>
    </font>
    <font>
      <b val="true"/>
      <i val="true"/>
      <sz val="10"/>
      <color rgb="FFFF00FF"/>
      <name val="Arial"/>
      <family val="2"/>
    </font>
    <font>
      <sz val="10"/>
      <color rgb="FF3366FF"/>
      <name val="Arial"/>
      <family val="2"/>
    </font>
    <font>
      <b val="true"/>
      <sz val="10"/>
      <color rgb="FFFF9900"/>
      <name val="Arial"/>
      <family val="2"/>
    </font>
    <font>
      <b val="true"/>
      <sz val="9"/>
      <color rgb="FF993366"/>
      <name val="Arial"/>
      <family val="2"/>
    </font>
    <font>
      <b val="true"/>
      <sz val="9"/>
      <color rgb="FFFF0000"/>
      <name val="Arial"/>
      <family val="2"/>
    </font>
    <font>
      <b val="true"/>
      <sz val="9"/>
      <name val="Arial"/>
      <family val="2"/>
    </font>
    <font>
      <b val="true"/>
      <sz val="8"/>
      <color rgb="FF000000"/>
      <name val="Tahoma"/>
      <family val="2"/>
    </font>
    <font>
      <sz val="14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  <fill>
      <patternFill patternType="solid">
        <fgColor rgb="FFFF9900"/>
        <bgColor rgb="FFFFCC00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" applyFont="true" applyBorder="true" applyAlignment="false" applyProtection="false"/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0" applyFont="true" applyBorder="false" applyAlignment="false" applyProtection="false"/>
    <xf numFmtId="168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" applyFont="true" applyBorder="true" applyAlignment="true" applyProtection="false">
      <alignment horizontal="general" vertical="bottom" textRotation="0" wrapText="false" indent="0" shrinkToFit="false"/>
    </xf>
  </cellStyleXfs>
  <cellXfs count="2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38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3" fillId="0" borderId="3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3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43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4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3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4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4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15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4" fillId="0" borderId="16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4" fillId="0" borderId="1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4" fillId="0" borderId="1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9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1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2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1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4" fillId="0" borderId="3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4" fillId="0" borderId="3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3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4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4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4" fillId="0" borderId="15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24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4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_?.????" xfId="20"/>
    <cellStyle name="Date" xfId="21"/>
    <cellStyle name="Fixed" xfId="22"/>
    <cellStyle name="HEADER" xfId="23"/>
    <cellStyle name="Heading 1" xfId="24"/>
    <cellStyle name="Heading2" xfId="25"/>
    <cellStyle name="HIGHLIGHT" xfId="26"/>
    <cellStyle name="Normal - Style1" xfId="27"/>
    <cellStyle name="Normal_Apr96" xfId="28"/>
    <cellStyle name="Total" xfId="29"/>
    <cellStyle name="Unprot" xfId="30"/>
    <cellStyle name="Unprot$" xfId="31"/>
    <cellStyle name="Unprotect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6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49</xdr:row>
      <xdr:rowOff>0</xdr:rowOff>
    </xdr:from>
    <xdr:to>
      <xdr:col>16</xdr:col>
      <xdr:colOff>720</xdr:colOff>
      <xdr:row>94</xdr:row>
      <xdr:rowOff>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0" y="79344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16</xdr:col>
      <xdr:colOff>720</xdr:colOff>
      <xdr:row>142</xdr:row>
      <xdr:rowOff>9720</xdr:rowOff>
    </xdr:to>
    <xdr:pic>
      <xdr:nvPicPr>
        <xdr:cNvPr id="1" name="Picture 3" descr=""/>
        <xdr:cNvPicPr/>
      </xdr:nvPicPr>
      <xdr:blipFill>
        <a:blip r:embed="rId2"/>
        <a:stretch/>
      </xdr:blipFill>
      <xdr:spPr>
        <a:xfrm>
          <a:off x="0" y="157068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16</xdr:col>
      <xdr:colOff>720</xdr:colOff>
      <xdr:row>190</xdr:row>
      <xdr:rowOff>9720</xdr:rowOff>
    </xdr:to>
    <xdr:pic>
      <xdr:nvPicPr>
        <xdr:cNvPr id="2" name="Picture 4" descr=""/>
        <xdr:cNvPicPr/>
      </xdr:nvPicPr>
      <xdr:blipFill>
        <a:blip r:embed="rId3"/>
        <a:stretch/>
      </xdr:blipFill>
      <xdr:spPr>
        <a:xfrm>
          <a:off x="0" y="234792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16</xdr:col>
      <xdr:colOff>720</xdr:colOff>
      <xdr:row>238</xdr:row>
      <xdr:rowOff>9720</xdr:rowOff>
    </xdr:to>
    <xdr:pic>
      <xdr:nvPicPr>
        <xdr:cNvPr id="3" name="Picture 5" descr=""/>
        <xdr:cNvPicPr/>
      </xdr:nvPicPr>
      <xdr:blipFill>
        <a:blip r:embed="rId4"/>
        <a:stretch/>
      </xdr:blipFill>
      <xdr:spPr>
        <a:xfrm>
          <a:off x="0" y="312516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39960</xdr:colOff>
      <xdr:row>6</xdr:row>
      <xdr:rowOff>37800</xdr:rowOff>
    </xdr:from>
    <xdr:to>
      <xdr:col>16</xdr:col>
      <xdr:colOff>40680</xdr:colOff>
      <xdr:row>51</xdr:row>
      <xdr:rowOff>66600</xdr:rowOff>
    </xdr:to>
    <xdr:pic>
      <xdr:nvPicPr>
        <xdr:cNvPr id="4" name="Picture 6" descr=""/>
        <xdr:cNvPicPr/>
      </xdr:nvPicPr>
      <xdr:blipFill>
        <a:blip r:embed="rId5"/>
        <a:stretch/>
      </xdr:blipFill>
      <xdr:spPr>
        <a:xfrm>
          <a:off x="39960" y="1009440"/>
          <a:ext cx="10211400" cy="731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49</xdr:row>
      <xdr:rowOff>0</xdr:rowOff>
    </xdr:from>
    <xdr:to>
      <xdr:col>16</xdr:col>
      <xdr:colOff>720</xdr:colOff>
      <xdr:row>94</xdr:row>
      <xdr:rowOff>9720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0" y="79344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16</xdr:col>
      <xdr:colOff>720</xdr:colOff>
      <xdr:row>142</xdr:row>
      <xdr:rowOff>9720</xdr:rowOff>
    </xdr:to>
    <xdr:pic>
      <xdr:nvPicPr>
        <xdr:cNvPr id="6" name="Picture 2" descr=""/>
        <xdr:cNvPicPr/>
      </xdr:nvPicPr>
      <xdr:blipFill>
        <a:blip r:embed="rId2"/>
        <a:stretch/>
      </xdr:blipFill>
      <xdr:spPr>
        <a:xfrm>
          <a:off x="0" y="157068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16</xdr:col>
      <xdr:colOff>720</xdr:colOff>
      <xdr:row>190</xdr:row>
      <xdr:rowOff>9720</xdr:rowOff>
    </xdr:to>
    <xdr:pic>
      <xdr:nvPicPr>
        <xdr:cNvPr id="7" name="Picture 3" descr=""/>
        <xdr:cNvPicPr/>
      </xdr:nvPicPr>
      <xdr:blipFill>
        <a:blip r:embed="rId3"/>
        <a:stretch/>
      </xdr:blipFill>
      <xdr:spPr>
        <a:xfrm>
          <a:off x="0" y="234792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16</xdr:col>
      <xdr:colOff>720</xdr:colOff>
      <xdr:row>238</xdr:row>
      <xdr:rowOff>9720</xdr:rowOff>
    </xdr:to>
    <xdr:pic>
      <xdr:nvPicPr>
        <xdr:cNvPr id="8" name="Picture 4" descr=""/>
        <xdr:cNvPicPr/>
      </xdr:nvPicPr>
      <xdr:blipFill>
        <a:blip r:embed="rId4"/>
        <a:stretch/>
      </xdr:blipFill>
      <xdr:spPr>
        <a:xfrm>
          <a:off x="0" y="312516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32</xdr:col>
      <xdr:colOff>360</xdr:colOff>
      <xdr:row>45</xdr:row>
      <xdr:rowOff>28440</xdr:rowOff>
    </xdr:to>
    <xdr:pic>
      <xdr:nvPicPr>
        <xdr:cNvPr id="9" name="Picture 6" descr=""/>
        <xdr:cNvPicPr/>
      </xdr:nvPicPr>
      <xdr:blipFill>
        <a:blip r:embed="rId5"/>
        <a:stretch/>
      </xdr:blipFill>
      <xdr:spPr>
        <a:xfrm>
          <a:off x="0" y="0"/>
          <a:ext cx="20422080" cy="731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49</xdr:row>
      <xdr:rowOff>0</xdr:rowOff>
    </xdr:from>
    <xdr:to>
      <xdr:col>16</xdr:col>
      <xdr:colOff>720</xdr:colOff>
      <xdr:row>94</xdr:row>
      <xdr:rowOff>9720</xdr:rowOff>
    </xdr:to>
    <xdr:pic>
      <xdr:nvPicPr>
        <xdr:cNvPr id="10" name="Picture 1" descr=""/>
        <xdr:cNvPicPr/>
      </xdr:nvPicPr>
      <xdr:blipFill>
        <a:blip r:embed="rId1"/>
        <a:stretch/>
      </xdr:blipFill>
      <xdr:spPr>
        <a:xfrm>
          <a:off x="0" y="79344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16</xdr:col>
      <xdr:colOff>720</xdr:colOff>
      <xdr:row>142</xdr:row>
      <xdr:rowOff>9720</xdr:rowOff>
    </xdr:to>
    <xdr:pic>
      <xdr:nvPicPr>
        <xdr:cNvPr id="11" name="Picture 2" descr=""/>
        <xdr:cNvPicPr/>
      </xdr:nvPicPr>
      <xdr:blipFill>
        <a:blip r:embed="rId2"/>
        <a:stretch/>
      </xdr:blipFill>
      <xdr:spPr>
        <a:xfrm>
          <a:off x="0" y="157068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16</xdr:col>
      <xdr:colOff>720</xdr:colOff>
      <xdr:row>190</xdr:row>
      <xdr:rowOff>9720</xdr:rowOff>
    </xdr:to>
    <xdr:pic>
      <xdr:nvPicPr>
        <xdr:cNvPr id="12" name="Picture 3" descr=""/>
        <xdr:cNvPicPr/>
      </xdr:nvPicPr>
      <xdr:blipFill>
        <a:blip r:embed="rId3"/>
        <a:stretch/>
      </xdr:blipFill>
      <xdr:spPr>
        <a:xfrm>
          <a:off x="0" y="234792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16</xdr:col>
      <xdr:colOff>720</xdr:colOff>
      <xdr:row>238</xdr:row>
      <xdr:rowOff>9720</xdr:rowOff>
    </xdr:to>
    <xdr:pic>
      <xdr:nvPicPr>
        <xdr:cNvPr id="13" name="Picture 4" descr=""/>
        <xdr:cNvPicPr/>
      </xdr:nvPicPr>
      <xdr:blipFill>
        <a:blip r:embed="rId4"/>
        <a:stretch/>
      </xdr:blipFill>
      <xdr:spPr>
        <a:xfrm>
          <a:off x="0" y="31251600"/>
          <a:ext cx="10211400" cy="729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17</xdr:col>
      <xdr:colOff>720</xdr:colOff>
      <xdr:row>43</xdr:row>
      <xdr:rowOff>66600</xdr:rowOff>
    </xdr:to>
    <xdr:pic>
      <xdr:nvPicPr>
        <xdr:cNvPr id="14" name="Picture 7" descr=""/>
        <xdr:cNvPicPr/>
      </xdr:nvPicPr>
      <xdr:blipFill>
        <a:blip r:embed="rId5"/>
        <a:stretch/>
      </xdr:blipFill>
      <xdr:spPr>
        <a:xfrm>
          <a:off x="638280" y="0"/>
          <a:ext cx="10211400" cy="7029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70703125" defaultRowHeight="12.75" customHeight="true" zeroHeight="false" outlineLevelRow="0" outlineLevelCol="0"/>
  <cols>
    <col collapsed="false" customWidth="true" hidden="false" outlineLevel="0" max="1" min="1" style="1" width="31.14"/>
    <col collapsed="false" customWidth="true" hidden="false" outlineLevel="0" max="2" min="2" style="2" width="0.28"/>
    <col collapsed="false" customWidth="true" hidden="true" outlineLevel="0" max="16" min="3" style="2" width="15.7"/>
    <col collapsed="false" customWidth="true" hidden="true" outlineLevel="0" max="19" min="17" style="0" width="15.7"/>
    <col collapsed="false" customWidth="true" hidden="false" outlineLevel="0" max="20" min="20" style="3" width="12.42"/>
    <col collapsed="false" customWidth="true" hidden="false" outlineLevel="0" max="21" min="21" style="3" width="11.42"/>
    <col collapsed="false" customWidth="true" hidden="false" outlineLevel="0" max="22" min="22" style="4" width="9.14"/>
    <col collapsed="false" customWidth="true" hidden="false" outlineLevel="0" max="23" min="23" style="3" width="0.13"/>
    <col collapsed="false" customWidth="true" hidden="false" outlineLevel="0" max="24" min="24" style="4" width="14.85"/>
    <col collapsed="false" customWidth="true" hidden="false" outlineLevel="0" max="26" min="25" style="3" width="11.56"/>
    <col collapsed="false" customWidth="true" hidden="false" outlineLevel="0" max="27" min="27" style="3" width="10.71"/>
    <col collapsed="false" customWidth="true" hidden="false" outlineLevel="0" max="28" min="28" style="3" width="9.14"/>
    <col collapsed="false" customWidth="true" hidden="false" outlineLevel="0" max="29" min="29" style="3" width="11.42"/>
    <col collapsed="false" customWidth="true" hidden="false" outlineLevel="0" max="30" min="30" style="3" width="9.41"/>
    <col collapsed="false" customWidth="true" hidden="false" outlineLevel="0" max="40" min="31" style="3" width="10.56"/>
    <col collapsed="false" customWidth="true" hidden="false" outlineLevel="0" max="42" min="41" style="3" width="10.13"/>
    <col collapsed="false" customWidth="true" hidden="false" outlineLevel="0" max="46" min="43" style="3" width="10.56"/>
    <col collapsed="false" customWidth="true" hidden="false" outlineLevel="0" max="47" min="47" style="3" width="11.56"/>
    <col collapsed="false" customWidth="true" hidden="false" outlineLevel="0" max="48" min="48" style="3" width="9.85"/>
    <col collapsed="false" customWidth="true" hidden="false" outlineLevel="0" max="49" min="49" style="3" width="8.56"/>
    <col collapsed="false" customWidth="true" hidden="false" outlineLevel="0" max="50" min="50" style="3" width="12.14"/>
    <col collapsed="false" customWidth="true" hidden="false" outlineLevel="0" max="51" min="51" style="3" width="10.56"/>
    <col collapsed="false" customWidth="true" hidden="false" outlineLevel="0" max="52" min="52" style="0" width="11.56"/>
    <col collapsed="false" customWidth="true" hidden="false" outlineLevel="0" max="53" min="53" style="0" width="12.14"/>
    <col collapsed="false" customWidth="true" hidden="false" outlineLevel="0" max="54" min="54" style="0" width="10.13"/>
    <col collapsed="false" customWidth="true" hidden="false" outlineLevel="0" max="55" min="55" style="2" width="11.56"/>
    <col collapsed="false" customWidth="true" hidden="false" outlineLevel="0" max="57" min="56" style="0" width="11.99"/>
    <col collapsed="false" customWidth="true" hidden="false" outlineLevel="0" max="58" min="58" style="0" width="12.7"/>
    <col collapsed="false" customWidth="true" hidden="false" outlineLevel="0" max="59" min="59" style="0" width="14.28"/>
    <col collapsed="false" customWidth="true" hidden="false" outlineLevel="0" max="60" min="60" style="0" width="13.56"/>
    <col collapsed="false" customWidth="true" hidden="false" outlineLevel="0" max="61" min="61" style="0" width="12.7"/>
    <col collapsed="false" customWidth="true" hidden="false" outlineLevel="0" max="62" min="62" style="0" width="11.28"/>
    <col collapsed="false" customWidth="true" hidden="false" outlineLevel="0" max="63" min="63" style="0" width="10.85"/>
    <col collapsed="false" customWidth="true" hidden="false" outlineLevel="0" max="64" min="64" style="0" width="15.7"/>
    <col collapsed="false" customWidth="true" hidden="false" outlineLevel="0" max="65" min="65" style="5" width="10.41"/>
    <col collapsed="false" customWidth="true" hidden="false" outlineLevel="0" max="66" min="66" style="5" width="11.7"/>
    <col collapsed="false" customWidth="true" hidden="false" outlineLevel="0" max="67" min="67" style="5" width="10.13"/>
    <col collapsed="false" customWidth="true" hidden="false" outlineLevel="0" max="68" min="68" style="0" width="11.28"/>
    <col collapsed="false" customWidth="true" hidden="false" outlineLevel="0" max="69" min="69" style="0" width="12.56"/>
    <col collapsed="false" customWidth="true" hidden="false" outlineLevel="0" max="71" min="70" style="3" width="10.56"/>
    <col collapsed="false" customWidth="true" hidden="false" outlineLevel="0" max="72" min="72" style="3" width="13.99"/>
    <col collapsed="false" customWidth="true" hidden="false" outlineLevel="0" max="73" min="73" style="3" width="10.56"/>
    <col collapsed="false" customWidth="true" hidden="false" outlineLevel="0" max="77" min="74" style="5" width="10.56"/>
    <col collapsed="false" customWidth="true" hidden="false" outlineLevel="0" max="78" min="78" style="5" width="13.28"/>
    <col collapsed="false" customWidth="true" hidden="false" outlineLevel="0" max="79" min="79" style="5" width="10.56"/>
    <col collapsed="false" customWidth="true" hidden="false" outlineLevel="0" max="80" min="80" style="5" width="9.85"/>
    <col collapsed="false" customWidth="true" hidden="false" outlineLevel="0" max="82" min="81" style="5" width="10.56"/>
    <col collapsed="false" customWidth="true" hidden="false" outlineLevel="0" max="83" min="83" style="0" width="12.28"/>
    <col collapsed="false" customWidth="true" hidden="false" outlineLevel="0" max="84" min="84" style="0" width="10.56"/>
    <col collapsed="false" customWidth="true" hidden="false" outlineLevel="0" max="85" min="85" style="0" width="11.7"/>
    <col collapsed="false" customWidth="false" hidden="false" outlineLevel="0" max="86" min="86" style="3" width="13.7"/>
    <col collapsed="false" customWidth="true" hidden="false" outlineLevel="0" max="87" min="87" style="0" width="10.13"/>
    <col collapsed="false" customWidth="true" hidden="false" outlineLevel="0" max="88" min="88" style="0" width="10.56"/>
    <col collapsed="false" customWidth="true" hidden="false" outlineLevel="0" max="89" min="89" style="0" width="11.28"/>
    <col collapsed="false" customWidth="true" hidden="false" outlineLevel="0" max="90" min="90" style="0" width="12.7"/>
    <col collapsed="false" customWidth="true" hidden="false" outlineLevel="0" max="91" min="91" style="6" width="13.14"/>
    <col collapsed="false" customWidth="true" hidden="false" outlineLevel="0" max="92" min="92" style="0" width="11.28"/>
    <col collapsed="false" customWidth="false" hidden="false" outlineLevel="0" max="95" min="95" style="7" width="13.7"/>
  </cols>
  <sheetData>
    <row r="1" customFormat="false" ht="12.75" hidden="false" customHeight="false" outlineLevel="0" collapsed="false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T1" s="10"/>
      <c r="U1" s="11"/>
      <c r="V1" s="12"/>
      <c r="W1" s="11"/>
      <c r="X1" s="12"/>
      <c r="Y1" s="10"/>
      <c r="Z1" s="10"/>
      <c r="AA1" s="10"/>
      <c r="AB1" s="10"/>
      <c r="AC1" s="10"/>
      <c r="AD1" s="10"/>
      <c r="AE1" s="10"/>
      <c r="AF1" s="10"/>
      <c r="AG1" s="10"/>
      <c r="AH1" s="10"/>
      <c r="AJ1" s="10"/>
      <c r="AK1" s="10"/>
      <c r="AL1" s="10"/>
      <c r="AN1" s="11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3"/>
      <c r="BA1" s="13"/>
      <c r="BB1" s="13"/>
      <c r="BC1" s="14"/>
      <c r="BD1" s="13"/>
      <c r="BE1" s="13"/>
      <c r="BF1" s="13"/>
      <c r="BG1" s="13"/>
      <c r="BH1" s="15" t="s">
        <v>0</v>
      </c>
      <c r="BI1" s="15" t="s">
        <v>0</v>
      </c>
      <c r="BJ1" s="13"/>
      <c r="BK1" s="13"/>
      <c r="BL1" s="13"/>
      <c r="BQ1" s="16"/>
      <c r="BR1" s="15"/>
      <c r="BS1" s="16"/>
      <c r="BT1" s="16"/>
      <c r="BU1" s="16"/>
      <c r="BV1" s="5" t="s">
        <v>1</v>
      </c>
      <c r="BX1" s="5" t="s">
        <v>1</v>
      </c>
      <c r="BY1" s="5" t="s">
        <v>1</v>
      </c>
      <c r="BZ1" s="5" t="s">
        <v>1</v>
      </c>
      <c r="CA1" s="5" t="s">
        <v>1</v>
      </c>
      <c r="CD1" s="5" t="s">
        <v>1</v>
      </c>
      <c r="CH1" s="17"/>
      <c r="CI1" s="0" t="s">
        <v>1</v>
      </c>
      <c r="CJ1" s="0" t="s">
        <v>1</v>
      </c>
      <c r="CL1" s="0" t="s">
        <v>1</v>
      </c>
      <c r="CM1" s="18" t="s">
        <v>1</v>
      </c>
    </row>
    <row r="2" customFormat="false" ht="13.5" hidden="false" customHeight="false" outlineLevel="0" collapsed="false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T2" s="21"/>
      <c r="U2" s="21"/>
      <c r="W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11"/>
      <c r="AJ2" s="21"/>
      <c r="AK2" s="21"/>
      <c r="AL2" s="21"/>
      <c r="AM2" s="11"/>
      <c r="AN2" s="22"/>
      <c r="AO2" s="21" t="s">
        <v>2</v>
      </c>
      <c r="AP2" s="21"/>
      <c r="AQ2" s="22"/>
      <c r="AR2" s="22"/>
      <c r="AS2" s="22"/>
      <c r="AT2" s="22"/>
      <c r="AU2" s="21"/>
      <c r="AV2" s="21"/>
      <c r="AW2" s="21"/>
      <c r="AX2" s="21"/>
      <c r="AY2" s="21"/>
      <c r="BG2" s="0" t="s">
        <v>1</v>
      </c>
      <c r="BM2" s="5" t="s">
        <v>1</v>
      </c>
      <c r="BN2" s="5" t="s">
        <v>1</v>
      </c>
      <c r="BO2" s="5" t="s">
        <v>1</v>
      </c>
      <c r="BP2" s="0" t="s">
        <v>1</v>
      </c>
      <c r="BQ2" s="16"/>
      <c r="BR2" s="16"/>
      <c r="BS2" s="16"/>
      <c r="BT2" s="16"/>
      <c r="BU2" s="16"/>
      <c r="CE2" s="0" t="s">
        <v>1</v>
      </c>
      <c r="CH2" s="23" t="s">
        <v>3</v>
      </c>
      <c r="CQ2" s="0"/>
    </row>
    <row r="3" customFormat="false" ht="15" hidden="false" customHeight="false" outlineLevel="0" collapsed="false">
      <c r="A3" s="2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5"/>
      <c r="R3" s="26"/>
      <c r="S3" s="27"/>
      <c r="T3" s="21"/>
      <c r="U3" s="21"/>
      <c r="W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 t="s">
        <v>4</v>
      </c>
      <c r="AP3" s="21"/>
      <c r="AQ3" s="21"/>
      <c r="AR3" s="21"/>
      <c r="AS3" s="21"/>
      <c r="AT3" s="21"/>
      <c r="AU3" s="21"/>
      <c r="AV3" s="21"/>
      <c r="AW3" s="21"/>
      <c r="AX3" s="21"/>
      <c r="AY3" s="21"/>
      <c r="BG3" s="27"/>
      <c r="BI3" s="0" t="s">
        <v>5</v>
      </c>
      <c r="BL3" s="28" t="s">
        <v>6</v>
      </c>
      <c r="BM3" s="29"/>
      <c r="CH3" s="17"/>
      <c r="CM3" s="30" t="s">
        <v>7</v>
      </c>
      <c r="CQ3" s="0"/>
    </row>
    <row r="4" customFormat="false" ht="19.5" hidden="false" customHeight="true" outlineLevel="0" collapsed="false">
      <c r="Q4" s="1"/>
      <c r="R4" s="27"/>
      <c r="S4" s="27"/>
      <c r="T4" s="21"/>
      <c r="U4" s="21"/>
      <c r="V4" s="4" t="s">
        <v>8</v>
      </c>
      <c r="W4" s="21"/>
      <c r="Y4" s="21"/>
      <c r="Z4" s="21"/>
      <c r="AA4" s="21"/>
      <c r="AB4" s="31"/>
      <c r="AC4" s="21"/>
      <c r="AD4" s="3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31"/>
      <c r="AR4" s="21"/>
      <c r="AS4" s="21"/>
      <c r="AT4" s="21"/>
      <c r="AU4" s="21"/>
      <c r="AV4" s="21"/>
      <c r="AW4" s="21"/>
      <c r="AX4" s="21"/>
      <c r="AY4" s="21"/>
      <c r="BG4" s="32" t="s">
        <v>9</v>
      </c>
      <c r="BI4" s="0" t="s">
        <v>10</v>
      </c>
      <c r="BL4" s="33" t="s">
        <v>11</v>
      </c>
      <c r="BM4" s="34"/>
      <c r="BR4" s="35" t="s">
        <v>12</v>
      </c>
      <c r="BW4" s="5" t="s">
        <v>13</v>
      </c>
      <c r="BX4" s="5" t="s">
        <v>13</v>
      </c>
      <c r="BY4" s="5" t="s">
        <v>13</v>
      </c>
      <c r="BZ4" s="5" t="s">
        <v>13</v>
      </c>
      <c r="CA4" s="5" t="s">
        <v>13</v>
      </c>
      <c r="CD4" s="5" t="s">
        <v>13</v>
      </c>
      <c r="CH4" s="17"/>
      <c r="CM4" s="30" t="s">
        <v>14</v>
      </c>
      <c r="CO4" s="36"/>
    </row>
    <row r="5" customFormat="false" ht="15.75" hidden="false" customHeight="false" outlineLevel="0" collapsed="false">
      <c r="Q5" s="37"/>
      <c r="R5" s="38"/>
      <c r="S5" s="38"/>
      <c r="T5" s="39"/>
      <c r="U5" s="40"/>
      <c r="V5" s="39"/>
      <c r="W5" s="40"/>
      <c r="X5" s="39" t="s">
        <v>15</v>
      </c>
      <c r="Y5" s="39"/>
      <c r="Z5" s="39"/>
      <c r="AA5" s="41" t="n">
        <v>0.008039</v>
      </c>
      <c r="AB5" s="21"/>
      <c r="AD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U5" s="42"/>
      <c r="AV5" s="42"/>
      <c r="AW5" s="42"/>
      <c r="AX5" s="42" t="s">
        <v>16</v>
      </c>
      <c r="BE5" s="4" t="s">
        <v>17</v>
      </c>
      <c r="BF5" s="4" t="s">
        <v>17</v>
      </c>
      <c r="BG5" s="43"/>
      <c r="BH5" s="43"/>
      <c r="BI5" s="43"/>
      <c r="BJ5" s="43"/>
      <c r="BK5" s="43"/>
      <c r="BL5" s="43"/>
      <c r="BM5" s="44" t="s">
        <v>18</v>
      </c>
      <c r="BN5" s="44" t="s">
        <v>19</v>
      </c>
      <c r="BO5" s="44" t="s">
        <v>19</v>
      </c>
      <c r="BP5" s="0" t="s">
        <v>1</v>
      </c>
      <c r="BQ5" s="38" t="s">
        <v>20</v>
      </c>
      <c r="BR5" s="45" t="s">
        <v>21</v>
      </c>
      <c r="BS5" s="46"/>
      <c r="BT5" s="46"/>
      <c r="BW5" s="5" t="s">
        <v>22</v>
      </c>
      <c r="BX5" s="44" t="s">
        <v>22</v>
      </c>
      <c r="BY5" s="47" t="s">
        <v>23</v>
      </c>
      <c r="BZ5" s="44" t="s">
        <v>23</v>
      </c>
      <c r="CA5" s="47" t="s">
        <v>23</v>
      </c>
      <c r="CC5" s="47"/>
      <c r="CD5" s="47" t="s">
        <v>23</v>
      </c>
      <c r="CH5" s="17"/>
      <c r="CM5" s="30" t="s">
        <v>24</v>
      </c>
    </row>
    <row r="6" customFormat="false" ht="12.75" hidden="false" customHeight="false" outlineLevel="0" collapsed="false">
      <c r="E6" s="48"/>
      <c r="F6" s="48"/>
      <c r="G6" s="48"/>
      <c r="H6" s="48"/>
      <c r="I6" s="49"/>
      <c r="J6" s="49"/>
      <c r="K6" s="49"/>
      <c r="L6" s="49"/>
      <c r="M6" s="49"/>
      <c r="N6" s="49"/>
      <c r="O6" s="50" t="s">
        <v>25</v>
      </c>
      <c r="Q6" s="37"/>
      <c r="R6" s="38"/>
      <c r="S6" s="38"/>
      <c r="T6" s="38" t="s">
        <v>26</v>
      </c>
      <c r="U6" s="43" t="s">
        <v>27</v>
      </c>
      <c r="W6" s="43" t="s">
        <v>27</v>
      </c>
      <c r="X6" s="51"/>
      <c r="Y6" s="38" t="s">
        <v>26</v>
      </c>
      <c r="Z6" s="38" t="s">
        <v>26</v>
      </c>
      <c r="AA6" s="52" t="s">
        <v>27</v>
      </c>
      <c r="AB6" s="53" t="s">
        <v>28</v>
      </c>
      <c r="AC6" s="53" t="s">
        <v>27</v>
      </c>
      <c r="AD6" s="53" t="s">
        <v>28</v>
      </c>
      <c r="AE6" s="53" t="s">
        <v>27</v>
      </c>
      <c r="AF6" s="54"/>
      <c r="AG6" s="54"/>
      <c r="AI6" s="55" t="s">
        <v>27</v>
      </c>
      <c r="AJ6" s="54"/>
      <c r="AK6" s="54"/>
      <c r="AM6" s="55" t="s">
        <v>27</v>
      </c>
      <c r="AN6" s="38" t="s">
        <v>29</v>
      </c>
      <c r="AO6" s="56" t="s">
        <v>30</v>
      </c>
      <c r="AP6" s="52" t="s">
        <v>27</v>
      </c>
      <c r="AQ6" s="57" t="s">
        <v>28</v>
      </c>
      <c r="AR6" s="48" t="s">
        <v>27</v>
      </c>
      <c r="AS6" s="57" t="s">
        <v>28</v>
      </c>
      <c r="AT6" s="48" t="s">
        <v>27</v>
      </c>
      <c r="AU6" s="38" t="s">
        <v>26</v>
      </c>
      <c r="AV6" s="56" t="s">
        <v>30</v>
      </c>
      <c r="AW6" s="56" t="s">
        <v>30</v>
      </c>
      <c r="AX6" s="56" t="s">
        <v>30</v>
      </c>
      <c r="AY6" s="47" t="s">
        <v>27</v>
      </c>
      <c r="AZ6" s="38" t="s">
        <v>26</v>
      </c>
      <c r="BA6" s="38" t="s">
        <v>29</v>
      </c>
      <c r="BB6" s="47" t="s">
        <v>27</v>
      </c>
      <c r="BC6" s="58" t="s">
        <v>26</v>
      </c>
      <c r="BD6" s="38" t="s">
        <v>29</v>
      </c>
      <c r="BE6" s="38" t="s">
        <v>31</v>
      </c>
      <c r="BF6" s="38" t="s">
        <v>31</v>
      </c>
      <c r="BG6" s="59" t="s">
        <v>18</v>
      </c>
      <c r="BH6" s="60" t="s">
        <v>25</v>
      </c>
      <c r="BI6" s="61" t="s">
        <v>25</v>
      </c>
      <c r="BJ6" s="62" t="s">
        <v>32</v>
      </c>
      <c r="BK6" s="45" t="s">
        <v>33</v>
      </c>
      <c r="BL6" s="62" t="s">
        <v>34</v>
      </c>
      <c r="BM6" s="55" t="s">
        <v>35</v>
      </c>
      <c r="BN6" s="47" t="s">
        <v>36</v>
      </c>
      <c r="BO6" s="44" t="s">
        <v>37</v>
      </c>
      <c r="BP6" s="38" t="s">
        <v>23</v>
      </c>
      <c r="BQ6" s="38" t="s">
        <v>38</v>
      </c>
      <c r="BR6" s="45" t="s">
        <v>39</v>
      </c>
      <c r="BS6" s="63" t="s">
        <v>40</v>
      </c>
      <c r="BT6" s="63" t="s">
        <v>25</v>
      </c>
      <c r="BU6" s="62" t="s">
        <v>21</v>
      </c>
      <c r="BV6" s="55" t="s">
        <v>21</v>
      </c>
      <c r="BW6" s="55" t="s">
        <v>41</v>
      </c>
      <c r="BX6" s="44" t="s">
        <v>41</v>
      </c>
      <c r="BY6" s="47" t="s">
        <v>42</v>
      </c>
      <c r="BZ6" s="44" t="s">
        <v>42</v>
      </c>
      <c r="CA6" s="47" t="s">
        <v>43</v>
      </c>
      <c r="CC6" s="47"/>
      <c r="CD6" s="47" t="s">
        <v>43</v>
      </c>
      <c r="CE6" s="4" t="s">
        <v>44</v>
      </c>
      <c r="CF6" s="38" t="s">
        <v>45</v>
      </c>
      <c r="CG6" s="7" t="s">
        <v>46</v>
      </c>
      <c r="CH6" s="64" t="s">
        <v>11</v>
      </c>
      <c r="CI6" s="38" t="s">
        <v>47</v>
      </c>
      <c r="CJ6" s="38" t="s">
        <v>48</v>
      </c>
      <c r="CK6" s="38" t="s">
        <v>49</v>
      </c>
      <c r="CL6" s="38" t="s">
        <v>50</v>
      </c>
      <c r="CM6" s="65" t="s">
        <v>48</v>
      </c>
      <c r="CN6" s="38" t="s">
        <v>49</v>
      </c>
      <c r="CO6" s="38"/>
      <c r="CP6" s="38"/>
      <c r="CQ6" s="38"/>
      <c r="CR6" s="38"/>
    </row>
    <row r="7" customFormat="false" ht="12.75" hidden="false" customHeight="false" outlineLevel="0" collapsed="false">
      <c r="B7" s="66"/>
      <c r="C7" s="67" t="s">
        <v>51</v>
      </c>
      <c r="D7" s="67" t="s">
        <v>52</v>
      </c>
      <c r="E7" s="67"/>
      <c r="F7" s="67" t="s">
        <v>53</v>
      </c>
      <c r="G7" s="67" t="s">
        <v>54</v>
      </c>
      <c r="H7" s="67" t="s">
        <v>55</v>
      </c>
      <c r="I7" s="38" t="s">
        <v>56</v>
      </c>
      <c r="J7" s="38"/>
      <c r="K7" s="38"/>
      <c r="L7" s="38"/>
      <c r="M7" s="38"/>
      <c r="N7" s="38"/>
      <c r="O7" s="38" t="s">
        <v>57</v>
      </c>
      <c r="P7" s="43" t="s">
        <v>58</v>
      </c>
      <c r="Q7" s="68" t="s">
        <v>58</v>
      </c>
      <c r="R7" s="38" t="s">
        <v>59</v>
      </c>
      <c r="S7" s="38" t="s">
        <v>59</v>
      </c>
      <c r="T7" s="69" t="s">
        <v>60</v>
      </c>
      <c r="U7" s="53" t="s">
        <v>61</v>
      </c>
      <c r="V7" s="70"/>
      <c r="W7" s="53" t="s">
        <v>61</v>
      </c>
      <c r="X7" s="71" t="s">
        <v>62</v>
      </c>
      <c r="Y7" s="69" t="s">
        <v>63</v>
      </c>
      <c r="Z7" s="69" t="s">
        <v>64</v>
      </c>
      <c r="AA7" s="55" t="s">
        <v>65</v>
      </c>
      <c r="AB7" s="53" t="s">
        <v>66</v>
      </c>
      <c r="AC7" s="53" t="s">
        <v>61</v>
      </c>
      <c r="AD7" s="53" t="s">
        <v>67</v>
      </c>
      <c r="AE7" s="53" t="s">
        <v>68</v>
      </c>
      <c r="AF7" s="53" t="s">
        <v>30</v>
      </c>
      <c r="AG7" s="53" t="s">
        <v>30</v>
      </c>
      <c r="AH7" s="53" t="s">
        <v>30</v>
      </c>
      <c r="AI7" s="53" t="s">
        <v>66</v>
      </c>
      <c r="AJ7" s="53" t="s">
        <v>30</v>
      </c>
      <c r="AK7" s="53" t="s">
        <v>30</v>
      </c>
      <c r="AL7" s="53" t="s">
        <v>30</v>
      </c>
      <c r="AM7" s="53" t="s">
        <v>66</v>
      </c>
      <c r="AN7" s="69" t="s">
        <v>64</v>
      </c>
      <c r="AO7" s="56" t="s">
        <v>69</v>
      </c>
      <c r="AP7" s="38" t="s">
        <v>70</v>
      </c>
      <c r="AQ7" s="57" t="s">
        <v>71</v>
      </c>
      <c r="AR7" s="57" t="s">
        <v>71</v>
      </c>
      <c r="AS7" s="57" t="s">
        <v>71</v>
      </c>
      <c r="AT7" s="57" t="s">
        <v>71</v>
      </c>
      <c r="AU7" s="69" t="s">
        <v>60</v>
      </c>
      <c r="AV7" s="56" t="s">
        <v>69</v>
      </c>
      <c r="AW7" s="56" t="s">
        <v>72</v>
      </c>
      <c r="AX7" s="56" t="s">
        <v>69</v>
      </c>
      <c r="AY7" s="38" t="s">
        <v>70</v>
      </c>
      <c r="AZ7" s="69" t="s">
        <v>63</v>
      </c>
      <c r="BA7" s="69" t="s">
        <v>64</v>
      </c>
      <c r="BB7" s="38" t="s">
        <v>70</v>
      </c>
      <c r="BC7" s="72" t="s">
        <v>63</v>
      </c>
      <c r="BD7" s="69" t="s">
        <v>64</v>
      </c>
      <c r="BE7" s="69" t="s">
        <v>73</v>
      </c>
      <c r="BF7" s="69" t="s">
        <v>73</v>
      </c>
      <c r="BG7" s="73" t="s">
        <v>72</v>
      </c>
      <c r="BH7" s="74" t="s">
        <v>31</v>
      </c>
      <c r="BI7" s="75" t="s">
        <v>74</v>
      </c>
      <c r="BJ7" s="62" t="s">
        <v>75</v>
      </c>
      <c r="BK7" s="45" t="s">
        <v>76</v>
      </c>
      <c r="BL7" s="62" t="s">
        <v>77</v>
      </c>
      <c r="BM7" s="55" t="s">
        <v>37</v>
      </c>
      <c r="BN7" s="55" t="s">
        <v>72</v>
      </c>
      <c r="BO7" s="55" t="s">
        <v>43</v>
      </c>
      <c r="BP7" s="38" t="s">
        <v>43</v>
      </c>
      <c r="BQ7" s="0" t="s">
        <v>78</v>
      </c>
      <c r="BR7" s="76" t="s">
        <v>79</v>
      </c>
      <c r="BS7" s="63" t="s">
        <v>80</v>
      </c>
      <c r="BT7" s="63" t="s">
        <v>31</v>
      </c>
      <c r="BU7" s="62" t="s">
        <v>39</v>
      </c>
      <c r="BV7" s="55" t="s">
        <v>39</v>
      </c>
      <c r="BW7" s="55" t="s">
        <v>81</v>
      </c>
      <c r="BX7" s="55" t="s">
        <v>82</v>
      </c>
      <c r="BY7" s="55" t="s">
        <v>83</v>
      </c>
      <c r="BZ7" s="55" t="s">
        <v>82</v>
      </c>
      <c r="CA7" s="77" t="s">
        <v>84</v>
      </c>
      <c r="CC7" s="77"/>
      <c r="CD7" s="77" t="s">
        <v>84</v>
      </c>
      <c r="CE7" s="38" t="s">
        <v>43</v>
      </c>
      <c r="CF7" s="38" t="s">
        <v>85</v>
      </c>
      <c r="CG7" s="38" t="s">
        <v>86</v>
      </c>
      <c r="CH7" s="64" t="s">
        <v>87</v>
      </c>
      <c r="CI7" s="38" t="s">
        <v>85</v>
      </c>
      <c r="CJ7" s="38" t="s">
        <v>41</v>
      </c>
      <c r="CK7" s="38" t="s">
        <v>80</v>
      </c>
      <c r="CL7" s="38" t="s">
        <v>88</v>
      </c>
      <c r="CM7" s="65" t="s">
        <v>89</v>
      </c>
      <c r="CN7" s="38" t="s">
        <v>80</v>
      </c>
      <c r="CO7" s="38"/>
      <c r="CP7" s="38"/>
      <c r="CQ7" s="38"/>
      <c r="CR7" s="38"/>
    </row>
    <row r="8" customFormat="false" ht="12.75" hidden="false" customHeight="false" outlineLevel="0" collapsed="false">
      <c r="B8" s="66"/>
      <c r="C8" s="78" t="n">
        <v>19630</v>
      </c>
      <c r="D8" s="78" t="n">
        <v>19630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43" t="s">
        <v>90</v>
      </c>
      <c r="Q8" s="68" t="s">
        <v>90</v>
      </c>
      <c r="R8" s="38" t="s">
        <v>91</v>
      </c>
      <c r="S8" s="38" t="s">
        <v>91</v>
      </c>
      <c r="T8" s="38" t="s">
        <v>92</v>
      </c>
      <c r="U8" s="53" t="s">
        <v>93</v>
      </c>
      <c r="V8" s="70" t="s">
        <v>66</v>
      </c>
      <c r="W8" s="53" t="s">
        <v>93</v>
      </c>
      <c r="X8" s="71" t="s">
        <v>94</v>
      </c>
      <c r="Y8" s="38" t="s">
        <v>95</v>
      </c>
      <c r="Z8" s="38" t="s">
        <v>95</v>
      </c>
      <c r="AA8" s="55" t="s">
        <v>72</v>
      </c>
      <c r="AB8" s="53"/>
      <c r="AC8" s="53" t="s">
        <v>93</v>
      </c>
      <c r="AD8" s="53"/>
      <c r="AE8" s="53" t="s">
        <v>93</v>
      </c>
      <c r="AF8" s="53" t="s">
        <v>66</v>
      </c>
      <c r="AG8" s="53" t="s">
        <v>66</v>
      </c>
      <c r="AH8" s="53" t="s">
        <v>66</v>
      </c>
      <c r="AI8" s="53" t="s">
        <v>94</v>
      </c>
      <c r="AJ8" s="53" t="s">
        <v>66</v>
      </c>
      <c r="AK8" s="53" t="s">
        <v>66</v>
      </c>
      <c r="AL8" s="53" t="s">
        <v>66</v>
      </c>
      <c r="AM8" s="53" t="s">
        <v>96</v>
      </c>
      <c r="AN8" s="38" t="s">
        <v>69</v>
      </c>
      <c r="AO8" s="42" t="s">
        <v>97</v>
      </c>
      <c r="AP8" s="38" t="s">
        <v>93</v>
      </c>
      <c r="AQ8" s="57" t="s">
        <v>98</v>
      </c>
      <c r="AR8" s="57" t="s">
        <v>99</v>
      </c>
      <c r="AS8" s="57" t="s">
        <v>98</v>
      </c>
      <c r="AT8" s="57" t="s">
        <v>98</v>
      </c>
      <c r="AU8" s="38" t="s">
        <v>95</v>
      </c>
      <c r="AV8" s="56" t="s">
        <v>94</v>
      </c>
      <c r="AW8" s="56" t="s">
        <v>94</v>
      </c>
      <c r="AX8" s="56" t="s">
        <v>97</v>
      </c>
      <c r="AY8" s="38" t="s">
        <v>93</v>
      </c>
      <c r="AZ8" s="38" t="s">
        <v>100</v>
      </c>
      <c r="BA8" s="38" t="e">
        <f aca="false">AZ8 'St Clair'</f>
        <v>#NULL!</v>
      </c>
      <c r="BB8" s="38" t="s">
        <v>93</v>
      </c>
      <c r="BC8" s="58" t="s">
        <v>101</v>
      </c>
      <c r="BD8" s="38" t="e">
        <f aca="false">BB8 'St Clair'</f>
        <v>#NULL!</v>
      </c>
      <c r="BE8" s="38" t="s">
        <v>102</v>
      </c>
      <c r="BF8" s="38" t="s">
        <v>96</v>
      </c>
      <c r="BG8" s="73" t="s">
        <v>103</v>
      </c>
      <c r="BH8" s="74" t="s">
        <v>104</v>
      </c>
      <c r="BI8" s="75" t="s">
        <v>104</v>
      </c>
      <c r="BJ8" s="62" t="s">
        <v>104</v>
      </c>
      <c r="BK8" s="45" t="s">
        <v>104</v>
      </c>
      <c r="BL8" s="62" t="s">
        <v>104</v>
      </c>
      <c r="BM8" s="55" t="s">
        <v>72</v>
      </c>
      <c r="BN8" s="55" t="s">
        <v>105</v>
      </c>
      <c r="BO8" s="55" t="s">
        <v>106</v>
      </c>
      <c r="BP8" s="27" t="s">
        <v>107</v>
      </c>
      <c r="BQ8" s="0" t="s">
        <v>108</v>
      </c>
      <c r="BR8" s="76" t="s">
        <v>109</v>
      </c>
      <c r="BS8" s="80" t="s">
        <v>110</v>
      </c>
      <c r="BT8" s="80" t="s">
        <v>111</v>
      </c>
      <c r="BU8" s="81" t="s">
        <v>109</v>
      </c>
      <c r="BV8" s="55" t="s">
        <v>106</v>
      </c>
      <c r="BW8" s="55"/>
      <c r="BX8" s="55" t="s">
        <v>42</v>
      </c>
      <c r="BY8" s="55" t="s">
        <v>106</v>
      </c>
      <c r="BZ8" s="55" t="s">
        <v>43</v>
      </c>
      <c r="CA8" s="55" t="s">
        <v>106</v>
      </c>
      <c r="CC8" s="55"/>
      <c r="CD8" s="55" t="s">
        <v>112</v>
      </c>
      <c r="CE8" s="38" t="s">
        <v>113</v>
      </c>
      <c r="CF8" s="38" t="s">
        <v>43</v>
      </c>
      <c r="CG8" s="38" t="s">
        <v>43</v>
      </c>
      <c r="CH8" s="82" t="s">
        <v>114</v>
      </c>
      <c r="CI8" s="38" t="s">
        <v>43</v>
      </c>
      <c r="CJ8" s="38" t="s">
        <v>106</v>
      </c>
      <c r="CK8" s="38" t="s">
        <v>106</v>
      </c>
      <c r="CL8" s="38" t="s">
        <v>115</v>
      </c>
      <c r="CM8" s="65" t="s">
        <v>41</v>
      </c>
      <c r="CN8" s="38" t="s">
        <v>116</v>
      </c>
      <c r="CO8" s="38"/>
      <c r="CP8" s="38"/>
      <c r="CQ8" s="38"/>
      <c r="CR8" s="38"/>
    </row>
    <row r="9" customFormat="false" ht="13.5" hidden="false" customHeight="false" outlineLevel="0" collapsed="false">
      <c r="B9" s="66"/>
      <c r="C9" s="39"/>
      <c r="D9" s="3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43"/>
      <c r="Q9" s="68"/>
      <c r="R9" s="38" t="s">
        <v>117</v>
      </c>
      <c r="S9" s="38" t="s">
        <v>118</v>
      </c>
      <c r="T9" s="83" t="s">
        <v>119</v>
      </c>
      <c r="U9" s="56" t="s">
        <v>120</v>
      </c>
      <c r="V9" s="56" t="s">
        <v>120</v>
      </c>
      <c r="W9" s="84" t="s">
        <v>120</v>
      </c>
      <c r="X9" s="85" t="s">
        <v>120</v>
      </c>
      <c r="Y9" s="83" t="s">
        <v>119</v>
      </c>
      <c r="Z9" s="39" t="s">
        <v>121</v>
      </c>
      <c r="AA9" s="39" t="s">
        <v>122</v>
      </c>
      <c r="AB9" s="84" t="s">
        <v>123</v>
      </c>
      <c r="AC9" s="84" t="s">
        <v>123</v>
      </c>
      <c r="AD9" s="84" t="s">
        <v>123</v>
      </c>
      <c r="AE9" s="84" t="s">
        <v>123</v>
      </c>
      <c r="AF9" s="84" t="s">
        <v>94</v>
      </c>
      <c r="AG9" s="84" t="s">
        <v>96</v>
      </c>
      <c r="AH9" s="84" t="s">
        <v>124</v>
      </c>
      <c r="AI9" s="84" t="s">
        <v>123</v>
      </c>
      <c r="AJ9" s="84" t="s">
        <v>96</v>
      </c>
      <c r="AK9" s="84" t="s">
        <v>96</v>
      </c>
      <c r="AL9" s="84" t="s">
        <v>124</v>
      </c>
      <c r="AM9" s="84" t="s">
        <v>123</v>
      </c>
      <c r="AN9" s="86" t="s">
        <v>125</v>
      </c>
      <c r="AO9" s="42" t="s">
        <v>120</v>
      </c>
      <c r="AP9" s="42" t="s">
        <v>120</v>
      </c>
      <c r="AQ9" s="87" t="s">
        <v>126</v>
      </c>
      <c r="AR9" s="87" t="s">
        <v>126</v>
      </c>
      <c r="AS9" s="87" t="s">
        <v>126</v>
      </c>
      <c r="AT9" s="87" t="s">
        <v>126</v>
      </c>
      <c r="AU9" s="88" t="s">
        <v>125</v>
      </c>
      <c r="AV9" s="56" t="s">
        <v>120</v>
      </c>
      <c r="AW9" s="56" t="s">
        <v>120</v>
      </c>
      <c r="AX9" s="56" t="s">
        <v>120</v>
      </c>
      <c r="AY9" s="56" t="s">
        <v>120</v>
      </c>
      <c r="AZ9" s="83"/>
      <c r="BA9" s="86"/>
      <c r="BB9" s="56" t="s">
        <v>120</v>
      </c>
      <c r="BC9" s="83"/>
      <c r="BD9" s="86" t="s">
        <v>125</v>
      </c>
      <c r="BE9" s="86" t="s">
        <v>127</v>
      </c>
      <c r="BF9" s="86" t="s">
        <v>127</v>
      </c>
      <c r="BG9" s="89" t="s">
        <v>121</v>
      </c>
      <c r="BH9" s="90"/>
      <c r="BI9" s="91"/>
      <c r="BJ9" s="39"/>
      <c r="BK9" s="92"/>
      <c r="BL9" s="58"/>
      <c r="BM9" s="39" t="s">
        <v>122</v>
      </c>
      <c r="BN9" s="39" t="s">
        <v>121</v>
      </c>
      <c r="BO9" s="86"/>
      <c r="BP9" s="86"/>
      <c r="BQ9" s="86"/>
      <c r="BR9" s="45"/>
      <c r="BS9" s="93"/>
      <c r="BT9" s="93"/>
      <c r="BV9" s="55"/>
      <c r="BW9" s="55"/>
      <c r="BX9" s="55"/>
      <c r="BY9" s="86"/>
      <c r="BZ9" s="86"/>
      <c r="CA9" s="86"/>
      <c r="CB9" s="86"/>
      <c r="CC9" s="86"/>
      <c r="CD9" s="86"/>
      <c r="CE9" s="86"/>
      <c r="CF9" s="86"/>
      <c r="CG9" s="58"/>
      <c r="CH9" s="94"/>
      <c r="CI9" s="58"/>
      <c r="CJ9" s="74"/>
      <c r="CK9" s="95" t="n">
        <v>203803</v>
      </c>
      <c r="CL9" s="58" t="s">
        <v>116</v>
      </c>
      <c r="CM9" s="65" t="s">
        <v>116</v>
      </c>
      <c r="CN9" s="95" t="n">
        <v>193168</v>
      </c>
      <c r="CO9" s="0" t="s">
        <v>128</v>
      </c>
      <c r="CP9" s="96"/>
      <c r="CQ9" s="97"/>
      <c r="CR9" s="2"/>
    </row>
    <row r="10" customFormat="false" ht="12.75" hidden="false" customHeight="false" outlineLevel="0" collapsed="false">
      <c r="A10" s="98" t="n">
        <v>36770</v>
      </c>
      <c r="B10" s="99"/>
      <c r="C10" s="100"/>
      <c r="D10" s="100"/>
      <c r="E10" s="100"/>
      <c r="F10" s="100" t="n">
        <v>0</v>
      </c>
      <c r="G10" s="100" t="n">
        <v>0</v>
      </c>
      <c r="H10" s="100" t="n">
        <v>0</v>
      </c>
      <c r="I10" s="100"/>
      <c r="J10" s="101" t="n">
        <v>0</v>
      </c>
      <c r="K10" s="102" t="n">
        <v>0</v>
      </c>
      <c r="L10" s="101" t="n">
        <v>0</v>
      </c>
      <c r="M10" s="101" t="n">
        <v>0</v>
      </c>
      <c r="N10" s="101" t="n">
        <v>0</v>
      </c>
      <c r="O10" s="101"/>
      <c r="P10" s="103" t="n">
        <f aca="false">SUM(B10:O10)</f>
        <v>0</v>
      </c>
      <c r="Q10" s="104" t="n">
        <v>0</v>
      </c>
      <c r="R10" s="105"/>
      <c r="S10" s="105"/>
      <c r="T10" s="106" t="n">
        <v>0</v>
      </c>
      <c r="U10" s="107" t="n">
        <f aca="false">(T10)*(1-$E$52)-(T10)</f>
        <v>0</v>
      </c>
      <c r="V10" s="108" t="n">
        <v>0</v>
      </c>
      <c r="W10" s="109" t="n">
        <f aca="false">(V10)*(1-$E$52)-(V10)</f>
        <v>0</v>
      </c>
      <c r="X10" s="108" t="n">
        <v>10000</v>
      </c>
      <c r="Y10" s="96" t="n">
        <v>0</v>
      </c>
      <c r="Z10" s="96" t="n">
        <v>0</v>
      </c>
      <c r="AA10" s="110" t="n">
        <f aca="false">SUM(X10+AL10+Y10+Z10)*(1-FARSTCL)-(X10+Y10+Z10)</f>
        <v>-61.9189999999999</v>
      </c>
      <c r="AB10" s="111"/>
      <c r="AC10" s="109" t="n">
        <f aca="false">(AB10)*(1-$E$52)-(AB10)</f>
        <v>0</v>
      </c>
      <c r="AD10" s="111"/>
      <c r="AE10" s="109" t="n">
        <f aca="false">(AD10)*(1-$E$53)-(AD10)</f>
        <v>0</v>
      </c>
      <c r="AF10" s="111" t="n">
        <v>0</v>
      </c>
      <c r="AG10" s="111" t="n">
        <v>0</v>
      </c>
      <c r="AH10" s="111" t="n">
        <v>0</v>
      </c>
      <c r="AI10" s="109" t="n">
        <f aca="false">(AF10)*(1-$E$56)-(AF10)</f>
        <v>0</v>
      </c>
      <c r="AJ10" s="111" t="n">
        <v>0</v>
      </c>
      <c r="AK10" s="111" t="n">
        <v>0</v>
      </c>
      <c r="AL10" s="111" t="n">
        <v>0</v>
      </c>
      <c r="AM10" s="109" t="n">
        <f aca="false">(AJ10)*(1-$E$52)-(AJ10)</f>
        <v>0</v>
      </c>
      <c r="AN10" s="109" t="n">
        <v>0</v>
      </c>
      <c r="AO10" s="112" t="n">
        <v>0</v>
      </c>
      <c r="AP10" s="113" t="n">
        <f aca="false">-AO10*$E$54</f>
        <v>-0</v>
      </c>
      <c r="AQ10" s="114" t="n">
        <v>0</v>
      </c>
      <c r="AR10" s="109" t="n">
        <f aca="false">-AQ10*E56</f>
        <v>-0</v>
      </c>
      <c r="AS10" s="114" t="n">
        <v>0</v>
      </c>
      <c r="AT10" s="109" t="n">
        <f aca="false">-AS10*E56</f>
        <v>-0</v>
      </c>
      <c r="AU10" s="42" t="n">
        <v>0</v>
      </c>
      <c r="AV10" s="42" t="n">
        <v>0</v>
      </c>
      <c r="AW10" s="42" t="n">
        <v>0</v>
      </c>
      <c r="AX10" s="42" t="n">
        <v>0</v>
      </c>
      <c r="AY10" s="115" t="n">
        <f aca="false">(AX10)*(1-$E$54)-(AX10)</f>
        <v>0</v>
      </c>
      <c r="AZ10" s="96" t="n">
        <v>0</v>
      </c>
      <c r="BA10" s="96" t="n">
        <v>0</v>
      </c>
      <c r="BB10" s="115" t="n">
        <f aca="false">(BA10)*(1-$E$54)-(BA10)</f>
        <v>0</v>
      </c>
      <c r="BC10" s="99" t="n">
        <v>0</v>
      </c>
      <c r="BD10" s="96" t="n">
        <v>0</v>
      </c>
      <c r="BE10" s="96" t="n">
        <v>0</v>
      </c>
      <c r="BF10" s="96" t="n">
        <v>0</v>
      </c>
      <c r="BG10" s="116" t="n">
        <f aca="false">SUM(U10:BD10)-AN10+35000+105581</f>
        <v>150519.081</v>
      </c>
      <c r="BH10" s="117"/>
      <c r="BI10" s="117" t="n">
        <f aca="false">'Central sept'!BU10*-1</f>
        <v>-0</v>
      </c>
      <c r="BJ10" s="117" t="n">
        <v>0</v>
      </c>
      <c r="BK10" s="117" t="n">
        <v>-6530</v>
      </c>
      <c r="BL10" s="117" t="n">
        <v>0</v>
      </c>
      <c r="BM10" s="118" t="n">
        <f aca="false">(BG10+BH10+BI10+BJ10+BK10+BL10)*M</f>
        <v>151916.543843536</v>
      </c>
      <c r="BN10" s="119" t="n">
        <f aca="false">(BM10/(1+STCLAIRCHIP))-(BM10)</f>
        <v>-1786.5469628798</v>
      </c>
      <c r="BO10" s="119" t="n">
        <f aca="false">BM10+BN10</f>
        <v>150129.996880656</v>
      </c>
      <c r="BP10" s="96" t="n">
        <f aca="false">(BO10)/M</f>
        <v>142295.761438877</v>
      </c>
      <c r="BQ10" s="96" t="n">
        <v>-685</v>
      </c>
      <c r="BR10" s="120" t="n">
        <v>0</v>
      </c>
      <c r="BS10" s="121" t="n">
        <v>0</v>
      </c>
      <c r="BT10" s="121" t="n">
        <v>0</v>
      </c>
      <c r="BU10" s="121" t="n">
        <f aca="false">SUM(BR10+BS10+BT10)</f>
        <v>0</v>
      </c>
      <c r="BV10" s="122" t="n">
        <f aca="false">(BU10)*M</f>
        <v>0</v>
      </c>
      <c r="BW10" s="122"/>
      <c r="BX10" s="123" t="n">
        <f aca="false">((BV10)/(1+DAWNKIRK))-(BV10)</f>
        <v>0</v>
      </c>
      <c r="BY10" s="115" t="n">
        <f aca="false">ROUND(BV10+BX10,1)</f>
        <v>0</v>
      </c>
      <c r="BZ10" s="123" t="n">
        <f aca="false">((BY10)/(1+KIRKCHIP))-(BY10)</f>
        <v>0</v>
      </c>
      <c r="CA10" s="123" t="n">
        <f aca="false">BY10+BZ10</f>
        <v>0</v>
      </c>
      <c r="CD10" s="124" t="n">
        <f aca="false">CA10/M</f>
        <v>0</v>
      </c>
      <c r="CE10" s="96" t="n">
        <v>28400</v>
      </c>
      <c r="CF10" s="96" t="n">
        <f aca="false">CE10+CD10+BP10</f>
        <v>170695.761438877</v>
      </c>
      <c r="CG10" s="96" t="n">
        <v>0</v>
      </c>
      <c r="CH10" s="125" t="n">
        <v>171381</v>
      </c>
      <c r="CI10" s="96" t="n">
        <f aca="false">+CF10+CG10-BQ10-CH10</f>
        <v>-0.238561122649116</v>
      </c>
      <c r="CJ10" s="96" t="n">
        <f aca="false">CM10*M</f>
        <v>-0.254690518409117</v>
      </c>
      <c r="CK10" s="96" t="n">
        <f aca="false">+CJ10+CK9</f>
        <v>203802.745309482</v>
      </c>
      <c r="CL10" s="96" t="n">
        <v>0</v>
      </c>
      <c r="CM10" s="126" t="n">
        <f aca="false">CI10+CI10*STCLAIRCHIP-CL10</f>
        <v>-0.241400000008641</v>
      </c>
      <c r="CN10" s="127" t="n">
        <f aca="false">CM10+CN9</f>
        <v>193167.7586</v>
      </c>
      <c r="CO10" s="128"/>
      <c r="CP10" s="96"/>
      <c r="CQ10" s="129"/>
      <c r="CR10" s="130"/>
    </row>
    <row r="11" customFormat="false" ht="12.75" hidden="false" customHeight="false" outlineLevel="0" collapsed="false">
      <c r="A11" s="98" t="n">
        <v>36771</v>
      </c>
      <c r="B11" s="131"/>
      <c r="C11" s="132"/>
      <c r="D11" s="132"/>
      <c r="E11" s="132"/>
      <c r="F11" s="132"/>
      <c r="G11" s="132"/>
      <c r="H11" s="132"/>
      <c r="I11" s="132"/>
      <c r="J11" s="102"/>
      <c r="K11" s="102"/>
      <c r="L11" s="102"/>
      <c r="M11" s="102"/>
      <c r="N11" s="102"/>
      <c r="O11" s="102"/>
      <c r="P11" s="103"/>
      <c r="Q11" s="104"/>
      <c r="R11" s="105"/>
      <c r="S11" s="105"/>
      <c r="T11" s="106"/>
      <c r="U11" s="107"/>
      <c r="V11" s="108"/>
      <c r="W11" s="109"/>
      <c r="X11" s="108" t="n">
        <v>0</v>
      </c>
      <c r="Y11" s="96" t="n">
        <v>0</v>
      </c>
      <c r="Z11" s="96" t="n">
        <v>0</v>
      </c>
      <c r="AA11" s="110" t="n">
        <f aca="false">SUM(X11+AL11+Y11+Z11)*(1-FARSTCL)-(X11+Y11+Z11)</f>
        <v>0</v>
      </c>
      <c r="AB11" s="111"/>
      <c r="AC11" s="109" t="n">
        <f aca="false">(AB11)*(1-$E$52)-(AB11)</f>
        <v>0</v>
      </c>
      <c r="AD11" s="111"/>
      <c r="AE11" s="109" t="n">
        <f aca="false">(AD11)*(1-$E$53)-(AD11)</f>
        <v>0</v>
      </c>
      <c r="AF11" s="111" t="n">
        <v>0</v>
      </c>
      <c r="AG11" s="111" t="n">
        <v>0</v>
      </c>
      <c r="AH11" s="111" t="n">
        <v>0</v>
      </c>
      <c r="AI11" s="109" t="n">
        <f aca="false">(AF11)*(1-$E$56)-(AF11)</f>
        <v>0</v>
      </c>
      <c r="AJ11" s="111" t="n">
        <v>0</v>
      </c>
      <c r="AK11" s="111" t="n">
        <v>0</v>
      </c>
      <c r="AL11" s="111" t="n">
        <v>0</v>
      </c>
      <c r="AM11" s="109" t="n">
        <f aca="false">(AJ11)*(1-$E$52)-(AJ11)</f>
        <v>0</v>
      </c>
      <c r="AN11" s="109" t="n">
        <v>0</v>
      </c>
      <c r="AO11" s="112" t="n">
        <v>0</v>
      </c>
      <c r="AP11" s="113" t="n">
        <f aca="false">-AO11*$E$54</f>
        <v>-0</v>
      </c>
      <c r="AQ11" s="114" t="n">
        <v>0</v>
      </c>
      <c r="AR11" s="109" t="n">
        <f aca="false">-AQ11*E57</f>
        <v>-0</v>
      </c>
      <c r="AS11" s="114" t="n">
        <v>0</v>
      </c>
      <c r="AT11" s="109" t="n">
        <f aca="false">-AS11*G57</f>
        <v>-0</v>
      </c>
      <c r="AU11" s="42" t="n">
        <v>0</v>
      </c>
      <c r="AV11" s="42" t="n">
        <v>0</v>
      </c>
      <c r="AW11" s="42" t="n">
        <v>0</v>
      </c>
      <c r="AX11" s="42" t="n">
        <v>0</v>
      </c>
      <c r="AY11" s="115" t="n">
        <f aca="false">(AX11)*(1-$E$54)-(AX11)</f>
        <v>0</v>
      </c>
      <c r="AZ11" s="96" t="n">
        <v>0</v>
      </c>
      <c r="BA11" s="96" t="n">
        <v>0</v>
      </c>
      <c r="BB11" s="115" t="n">
        <f aca="false">(BA11)*(1-$E$54)-(BA11)</f>
        <v>0</v>
      </c>
      <c r="BC11" s="99" t="n">
        <v>0</v>
      </c>
      <c r="BD11" s="96" t="n">
        <v>0</v>
      </c>
      <c r="BE11" s="96" t="n">
        <v>0</v>
      </c>
      <c r="BF11" s="96" t="n">
        <v>0</v>
      </c>
      <c r="BG11" s="116" t="n">
        <f aca="false">SUM(U11:BD11)-AN11+35000+110700</f>
        <v>145700</v>
      </c>
      <c r="BH11" s="117"/>
      <c r="BI11" s="117" t="n">
        <f aca="false">'Central sept'!BU11*-1</f>
        <v>25390</v>
      </c>
      <c r="BJ11" s="117" t="n">
        <v>0</v>
      </c>
      <c r="BK11" s="117" t="n">
        <v>-25390</v>
      </c>
      <c r="BL11" s="117" t="n">
        <v>0</v>
      </c>
      <c r="BM11" s="118" t="n">
        <f aca="false">(BG11+BH11+BI11+BJ11+BK11+BL11)*M</f>
        <v>153721.6592</v>
      </c>
      <c r="BN11" s="119" t="n">
        <f aca="false">(BM11/(1+STCLAIRCHIP))-(BM11)</f>
        <v>-1807.77521936951</v>
      </c>
      <c r="BO11" s="119" t="n">
        <f aca="false">BM11+BN11</f>
        <v>151913.883980631</v>
      </c>
      <c r="BP11" s="96" t="n">
        <f aca="false">(BO11)/M</f>
        <v>143986.559936753</v>
      </c>
      <c r="BQ11" s="96" t="n">
        <v>-685</v>
      </c>
      <c r="BR11" s="120" t="n">
        <v>0</v>
      </c>
      <c r="BS11" s="121" t="n">
        <v>0</v>
      </c>
      <c r="BT11" s="121" t="n">
        <v>0</v>
      </c>
      <c r="BU11" s="121" t="n">
        <f aca="false">SUM(BR11+BS11+BT11)</f>
        <v>0</v>
      </c>
      <c r="BV11" s="122" t="n">
        <f aca="false">(BU11)*M</f>
        <v>0</v>
      </c>
      <c r="BW11" s="122"/>
      <c r="BX11" s="123" t="n">
        <f aca="false">((BV11)/(1+DAWNKIRK))-(BV11)</f>
        <v>0</v>
      </c>
      <c r="BY11" s="115" t="n">
        <f aca="false">ROUND(BV11+BX11,1)</f>
        <v>0</v>
      </c>
      <c r="BZ11" s="123" t="n">
        <f aca="false">((BY11)/(1+KIRKCHIP))-(BY11)</f>
        <v>0</v>
      </c>
      <c r="CA11" s="123" t="n">
        <f aca="false">BY11+BZ11</f>
        <v>0</v>
      </c>
      <c r="CD11" s="124" t="n">
        <f aca="false">CA11/M</f>
        <v>0</v>
      </c>
      <c r="CE11" s="96" t="n">
        <v>28400</v>
      </c>
      <c r="CF11" s="96" t="n">
        <f aca="false">CE11+CD11+BP11</f>
        <v>172386.559936753</v>
      </c>
      <c r="CG11" s="96" t="n">
        <v>0</v>
      </c>
      <c r="CH11" s="125" t="n">
        <v>173041</v>
      </c>
      <c r="CI11" s="96" t="n">
        <f aca="false">+CF11+CG11-BQ11-CH11</f>
        <v>30.5599367526302</v>
      </c>
      <c r="CJ11" s="96" t="n">
        <f aca="false">CM11*M</f>
        <v>32.6261297215857</v>
      </c>
      <c r="CK11" s="96" t="n">
        <f aca="false">+CJ11+CK10</f>
        <v>203835.371439203</v>
      </c>
      <c r="CL11" s="96" t="n">
        <v>0</v>
      </c>
      <c r="CM11" s="126" t="n">
        <f aca="false">CI11+CI11*STCLAIRCHIP-CL11</f>
        <v>30.9235999999865</v>
      </c>
      <c r="CN11" s="127" t="n">
        <f aca="false">CM11+CN10</f>
        <v>193198.6822</v>
      </c>
      <c r="CO11" s="128"/>
      <c r="CP11" s="128"/>
      <c r="CQ11" s="129"/>
      <c r="CR11" s="127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  <c r="IJ11" s="133"/>
      <c r="IK11" s="133"/>
      <c r="IL11" s="133"/>
      <c r="IM11" s="133"/>
      <c r="IN11" s="133"/>
      <c r="IO11" s="133"/>
      <c r="IP11" s="133"/>
      <c r="IQ11" s="133"/>
      <c r="IR11" s="133"/>
      <c r="IS11" s="133"/>
      <c r="IT11" s="133"/>
      <c r="IU11" s="133"/>
      <c r="IV11" s="133"/>
      <c r="IW11" s="133"/>
    </row>
    <row r="12" customFormat="false" ht="12.75" hidden="false" customHeight="false" outlineLevel="0" collapsed="false">
      <c r="A12" s="98" t="n">
        <v>36772</v>
      </c>
      <c r="B12" s="131"/>
      <c r="C12" s="132"/>
      <c r="D12" s="132"/>
      <c r="E12" s="132"/>
      <c r="F12" s="132"/>
      <c r="G12" s="132"/>
      <c r="H12" s="132"/>
      <c r="I12" s="132"/>
      <c r="J12" s="102"/>
      <c r="K12" s="102"/>
      <c r="L12" s="102"/>
      <c r="M12" s="102"/>
      <c r="N12" s="102"/>
      <c r="O12" s="102"/>
      <c r="P12" s="103"/>
      <c r="Q12" s="104"/>
      <c r="R12" s="105"/>
      <c r="S12" s="105"/>
      <c r="T12" s="106"/>
      <c r="U12" s="107"/>
      <c r="V12" s="108"/>
      <c r="W12" s="109"/>
      <c r="X12" s="108" t="n">
        <v>0</v>
      </c>
      <c r="Y12" s="96" t="n">
        <v>0</v>
      </c>
      <c r="Z12" s="96" t="n">
        <v>0</v>
      </c>
      <c r="AA12" s="110" t="n">
        <f aca="false">SUM(X12+AL12+Y12+Z12)*(1-FARSTCL)-(X12+Y12+Z12)</f>
        <v>0</v>
      </c>
      <c r="AB12" s="111"/>
      <c r="AC12" s="109" t="n">
        <f aca="false">(AB12)*(1-$E$52)-(AB12)</f>
        <v>0</v>
      </c>
      <c r="AD12" s="111"/>
      <c r="AE12" s="109" t="n">
        <f aca="false">(AD12)*(1-$E$53)-(AD12)</f>
        <v>0</v>
      </c>
      <c r="AF12" s="111" t="n">
        <v>0</v>
      </c>
      <c r="AG12" s="111" t="n">
        <v>0</v>
      </c>
      <c r="AH12" s="111" t="n">
        <v>0</v>
      </c>
      <c r="AI12" s="109" t="n">
        <f aca="false">(AF12)*(1-$E$56)-(AF12)</f>
        <v>0</v>
      </c>
      <c r="AJ12" s="111" t="n">
        <v>0</v>
      </c>
      <c r="AK12" s="111" t="n">
        <v>0</v>
      </c>
      <c r="AL12" s="111" t="n">
        <v>0</v>
      </c>
      <c r="AM12" s="109" t="n">
        <f aca="false">(AJ12)*(1-$E$52)-(AJ12)</f>
        <v>0</v>
      </c>
      <c r="AN12" s="109" t="n">
        <v>0</v>
      </c>
      <c r="AO12" s="112" t="n">
        <v>0</v>
      </c>
      <c r="AP12" s="113" t="n">
        <f aca="false">-AO12*$E$54</f>
        <v>-0</v>
      </c>
      <c r="AQ12" s="114" t="n">
        <v>0</v>
      </c>
      <c r="AR12" s="109" t="n">
        <f aca="false">-AQ12*E58</f>
        <v>-0</v>
      </c>
      <c r="AS12" s="114" t="n">
        <v>0</v>
      </c>
      <c r="AT12" s="109" t="n">
        <f aca="false">-AS12*G58</f>
        <v>-0</v>
      </c>
      <c r="AU12" s="42" t="n">
        <v>0</v>
      </c>
      <c r="AV12" s="42" t="n">
        <v>0</v>
      </c>
      <c r="AW12" s="42" t="n">
        <v>0</v>
      </c>
      <c r="AX12" s="42" t="n">
        <v>0</v>
      </c>
      <c r="AY12" s="115" t="n">
        <f aca="false">(AX12)*(1-$E$54)-(AX12)</f>
        <v>0</v>
      </c>
      <c r="AZ12" s="96" t="n">
        <v>0</v>
      </c>
      <c r="BA12" s="96" t="n">
        <v>0</v>
      </c>
      <c r="BB12" s="115" t="n">
        <f aca="false">(BA12)*(1-$E$54)-(BA12)</f>
        <v>0</v>
      </c>
      <c r="BC12" s="99" t="n">
        <v>0</v>
      </c>
      <c r="BD12" s="96" t="n">
        <v>0</v>
      </c>
      <c r="BE12" s="96" t="n">
        <v>0</v>
      </c>
      <c r="BF12" s="96" t="n">
        <v>0</v>
      </c>
      <c r="BG12" s="116" t="n">
        <f aca="false">SUM(U12:BD12)-AN12+35000+110700</f>
        <v>145700</v>
      </c>
      <c r="BH12" s="117"/>
      <c r="BI12" s="117" t="n">
        <f aca="false">'Central sept'!BU12*-1</f>
        <v>25390</v>
      </c>
      <c r="BJ12" s="117" t="n">
        <v>0</v>
      </c>
      <c r="BK12" s="117" t="n">
        <v>-25390</v>
      </c>
      <c r="BL12" s="117" t="n">
        <v>0</v>
      </c>
      <c r="BM12" s="118" t="n">
        <f aca="false">(BG12+BH12+BI12+BJ12+BK12+BL12)*M</f>
        <v>153721.6592</v>
      </c>
      <c r="BN12" s="119" t="n">
        <f aca="false">(BM12/(1+STCLAIRCHIP))-(BM12)</f>
        <v>-1807.77521936951</v>
      </c>
      <c r="BO12" s="119" t="n">
        <f aca="false">BM12+BN12</f>
        <v>151913.883980631</v>
      </c>
      <c r="BP12" s="96" t="n">
        <f aca="false">(BO12)/M</f>
        <v>143986.559936753</v>
      </c>
      <c r="BQ12" s="96" t="n">
        <v>-685</v>
      </c>
      <c r="BR12" s="120" t="n">
        <v>0</v>
      </c>
      <c r="BS12" s="121" t="n">
        <v>0</v>
      </c>
      <c r="BT12" s="121" t="n">
        <v>0</v>
      </c>
      <c r="BU12" s="121" t="n">
        <f aca="false">SUM(BR12+BS12+BT12)</f>
        <v>0</v>
      </c>
      <c r="BV12" s="122" t="n">
        <f aca="false">(BU12)*M</f>
        <v>0</v>
      </c>
      <c r="BW12" s="122"/>
      <c r="BX12" s="123" t="n">
        <f aca="false">((BV12)/(1+DAWNKIRK))-(BV12)</f>
        <v>0</v>
      </c>
      <c r="BY12" s="115" t="n">
        <f aca="false">ROUND(BV12+BX12,1)</f>
        <v>0</v>
      </c>
      <c r="BZ12" s="123" t="n">
        <f aca="false">((BY12)/(1+KIRKCHIP))-(BY12)</f>
        <v>0</v>
      </c>
      <c r="CA12" s="123" t="n">
        <f aca="false">BY12+BZ12</f>
        <v>0</v>
      </c>
      <c r="CD12" s="124" t="n">
        <f aca="false">CA12/M</f>
        <v>0</v>
      </c>
      <c r="CE12" s="96" t="n">
        <v>28400</v>
      </c>
      <c r="CF12" s="96" t="n">
        <f aca="false">CE12+CD12+BP12</f>
        <v>172386.559936753</v>
      </c>
      <c r="CG12" s="96" t="n">
        <v>0</v>
      </c>
      <c r="CH12" s="125" t="n">
        <v>172893</v>
      </c>
      <c r="CI12" s="96" t="n">
        <f aca="false">+CF12+CG12-BQ12-CH12</f>
        <v>178.55993675263</v>
      </c>
      <c r="CJ12" s="96" t="n">
        <f aca="false">CM12*M</f>
        <v>190.632582348786</v>
      </c>
      <c r="CK12" s="96" t="n">
        <f aca="false">+CJ12+CK11</f>
        <v>204026.004021552</v>
      </c>
      <c r="CL12" s="96" t="n">
        <v>0</v>
      </c>
      <c r="CM12" s="126" t="n">
        <f aca="false">CI12+CI12*STCLAIRCHIP-CL12</f>
        <v>180.684799999986</v>
      </c>
      <c r="CN12" s="127" t="n">
        <f aca="false">CM12+CN11</f>
        <v>193379.367</v>
      </c>
      <c r="CO12" s="128"/>
      <c r="CP12" s="128"/>
      <c r="CQ12" s="129"/>
      <c r="CR12" s="127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  <c r="IJ12" s="133"/>
      <c r="IK12" s="133"/>
      <c r="IL12" s="133"/>
      <c r="IM12" s="133"/>
      <c r="IN12" s="133"/>
      <c r="IO12" s="133"/>
      <c r="IP12" s="133"/>
      <c r="IQ12" s="133"/>
      <c r="IR12" s="133"/>
      <c r="IS12" s="133"/>
      <c r="IT12" s="133"/>
      <c r="IU12" s="133"/>
      <c r="IV12" s="133"/>
      <c r="IW12" s="133"/>
    </row>
    <row r="13" customFormat="false" ht="12.75" hidden="false" customHeight="false" outlineLevel="0" collapsed="false">
      <c r="A13" s="98" t="n">
        <v>36773</v>
      </c>
      <c r="B13" s="131"/>
      <c r="C13" s="132"/>
      <c r="D13" s="132"/>
      <c r="E13" s="132"/>
      <c r="F13" s="132"/>
      <c r="G13" s="132"/>
      <c r="H13" s="132"/>
      <c r="I13" s="132"/>
      <c r="J13" s="102"/>
      <c r="K13" s="102"/>
      <c r="L13" s="102"/>
      <c r="M13" s="102"/>
      <c r="N13" s="102"/>
      <c r="O13" s="102"/>
      <c r="P13" s="103"/>
      <c r="Q13" s="104"/>
      <c r="R13" s="105"/>
      <c r="S13" s="105"/>
      <c r="T13" s="106"/>
      <c r="U13" s="107"/>
      <c r="V13" s="108"/>
      <c r="W13" s="109"/>
      <c r="X13" s="108" t="n">
        <v>0</v>
      </c>
      <c r="Y13" s="96" t="n">
        <v>0</v>
      </c>
      <c r="Z13" s="96" t="n">
        <v>0</v>
      </c>
      <c r="AA13" s="110" t="n">
        <f aca="false">SUM(X13+AL13+Y13+Z13)*(1-FARSTCL)-(X13+Y13+Z13)</f>
        <v>0</v>
      </c>
      <c r="AB13" s="111"/>
      <c r="AC13" s="109" t="n">
        <f aca="false">(AB13)*(1-$E$52)-(AB13)</f>
        <v>0</v>
      </c>
      <c r="AD13" s="111"/>
      <c r="AE13" s="109" t="n">
        <f aca="false">(AD13)*(1-$E$53)-(AD13)</f>
        <v>0</v>
      </c>
      <c r="AF13" s="111" t="n">
        <v>0</v>
      </c>
      <c r="AG13" s="111" t="n">
        <v>0</v>
      </c>
      <c r="AH13" s="111" t="n">
        <v>0</v>
      </c>
      <c r="AI13" s="109" t="n">
        <f aca="false">(AF13)*(1-$E$56)-(AF13)</f>
        <v>0</v>
      </c>
      <c r="AJ13" s="111" t="n">
        <v>0</v>
      </c>
      <c r="AK13" s="111" t="n">
        <v>0</v>
      </c>
      <c r="AL13" s="111" t="n">
        <v>0</v>
      </c>
      <c r="AM13" s="109" t="n">
        <f aca="false">(AJ13)*(1-$E$52)-(AJ13)</f>
        <v>0</v>
      </c>
      <c r="AN13" s="109" t="n">
        <v>0</v>
      </c>
      <c r="AO13" s="112" t="n">
        <v>0</v>
      </c>
      <c r="AP13" s="113" t="n">
        <f aca="false">-AO13*$E$54</f>
        <v>-0</v>
      </c>
      <c r="AQ13" s="114" t="n">
        <v>0</v>
      </c>
      <c r="AR13" s="109" t="n">
        <f aca="false">-AQ13*E59</f>
        <v>-0</v>
      </c>
      <c r="AS13" s="114" t="n">
        <v>0</v>
      </c>
      <c r="AT13" s="109" t="n">
        <f aca="false">-AS13*G59</f>
        <v>-0</v>
      </c>
      <c r="AU13" s="42" t="n">
        <v>0</v>
      </c>
      <c r="AV13" s="42" t="n">
        <v>0</v>
      </c>
      <c r="AW13" s="42" t="n">
        <v>0</v>
      </c>
      <c r="AX13" s="42" t="n">
        <v>0</v>
      </c>
      <c r="AY13" s="115" t="n">
        <f aca="false">(AX13)*(1-$E$54)-(AX13)</f>
        <v>0</v>
      </c>
      <c r="AZ13" s="96" t="n">
        <v>0</v>
      </c>
      <c r="BA13" s="96" t="n">
        <v>0</v>
      </c>
      <c r="BB13" s="115" t="n">
        <f aca="false">(BA13)*(1-$E$54)-(BA13)</f>
        <v>0</v>
      </c>
      <c r="BC13" s="99" t="n">
        <v>0</v>
      </c>
      <c r="BD13" s="96" t="n">
        <v>0</v>
      </c>
      <c r="BE13" s="96" t="n">
        <v>0</v>
      </c>
      <c r="BF13" s="96" t="n">
        <v>0</v>
      </c>
      <c r="BG13" s="116" t="n">
        <f aca="false">SUM(U13:BD13)-AN13+35000+110700</f>
        <v>145700</v>
      </c>
      <c r="BH13" s="117"/>
      <c r="BI13" s="117" t="n">
        <f aca="false">'Central sept'!BU13*-1</f>
        <v>25390</v>
      </c>
      <c r="BJ13" s="117" t="n">
        <v>0</v>
      </c>
      <c r="BK13" s="117" t="n">
        <v>-25390</v>
      </c>
      <c r="BL13" s="117" t="n">
        <v>0</v>
      </c>
      <c r="BM13" s="118" t="n">
        <f aca="false">(BG13+BH13+BI13+BJ13+BK13+BL13)*M</f>
        <v>153721.6592</v>
      </c>
      <c r="BN13" s="119" t="n">
        <f aca="false">(BM13/(1+STCLAIRCHIP))-(BM13)</f>
        <v>-1807.77521936951</v>
      </c>
      <c r="BO13" s="119" t="n">
        <f aca="false">BM13+BN13</f>
        <v>151913.883980631</v>
      </c>
      <c r="BP13" s="96" t="n">
        <f aca="false">(BO13)/M</f>
        <v>143986.559936753</v>
      </c>
      <c r="BQ13" s="96" t="n">
        <v>-685</v>
      </c>
      <c r="BR13" s="120" t="n">
        <v>0</v>
      </c>
      <c r="BS13" s="121" t="n">
        <v>0</v>
      </c>
      <c r="BT13" s="121" t="n">
        <v>0</v>
      </c>
      <c r="BU13" s="121" t="n">
        <f aca="false">SUM(BR13+BS13+BT13)</f>
        <v>0</v>
      </c>
      <c r="BV13" s="122" t="n">
        <f aca="false">(BU13)*M</f>
        <v>0</v>
      </c>
      <c r="BW13" s="122"/>
      <c r="BX13" s="123" t="n">
        <f aca="false">((BV13)/(1+DAWNKIRK))-(BV13)</f>
        <v>0</v>
      </c>
      <c r="BY13" s="115" t="n">
        <f aca="false">ROUND(BV13+BX13,1)</f>
        <v>0</v>
      </c>
      <c r="BZ13" s="123" t="n">
        <f aca="false">((BY13)/(1+KIRKCHIP))-(BY13)</f>
        <v>0</v>
      </c>
      <c r="CA13" s="123" t="n">
        <f aca="false">BY13+BZ13</f>
        <v>0</v>
      </c>
      <c r="CD13" s="124" t="n">
        <f aca="false">CA13/M</f>
        <v>0</v>
      </c>
      <c r="CE13" s="96" t="n">
        <v>28400</v>
      </c>
      <c r="CF13" s="96" t="n">
        <f aca="false">CE13+CD13+BP13</f>
        <v>172386.559936753</v>
      </c>
      <c r="CG13" s="96" t="n">
        <v>0</v>
      </c>
      <c r="CH13" s="125" t="n">
        <v>175216</v>
      </c>
      <c r="CI13" s="96" t="n">
        <f aca="false">+CF13+CG13-BQ13-CH13</f>
        <v>-2144.44006324737</v>
      </c>
      <c r="CJ13" s="96" t="n">
        <f aca="false">CM13*M</f>
        <v>-2289.42815719841</v>
      </c>
      <c r="CK13" s="96" t="n">
        <f aca="false">+CJ13+CK12</f>
        <v>201736.575864354</v>
      </c>
      <c r="CL13" s="96" t="n">
        <v>0</v>
      </c>
      <c r="CM13" s="126" t="n">
        <f aca="false">CI13+CI13*STCLAIRCHIP-CL13</f>
        <v>-2169.95890000001</v>
      </c>
      <c r="CN13" s="127" t="n">
        <f aca="false">CM13+CN12</f>
        <v>191209.4081</v>
      </c>
      <c r="CO13" s="128"/>
      <c r="CP13" s="128"/>
      <c r="CQ13" s="129"/>
      <c r="CR13" s="127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</row>
    <row r="14" customFormat="false" ht="12.75" hidden="false" customHeight="false" outlineLevel="0" collapsed="false">
      <c r="A14" s="98" t="n">
        <v>36774</v>
      </c>
      <c r="B14" s="131"/>
      <c r="C14" s="132"/>
      <c r="D14" s="132"/>
      <c r="E14" s="132"/>
      <c r="F14" s="132"/>
      <c r="G14" s="132"/>
      <c r="H14" s="132"/>
      <c r="I14" s="132"/>
      <c r="J14" s="102"/>
      <c r="K14" s="102"/>
      <c r="L14" s="102"/>
      <c r="M14" s="102"/>
      <c r="N14" s="102"/>
      <c r="O14" s="102"/>
      <c r="P14" s="103"/>
      <c r="Q14" s="104"/>
      <c r="R14" s="105"/>
      <c r="S14" s="105"/>
      <c r="T14" s="106"/>
      <c r="U14" s="107"/>
      <c r="V14" s="108"/>
      <c r="W14" s="109"/>
      <c r="X14" s="108" t="n">
        <v>0</v>
      </c>
      <c r="Y14" s="96" t="n">
        <v>0</v>
      </c>
      <c r="Z14" s="96" t="n">
        <v>0</v>
      </c>
      <c r="AA14" s="110" t="n">
        <f aca="false">SUM(X14+AL14+Y14+Z14)*(1-FARSTCL)-(X14+Y14+Z14)</f>
        <v>0</v>
      </c>
      <c r="AB14" s="111"/>
      <c r="AC14" s="109" t="n">
        <f aca="false">(AB14)*(1-$E$52)-(AB14)</f>
        <v>0</v>
      </c>
      <c r="AD14" s="111"/>
      <c r="AE14" s="109" t="n">
        <f aca="false">(AD14)*(1-$E$53)-(AD14)</f>
        <v>0</v>
      </c>
      <c r="AF14" s="111" t="n">
        <v>0</v>
      </c>
      <c r="AG14" s="111" t="n">
        <v>0</v>
      </c>
      <c r="AH14" s="111" t="n">
        <v>0</v>
      </c>
      <c r="AI14" s="109" t="n">
        <f aca="false">(AF14)*(1-$E$56)-(AF14)</f>
        <v>0</v>
      </c>
      <c r="AJ14" s="111" t="n">
        <v>0</v>
      </c>
      <c r="AK14" s="111" t="n">
        <v>0</v>
      </c>
      <c r="AL14" s="111" t="n">
        <v>0</v>
      </c>
      <c r="AM14" s="109" t="n">
        <f aca="false">(AJ14)*(1-$E$52)-(AJ14)</f>
        <v>0</v>
      </c>
      <c r="AN14" s="109" t="n">
        <v>0</v>
      </c>
      <c r="AO14" s="112" t="n">
        <v>0</v>
      </c>
      <c r="AP14" s="113" t="n">
        <f aca="false">-AO14*$E$54</f>
        <v>-0</v>
      </c>
      <c r="AQ14" s="114" t="n">
        <v>0</v>
      </c>
      <c r="AR14" s="109" t="n">
        <f aca="false">-AQ14*E60</f>
        <v>-0</v>
      </c>
      <c r="AS14" s="114" t="n">
        <v>0</v>
      </c>
      <c r="AT14" s="109" t="n">
        <f aca="false">-AS14*G60</f>
        <v>-0</v>
      </c>
      <c r="AU14" s="42" t="n">
        <v>0</v>
      </c>
      <c r="AV14" s="42" t="n">
        <v>0</v>
      </c>
      <c r="AW14" s="42" t="n">
        <v>0</v>
      </c>
      <c r="AX14" s="42" t="n">
        <v>0</v>
      </c>
      <c r="AY14" s="115" t="n">
        <f aca="false">(AX14)*(1-$E$54)-(AX14)</f>
        <v>0</v>
      </c>
      <c r="AZ14" s="96" t="n">
        <v>0</v>
      </c>
      <c r="BA14" s="96" t="n">
        <v>0</v>
      </c>
      <c r="BB14" s="115" t="n">
        <f aca="false">(BA14)*(1-$E$54)-(BA14)</f>
        <v>0</v>
      </c>
      <c r="BC14" s="99" t="n">
        <v>0</v>
      </c>
      <c r="BD14" s="96" t="n">
        <v>0</v>
      </c>
      <c r="BE14" s="96" t="n">
        <v>0</v>
      </c>
      <c r="BF14" s="96" t="n">
        <v>0</v>
      </c>
      <c r="BG14" s="116" t="n">
        <f aca="false">SUM(U14:BD14)-AN14+35000+110700</f>
        <v>145700</v>
      </c>
      <c r="BH14" s="117"/>
      <c r="BI14" s="117" t="n">
        <f aca="false">'Central sept'!BU14*-1</f>
        <v>25390</v>
      </c>
      <c r="BJ14" s="117" t="n">
        <v>0</v>
      </c>
      <c r="BK14" s="117" t="n">
        <v>-25390</v>
      </c>
      <c r="BL14" s="117" t="n">
        <v>0</v>
      </c>
      <c r="BM14" s="118" t="n">
        <f aca="false">(BG14+BH14+BI14+BJ14+BK14+BL14)*M</f>
        <v>153721.6592</v>
      </c>
      <c r="BN14" s="119" t="n">
        <f aca="false">(BM14/(1+STCLAIRCHIP))-(BM14)</f>
        <v>-1807.77521936951</v>
      </c>
      <c r="BO14" s="119" t="n">
        <f aca="false">BM14+BN14</f>
        <v>151913.883980631</v>
      </c>
      <c r="BP14" s="96" t="n">
        <f aca="false">(BO14)/M</f>
        <v>143986.559936753</v>
      </c>
      <c r="BQ14" s="96" t="n">
        <v>-685</v>
      </c>
      <c r="BR14" s="120" t="n">
        <v>0</v>
      </c>
      <c r="BS14" s="121" t="n">
        <v>0</v>
      </c>
      <c r="BT14" s="121" t="n">
        <v>0</v>
      </c>
      <c r="BU14" s="121" t="n">
        <f aca="false">SUM(BR14+BS14+BT14)</f>
        <v>0</v>
      </c>
      <c r="BV14" s="122" t="n">
        <f aca="false">(BU14)*M</f>
        <v>0</v>
      </c>
      <c r="BW14" s="122"/>
      <c r="BX14" s="123" t="n">
        <f aca="false">((BV14)/(1+DAWNKIRK))-(BV14)</f>
        <v>0</v>
      </c>
      <c r="BY14" s="115" t="n">
        <f aca="false">ROUND(BV14+BX14,1)</f>
        <v>0</v>
      </c>
      <c r="BZ14" s="123" t="n">
        <f aca="false">((BY14)/(1+KIRKCHIP))-(BY14)</f>
        <v>0</v>
      </c>
      <c r="CA14" s="123" t="n">
        <f aca="false">BY14+BZ14</f>
        <v>0</v>
      </c>
      <c r="CD14" s="124" t="n">
        <f aca="false">CA14/M</f>
        <v>0</v>
      </c>
      <c r="CE14" s="96" t="n">
        <v>28400</v>
      </c>
      <c r="CF14" s="96" t="n">
        <f aca="false">CE14+CD14+BP14</f>
        <v>172386.559936753</v>
      </c>
      <c r="CG14" s="96" t="n">
        <v>0</v>
      </c>
      <c r="CH14" s="125" t="n">
        <v>175234</v>
      </c>
      <c r="CI14" s="96" t="n">
        <f aca="false">+CF14+CG14-BQ14-CH14</f>
        <v>-2162.44006324737</v>
      </c>
      <c r="CJ14" s="96" t="n">
        <f aca="false">CM14*M</f>
        <v>-2308.64515819361</v>
      </c>
      <c r="CK14" s="96" t="n">
        <f aca="false">+CJ14+CK13</f>
        <v>199427.93070616</v>
      </c>
      <c r="CL14" s="96" t="n">
        <v>0</v>
      </c>
      <c r="CM14" s="126" t="n">
        <f aca="false">CI14+CI14*STCLAIRCHIP-CL14</f>
        <v>-2188.17310000001</v>
      </c>
      <c r="CN14" s="127" t="n">
        <f aca="false">CM14+CN13</f>
        <v>189021.235</v>
      </c>
      <c r="CO14" s="128"/>
      <c r="CP14" s="128"/>
      <c r="CQ14" s="129"/>
      <c r="CR14" s="127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</row>
    <row r="15" customFormat="false" ht="12.75" hidden="false" customHeight="false" outlineLevel="0" collapsed="false">
      <c r="A15" s="98" t="n">
        <v>36775</v>
      </c>
      <c r="B15" s="131"/>
      <c r="C15" s="132"/>
      <c r="D15" s="132"/>
      <c r="E15" s="132"/>
      <c r="F15" s="132"/>
      <c r="G15" s="132"/>
      <c r="H15" s="132"/>
      <c r="I15" s="132"/>
      <c r="J15" s="102"/>
      <c r="K15" s="102"/>
      <c r="L15" s="102"/>
      <c r="M15" s="102"/>
      <c r="N15" s="102"/>
      <c r="O15" s="102"/>
      <c r="P15" s="103"/>
      <c r="Q15" s="104"/>
      <c r="R15" s="105"/>
      <c r="S15" s="105"/>
      <c r="T15" s="106"/>
      <c r="U15" s="107"/>
      <c r="V15" s="108"/>
      <c r="W15" s="109"/>
      <c r="X15" s="108" t="n">
        <v>15093</v>
      </c>
      <c r="Y15" s="96" t="n">
        <v>0</v>
      </c>
      <c r="Z15" s="96" t="n">
        <v>0</v>
      </c>
      <c r="AA15" s="110" t="n">
        <f aca="false">SUM(X15+AL15+Y15+Z15)*(1-FARSTCL)-(X15+Y15+Z15)</f>
        <v>-93.4543467000003</v>
      </c>
      <c r="AB15" s="111"/>
      <c r="AC15" s="109" t="n">
        <f aca="false">(AB15)*(1-$E$52)-(AB15)</f>
        <v>0</v>
      </c>
      <c r="AD15" s="111"/>
      <c r="AE15" s="109" t="n">
        <f aca="false">(AD15)*(1-$E$53)-(AD15)</f>
        <v>0</v>
      </c>
      <c r="AF15" s="111" t="n">
        <v>0</v>
      </c>
      <c r="AG15" s="111" t="n">
        <v>0</v>
      </c>
      <c r="AH15" s="111" t="n">
        <v>0</v>
      </c>
      <c r="AI15" s="109" t="n">
        <f aca="false">(AF15)*(1-$E$56)-(AF15)</f>
        <v>0</v>
      </c>
      <c r="AJ15" s="111" t="n">
        <v>0</v>
      </c>
      <c r="AK15" s="111" t="n">
        <v>0</v>
      </c>
      <c r="AL15" s="111" t="n">
        <v>0</v>
      </c>
      <c r="AM15" s="109" t="n">
        <f aca="false">(AJ15)*(1-$E$52)-(AJ15)</f>
        <v>0</v>
      </c>
      <c r="AN15" s="109" t="n">
        <v>0</v>
      </c>
      <c r="AO15" s="112" t="n">
        <v>0</v>
      </c>
      <c r="AP15" s="113" t="n">
        <f aca="false">-AO15*$E$54</f>
        <v>-0</v>
      </c>
      <c r="AQ15" s="114" t="n">
        <v>0</v>
      </c>
      <c r="AR15" s="109" t="n">
        <f aca="false">-AQ15*E61</f>
        <v>-0</v>
      </c>
      <c r="AS15" s="114" t="n">
        <v>0</v>
      </c>
      <c r="AT15" s="109" t="n">
        <f aca="false">-AS15*G61</f>
        <v>-0</v>
      </c>
      <c r="AU15" s="42" t="n">
        <v>0</v>
      </c>
      <c r="AV15" s="42" t="n">
        <v>0</v>
      </c>
      <c r="AW15" s="42" t="n">
        <v>0</v>
      </c>
      <c r="AX15" s="42" t="n">
        <v>0</v>
      </c>
      <c r="AY15" s="115" t="n">
        <f aca="false">(AX15)*(1-$E$54)-(AX15)</f>
        <v>0</v>
      </c>
      <c r="AZ15" s="96" t="n">
        <v>0</v>
      </c>
      <c r="BA15" s="96" t="n">
        <v>0</v>
      </c>
      <c r="BB15" s="115" t="n">
        <f aca="false">(BA15)*(1-$E$54)-(BA15)</f>
        <v>0</v>
      </c>
      <c r="BC15" s="99" t="n">
        <v>0</v>
      </c>
      <c r="BD15" s="96" t="n">
        <v>0</v>
      </c>
      <c r="BE15" s="96" t="n">
        <v>0</v>
      </c>
      <c r="BF15" s="96" t="n">
        <v>0</v>
      </c>
      <c r="BG15" s="116" t="n">
        <f aca="false">SUM(U15:BD15)-AN15+35000+88110</f>
        <v>138109.5456533</v>
      </c>
      <c r="BH15" s="117"/>
      <c r="BI15" s="117" t="n">
        <f aca="false">'Central sept'!BU15*-1</f>
        <v>25390</v>
      </c>
      <c r="BJ15" s="117" t="n">
        <v>0</v>
      </c>
      <c r="BK15" s="117" t="n">
        <f aca="false">-51049</f>
        <v>-51049</v>
      </c>
      <c r="BL15" s="117" t="n">
        <v>0</v>
      </c>
      <c r="BM15" s="118" t="n">
        <f aca="false">(BG15+BH15+BI15+BJ15+BK15+BL15)*M</f>
        <v>118641.622894788</v>
      </c>
      <c r="BN15" s="119" t="n">
        <f aca="false">(BM15/(1+STCLAIRCHIP))-(BM15)</f>
        <v>-1395.2320510406</v>
      </c>
      <c r="BO15" s="119" t="n">
        <f aca="false">BM15+BN15</f>
        <v>117246.390843747</v>
      </c>
      <c r="BP15" s="96" t="n">
        <f aca="false">(BO15)/M</f>
        <v>111128.121013242</v>
      </c>
      <c r="BQ15" s="96" t="n">
        <v>-685</v>
      </c>
      <c r="BR15" s="120" t="n">
        <v>36049</v>
      </c>
      <c r="BS15" s="121" t="n">
        <v>0</v>
      </c>
      <c r="BT15" s="121" t="n">
        <v>0</v>
      </c>
      <c r="BU15" s="121" t="n">
        <f aca="false">SUM(BR15+BS15+BT15)</f>
        <v>36049</v>
      </c>
      <c r="BV15" s="122" t="n">
        <f aca="false">(BU15)*M</f>
        <v>38033.713744</v>
      </c>
      <c r="BW15" s="122"/>
      <c r="BX15" s="123" t="n">
        <f aca="false">((BV15)/(1+DAWNKIRK))-(BV15)</f>
        <v>-182.819817664196</v>
      </c>
      <c r="BY15" s="115" t="n">
        <f aca="false">ROUND(BV15+BX15,1)</f>
        <v>37850.9</v>
      </c>
      <c r="BZ15" s="123" t="n">
        <f aca="false">((BY15)/(1+KIRKCHIP))-(BY15)</f>
        <v>-251.913211483057</v>
      </c>
      <c r="CA15" s="123" t="n">
        <f aca="false">BY15+BZ15</f>
        <v>37598.9867885169</v>
      </c>
      <c r="CD15" s="124" t="n">
        <f aca="false">CA15/M</f>
        <v>35636.9584064893</v>
      </c>
      <c r="CE15" s="96" t="n">
        <v>28400</v>
      </c>
      <c r="CF15" s="96" t="n">
        <f aca="false">CE15+CD15+BP15</f>
        <v>175165.079419732</v>
      </c>
      <c r="CG15" s="96" t="n">
        <v>0</v>
      </c>
      <c r="CH15" s="125" t="n">
        <v>175900</v>
      </c>
      <c r="CI15" s="96" t="n">
        <f aca="false">+CF15+CG15-BQ15-CH15</f>
        <v>-49.9205802683136</v>
      </c>
      <c r="CJ15" s="96" t="n">
        <f aca="false">CM15*M</f>
        <v>-53.2957689276192</v>
      </c>
      <c r="CK15" s="96" t="n">
        <f aca="false">+CJ15+CK14</f>
        <v>199374.634937232</v>
      </c>
      <c r="CL15" s="96" t="n">
        <v>0</v>
      </c>
      <c r="CM15" s="126" t="n">
        <f aca="false">CI15+CI15*STCLAIRCHIP-CL15</f>
        <v>-50.5146351735066</v>
      </c>
      <c r="CN15" s="127" t="n">
        <f aca="false">CM15+CN14</f>
        <v>188970.720364826</v>
      </c>
      <c r="CO15" s="128"/>
      <c r="CP15" s="128"/>
      <c r="CQ15" s="129"/>
      <c r="CR15" s="127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  <c r="IJ15" s="133"/>
      <c r="IK15" s="133"/>
      <c r="IL15" s="133"/>
      <c r="IM15" s="133"/>
      <c r="IN15" s="133"/>
      <c r="IO15" s="133"/>
      <c r="IP15" s="133"/>
      <c r="IQ15" s="133"/>
      <c r="IR15" s="133"/>
      <c r="IS15" s="133"/>
      <c r="IT15" s="133"/>
      <c r="IU15" s="133"/>
      <c r="IV15" s="133"/>
      <c r="IW15" s="133"/>
    </row>
    <row r="16" customFormat="false" ht="12.75" hidden="false" customHeight="false" outlineLevel="0" collapsed="false">
      <c r="A16" s="98" t="n">
        <v>36776</v>
      </c>
      <c r="B16" s="131"/>
      <c r="C16" s="132"/>
      <c r="D16" s="132"/>
      <c r="E16" s="132"/>
      <c r="F16" s="132"/>
      <c r="G16" s="132"/>
      <c r="H16" s="132"/>
      <c r="I16" s="132"/>
      <c r="J16" s="102"/>
      <c r="K16" s="102"/>
      <c r="L16" s="102"/>
      <c r="M16" s="102"/>
      <c r="N16" s="102"/>
      <c r="O16" s="102"/>
      <c r="P16" s="103"/>
      <c r="Q16" s="104"/>
      <c r="R16" s="105"/>
      <c r="S16" s="105"/>
      <c r="T16" s="106"/>
      <c r="U16" s="107"/>
      <c r="V16" s="108"/>
      <c r="W16" s="109"/>
      <c r="X16" s="108" t="n">
        <v>96478</v>
      </c>
      <c r="Y16" s="96" t="n">
        <v>0</v>
      </c>
      <c r="Z16" s="96" t="n">
        <v>0</v>
      </c>
      <c r="AA16" s="110" t="n">
        <f aca="false">SUM(X16+AL16+Y16+Z16)*(1-FARSTCL)-(X16+Y16+Z16)</f>
        <v>-597.382128199999</v>
      </c>
      <c r="AB16" s="111"/>
      <c r="AC16" s="109" t="n">
        <f aca="false">(AB16)*(1-$E$52)-(AB16)</f>
        <v>0</v>
      </c>
      <c r="AD16" s="111"/>
      <c r="AE16" s="109" t="n">
        <f aca="false">(AD16)*(1-$E$53)-(AD16)</f>
        <v>0</v>
      </c>
      <c r="AF16" s="111" t="n">
        <v>0</v>
      </c>
      <c r="AG16" s="111" t="n">
        <v>0</v>
      </c>
      <c r="AH16" s="111" t="n">
        <v>0</v>
      </c>
      <c r="AI16" s="109" t="n">
        <f aca="false">(AF16)*(1-$E$56)-(AF16)</f>
        <v>0</v>
      </c>
      <c r="AJ16" s="111" t="n">
        <v>0</v>
      </c>
      <c r="AK16" s="111" t="n">
        <v>0</v>
      </c>
      <c r="AL16" s="111" t="n">
        <v>0</v>
      </c>
      <c r="AM16" s="109" t="n">
        <f aca="false">(AJ16)*(1-$E$52)-(AJ16)</f>
        <v>0</v>
      </c>
      <c r="AN16" s="109" t="n">
        <v>0</v>
      </c>
      <c r="AO16" s="112" t="n">
        <v>0</v>
      </c>
      <c r="AP16" s="113" t="n">
        <f aca="false">-AO16*$E$54</f>
        <v>-0</v>
      </c>
      <c r="AQ16" s="114" t="n">
        <v>0</v>
      </c>
      <c r="AR16" s="109" t="n">
        <f aca="false">-AQ16*E62</f>
        <v>-0</v>
      </c>
      <c r="AS16" s="114" t="n">
        <v>0</v>
      </c>
      <c r="AT16" s="109" t="n">
        <f aca="false">-AS16*G62</f>
        <v>-0</v>
      </c>
      <c r="AU16" s="42" t="n">
        <v>0</v>
      </c>
      <c r="AV16" s="42" t="n">
        <v>0</v>
      </c>
      <c r="AW16" s="42" t="n">
        <v>0</v>
      </c>
      <c r="AX16" s="42" t="n">
        <v>0</v>
      </c>
      <c r="AY16" s="115" t="n">
        <f aca="false">(AX16)*(1-$E$54)-(AX16)</f>
        <v>0</v>
      </c>
      <c r="AZ16" s="96" t="n">
        <v>0</v>
      </c>
      <c r="BA16" s="96" t="n">
        <v>0</v>
      </c>
      <c r="BB16" s="115" t="n">
        <f aca="false">(BA16)*(1-$E$54)-(BA16)</f>
        <v>0</v>
      </c>
      <c r="BC16" s="99" t="n">
        <v>0</v>
      </c>
      <c r="BD16" s="96" t="n">
        <v>0</v>
      </c>
      <c r="BE16" s="96" t="n">
        <v>0</v>
      </c>
      <c r="BF16" s="96" t="n">
        <v>0</v>
      </c>
      <c r="BG16" s="116" t="n">
        <f aca="false">SUM(U16:BD16)-AN16+35000+1700</f>
        <v>132580.6178718</v>
      </c>
      <c r="BH16" s="117"/>
      <c r="BI16" s="117" t="n">
        <f aca="false">'Central sept'!BU16*-1</f>
        <v>25390</v>
      </c>
      <c r="BJ16" s="117" t="n">
        <v>0</v>
      </c>
      <c r="BK16" s="117" t="n">
        <v>-42808</v>
      </c>
      <c r="BL16" s="117" t="n">
        <v>0</v>
      </c>
      <c r="BM16" s="118" t="n">
        <f aca="false">(BG16+BH16+BI16+BJ16+BK16+BL16)*M</f>
        <v>121503.01096135</v>
      </c>
      <c r="BN16" s="119" t="n">
        <f aca="false">(BM16/(1+STCLAIRCHIP))-(BM16)</f>
        <v>-1428.88213305669</v>
      </c>
      <c r="BO16" s="119" t="n">
        <f aca="false">BM16+BN16</f>
        <v>120074.128828293</v>
      </c>
      <c r="BP16" s="96" t="n">
        <f aca="false">(BO16)/M</f>
        <v>113808.299112363</v>
      </c>
      <c r="BQ16" s="96" t="n">
        <v>-685</v>
      </c>
      <c r="BR16" s="120" t="n">
        <v>36050</v>
      </c>
      <c r="BS16" s="121" t="n">
        <v>0</v>
      </c>
      <c r="BT16" s="121" t="n">
        <v>0</v>
      </c>
      <c r="BU16" s="121" t="n">
        <f aca="false">SUM(BR16+BS16+BT16)</f>
        <v>36050</v>
      </c>
      <c r="BV16" s="122" t="n">
        <f aca="false">(BU16)*M</f>
        <v>38034.7688</v>
      </c>
      <c r="BW16" s="122"/>
      <c r="BX16" s="123" t="n">
        <f aca="false">((BV16)/(1+DAWNKIRK))-(BV16)</f>
        <v>-182.824889089694</v>
      </c>
      <c r="BY16" s="115" t="n">
        <f aca="false">ROUND(BV16+BX16,1)</f>
        <v>37851.9</v>
      </c>
      <c r="BZ16" s="123" t="n">
        <f aca="false">((BY16)/(1+KIRKCHIP))-(BY16)</f>
        <v>-251.919866891825</v>
      </c>
      <c r="CA16" s="123" t="n">
        <f aca="false">BY16+BZ16</f>
        <v>37599.9801331082</v>
      </c>
      <c r="CD16" s="124" t="n">
        <f aca="false">CA16/M</f>
        <v>35637.8999153677</v>
      </c>
      <c r="CE16" s="96" t="n">
        <v>28400</v>
      </c>
      <c r="CF16" s="96" t="n">
        <f aca="false">CE16+CD16+BP16</f>
        <v>177846.199027731</v>
      </c>
      <c r="CG16" s="96" t="n">
        <v>0</v>
      </c>
      <c r="CH16" s="125" t="n">
        <v>178634</v>
      </c>
      <c r="CI16" s="96" t="n">
        <f aca="false">+CF16+CG16-BQ16-CH16</f>
        <v>-102.800972269411</v>
      </c>
      <c r="CJ16" s="96" t="n">
        <f aca="false">CM16*M</f>
        <v>-109.7514659116</v>
      </c>
      <c r="CK16" s="96" t="n">
        <f aca="false">+CJ16+CK15</f>
        <v>199264.883471321</v>
      </c>
      <c r="CL16" s="96" t="n">
        <v>0</v>
      </c>
      <c r="CM16" s="126" t="n">
        <f aca="false">CI16+CI16*STCLAIRCHIP-CL16</f>
        <v>-104.024303839417</v>
      </c>
      <c r="CN16" s="127" t="n">
        <f aca="false">CM16+CN15</f>
        <v>188866.696060987</v>
      </c>
      <c r="CO16" s="128"/>
      <c r="CP16" s="128"/>
      <c r="CQ16" s="129"/>
      <c r="CR16" s="127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  <c r="IJ16" s="133"/>
      <c r="IK16" s="133"/>
      <c r="IL16" s="133"/>
      <c r="IM16" s="133"/>
      <c r="IN16" s="133"/>
      <c r="IO16" s="133"/>
      <c r="IP16" s="133"/>
      <c r="IQ16" s="133"/>
      <c r="IR16" s="133"/>
      <c r="IS16" s="133"/>
      <c r="IT16" s="133"/>
      <c r="IU16" s="133"/>
      <c r="IV16" s="133"/>
      <c r="IW16" s="133"/>
    </row>
    <row r="17" customFormat="false" ht="12.75" hidden="false" customHeight="false" outlineLevel="0" collapsed="false">
      <c r="A17" s="98" t="n">
        <v>36777</v>
      </c>
      <c r="B17" s="131"/>
      <c r="C17" s="132"/>
      <c r="D17" s="132"/>
      <c r="E17" s="132"/>
      <c r="F17" s="132"/>
      <c r="G17" s="132"/>
      <c r="H17" s="132"/>
      <c r="I17" s="132"/>
      <c r="J17" s="102"/>
      <c r="K17" s="102"/>
      <c r="L17" s="102"/>
      <c r="M17" s="102"/>
      <c r="N17" s="102"/>
      <c r="O17" s="102"/>
      <c r="P17" s="103"/>
      <c r="Q17" s="104"/>
      <c r="R17" s="105"/>
      <c r="S17" s="105"/>
      <c r="T17" s="106"/>
      <c r="U17" s="107"/>
      <c r="V17" s="108"/>
      <c r="W17" s="109"/>
      <c r="X17" s="108" t="n">
        <f aca="false">39900+80000-1016-40000+1910-3261</f>
        <v>77533</v>
      </c>
      <c r="Y17" s="96" t="n">
        <v>0</v>
      </c>
      <c r="Z17" s="96" t="n">
        <v>0</v>
      </c>
      <c r="AA17" s="110" t="n">
        <f aca="false">SUM(X17+AL17+Y17+Z17)*(1-FARSTCL)-(X17+Y17+Z17)</f>
        <v>-480.0765827</v>
      </c>
      <c r="AB17" s="111"/>
      <c r="AC17" s="109" t="n">
        <f aca="false">(AB17)*(1-$E$52)-(AB17)</f>
        <v>0</v>
      </c>
      <c r="AD17" s="111"/>
      <c r="AE17" s="109" t="n">
        <f aca="false">(AD17)*(1-$E$53)-(AD17)</f>
        <v>0</v>
      </c>
      <c r="AF17" s="111" t="n">
        <v>0</v>
      </c>
      <c r="AG17" s="111" t="n">
        <v>0</v>
      </c>
      <c r="AH17" s="111" t="n">
        <v>0</v>
      </c>
      <c r="AI17" s="109" t="n">
        <f aca="false">(AF17)*(1-$E$56)-(AF17)</f>
        <v>0</v>
      </c>
      <c r="AJ17" s="111" t="n">
        <v>0</v>
      </c>
      <c r="AK17" s="111" t="n">
        <v>0</v>
      </c>
      <c r="AL17" s="111" t="n">
        <v>0</v>
      </c>
      <c r="AM17" s="109" t="n">
        <f aca="false">(AJ17)*(1-$E$52)-(AJ17)</f>
        <v>0</v>
      </c>
      <c r="AN17" s="109" t="n">
        <v>0</v>
      </c>
      <c r="AO17" s="112" t="n">
        <v>0</v>
      </c>
      <c r="AP17" s="113" t="n">
        <f aca="false">-AO17*$E$54</f>
        <v>-0</v>
      </c>
      <c r="AQ17" s="114" t="n">
        <v>0</v>
      </c>
      <c r="AR17" s="109" t="n">
        <f aca="false">-AQ17*E63</f>
        <v>-0</v>
      </c>
      <c r="AS17" s="114" t="n">
        <v>0</v>
      </c>
      <c r="AT17" s="109" t="n">
        <f aca="false">-AS17*G63</f>
        <v>-0</v>
      </c>
      <c r="AU17" s="42" t="n">
        <v>0</v>
      </c>
      <c r="AV17" s="42" t="n">
        <v>0</v>
      </c>
      <c r="AW17" s="42" t="n">
        <v>0</v>
      </c>
      <c r="AX17" s="42" t="n">
        <v>0</v>
      </c>
      <c r="AY17" s="115" t="n">
        <f aca="false">(AX17)*(1-$E$54)-(AX17)</f>
        <v>0</v>
      </c>
      <c r="AZ17" s="96" t="n">
        <v>0</v>
      </c>
      <c r="BA17" s="96" t="n">
        <v>0</v>
      </c>
      <c r="BB17" s="115" t="n">
        <f aca="false">(BA17)*(1-$E$54)-(BA17)</f>
        <v>0</v>
      </c>
      <c r="BC17" s="99" t="n">
        <v>0</v>
      </c>
      <c r="BD17" s="96" t="n">
        <v>0</v>
      </c>
      <c r="BE17" s="96" t="n">
        <v>0</v>
      </c>
      <c r="BF17" s="96" t="n">
        <v>0</v>
      </c>
      <c r="BG17" s="116" t="n">
        <f aca="false">SUM(U17:BD17)-AN17+35000+39700+3241</f>
        <v>154993.9234173</v>
      </c>
      <c r="BH17" s="117"/>
      <c r="BI17" s="117" t="n">
        <f aca="false">'Central sept'!BU17*-1</f>
        <v>-0</v>
      </c>
      <c r="BJ17" s="117" t="n">
        <v>0</v>
      </c>
      <c r="BK17" s="117" t="n">
        <f aca="false">-47678-1910</f>
        <v>-49588</v>
      </c>
      <c r="BL17" s="117" t="n">
        <v>0</v>
      </c>
      <c r="BM17" s="118" t="n">
        <f aca="false">(BG17+BH17+BI17+BJ17+BK17+BL17)*M</f>
        <v>111209.151936963</v>
      </c>
      <c r="BN17" s="119" t="n">
        <f aca="false">(BM17/(1+STCLAIRCHIP))-(BM17)</f>
        <v>-1307.82578125295</v>
      </c>
      <c r="BO17" s="119" t="n">
        <f aca="false">BM17+BN17</f>
        <v>109901.32615571</v>
      </c>
      <c r="BP17" s="96" t="n">
        <f aca="false">(BO17)/M</f>
        <v>104166.343924597</v>
      </c>
      <c r="BQ17" s="96" t="n">
        <v>-685</v>
      </c>
      <c r="BR17" s="120" t="n">
        <v>36050</v>
      </c>
      <c r="BS17" s="121" t="n">
        <v>0</v>
      </c>
      <c r="BT17" s="121" t="n">
        <v>0</v>
      </c>
      <c r="BU17" s="121" t="n">
        <f aca="false">SUM(BR17+BS17+BT17)</f>
        <v>36050</v>
      </c>
      <c r="BV17" s="122" t="n">
        <f aca="false">(BU17)*M</f>
        <v>38034.7688</v>
      </c>
      <c r="BW17" s="122"/>
      <c r="BX17" s="123" t="n">
        <f aca="false">((BV17)/(1+DAWNKIRK))-(BV17)</f>
        <v>-182.824889089694</v>
      </c>
      <c r="BY17" s="115" t="n">
        <f aca="false">ROUND(BV17+BX17,1)</f>
        <v>37851.9</v>
      </c>
      <c r="BZ17" s="123" t="n">
        <f aca="false">((BY17)/(1+KIRKCHIP))-(BY17)</f>
        <v>-251.919866891825</v>
      </c>
      <c r="CA17" s="123" t="n">
        <f aca="false">BY17+BZ17</f>
        <v>37599.9801331082</v>
      </c>
      <c r="CD17" s="124" t="n">
        <f aca="false">CA17/M</f>
        <v>35637.8999153677</v>
      </c>
      <c r="CE17" s="96" t="n">
        <v>28400</v>
      </c>
      <c r="CF17" s="96" t="n">
        <f aca="false">CE17+CD17+BP17</f>
        <v>168204.243839965</v>
      </c>
      <c r="CG17" s="96" t="n">
        <v>0</v>
      </c>
      <c r="CH17" s="125" t="n">
        <v>176641</v>
      </c>
      <c r="CI17" s="96" t="n">
        <f aca="false">+CF17+CG17-BQ17-CH17</f>
        <v>-7751.75616003503</v>
      </c>
      <c r="CJ17" s="96" t="n">
        <f aca="false">CM17*M</f>
        <v>-8275.86143566338</v>
      </c>
      <c r="CK17" s="96" t="n">
        <f aca="false">+CJ17+CK16</f>
        <v>190989.022035657</v>
      </c>
      <c r="CL17" s="96" t="n">
        <v>0</v>
      </c>
      <c r="CM17" s="126" t="n">
        <f aca="false">CI17+CI17*STCLAIRCHIP-CL17</f>
        <v>-7844.00205833945</v>
      </c>
      <c r="CN17" s="127" t="n">
        <f aca="false">CM17+CN16</f>
        <v>181022.694002648</v>
      </c>
      <c r="CO17" s="128"/>
      <c r="CP17" s="128"/>
      <c r="CQ17" s="129"/>
      <c r="CR17" s="127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  <c r="IN17" s="133"/>
      <c r="IO17" s="133"/>
      <c r="IP17" s="133"/>
      <c r="IQ17" s="133"/>
      <c r="IR17" s="133"/>
      <c r="IS17" s="133"/>
      <c r="IT17" s="133"/>
      <c r="IU17" s="133"/>
      <c r="IV17" s="133"/>
      <c r="IW17" s="133"/>
    </row>
    <row r="18" customFormat="false" ht="12.75" hidden="false" customHeight="false" outlineLevel="0" collapsed="false">
      <c r="A18" s="98" t="n">
        <v>36778</v>
      </c>
      <c r="B18" s="131"/>
      <c r="C18" s="132"/>
      <c r="D18" s="132"/>
      <c r="E18" s="132"/>
      <c r="F18" s="132"/>
      <c r="G18" s="132"/>
      <c r="H18" s="132"/>
      <c r="I18" s="132"/>
      <c r="J18" s="102"/>
      <c r="K18" s="102"/>
      <c r="L18" s="102"/>
      <c r="M18" s="102"/>
      <c r="N18" s="102"/>
      <c r="O18" s="102"/>
      <c r="P18" s="103"/>
      <c r="Q18" s="104"/>
      <c r="R18" s="105"/>
      <c r="S18" s="105"/>
      <c r="T18" s="106"/>
      <c r="U18" s="107"/>
      <c r="V18" s="108"/>
      <c r="W18" s="109"/>
      <c r="X18" s="108" t="n">
        <v>79623</v>
      </c>
      <c r="Y18" s="96" t="n">
        <v>0</v>
      </c>
      <c r="Z18" s="96" t="n">
        <v>0</v>
      </c>
      <c r="AA18" s="110" t="n">
        <f aca="false">SUM(X18+AL18+Y18+Z18)*(1-FARSTCL)-(X18+Y18+Z18)</f>
        <v>-493.017653700008</v>
      </c>
      <c r="AB18" s="111"/>
      <c r="AC18" s="109" t="n">
        <f aca="false">(AB18)*(1-$E$52)-(AB18)</f>
        <v>0</v>
      </c>
      <c r="AD18" s="111"/>
      <c r="AE18" s="109" t="n">
        <f aca="false">(AD18)*(1-$E$53)-(AD18)</f>
        <v>0</v>
      </c>
      <c r="AF18" s="111" t="n">
        <v>0</v>
      </c>
      <c r="AG18" s="111" t="n">
        <v>0</v>
      </c>
      <c r="AH18" s="111" t="n">
        <v>0</v>
      </c>
      <c r="AI18" s="109" t="n">
        <f aca="false">(AF18)*(1-$E$56)-(AF18)</f>
        <v>0</v>
      </c>
      <c r="AJ18" s="111" t="n">
        <v>0</v>
      </c>
      <c r="AK18" s="111" t="n">
        <v>0</v>
      </c>
      <c r="AL18" s="111" t="n">
        <v>0</v>
      </c>
      <c r="AM18" s="109" t="n">
        <f aca="false">(AJ18)*(1-$E$52)-(AJ18)</f>
        <v>0</v>
      </c>
      <c r="AN18" s="109" t="n">
        <v>0</v>
      </c>
      <c r="AO18" s="112" t="n">
        <v>0</v>
      </c>
      <c r="AP18" s="113" t="n">
        <f aca="false">-AO18*$E$54</f>
        <v>-0</v>
      </c>
      <c r="AQ18" s="114" t="n">
        <v>0</v>
      </c>
      <c r="AR18" s="109" t="n">
        <f aca="false">-AQ18*E64</f>
        <v>-0</v>
      </c>
      <c r="AS18" s="114" t="n">
        <v>0</v>
      </c>
      <c r="AT18" s="109" t="n">
        <f aca="false">-AS18*G64</f>
        <v>-0</v>
      </c>
      <c r="AU18" s="42" t="n">
        <v>0</v>
      </c>
      <c r="AV18" s="42" t="n">
        <v>0</v>
      </c>
      <c r="AW18" s="42" t="n">
        <v>0</v>
      </c>
      <c r="AX18" s="42" t="n">
        <v>0</v>
      </c>
      <c r="AY18" s="115" t="n">
        <f aca="false">(AX18)*(1-$E$54)-(AX18)</f>
        <v>0</v>
      </c>
      <c r="AZ18" s="96" t="n">
        <v>0</v>
      </c>
      <c r="BA18" s="96" t="n">
        <v>0</v>
      </c>
      <c r="BB18" s="115" t="n">
        <f aca="false">(BA18)*(1-$E$54)-(BA18)</f>
        <v>0</v>
      </c>
      <c r="BC18" s="99" t="n">
        <v>0</v>
      </c>
      <c r="BD18" s="96" t="n">
        <v>0</v>
      </c>
      <c r="BE18" s="96" t="n">
        <v>0</v>
      </c>
      <c r="BF18" s="96" t="n">
        <v>0</v>
      </c>
      <c r="BG18" s="116" t="n">
        <f aca="false">SUM(U18:BD18)-AN18+35000</f>
        <v>114129.9823463</v>
      </c>
      <c r="BH18" s="117"/>
      <c r="BI18" s="117" t="n">
        <v>0</v>
      </c>
      <c r="BJ18" s="117" t="n">
        <v>0</v>
      </c>
      <c r="BK18" s="117" t="n">
        <f aca="false">-8703-6300-3975</f>
        <v>-18978</v>
      </c>
      <c r="BL18" s="117" t="n">
        <v>0</v>
      </c>
      <c r="BM18" s="118" t="n">
        <f aca="false">(BG18+BH18+BI18+BJ18+BK18+BL18)*M</f>
        <v>100390.669886358</v>
      </c>
      <c r="BN18" s="119" t="n">
        <f aca="false">(BM18/(1+STCLAIRCHIP))-(BM18)</f>
        <v>-1180.59983362749</v>
      </c>
      <c r="BO18" s="119" t="n">
        <f aca="false">BM18+BN18</f>
        <v>99210.0700527304</v>
      </c>
      <c r="BP18" s="96" t="n">
        <f aca="false">(BO18)/M</f>
        <v>94032.9897680601</v>
      </c>
      <c r="BQ18" s="96" t="n">
        <v>-685</v>
      </c>
      <c r="BR18" s="120" t="n">
        <f aca="false">36050+8703</f>
        <v>44753</v>
      </c>
      <c r="BS18" s="121" t="n">
        <v>0</v>
      </c>
      <c r="BT18" s="121" t="n">
        <v>0</v>
      </c>
      <c r="BU18" s="121" t="n">
        <f aca="false">SUM(BR18+BS18+BT18)</f>
        <v>44753</v>
      </c>
      <c r="BV18" s="122" t="n">
        <f aca="false">(BU18)*M</f>
        <v>47216.921168</v>
      </c>
      <c r="BW18" s="122"/>
      <c r="BX18" s="123" t="n">
        <f aca="false">((BV18)/(1+DAWNKIRK))-(BV18)</f>
        <v>-226.961505171457</v>
      </c>
      <c r="BY18" s="115" t="n">
        <f aca="false">ROUND(BV18+BX18,1)</f>
        <v>46990</v>
      </c>
      <c r="BZ18" s="123" t="n">
        <f aca="false">((BY18)/(1+KIRKCHIP))-(BY18)</f>
        <v>-312.737657693448</v>
      </c>
      <c r="CA18" s="123" t="n">
        <f aca="false">BY18+BZ18</f>
        <v>46677.2623423066</v>
      </c>
      <c r="CD18" s="124" t="n">
        <f aca="false">CA18/M</f>
        <v>44241.5021973303</v>
      </c>
      <c r="CE18" s="96" t="n">
        <v>28400</v>
      </c>
      <c r="CF18" s="96" t="n">
        <f aca="false">CE18+CD18+BP18</f>
        <v>166674.49196539</v>
      </c>
      <c r="CG18" s="96" t="n">
        <v>0</v>
      </c>
      <c r="CH18" s="125" t="n">
        <v>174918</v>
      </c>
      <c r="CI18" s="96" t="n">
        <f aca="false">+CF18+CG18-BQ18-CH18</f>
        <v>-7558.50803460961</v>
      </c>
      <c r="CJ18" s="96" t="n">
        <f aca="false">CM18*M</f>
        <v>-8069.54757907333</v>
      </c>
      <c r="CK18" s="96" t="n">
        <f aca="false">+CJ18+CK17</f>
        <v>182919.474456584</v>
      </c>
      <c r="CL18" s="96" t="n">
        <v>0</v>
      </c>
      <c r="CM18" s="126" t="n">
        <f aca="false">CI18+CI18*STCLAIRCHIP-CL18</f>
        <v>-7648.45428022146</v>
      </c>
      <c r="CN18" s="127" t="n">
        <f aca="false">CM18+CN17</f>
        <v>173374.239722426</v>
      </c>
      <c r="CO18" s="128"/>
      <c r="CP18" s="128"/>
      <c r="CQ18" s="129"/>
      <c r="CR18" s="127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  <c r="IR18" s="133"/>
      <c r="IS18" s="133"/>
      <c r="IT18" s="133"/>
      <c r="IU18" s="133"/>
      <c r="IV18" s="133"/>
      <c r="IW18" s="133"/>
    </row>
    <row r="19" customFormat="false" ht="12.75" hidden="false" customHeight="false" outlineLevel="0" collapsed="false">
      <c r="A19" s="98" t="n">
        <v>36779</v>
      </c>
      <c r="B19" s="131"/>
      <c r="C19" s="132"/>
      <c r="D19" s="132"/>
      <c r="E19" s="132"/>
      <c r="F19" s="132"/>
      <c r="G19" s="132"/>
      <c r="H19" s="132"/>
      <c r="I19" s="132"/>
      <c r="J19" s="102"/>
      <c r="K19" s="102"/>
      <c r="L19" s="102"/>
      <c r="M19" s="102"/>
      <c r="N19" s="102"/>
      <c r="O19" s="102"/>
      <c r="P19" s="103"/>
      <c r="Q19" s="104"/>
      <c r="R19" s="105"/>
      <c r="S19" s="105"/>
      <c r="T19" s="106"/>
      <c r="U19" s="107"/>
      <c r="V19" s="108"/>
      <c r="W19" s="109"/>
      <c r="X19" s="108" t="n">
        <v>79623</v>
      </c>
      <c r="Y19" s="96" t="n">
        <v>0</v>
      </c>
      <c r="Z19" s="96" t="n">
        <v>0</v>
      </c>
      <c r="AA19" s="110" t="n">
        <f aca="false">SUM(X19+AL19+Y19+Z19)*(1-FARSTCL)-(X19+Y19+Z19)</f>
        <v>-493.017653700008</v>
      </c>
      <c r="AB19" s="111"/>
      <c r="AC19" s="109" t="n">
        <f aca="false">(AB19)*(1-$E$52)-(AB19)</f>
        <v>0</v>
      </c>
      <c r="AD19" s="111"/>
      <c r="AE19" s="109" t="n">
        <f aca="false">(AD19)*(1-$E$53)-(AD19)</f>
        <v>0</v>
      </c>
      <c r="AF19" s="111" t="n">
        <v>0</v>
      </c>
      <c r="AG19" s="111" t="n">
        <v>0</v>
      </c>
      <c r="AH19" s="111" t="n">
        <v>0</v>
      </c>
      <c r="AI19" s="109" t="n">
        <f aca="false">(AF19)*(1-$E$56)-(AF19)</f>
        <v>0</v>
      </c>
      <c r="AJ19" s="111" t="n">
        <v>0</v>
      </c>
      <c r="AK19" s="111" t="n">
        <v>0</v>
      </c>
      <c r="AL19" s="111" t="n">
        <v>0</v>
      </c>
      <c r="AM19" s="109" t="n">
        <f aca="false">(AJ19)*(1-$E$52)-(AJ19)</f>
        <v>0</v>
      </c>
      <c r="AN19" s="109" t="n">
        <v>0</v>
      </c>
      <c r="AO19" s="112" t="n">
        <v>0</v>
      </c>
      <c r="AP19" s="113" t="n">
        <f aca="false">-AO19*$E$54</f>
        <v>-0</v>
      </c>
      <c r="AQ19" s="114" t="n">
        <v>0</v>
      </c>
      <c r="AR19" s="109" t="n">
        <f aca="false">-AQ19*E65</f>
        <v>-0</v>
      </c>
      <c r="AS19" s="114" t="n">
        <v>0</v>
      </c>
      <c r="AT19" s="109" t="n">
        <f aca="false">-AS19*G65</f>
        <v>-0</v>
      </c>
      <c r="AU19" s="42" t="n">
        <v>0</v>
      </c>
      <c r="AV19" s="42" t="n">
        <v>0</v>
      </c>
      <c r="AW19" s="42" t="n">
        <v>0</v>
      </c>
      <c r="AX19" s="42" t="n">
        <v>0</v>
      </c>
      <c r="AY19" s="115" t="n">
        <f aca="false">(AX19)*(1-$E$54)-(AX19)</f>
        <v>0</v>
      </c>
      <c r="AZ19" s="96" t="n">
        <v>0</v>
      </c>
      <c r="BA19" s="96" t="n">
        <v>0</v>
      </c>
      <c r="BB19" s="115" t="n">
        <f aca="false">(BA19)*(1-$E$54)-(BA19)</f>
        <v>0</v>
      </c>
      <c r="BC19" s="99" t="n">
        <v>0</v>
      </c>
      <c r="BD19" s="96" t="n">
        <v>0</v>
      </c>
      <c r="BE19" s="96" t="n">
        <v>0</v>
      </c>
      <c r="BF19" s="96" t="n">
        <v>0</v>
      </c>
      <c r="BG19" s="116" t="n">
        <f aca="false">SUM(U19:BD19)-AN19+35000</f>
        <v>114129.9823463</v>
      </c>
      <c r="BH19" s="117"/>
      <c r="BI19" s="117" t="n">
        <f aca="false">'Central sept'!BU40*-1</f>
        <v>-0</v>
      </c>
      <c r="BJ19" s="117" t="n">
        <v>0</v>
      </c>
      <c r="BK19" s="117" t="n">
        <f aca="false">-8703-6300-3975</f>
        <v>-18978</v>
      </c>
      <c r="BL19" s="117" t="n">
        <v>0</v>
      </c>
      <c r="BM19" s="118" t="n">
        <f aca="false">(BG19+BH19+BI19+BJ19+BK19+BL19)*M</f>
        <v>100390.669886358</v>
      </c>
      <c r="BN19" s="119" t="n">
        <f aca="false">(BM19/(1+STCLAIRCHIP))-(BM19)</f>
        <v>-1180.59983362749</v>
      </c>
      <c r="BO19" s="119" t="n">
        <f aca="false">BM19+BN19</f>
        <v>99210.0700527304</v>
      </c>
      <c r="BP19" s="96" t="n">
        <f aca="false">(BO19)/M</f>
        <v>94032.9897680601</v>
      </c>
      <c r="BQ19" s="96" t="n">
        <v>-685</v>
      </c>
      <c r="BR19" s="120" t="n">
        <f aca="false">36050+8703</f>
        <v>44753</v>
      </c>
      <c r="BS19" s="121" t="n">
        <v>0</v>
      </c>
      <c r="BT19" s="121" t="n">
        <v>0</v>
      </c>
      <c r="BU19" s="121" t="n">
        <f aca="false">SUM(BR19+BS19+BT19)</f>
        <v>44753</v>
      </c>
      <c r="BV19" s="122" t="n">
        <f aca="false">(BU19)*M</f>
        <v>47216.921168</v>
      </c>
      <c r="BW19" s="122"/>
      <c r="BX19" s="123" t="n">
        <f aca="false">((BV19)/(1+DAWNKIRK))-(BV19)</f>
        <v>-226.961505171457</v>
      </c>
      <c r="BY19" s="115" t="n">
        <f aca="false">ROUND(BV19+BX19,1)</f>
        <v>46990</v>
      </c>
      <c r="BZ19" s="123" t="n">
        <f aca="false">((BY19)/(1+KIRKCHIP))-(BY19)</f>
        <v>-312.737657693448</v>
      </c>
      <c r="CA19" s="123" t="n">
        <f aca="false">BY19+BZ19</f>
        <v>46677.2623423066</v>
      </c>
      <c r="CD19" s="124" t="n">
        <f aca="false">CA19/M</f>
        <v>44241.5021973303</v>
      </c>
      <c r="CE19" s="96" t="n">
        <v>28400</v>
      </c>
      <c r="CF19" s="96" t="n">
        <f aca="false">CE19+CD19+BP19</f>
        <v>166674.49196539</v>
      </c>
      <c r="CG19" s="96" t="n">
        <v>0</v>
      </c>
      <c r="CH19" s="125" t="n">
        <v>175060</v>
      </c>
      <c r="CI19" s="96" t="n">
        <f aca="false">+CF19+CG19-BQ19-CH19</f>
        <v>-7700.50803460961</v>
      </c>
      <c r="CJ19" s="96" t="n">
        <f aca="false">CM19*M</f>
        <v>-8221.14836470213</v>
      </c>
      <c r="CK19" s="96" t="n">
        <f aca="false">+CJ19+CK18</f>
        <v>174698.326091882</v>
      </c>
      <c r="CL19" s="96" t="n">
        <v>0</v>
      </c>
      <c r="CM19" s="126" t="n">
        <f aca="false">CI19+CI19*STCLAIRCHIP-CL19</f>
        <v>-7792.14408022146</v>
      </c>
      <c r="CN19" s="127" t="n">
        <f aca="false">CM19+CN18</f>
        <v>165582.095642205</v>
      </c>
      <c r="CO19" s="128"/>
      <c r="CP19" s="128"/>
      <c r="CQ19" s="129"/>
      <c r="CR19" s="127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3"/>
      <c r="GI19" s="133"/>
      <c r="GJ19" s="133"/>
      <c r="GK19" s="133"/>
      <c r="GL19" s="133"/>
      <c r="GM19" s="133"/>
      <c r="GN19" s="133"/>
      <c r="GO19" s="133"/>
      <c r="GP19" s="133"/>
      <c r="GQ19" s="133"/>
      <c r="GR19" s="133"/>
      <c r="GS19" s="133"/>
      <c r="GT19" s="133"/>
      <c r="GU19" s="133"/>
      <c r="GV19" s="133"/>
      <c r="GW19" s="133"/>
      <c r="GX19" s="133"/>
      <c r="GY19" s="133"/>
      <c r="GZ19" s="133"/>
      <c r="HA19" s="133"/>
      <c r="HB19" s="133"/>
      <c r="HC19" s="133"/>
      <c r="HD19" s="133"/>
      <c r="HE19" s="133"/>
      <c r="HF19" s="133"/>
      <c r="HG19" s="133"/>
      <c r="HH19" s="133"/>
      <c r="HI19" s="133"/>
      <c r="HJ19" s="133"/>
      <c r="HK19" s="133"/>
      <c r="HL19" s="133"/>
      <c r="HM19" s="133"/>
      <c r="HN19" s="133"/>
      <c r="HO19" s="133"/>
      <c r="HP19" s="133"/>
      <c r="HQ19" s="133"/>
      <c r="HR19" s="133"/>
      <c r="HS19" s="133"/>
      <c r="HT19" s="133"/>
      <c r="HU19" s="133"/>
      <c r="HV19" s="133"/>
      <c r="HW19" s="133"/>
      <c r="HX19" s="133"/>
      <c r="HY19" s="133"/>
      <c r="HZ19" s="133"/>
      <c r="IA19" s="133"/>
      <c r="IB19" s="133"/>
      <c r="IC19" s="133"/>
      <c r="ID19" s="133"/>
      <c r="IE19" s="133"/>
      <c r="IF19" s="133"/>
      <c r="IG19" s="133"/>
      <c r="IH19" s="133"/>
      <c r="II19" s="133"/>
      <c r="IJ19" s="133"/>
      <c r="IK19" s="133"/>
      <c r="IL19" s="133"/>
      <c r="IM19" s="133"/>
      <c r="IN19" s="133"/>
      <c r="IO19" s="133"/>
      <c r="IP19" s="133"/>
      <c r="IQ19" s="133"/>
      <c r="IR19" s="133"/>
      <c r="IS19" s="133"/>
      <c r="IT19" s="133"/>
      <c r="IU19" s="133"/>
      <c r="IV19" s="133"/>
      <c r="IW19" s="133"/>
    </row>
    <row r="20" customFormat="false" ht="12.75" hidden="false" customHeight="false" outlineLevel="0" collapsed="false">
      <c r="A20" s="98" t="n">
        <v>36780</v>
      </c>
      <c r="B20" s="131"/>
      <c r="C20" s="132"/>
      <c r="D20" s="132"/>
      <c r="E20" s="132"/>
      <c r="F20" s="132"/>
      <c r="G20" s="132"/>
      <c r="H20" s="132"/>
      <c r="I20" s="132"/>
      <c r="J20" s="102"/>
      <c r="K20" s="102"/>
      <c r="L20" s="102"/>
      <c r="M20" s="102"/>
      <c r="N20" s="102"/>
      <c r="O20" s="102"/>
      <c r="P20" s="103"/>
      <c r="Q20" s="104"/>
      <c r="R20" s="105"/>
      <c r="S20" s="105"/>
      <c r="T20" s="106"/>
      <c r="U20" s="107"/>
      <c r="V20" s="108"/>
      <c r="W20" s="109"/>
      <c r="X20" s="108" t="n">
        <v>78382</v>
      </c>
      <c r="Y20" s="96" t="n">
        <v>0</v>
      </c>
      <c r="Z20" s="96" t="n">
        <v>0</v>
      </c>
      <c r="AA20" s="110" t="n">
        <f aca="false">SUM(X20+AL20+Y20+Z20)*(1-FARSTCL)-(X20+Y20+Z20)</f>
        <v>-485.333505800008</v>
      </c>
      <c r="AB20" s="111"/>
      <c r="AC20" s="109" t="n">
        <f aca="false">(AB20)*(1-$E$52)-(AB20)</f>
        <v>0</v>
      </c>
      <c r="AD20" s="111"/>
      <c r="AE20" s="109" t="n">
        <f aca="false">(AD20)*(1-$E$53)-(AD20)</f>
        <v>0</v>
      </c>
      <c r="AF20" s="111" t="n">
        <v>0</v>
      </c>
      <c r="AG20" s="111" t="n">
        <v>0</v>
      </c>
      <c r="AH20" s="111" t="n">
        <v>0</v>
      </c>
      <c r="AI20" s="109" t="n">
        <f aca="false">(AF20)*(1-$E$56)-(AF20)</f>
        <v>0</v>
      </c>
      <c r="AJ20" s="111" t="n">
        <v>0</v>
      </c>
      <c r="AK20" s="111" t="n">
        <v>0</v>
      </c>
      <c r="AL20" s="111" t="n">
        <v>0</v>
      </c>
      <c r="AM20" s="109" t="n">
        <f aca="false">(AJ20)*(1-$E$52)-(AJ20)</f>
        <v>0</v>
      </c>
      <c r="AN20" s="109" t="n">
        <v>0</v>
      </c>
      <c r="AO20" s="112" t="n">
        <v>0</v>
      </c>
      <c r="AP20" s="113" t="n">
        <f aca="false">-AO20*$E$54</f>
        <v>-0</v>
      </c>
      <c r="AQ20" s="114" t="n">
        <v>0</v>
      </c>
      <c r="AR20" s="109" t="n">
        <f aca="false">-AQ20*E66</f>
        <v>-0</v>
      </c>
      <c r="AS20" s="114" t="n">
        <v>0</v>
      </c>
      <c r="AT20" s="109" t="n">
        <f aca="false">-AS20*G66</f>
        <v>-0</v>
      </c>
      <c r="AU20" s="42" t="n">
        <v>0</v>
      </c>
      <c r="AV20" s="42" t="n">
        <v>0</v>
      </c>
      <c r="AW20" s="42" t="n">
        <v>0</v>
      </c>
      <c r="AX20" s="42" t="n">
        <v>0</v>
      </c>
      <c r="AY20" s="115" t="n">
        <f aca="false">(AX20)*(1-$E$54)-(AX20)</f>
        <v>0</v>
      </c>
      <c r="AZ20" s="96" t="n">
        <v>0</v>
      </c>
      <c r="BA20" s="96" t="n">
        <v>0</v>
      </c>
      <c r="BB20" s="115" t="n">
        <f aca="false">(BA20)*(1-$E$54)-(BA20)</f>
        <v>0</v>
      </c>
      <c r="BC20" s="99" t="n">
        <v>1233</v>
      </c>
      <c r="BD20" s="96" t="n">
        <v>0</v>
      </c>
      <c r="BE20" s="96" t="n">
        <v>0</v>
      </c>
      <c r="BF20" s="96" t="n">
        <v>0</v>
      </c>
      <c r="BG20" s="116" t="n">
        <f aca="false">SUM(U20:BD20)-AN20+35000</f>
        <v>114129.6664942</v>
      </c>
      <c r="BH20" s="117"/>
      <c r="BI20" s="117" t="n">
        <f aca="false">'Central sept'!BU41*-1</f>
        <v>-0</v>
      </c>
      <c r="BJ20" s="117" t="n">
        <v>0</v>
      </c>
      <c r="BK20" s="117" t="n">
        <f aca="false">-8703-6300-3975</f>
        <v>-18978</v>
      </c>
      <c r="BL20" s="117" t="n">
        <v>0</v>
      </c>
      <c r="BM20" s="118" t="n">
        <f aca="false">(BG20+BH20+BI20+BJ20+BK20+BL20)*M</f>
        <v>100390.336644705</v>
      </c>
      <c r="BN20" s="119" t="n">
        <f aca="false">(BM20/(1+STCLAIRCHIP))-(BM20)</f>
        <v>-1180.5959146872</v>
      </c>
      <c r="BO20" s="119" t="n">
        <f aca="false">BM20+BN20</f>
        <v>99209.7407300175</v>
      </c>
      <c r="BP20" s="96" t="n">
        <f aca="false">(BO20)/M</f>
        <v>94032.6776303983</v>
      </c>
      <c r="BQ20" s="96" t="n">
        <v>-685</v>
      </c>
      <c r="BR20" s="120" t="n">
        <f aca="false">36050+8703</f>
        <v>44753</v>
      </c>
      <c r="BS20" s="121" t="n">
        <v>0</v>
      </c>
      <c r="BT20" s="121" t="n">
        <v>0</v>
      </c>
      <c r="BU20" s="121" t="n">
        <f aca="false">SUM(BR20+BS20+BT20)</f>
        <v>44753</v>
      </c>
      <c r="BV20" s="122" t="n">
        <f aca="false">(BU20)*M</f>
        <v>47216.921168</v>
      </c>
      <c r="BW20" s="122"/>
      <c r="BX20" s="123" t="n">
        <f aca="false">((BV20)/(1+DAWNKIRK))-(BV20)</f>
        <v>-226.961505171457</v>
      </c>
      <c r="BY20" s="115" t="n">
        <f aca="false">ROUND(BV20+BX20,1)</f>
        <v>46990</v>
      </c>
      <c r="BZ20" s="123" t="n">
        <f aca="false">((BY20)/(1+KIRKCHIP))-(BY20)</f>
        <v>-312.737657693448</v>
      </c>
      <c r="CA20" s="123" t="n">
        <f aca="false">BY20+BZ20</f>
        <v>46677.2623423066</v>
      </c>
      <c r="CD20" s="124" t="n">
        <f aca="false">CA20/M</f>
        <v>44241.5021973303</v>
      </c>
      <c r="CE20" s="96" t="n">
        <v>28400</v>
      </c>
      <c r="CF20" s="96" t="n">
        <f aca="false">CE20+CD20+BP20</f>
        <v>166674.179827729</v>
      </c>
      <c r="CG20" s="96" t="n">
        <v>0</v>
      </c>
      <c r="CH20" s="125" t="n">
        <v>174239</v>
      </c>
      <c r="CI20" s="96" t="n">
        <f aca="false">+CF20+CG20-BQ20-CH20</f>
        <v>-6879.8201722714</v>
      </c>
      <c r="CJ20" s="96" t="n">
        <f aca="false">CM20*M</f>
        <v>-7344.97283874092</v>
      </c>
      <c r="CK20" s="96" t="n">
        <f aca="false">+CJ20+CK19</f>
        <v>167353.353253141</v>
      </c>
      <c r="CL20" s="96" t="n">
        <v>0</v>
      </c>
      <c r="CM20" s="126" t="n">
        <f aca="false">CI20+CI20*STCLAIRCHIP-CL20</f>
        <v>-6961.69003232143</v>
      </c>
      <c r="CN20" s="127" t="n">
        <f aca="false">CM20+CN19</f>
        <v>158620.405609883</v>
      </c>
      <c r="CO20" s="128"/>
      <c r="CP20" s="128"/>
      <c r="CQ20" s="129"/>
      <c r="CR20" s="127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133"/>
      <c r="HE20" s="133"/>
      <c r="HF20" s="133"/>
      <c r="HG20" s="133"/>
      <c r="HH20" s="133"/>
      <c r="HI20" s="133"/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  <c r="IF20" s="133"/>
      <c r="IG20" s="133"/>
      <c r="IH20" s="133"/>
      <c r="II20" s="133"/>
      <c r="IJ20" s="133"/>
      <c r="IK20" s="133"/>
      <c r="IL20" s="133"/>
      <c r="IM20" s="133"/>
      <c r="IN20" s="133"/>
      <c r="IO20" s="133"/>
      <c r="IP20" s="133"/>
      <c r="IQ20" s="133"/>
      <c r="IR20" s="133"/>
      <c r="IS20" s="133"/>
      <c r="IT20" s="133"/>
      <c r="IU20" s="133"/>
      <c r="IV20" s="133"/>
      <c r="IW20" s="133"/>
    </row>
    <row r="21" customFormat="false" ht="12.75" hidden="false" customHeight="false" outlineLevel="0" collapsed="false">
      <c r="A21" s="98" t="n">
        <v>36781</v>
      </c>
      <c r="B21" s="131"/>
      <c r="C21" s="132"/>
      <c r="D21" s="132"/>
      <c r="E21" s="132"/>
      <c r="F21" s="132"/>
      <c r="G21" s="132"/>
      <c r="H21" s="132"/>
      <c r="I21" s="132"/>
      <c r="J21" s="102"/>
      <c r="K21" s="102"/>
      <c r="L21" s="102"/>
      <c r="M21" s="102"/>
      <c r="N21" s="102"/>
      <c r="O21" s="102"/>
      <c r="P21" s="103"/>
      <c r="Q21" s="104"/>
      <c r="R21" s="105"/>
      <c r="S21" s="105"/>
      <c r="T21" s="106"/>
      <c r="U21" s="107"/>
      <c r="V21" s="108"/>
      <c r="W21" s="109"/>
      <c r="X21" s="108" t="n">
        <f aca="false">39900+30723</f>
        <v>70623</v>
      </c>
      <c r="Y21" s="96" t="n">
        <v>0</v>
      </c>
      <c r="Z21" s="96" t="n">
        <v>0</v>
      </c>
      <c r="AA21" s="110" t="n">
        <f aca="false">SUM(X21+AL21+Y21+Z21)*(1-FARSTCL)-(X21+Y21+Z21)</f>
        <v>-437.290553700004</v>
      </c>
      <c r="AB21" s="111"/>
      <c r="AC21" s="109" t="n">
        <f aca="false">(AB21)*(1-$E$52)-(AB21)</f>
        <v>0</v>
      </c>
      <c r="AD21" s="111"/>
      <c r="AE21" s="109" t="n">
        <f aca="false">(AD21)*(1-$E$53)-(AD21)</f>
        <v>0</v>
      </c>
      <c r="AF21" s="111" t="n">
        <v>0</v>
      </c>
      <c r="AG21" s="111" t="n">
        <v>0</v>
      </c>
      <c r="AH21" s="111" t="n">
        <v>0</v>
      </c>
      <c r="AI21" s="109" t="n">
        <f aca="false">(AF21)*(1-$E$56)-(AF21)</f>
        <v>0</v>
      </c>
      <c r="AJ21" s="111" t="n">
        <v>0</v>
      </c>
      <c r="AK21" s="111" t="n">
        <v>0</v>
      </c>
      <c r="AL21" s="111" t="n">
        <v>0</v>
      </c>
      <c r="AM21" s="109" t="n">
        <f aca="false">(AJ21)*(1-$E$52)-(AJ21)</f>
        <v>0</v>
      </c>
      <c r="AN21" s="109" t="n">
        <v>0</v>
      </c>
      <c r="AO21" s="112" t="n">
        <v>10000</v>
      </c>
      <c r="AP21" s="113" t="n">
        <f aca="false">-AO21*$E$54</f>
        <v>-3.45218</v>
      </c>
      <c r="AQ21" s="114" t="n">
        <v>0</v>
      </c>
      <c r="AR21" s="109" t="n">
        <f aca="false">-AQ21*E67</f>
        <v>-0</v>
      </c>
      <c r="AS21" s="114" t="n">
        <v>0</v>
      </c>
      <c r="AT21" s="109" t="n">
        <f aca="false">-AS21*G67</f>
        <v>-0</v>
      </c>
      <c r="AU21" s="42" t="n">
        <v>0</v>
      </c>
      <c r="AV21" s="42" t="n">
        <v>0</v>
      </c>
      <c r="AW21" s="42" t="n">
        <v>0</v>
      </c>
      <c r="AX21" s="42" t="n">
        <v>0</v>
      </c>
      <c r="AY21" s="115" t="n">
        <f aca="false">(AX21)*(1-$E$54)-(AX21)</f>
        <v>0</v>
      </c>
      <c r="AZ21" s="96" t="n">
        <v>0</v>
      </c>
      <c r="BA21" s="96" t="n">
        <v>0</v>
      </c>
      <c r="BB21" s="115" t="n">
        <f aca="false">(BA21)*(1-$E$54)-(BA21)</f>
        <v>0</v>
      </c>
      <c r="BC21" s="99" t="n">
        <v>0</v>
      </c>
      <c r="BD21" s="96" t="n">
        <v>0</v>
      </c>
      <c r="BE21" s="96" t="n">
        <v>0</v>
      </c>
      <c r="BF21" s="96" t="n">
        <v>0</v>
      </c>
      <c r="BG21" s="116" t="n">
        <f aca="false">SUM(U21:BD21)-AN21+35000+2000</f>
        <v>117182.2572663</v>
      </c>
      <c r="BH21" s="117"/>
      <c r="BI21" s="117" t="n">
        <f aca="false">'Central sept'!BU42*-1</f>
        <v>-0</v>
      </c>
      <c r="BJ21" s="117" t="n">
        <v>0</v>
      </c>
      <c r="BK21" s="117" t="n">
        <f aca="false">-2100-10000+25</f>
        <v>-12075</v>
      </c>
      <c r="BL21" s="117" t="n">
        <v>0</v>
      </c>
      <c r="BM21" s="118" t="n">
        <f aca="false">(BG21+BH21+BI21+BJ21+BK21+BL21)*M</f>
        <v>110894.042422353</v>
      </c>
      <c r="BN21" s="119" t="n">
        <f aca="false">(BM21/(1+STCLAIRCHIP))-(BM21)</f>
        <v>-1304.12007592253</v>
      </c>
      <c r="BO21" s="119" t="n">
        <f aca="false">BM21+BN21</f>
        <v>109589.922346431</v>
      </c>
      <c r="BP21" s="96" t="n">
        <f aca="false">(BO21)/M</f>
        <v>103871.190104062</v>
      </c>
      <c r="BQ21" s="96" t="n">
        <v>-685</v>
      </c>
      <c r="BR21" s="120" t="n">
        <v>36050</v>
      </c>
      <c r="BS21" s="121" t="n">
        <v>0</v>
      </c>
      <c r="BT21" s="121" t="n">
        <v>0</v>
      </c>
      <c r="BU21" s="121" t="n">
        <f aca="false">SUM(BR21+BS21+BT21)</f>
        <v>36050</v>
      </c>
      <c r="BV21" s="122" t="n">
        <f aca="false">(BU21)*M</f>
        <v>38034.7688</v>
      </c>
      <c r="BW21" s="122"/>
      <c r="BX21" s="123" t="n">
        <f aca="false">((BV21)/(1+DAWNKIRK))-(BV21)</f>
        <v>-182.824889089694</v>
      </c>
      <c r="BY21" s="115" t="n">
        <f aca="false">ROUND(BV21+BX21,1)</f>
        <v>37851.9</v>
      </c>
      <c r="BZ21" s="123" t="n">
        <f aca="false">((BY21)/(1+KIRKCHIP))-(BY21)</f>
        <v>-251.919866891825</v>
      </c>
      <c r="CA21" s="123" t="n">
        <f aca="false">BY21+BZ21</f>
        <v>37599.9801331082</v>
      </c>
      <c r="CD21" s="124" t="n">
        <f aca="false">CA21/M</f>
        <v>35637.8999153677</v>
      </c>
      <c r="CE21" s="96" t="n">
        <v>28400</v>
      </c>
      <c r="CF21" s="96" t="n">
        <f aca="false">CE21+CD21+BP21</f>
        <v>167909.090019429</v>
      </c>
      <c r="CG21" s="96" t="n">
        <v>0</v>
      </c>
      <c r="CH21" s="125" t="n">
        <v>176170</v>
      </c>
      <c r="CI21" s="96" t="n">
        <f aca="false">+CF21+CG21-BQ21-CH21</f>
        <v>-7575.90998057064</v>
      </c>
      <c r="CJ21" s="96" t="n">
        <f aca="false">CM21*M</f>
        <v>-8088.12609089842</v>
      </c>
      <c r="CK21" s="96" t="n">
        <f aca="false">+CJ21+CK20</f>
        <v>159265.227162243</v>
      </c>
      <c r="CL21" s="96" t="n">
        <v>0</v>
      </c>
      <c r="CM21" s="126" t="n">
        <f aca="false">CI21+CI21*STCLAIRCHIP-CL21</f>
        <v>-7666.06330933943</v>
      </c>
      <c r="CN21" s="127" t="n">
        <f aca="false">CM21+CN20</f>
        <v>150954.342300544</v>
      </c>
      <c r="CO21" s="128"/>
      <c r="CP21" s="128"/>
      <c r="CQ21" s="129"/>
      <c r="CR21" s="127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  <c r="II21" s="133"/>
      <c r="IJ21" s="133"/>
      <c r="IK21" s="133"/>
      <c r="IL21" s="133"/>
      <c r="IM21" s="133"/>
      <c r="IN21" s="133"/>
      <c r="IO21" s="133"/>
      <c r="IP21" s="133"/>
      <c r="IQ21" s="133"/>
      <c r="IR21" s="133"/>
      <c r="IS21" s="133"/>
      <c r="IT21" s="133"/>
      <c r="IU21" s="133"/>
      <c r="IV21" s="133"/>
      <c r="IW21" s="133"/>
    </row>
    <row r="22" customFormat="false" ht="12.75" hidden="false" customHeight="false" outlineLevel="0" collapsed="false">
      <c r="A22" s="98" t="n">
        <v>36782</v>
      </c>
      <c r="B22" s="131"/>
      <c r="C22" s="132"/>
      <c r="D22" s="132"/>
      <c r="E22" s="132"/>
      <c r="F22" s="132"/>
      <c r="G22" s="132"/>
      <c r="H22" s="132"/>
      <c r="I22" s="132"/>
      <c r="J22" s="102"/>
      <c r="K22" s="102"/>
      <c r="L22" s="102"/>
      <c r="M22" s="102"/>
      <c r="N22" s="102"/>
      <c r="O22" s="102"/>
      <c r="P22" s="103"/>
      <c r="Q22" s="104"/>
      <c r="R22" s="105"/>
      <c r="S22" s="105"/>
      <c r="T22" s="106"/>
      <c r="U22" s="107"/>
      <c r="V22" s="108"/>
      <c r="W22" s="109"/>
      <c r="X22" s="108" t="n">
        <f aca="false">35723+39900-5000+10031+15000+6634</f>
        <v>102288</v>
      </c>
      <c r="Y22" s="96" t="n">
        <v>0</v>
      </c>
      <c r="Z22" s="96" t="n">
        <v>0</v>
      </c>
      <c r="AA22" s="110" t="n">
        <f aca="false">SUM(X22+AL22+Y22+Z22)*(1-FARSTCL)-(X22+Y22+Z22)</f>
        <v>-633.357067200006</v>
      </c>
      <c r="AB22" s="111"/>
      <c r="AC22" s="109" t="n">
        <f aca="false">(AB22)*(1-$E$52)-(AB22)</f>
        <v>0</v>
      </c>
      <c r="AD22" s="111"/>
      <c r="AE22" s="109" t="n">
        <f aca="false">(AD22)*(1-$E$53)-(AD22)</f>
        <v>0</v>
      </c>
      <c r="AF22" s="111" t="n">
        <v>0</v>
      </c>
      <c r="AG22" s="111" t="n">
        <v>0</v>
      </c>
      <c r="AH22" s="111" t="n">
        <v>0</v>
      </c>
      <c r="AI22" s="109" t="n">
        <f aca="false">(AF22)*(1-$E$56)-(AF22)</f>
        <v>0</v>
      </c>
      <c r="AJ22" s="111" t="n">
        <v>0</v>
      </c>
      <c r="AK22" s="111" t="n">
        <v>0</v>
      </c>
      <c r="AL22" s="111" t="n">
        <v>0</v>
      </c>
      <c r="AM22" s="109" t="n">
        <f aca="false">(AJ22)*(1-$E$52)-(AJ22)</f>
        <v>0</v>
      </c>
      <c r="AN22" s="109" t="n">
        <v>0</v>
      </c>
      <c r="AO22" s="112" t="n">
        <v>0</v>
      </c>
      <c r="AP22" s="113" t="n">
        <f aca="false">-AO22*$E$54</f>
        <v>-0</v>
      </c>
      <c r="AQ22" s="114" t="n">
        <v>0</v>
      </c>
      <c r="AR22" s="109" t="n">
        <f aca="false">-AQ22*E68</f>
        <v>-0</v>
      </c>
      <c r="AS22" s="114" t="n">
        <v>0</v>
      </c>
      <c r="AT22" s="109" t="n">
        <f aca="false">-AS22*G68</f>
        <v>-0</v>
      </c>
      <c r="AU22" s="42" t="n">
        <v>0</v>
      </c>
      <c r="AV22" s="42" t="n">
        <v>0</v>
      </c>
      <c r="AW22" s="42" t="n">
        <v>0</v>
      </c>
      <c r="AX22" s="42" t="n">
        <v>0</v>
      </c>
      <c r="AY22" s="115" t="n">
        <f aca="false">(AX22)*(1-$E$54)-(AX22)</f>
        <v>0</v>
      </c>
      <c r="AZ22" s="96" t="n">
        <v>0</v>
      </c>
      <c r="BA22" s="96" t="n">
        <v>0</v>
      </c>
      <c r="BB22" s="115" t="n">
        <f aca="false">(BA22)*(1-$E$54)-(BA22)</f>
        <v>0</v>
      </c>
      <c r="BC22" s="99" t="n">
        <v>0</v>
      </c>
      <c r="BD22" s="96" t="n">
        <v>0</v>
      </c>
      <c r="BE22" s="96" t="n">
        <v>0</v>
      </c>
      <c r="BF22" s="96" t="n">
        <v>0</v>
      </c>
      <c r="BG22" s="116" t="n">
        <f aca="false">SUM(U22:BD22)-AN22+35000</f>
        <v>136654.6429328</v>
      </c>
      <c r="BH22" s="117"/>
      <c r="BI22" s="117" t="n">
        <v>0</v>
      </c>
      <c r="BJ22" s="117" t="n">
        <v>0</v>
      </c>
      <c r="BK22" s="117" t="n">
        <f aca="false">-1500-9969-15000+96-6634+41</f>
        <v>-32966</v>
      </c>
      <c r="BL22" s="117" t="n">
        <v>0</v>
      </c>
      <c r="BM22" s="118" t="n">
        <f aca="false">(BG22+BH22+BI22+BJ22+BK22+BL22)*M</f>
        <v>109397.324858108</v>
      </c>
      <c r="BN22" s="119" t="n">
        <f aca="false">(BM22/(1+STCLAIRCHIP))-(BM22)</f>
        <v>-1286.51859453651</v>
      </c>
      <c r="BO22" s="119" t="n">
        <f aca="false">BM22+BN22</f>
        <v>108110.806263572</v>
      </c>
      <c r="BP22" s="96" t="n">
        <f aca="false">(BO22)/M</f>
        <v>102469.258753632</v>
      </c>
      <c r="BQ22" s="96" t="n">
        <v>-685</v>
      </c>
      <c r="BR22" s="120" t="n">
        <f aca="false">36050</f>
        <v>36050</v>
      </c>
      <c r="BS22" s="121" t="n">
        <v>0</v>
      </c>
      <c r="BT22" s="121" t="n">
        <v>0</v>
      </c>
      <c r="BU22" s="121" t="n">
        <f aca="false">SUM(BR22+BS22+BT22)</f>
        <v>36050</v>
      </c>
      <c r="BV22" s="122" t="n">
        <f aca="false">(BU22)*M</f>
        <v>38034.7688</v>
      </c>
      <c r="BW22" s="122"/>
      <c r="BX22" s="123" t="n">
        <f aca="false">((BV22)/(1+DAWNKIRK))-(BV22)</f>
        <v>-182.824889089694</v>
      </c>
      <c r="BY22" s="115" t="n">
        <f aca="false">ROUND(BV22+BX22,1)</f>
        <v>37851.9</v>
      </c>
      <c r="BZ22" s="123" t="n">
        <f aca="false">((BY22)/(1+KIRKCHIP))-(BY22)</f>
        <v>-251.919866891825</v>
      </c>
      <c r="CA22" s="123" t="n">
        <f aca="false">BY22+BZ22</f>
        <v>37599.9801331082</v>
      </c>
      <c r="CD22" s="124" t="n">
        <f aca="false">CA22/M</f>
        <v>35637.8999153677</v>
      </c>
      <c r="CE22" s="96" t="n">
        <v>28400</v>
      </c>
      <c r="CF22" s="96" t="n">
        <f aca="false">CE22+CD22+BP22</f>
        <v>166507.158668999</v>
      </c>
      <c r="CG22" s="96" t="n">
        <v>0</v>
      </c>
      <c r="CH22" s="125" t="n">
        <v>177509</v>
      </c>
      <c r="CI22" s="96" t="n">
        <f aca="false">+CF22+CG22-BQ22-CH22</f>
        <v>-10316.8413310005</v>
      </c>
      <c r="CJ22" s="96" t="n">
        <f aca="false">CM22*M</f>
        <v>-11014.3750069532</v>
      </c>
      <c r="CK22" s="96" t="n">
        <f aca="false">+CJ22+CK21</f>
        <v>148250.852155289</v>
      </c>
      <c r="CL22" s="96" t="n">
        <v>0</v>
      </c>
      <c r="CM22" s="126" t="n">
        <f aca="false">CI22+CI22*STCLAIRCHIP-CL22</f>
        <v>-10439.6117428394</v>
      </c>
      <c r="CN22" s="127" t="n">
        <f aca="false">CM22+CN21</f>
        <v>140514.730557704</v>
      </c>
      <c r="CO22" s="128"/>
      <c r="CP22" s="128"/>
      <c r="CQ22" s="129"/>
      <c r="CR22" s="127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3"/>
      <c r="DZ22" s="133"/>
      <c r="EA22" s="133"/>
      <c r="EB22" s="133"/>
      <c r="EC22" s="133"/>
      <c r="ED22" s="133"/>
      <c r="EE22" s="133"/>
      <c r="EF22" s="133"/>
      <c r="EG22" s="133"/>
      <c r="EH22" s="133"/>
      <c r="EI22" s="133"/>
      <c r="EJ22" s="133"/>
      <c r="EK22" s="133"/>
      <c r="EL22" s="133"/>
      <c r="EM22" s="133"/>
      <c r="EN22" s="133"/>
      <c r="EO22" s="133"/>
      <c r="EP22" s="133"/>
      <c r="EQ22" s="133"/>
      <c r="ER22" s="133"/>
      <c r="ES22" s="133"/>
      <c r="ET22" s="133"/>
      <c r="EU22" s="133"/>
      <c r="EV22" s="133"/>
      <c r="EW22" s="133"/>
      <c r="EX22" s="133"/>
      <c r="EY22" s="133"/>
      <c r="EZ22" s="133"/>
      <c r="FA22" s="133"/>
      <c r="FB22" s="133"/>
      <c r="FC22" s="133"/>
      <c r="FD22" s="133"/>
      <c r="FE22" s="133"/>
      <c r="FF22" s="133"/>
      <c r="FG22" s="133"/>
      <c r="FH22" s="133"/>
      <c r="FI22" s="133"/>
      <c r="FJ22" s="133"/>
      <c r="FK22" s="133"/>
      <c r="FL22" s="133"/>
      <c r="FM22" s="133"/>
      <c r="FN22" s="133"/>
      <c r="FO22" s="133"/>
      <c r="FP22" s="133"/>
      <c r="FQ22" s="133"/>
      <c r="FR22" s="133"/>
      <c r="FS22" s="133"/>
      <c r="FT22" s="133"/>
      <c r="FU22" s="133"/>
      <c r="FV22" s="133"/>
      <c r="FW22" s="133"/>
      <c r="FX22" s="133"/>
      <c r="FY22" s="133"/>
      <c r="FZ22" s="133"/>
      <c r="GA22" s="133"/>
      <c r="GB22" s="133"/>
      <c r="GC22" s="133"/>
      <c r="GD22" s="133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33"/>
      <c r="GX22" s="133"/>
      <c r="GY22" s="133"/>
      <c r="GZ22" s="133"/>
      <c r="HA22" s="133"/>
      <c r="HB22" s="133"/>
      <c r="HC22" s="133"/>
      <c r="HD22" s="133"/>
      <c r="HE22" s="133"/>
      <c r="HF22" s="133"/>
      <c r="HG22" s="133"/>
      <c r="HH22" s="133"/>
      <c r="HI22" s="133"/>
      <c r="HJ22" s="133"/>
      <c r="HK22" s="133"/>
      <c r="HL22" s="133"/>
      <c r="HM22" s="133"/>
      <c r="HN22" s="133"/>
      <c r="HO22" s="133"/>
      <c r="HP22" s="133"/>
      <c r="HQ22" s="133"/>
      <c r="HR22" s="133"/>
      <c r="HS22" s="133"/>
      <c r="HT22" s="133"/>
      <c r="HU22" s="133"/>
      <c r="HV22" s="133"/>
      <c r="HW22" s="133"/>
      <c r="HX22" s="133"/>
      <c r="HY22" s="133"/>
      <c r="HZ22" s="133"/>
      <c r="IA22" s="133"/>
      <c r="IB22" s="133"/>
      <c r="IC22" s="133"/>
      <c r="ID22" s="133"/>
      <c r="IE22" s="133"/>
      <c r="IF22" s="133"/>
      <c r="IG22" s="133"/>
      <c r="IH22" s="133"/>
      <c r="II22" s="133"/>
      <c r="IJ22" s="133"/>
      <c r="IK22" s="133"/>
      <c r="IL22" s="133"/>
      <c r="IM22" s="133"/>
      <c r="IN22" s="133"/>
      <c r="IO22" s="133"/>
      <c r="IP22" s="133"/>
      <c r="IQ22" s="133"/>
      <c r="IR22" s="133"/>
      <c r="IS22" s="133"/>
      <c r="IT22" s="133"/>
      <c r="IU22" s="133"/>
      <c r="IV22" s="133"/>
      <c r="IW22" s="133"/>
    </row>
    <row r="23" customFormat="false" ht="12.75" hidden="false" customHeight="false" outlineLevel="0" collapsed="false">
      <c r="A23" s="98" t="n">
        <v>36783</v>
      </c>
      <c r="B23" s="131"/>
      <c r="C23" s="132"/>
      <c r="D23" s="132"/>
      <c r="E23" s="132"/>
      <c r="F23" s="132"/>
      <c r="G23" s="132"/>
      <c r="H23" s="132"/>
      <c r="I23" s="132"/>
      <c r="J23" s="102"/>
      <c r="K23" s="102"/>
      <c r="L23" s="102"/>
      <c r="M23" s="102"/>
      <c r="N23" s="102"/>
      <c r="O23" s="102"/>
      <c r="P23" s="103"/>
      <c r="Q23" s="104"/>
      <c r="R23" s="105"/>
      <c r="S23" s="105"/>
      <c r="T23" s="106"/>
      <c r="U23" s="107"/>
      <c r="V23" s="108"/>
      <c r="W23" s="109"/>
      <c r="X23" s="108" t="n">
        <f aca="false">35723+39900</f>
        <v>75623</v>
      </c>
      <c r="Y23" s="96" t="n">
        <v>0</v>
      </c>
      <c r="Z23" s="96" t="n">
        <v>0</v>
      </c>
      <c r="AA23" s="110" t="n">
        <f aca="false">SUM(X23+AL23+Y23+Z23)*(1-FARSTCL)-(X23+Y23+Z23)</f>
        <v>-468.250053700001</v>
      </c>
      <c r="AB23" s="111"/>
      <c r="AC23" s="109" t="n">
        <f aca="false">(AB23)*(1-$E$52)-(AB23)</f>
        <v>0</v>
      </c>
      <c r="AD23" s="111"/>
      <c r="AE23" s="109" t="n">
        <f aca="false">(AD23)*(1-$E$53)-(AD23)</f>
        <v>0</v>
      </c>
      <c r="AF23" s="111" t="n">
        <v>0</v>
      </c>
      <c r="AG23" s="111" t="n">
        <v>0</v>
      </c>
      <c r="AH23" s="111" t="n">
        <v>0</v>
      </c>
      <c r="AI23" s="109" t="n">
        <f aca="false">(AF23)*(1-$E$56)-(AF23)</f>
        <v>0</v>
      </c>
      <c r="AJ23" s="111" t="n">
        <v>0</v>
      </c>
      <c r="AK23" s="111" t="n">
        <v>0</v>
      </c>
      <c r="AL23" s="111" t="n">
        <v>0</v>
      </c>
      <c r="AM23" s="109" t="n">
        <f aca="false">(AJ23)*(1-$E$52)-(AJ23)</f>
        <v>0</v>
      </c>
      <c r="AN23" s="109" t="n">
        <v>0</v>
      </c>
      <c r="AO23" s="112" t="n">
        <v>0</v>
      </c>
      <c r="AP23" s="113" t="n">
        <f aca="false">-AO23*$E$54</f>
        <v>-0</v>
      </c>
      <c r="AQ23" s="114" t="n">
        <v>0</v>
      </c>
      <c r="AR23" s="109" t="n">
        <f aca="false">-AQ23*E69</f>
        <v>-0</v>
      </c>
      <c r="AS23" s="114" t="n">
        <v>0</v>
      </c>
      <c r="AT23" s="109" t="n">
        <f aca="false">-AS23*G69</f>
        <v>-0</v>
      </c>
      <c r="AU23" s="42" t="n">
        <v>0</v>
      </c>
      <c r="AV23" s="42" t="n">
        <v>0</v>
      </c>
      <c r="AW23" s="42" t="n">
        <v>0</v>
      </c>
      <c r="AX23" s="42" t="n">
        <v>0</v>
      </c>
      <c r="AY23" s="115" t="n">
        <f aca="false">(AX23)*(1-$E$54)-(AX23)</f>
        <v>0</v>
      </c>
      <c r="AZ23" s="96" t="n">
        <v>0</v>
      </c>
      <c r="BA23" s="96" t="n">
        <v>0</v>
      </c>
      <c r="BB23" s="115" t="n">
        <f aca="false">(BA23)*(1-$E$54)-(BA23)</f>
        <v>0</v>
      </c>
      <c r="BC23" s="99" t="n">
        <v>0</v>
      </c>
      <c r="BD23" s="96" t="n">
        <v>-1233</v>
      </c>
      <c r="BE23" s="96" t="n">
        <v>0</v>
      </c>
      <c r="BF23" s="96" t="n">
        <v>0</v>
      </c>
      <c r="BG23" s="116" t="n">
        <f aca="false">SUM(U23:BD23)-AN23+35000</f>
        <v>108921.7499463</v>
      </c>
      <c r="BH23" s="117"/>
      <c r="BI23" s="117" t="n">
        <v>0</v>
      </c>
      <c r="BJ23" s="117" t="n">
        <v>0</v>
      </c>
      <c r="BK23" s="117" t="n">
        <v>-2300</v>
      </c>
      <c r="BL23" s="117" t="n">
        <v>0</v>
      </c>
      <c r="BM23" s="118" t="n">
        <f aca="false">(BG23+BH23+BI23+BJ23+BK23+BL23)*M</f>
        <v>112491.917011344</v>
      </c>
      <c r="BN23" s="119" t="n">
        <f aca="false">(BM23/(1+STCLAIRCHIP))-(BM23)</f>
        <v>-1322.91116951773</v>
      </c>
      <c r="BO23" s="119" t="n">
        <f aca="false">BM23+BN23</f>
        <v>111169.005841826</v>
      </c>
      <c r="BP23" s="96" t="n">
        <f aca="false">(BO23)/M</f>
        <v>105367.872266331</v>
      </c>
      <c r="BQ23" s="96" t="n">
        <v>-685</v>
      </c>
      <c r="BR23" s="120" t="n">
        <v>36050</v>
      </c>
      <c r="BS23" s="121" t="n">
        <v>0</v>
      </c>
      <c r="BT23" s="121" t="n">
        <v>0</v>
      </c>
      <c r="BU23" s="121" t="n">
        <f aca="false">SUM(BR23+BS23+BT23)</f>
        <v>36050</v>
      </c>
      <c r="BV23" s="122" t="n">
        <f aca="false">(BU23)*M</f>
        <v>38034.7688</v>
      </c>
      <c r="BW23" s="122"/>
      <c r="BX23" s="123" t="n">
        <f aca="false">((BV23)/(1+DAWNKIRK))-(BV23)</f>
        <v>-182.824889089694</v>
      </c>
      <c r="BY23" s="115" t="n">
        <f aca="false">ROUND(BV23+BX23,1)</f>
        <v>37851.9</v>
      </c>
      <c r="BZ23" s="123" t="n">
        <f aca="false">((BY23)/(1+KIRKCHIP))-(BY23)</f>
        <v>-251.919866891825</v>
      </c>
      <c r="CA23" s="123" t="n">
        <f aca="false">BY23+BZ23</f>
        <v>37599.9801331082</v>
      </c>
      <c r="CD23" s="124" t="n">
        <f aca="false">CA23/M</f>
        <v>35637.8999153677</v>
      </c>
      <c r="CE23" s="96" t="n">
        <v>28400</v>
      </c>
      <c r="CF23" s="96" t="n">
        <f aca="false">CE23+CD23+BP23</f>
        <v>169405.772181698</v>
      </c>
      <c r="CG23" s="96" t="n">
        <v>0</v>
      </c>
      <c r="CH23" s="125" t="n">
        <v>178222</v>
      </c>
      <c r="CI23" s="96" t="n">
        <f aca="false">+CF23+CG23-BQ23-CH23</f>
        <v>-8131.22781830165</v>
      </c>
      <c r="CJ23" s="96" t="n">
        <f aca="false">CM23*M</f>
        <v>-8680.98961536115</v>
      </c>
      <c r="CK23" s="96" t="n">
        <f aca="false">+CJ23+CK22</f>
        <v>139569.862539928</v>
      </c>
      <c r="CL23" s="96" t="n">
        <v>0</v>
      </c>
      <c r="CM23" s="126" t="n">
        <f aca="false">CI23+CI23*STCLAIRCHIP-CL23</f>
        <v>-8227.98942933944</v>
      </c>
      <c r="CN23" s="127" t="n">
        <f aca="false">CM23+CN22</f>
        <v>132286.741128365</v>
      </c>
      <c r="CO23" s="128"/>
      <c r="CP23" s="128"/>
      <c r="CQ23" s="129"/>
      <c r="CR23" s="127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133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133"/>
      <c r="DY23" s="133"/>
      <c r="DZ23" s="133"/>
      <c r="EA23" s="133"/>
      <c r="EB23" s="133"/>
      <c r="EC23" s="133"/>
      <c r="ED23" s="133"/>
      <c r="EE23" s="133"/>
      <c r="EF23" s="133"/>
      <c r="EG23" s="133"/>
      <c r="EH23" s="133"/>
      <c r="EI23" s="133"/>
      <c r="EJ23" s="133"/>
      <c r="EK23" s="133"/>
      <c r="EL23" s="133"/>
      <c r="EM23" s="133"/>
      <c r="EN23" s="133"/>
      <c r="EO23" s="133"/>
      <c r="EP23" s="133"/>
      <c r="EQ23" s="133"/>
      <c r="ER23" s="133"/>
      <c r="ES23" s="133"/>
      <c r="ET23" s="133"/>
      <c r="EU23" s="133"/>
      <c r="EV23" s="133"/>
      <c r="EW23" s="133"/>
      <c r="EX23" s="133"/>
      <c r="EY23" s="133"/>
      <c r="EZ23" s="133"/>
      <c r="FA23" s="133"/>
      <c r="FB23" s="133"/>
      <c r="FC23" s="133"/>
      <c r="FD23" s="133"/>
      <c r="FE23" s="133"/>
      <c r="FF23" s="133"/>
      <c r="FG23" s="133"/>
      <c r="FH23" s="133"/>
      <c r="FI23" s="133"/>
      <c r="FJ23" s="133"/>
      <c r="FK23" s="133"/>
      <c r="FL23" s="133"/>
      <c r="FM23" s="133"/>
      <c r="FN23" s="133"/>
      <c r="FO23" s="133"/>
      <c r="FP23" s="133"/>
      <c r="FQ23" s="133"/>
      <c r="FR23" s="133"/>
      <c r="FS23" s="133"/>
      <c r="FT23" s="133"/>
      <c r="FU23" s="133"/>
      <c r="FV23" s="133"/>
      <c r="FW23" s="133"/>
      <c r="FX23" s="133"/>
      <c r="FY23" s="133"/>
      <c r="FZ23" s="133"/>
      <c r="GA23" s="133"/>
      <c r="GB23" s="133"/>
      <c r="GC23" s="133"/>
      <c r="GD23" s="133"/>
      <c r="GE23" s="133"/>
      <c r="GF23" s="133"/>
      <c r="GG23" s="133"/>
      <c r="GH23" s="133"/>
      <c r="GI23" s="133"/>
      <c r="GJ23" s="133"/>
      <c r="GK23" s="133"/>
      <c r="GL23" s="133"/>
      <c r="GM23" s="133"/>
      <c r="GN23" s="133"/>
      <c r="GO23" s="133"/>
      <c r="GP23" s="133"/>
      <c r="GQ23" s="133"/>
      <c r="GR23" s="133"/>
      <c r="GS23" s="133"/>
      <c r="GT23" s="133"/>
      <c r="GU23" s="133"/>
      <c r="GV23" s="133"/>
      <c r="GW23" s="133"/>
      <c r="GX23" s="133"/>
      <c r="GY23" s="133"/>
      <c r="GZ23" s="133"/>
      <c r="HA23" s="133"/>
      <c r="HB23" s="133"/>
      <c r="HC23" s="133"/>
      <c r="HD23" s="133"/>
      <c r="HE23" s="133"/>
      <c r="HF23" s="133"/>
      <c r="HG23" s="133"/>
      <c r="HH23" s="133"/>
      <c r="HI23" s="133"/>
      <c r="HJ23" s="133"/>
      <c r="HK23" s="133"/>
      <c r="HL23" s="133"/>
      <c r="HM23" s="133"/>
      <c r="HN23" s="133"/>
      <c r="HO23" s="133"/>
      <c r="HP23" s="133"/>
      <c r="HQ23" s="133"/>
      <c r="HR23" s="133"/>
      <c r="HS23" s="133"/>
      <c r="HT23" s="133"/>
      <c r="HU23" s="133"/>
      <c r="HV23" s="133"/>
      <c r="HW23" s="133"/>
      <c r="HX23" s="133"/>
      <c r="HY23" s="133"/>
      <c r="HZ23" s="133"/>
      <c r="IA23" s="133"/>
      <c r="IB23" s="133"/>
      <c r="IC23" s="133"/>
      <c r="ID23" s="133"/>
      <c r="IE23" s="133"/>
      <c r="IF23" s="133"/>
      <c r="IG23" s="133"/>
      <c r="IH23" s="133"/>
      <c r="II23" s="133"/>
      <c r="IJ23" s="133"/>
      <c r="IK23" s="133"/>
      <c r="IL23" s="133"/>
      <c r="IM23" s="133"/>
      <c r="IN23" s="133"/>
      <c r="IO23" s="133"/>
      <c r="IP23" s="133"/>
      <c r="IQ23" s="133"/>
      <c r="IR23" s="133"/>
      <c r="IS23" s="133"/>
      <c r="IT23" s="133"/>
      <c r="IU23" s="133"/>
      <c r="IV23" s="133"/>
      <c r="IW23" s="133"/>
    </row>
    <row r="24" customFormat="false" ht="12.75" hidden="false" customHeight="false" outlineLevel="0" collapsed="false">
      <c r="A24" s="98" t="n">
        <v>36784</v>
      </c>
      <c r="B24" s="131"/>
      <c r="C24" s="132"/>
      <c r="D24" s="132"/>
      <c r="E24" s="132"/>
      <c r="F24" s="132"/>
      <c r="G24" s="132"/>
      <c r="H24" s="132"/>
      <c r="I24" s="132"/>
      <c r="J24" s="102"/>
      <c r="K24" s="102"/>
      <c r="L24" s="102"/>
      <c r="M24" s="102"/>
      <c r="N24" s="102"/>
      <c r="O24" s="102"/>
      <c r="P24" s="103"/>
      <c r="Q24" s="104"/>
      <c r="R24" s="105"/>
      <c r="S24" s="105"/>
      <c r="T24" s="106"/>
      <c r="U24" s="107"/>
      <c r="V24" s="108"/>
      <c r="W24" s="109"/>
      <c r="X24" s="108" t="n">
        <f aca="false">35723+39900+9420</f>
        <v>85043</v>
      </c>
      <c r="Y24" s="96" t="n">
        <v>0</v>
      </c>
      <c r="Z24" s="96" t="n">
        <v>0</v>
      </c>
      <c r="AA24" s="110" t="n">
        <f aca="false">SUM(X24+AL24+Y24+Z24)*(1-FARSTCL)-(X24+Y24+Z24)</f>
        <v>-526.577751699995</v>
      </c>
      <c r="AB24" s="111"/>
      <c r="AC24" s="109" t="n">
        <f aca="false">(AB24)*(1-$E$52)-(AB24)</f>
        <v>0</v>
      </c>
      <c r="AD24" s="111"/>
      <c r="AE24" s="109" t="n">
        <f aca="false">(AD24)*(1-$E$53)-(AD24)</f>
        <v>0</v>
      </c>
      <c r="AF24" s="111" t="n">
        <v>0</v>
      </c>
      <c r="AG24" s="111" t="n">
        <v>0</v>
      </c>
      <c r="AH24" s="111" t="n">
        <v>0</v>
      </c>
      <c r="AI24" s="109" t="n">
        <f aca="false">(AF24)*(1-$E$56)-(AF24)</f>
        <v>0</v>
      </c>
      <c r="AJ24" s="111" t="n">
        <v>0</v>
      </c>
      <c r="AK24" s="111" t="n">
        <v>0</v>
      </c>
      <c r="AL24" s="111" t="n">
        <v>0</v>
      </c>
      <c r="AM24" s="109" t="n">
        <f aca="false">(AJ24)*(1-$E$52)-(AJ24)</f>
        <v>0</v>
      </c>
      <c r="AN24" s="109" t="n">
        <v>0</v>
      </c>
      <c r="AO24" s="112" t="n">
        <v>0</v>
      </c>
      <c r="AP24" s="113" t="n">
        <f aca="false">-AO24*$E$54</f>
        <v>-0</v>
      </c>
      <c r="AQ24" s="114" t="n">
        <v>0</v>
      </c>
      <c r="AR24" s="109" t="n">
        <f aca="false">-AQ24*E70</f>
        <v>-0</v>
      </c>
      <c r="AS24" s="114" t="n">
        <v>0</v>
      </c>
      <c r="AT24" s="109" t="n">
        <f aca="false">-AS24*G70</f>
        <v>-0</v>
      </c>
      <c r="AU24" s="42" t="n">
        <v>0</v>
      </c>
      <c r="AV24" s="42" t="n">
        <v>0</v>
      </c>
      <c r="AW24" s="42" t="n">
        <v>0</v>
      </c>
      <c r="AX24" s="42" t="n">
        <v>0</v>
      </c>
      <c r="AY24" s="115" t="n">
        <f aca="false">(AX24)*(1-$E$54)-(AX24)</f>
        <v>0</v>
      </c>
      <c r="AZ24" s="96" t="n">
        <v>0</v>
      </c>
      <c r="BA24" s="96" t="n">
        <v>0</v>
      </c>
      <c r="BB24" s="115" t="n">
        <f aca="false">(BA24)*(1-$E$54)-(BA24)</f>
        <v>0</v>
      </c>
      <c r="BC24" s="99" t="n">
        <v>0</v>
      </c>
      <c r="BD24" s="96" t="n">
        <v>0</v>
      </c>
      <c r="BE24" s="96" t="n">
        <v>0</v>
      </c>
      <c r="BF24" s="96" t="n">
        <v>0</v>
      </c>
      <c r="BG24" s="116" t="n">
        <f aca="false">SUM(U24:BD24)-AN24+35000</f>
        <v>119516.4222483</v>
      </c>
      <c r="BH24" s="117"/>
      <c r="BI24" s="117" t="n">
        <v>0</v>
      </c>
      <c r="BJ24" s="117" t="n">
        <v>0</v>
      </c>
      <c r="BK24" s="117" t="n">
        <f aca="false">-1000-9354</f>
        <v>-10354</v>
      </c>
      <c r="BL24" s="117" t="n">
        <v>0</v>
      </c>
      <c r="BM24" s="118" t="n">
        <f aca="false">(BG24+BH24+BI24+BJ24+BK24+BL24)*M</f>
        <v>115172.468567602</v>
      </c>
      <c r="BN24" s="119" t="n">
        <f aca="false">(BM24/(1+STCLAIRCHIP))-(BM24)</f>
        <v>-1354.43460416491</v>
      </c>
      <c r="BO24" s="119" t="n">
        <f aca="false">BM24+BN24</f>
        <v>113818.033963438</v>
      </c>
      <c r="BP24" s="96" t="n">
        <f aca="false">(BO24)/M</f>
        <v>107878.666121455</v>
      </c>
      <c r="BQ24" s="96" t="n">
        <v>-685</v>
      </c>
      <c r="BR24" s="120" t="n">
        <v>36050</v>
      </c>
      <c r="BS24" s="121" t="n">
        <v>0</v>
      </c>
      <c r="BT24" s="121" t="n">
        <v>0</v>
      </c>
      <c r="BU24" s="121" t="n">
        <f aca="false">SUM(BR24+BS24+BT24)</f>
        <v>36050</v>
      </c>
      <c r="BV24" s="122" t="n">
        <f aca="false">(BU24)*M</f>
        <v>38034.7688</v>
      </c>
      <c r="BW24" s="122"/>
      <c r="BX24" s="123" t="n">
        <f aca="false">((BV24)/(1+DAWNKIRK))-(BV24)</f>
        <v>-182.824889089694</v>
      </c>
      <c r="BY24" s="115" t="n">
        <f aca="false">ROUND(BV24+BX24,1)</f>
        <v>37851.9</v>
      </c>
      <c r="BZ24" s="123" t="n">
        <f aca="false">((BY24)/(1+KIRKCHIP))-(BY24)</f>
        <v>-251.919866891825</v>
      </c>
      <c r="CA24" s="123" t="n">
        <f aca="false">BY24+BZ24</f>
        <v>37599.9801331082</v>
      </c>
      <c r="CD24" s="124" t="n">
        <f aca="false">CA24/M</f>
        <v>35637.8999153677</v>
      </c>
      <c r="CE24" s="96" t="n">
        <v>28400</v>
      </c>
      <c r="CF24" s="96" t="n">
        <f aca="false">CE24+CD24+BP24</f>
        <v>171916.566036822</v>
      </c>
      <c r="CG24" s="96" t="n">
        <v>0</v>
      </c>
      <c r="CH24" s="125" t="n">
        <v>181240</v>
      </c>
      <c r="CI24" s="96" t="n">
        <f aca="false">+CF24+CG24-BQ24-CH24</f>
        <v>-8638.43396317761</v>
      </c>
      <c r="CJ24" s="96" t="n">
        <f aca="false">CM24*M</f>
        <v>-9222.48855929742</v>
      </c>
      <c r="CK24" s="96" t="n">
        <f aca="false">+CJ24+CK23</f>
        <v>130347.373980631</v>
      </c>
      <c r="CL24" s="96" t="n">
        <v>0</v>
      </c>
      <c r="CM24" s="126" t="n">
        <f aca="false">CI24+CI24*STCLAIRCHIP-CL24</f>
        <v>-8741.23132733942</v>
      </c>
      <c r="CN24" s="127" t="n">
        <f aca="false">CM24+CN23</f>
        <v>123545.509801025</v>
      </c>
      <c r="CO24" s="128"/>
      <c r="CP24" s="128"/>
      <c r="CQ24" s="129"/>
      <c r="CR24" s="127"/>
      <c r="CS24" s="133"/>
      <c r="CT24" s="133"/>
      <c r="CU24" s="133"/>
      <c r="CV24" s="133"/>
      <c r="CW24" s="133"/>
      <c r="CX24" s="133"/>
      <c r="CY24" s="133"/>
      <c r="CZ24" s="133"/>
      <c r="DA24" s="133"/>
      <c r="DB24" s="133"/>
      <c r="DC24" s="133"/>
      <c r="DD24" s="133"/>
      <c r="DE24" s="133"/>
      <c r="DF24" s="133"/>
      <c r="DG24" s="133"/>
      <c r="DH24" s="133"/>
      <c r="DI24" s="133"/>
      <c r="DJ24" s="133"/>
      <c r="DK24" s="133"/>
      <c r="DL24" s="133"/>
      <c r="DM24" s="133"/>
      <c r="DN24" s="133"/>
      <c r="DO24" s="133"/>
      <c r="DP24" s="133"/>
      <c r="DQ24" s="133"/>
      <c r="DR24" s="133"/>
      <c r="DS24" s="133"/>
      <c r="DT24" s="133"/>
      <c r="DU24" s="133"/>
      <c r="DV24" s="133"/>
      <c r="DW24" s="133"/>
      <c r="DX24" s="133"/>
      <c r="DY24" s="133"/>
      <c r="DZ24" s="133"/>
      <c r="EA24" s="133"/>
      <c r="EB24" s="133"/>
      <c r="EC24" s="133"/>
      <c r="ED24" s="133"/>
      <c r="EE24" s="133"/>
      <c r="EF24" s="133"/>
      <c r="EG24" s="133"/>
      <c r="EH24" s="133"/>
      <c r="EI24" s="133"/>
      <c r="EJ24" s="133"/>
      <c r="EK24" s="133"/>
      <c r="EL24" s="133"/>
      <c r="EM24" s="133"/>
      <c r="EN24" s="133"/>
      <c r="EO24" s="133"/>
      <c r="EP24" s="133"/>
      <c r="EQ24" s="133"/>
      <c r="ER24" s="133"/>
      <c r="ES24" s="133"/>
      <c r="ET24" s="133"/>
      <c r="EU24" s="133"/>
      <c r="EV24" s="133"/>
      <c r="EW24" s="133"/>
      <c r="EX24" s="133"/>
      <c r="EY24" s="133"/>
      <c r="EZ24" s="133"/>
      <c r="FA24" s="133"/>
      <c r="FB24" s="133"/>
      <c r="FC24" s="133"/>
      <c r="FD24" s="133"/>
      <c r="FE24" s="133"/>
      <c r="FF24" s="133"/>
      <c r="FG24" s="133"/>
      <c r="FH24" s="133"/>
      <c r="FI24" s="133"/>
      <c r="FJ24" s="133"/>
      <c r="FK24" s="133"/>
      <c r="FL24" s="133"/>
      <c r="FM24" s="133"/>
      <c r="FN24" s="133"/>
      <c r="FO24" s="133"/>
      <c r="FP24" s="133"/>
      <c r="FQ24" s="133"/>
      <c r="FR24" s="133"/>
      <c r="FS24" s="133"/>
      <c r="FT24" s="133"/>
      <c r="FU24" s="133"/>
      <c r="FV24" s="133"/>
      <c r="FW24" s="133"/>
      <c r="FX24" s="133"/>
      <c r="FY24" s="133"/>
      <c r="FZ24" s="133"/>
      <c r="GA24" s="133"/>
      <c r="GB24" s="133"/>
      <c r="GC24" s="133"/>
      <c r="GD24" s="133"/>
      <c r="GE24" s="133"/>
      <c r="GF24" s="133"/>
      <c r="GG24" s="133"/>
      <c r="GH24" s="133"/>
      <c r="GI24" s="133"/>
      <c r="GJ24" s="133"/>
      <c r="GK24" s="133"/>
      <c r="GL24" s="133"/>
      <c r="GM24" s="133"/>
      <c r="GN24" s="133"/>
      <c r="GO24" s="133"/>
      <c r="GP24" s="133"/>
      <c r="GQ24" s="133"/>
      <c r="GR24" s="133"/>
      <c r="GS24" s="133"/>
      <c r="GT24" s="133"/>
      <c r="GU24" s="133"/>
      <c r="GV24" s="133"/>
      <c r="GW24" s="133"/>
      <c r="GX24" s="133"/>
      <c r="GY24" s="133"/>
      <c r="GZ24" s="133"/>
      <c r="HA24" s="133"/>
      <c r="HB24" s="133"/>
      <c r="HC24" s="133"/>
      <c r="HD24" s="133"/>
      <c r="HE24" s="133"/>
      <c r="HF24" s="133"/>
      <c r="HG24" s="133"/>
      <c r="HH24" s="133"/>
      <c r="HI24" s="133"/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3"/>
      <c r="HU24" s="133"/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  <c r="IF24" s="133"/>
      <c r="IG24" s="133"/>
      <c r="IH24" s="133"/>
      <c r="II24" s="133"/>
      <c r="IJ24" s="133"/>
      <c r="IK24" s="133"/>
      <c r="IL24" s="133"/>
      <c r="IM24" s="133"/>
      <c r="IN24" s="133"/>
      <c r="IO24" s="133"/>
      <c r="IP24" s="133"/>
      <c r="IQ24" s="133"/>
      <c r="IR24" s="133"/>
      <c r="IS24" s="133"/>
      <c r="IT24" s="133"/>
      <c r="IU24" s="133"/>
      <c r="IV24" s="133"/>
      <c r="IW24" s="133"/>
    </row>
    <row r="25" customFormat="false" ht="12.75" hidden="false" customHeight="false" outlineLevel="0" collapsed="false">
      <c r="A25" s="98" t="n">
        <v>36785</v>
      </c>
      <c r="B25" s="131"/>
      <c r="C25" s="132"/>
      <c r="D25" s="132"/>
      <c r="E25" s="132"/>
      <c r="F25" s="132"/>
      <c r="G25" s="132"/>
      <c r="H25" s="132"/>
      <c r="I25" s="132"/>
      <c r="J25" s="102"/>
      <c r="K25" s="102"/>
      <c r="L25" s="102"/>
      <c r="M25" s="102"/>
      <c r="N25" s="102"/>
      <c r="O25" s="102"/>
      <c r="P25" s="103"/>
      <c r="Q25" s="104"/>
      <c r="R25" s="105"/>
      <c r="S25" s="105"/>
      <c r="T25" s="106"/>
      <c r="U25" s="107"/>
      <c r="V25" s="108"/>
      <c r="W25" s="109"/>
      <c r="X25" s="108" t="n">
        <f aca="false">39900+35723-11460</f>
        <v>64163</v>
      </c>
      <c r="Y25" s="96" t="n">
        <v>0</v>
      </c>
      <c r="Z25" s="96" t="n">
        <v>0</v>
      </c>
      <c r="AA25" s="110" t="n">
        <f aca="false">SUM(X25+AL25+Y25+Z25)*(1-FARSTCL)-(X25+Y25+Z25)</f>
        <v>-397.290879699998</v>
      </c>
      <c r="AB25" s="111"/>
      <c r="AC25" s="109" t="n">
        <f aca="false">(AB25)*(1-$E$52)-(AB25)</f>
        <v>0</v>
      </c>
      <c r="AD25" s="111"/>
      <c r="AE25" s="109" t="n">
        <f aca="false">(AD25)*(1-$E$53)-(AD25)</f>
        <v>0</v>
      </c>
      <c r="AF25" s="111" t="n">
        <v>0</v>
      </c>
      <c r="AG25" s="111" t="n">
        <v>0</v>
      </c>
      <c r="AH25" s="111" t="n">
        <v>0</v>
      </c>
      <c r="AI25" s="109" t="n">
        <f aca="false">(AF25)*(1-$E$56)-(AF25)</f>
        <v>0</v>
      </c>
      <c r="AJ25" s="111" t="n">
        <v>0</v>
      </c>
      <c r="AK25" s="111" t="n">
        <v>0</v>
      </c>
      <c r="AL25" s="111" t="n">
        <v>0</v>
      </c>
      <c r="AM25" s="109" t="n">
        <f aca="false">(AJ25)*(1-$E$52)-(AJ25)</f>
        <v>0</v>
      </c>
      <c r="AN25" s="109" t="n">
        <v>0</v>
      </c>
      <c r="AO25" s="112" t="n">
        <v>0</v>
      </c>
      <c r="AP25" s="113" t="n">
        <f aca="false">-AO25*$E$54</f>
        <v>-0</v>
      </c>
      <c r="AQ25" s="114" t="n">
        <v>0</v>
      </c>
      <c r="AR25" s="109" t="n">
        <f aca="false">-AQ25*E71</f>
        <v>-0</v>
      </c>
      <c r="AS25" s="114" t="n">
        <v>0</v>
      </c>
      <c r="AT25" s="109" t="n">
        <f aca="false">-AS25*G71</f>
        <v>-0</v>
      </c>
      <c r="AU25" s="42" t="n">
        <v>0</v>
      </c>
      <c r="AV25" s="42" t="n">
        <v>0</v>
      </c>
      <c r="AW25" s="42" t="n">
        <v>0</v>
      </c>
      <c r="AX25" s="42" t="n">
        <v>0</v>
      </c>
      <c r="AY25" s="115" t="n">
        <f aca="false">(AX25)*(1-$E$54)-(AX25)</f>
        <v>0</v>
      </c>
      <c r="AZ25" s="96" t="n">
        <v>0</v>
      </c>
      <c r="BA25" s="96" t="n">
        <v>0</v>
      </c>
      <c r="BB25" s="115" t="n">
        <f aca="false">(BA25)*(1-$E$54)-(BA25)</f>
        <v>0</v>
      </c>
      <c r="BC25" s="99" t="n">
        <v>0</v>
      </c>
      <c r="BD25" s="96" t="n">
        <v>0</v>
      </c>
      <c r="BE25" s="96" t="n">
        <v>0</v>
      </c>
      <c r="BF25" s="96" t="n">
        <v>0</v>
      </c>
      <c r="BG25" s="116" t="n">
        <f aca="false">SUM(U25:BD25)-AN25+35000</f>
        <v>98765.7091203</v>
      </c>
      <c r="BH25" s="117"/>
      <c r="BI25" s="117" t="n">
        <v>0</v>
      </c>
      <c r="BJ25" s="117" t="n">
        <v>0</v>
      </c>
      <c r="BK25" s="117" t="n">
        <v>-1000</v>
      </c>
      <c r="BL25" s="117" t="n">
        <v>0</v>
      </c>
      <c r="BM25" s="118" t="n">
        <f aca="false">(BG25+BH25+BI25+BJ25+BK25+BL25)*M</f>
        <v>103148.298001627</v>
      </c>
      <c r="BN25" s="119" t="n">
        <f aca="false">(BM25/(1+STCLAIRCHIP))-(BM25)</f>
        <v>-1213.02969287416</v>
      </c>
      <c r="BO25" s="119" t="n">
        <f aca="false">BM25+BN25</f>
        <v>101935.268308753</v>
      </c>
      <c r="BP25" s="96" t="n">
        <f aca="false">(BO25)/M</f>
        <v>96615.9789705505</v>
      </c>
      <c r="BQ25" s="96" t="n">
        <v>-685</v>
      </c>
      <c r="BR25" s="120" t="n">
        <v>36050</v>
      </c>
      <c r="BS25" s="121" t="n">
        <v>0</v>
      </c>
      <c r="BT25" s="121" t="n">
        <v>0</v>
      </c>
      <c r="BU25" s="121" t="n">
        <f aca="false">SUM(BR25+BS25+BT25)</f>
        <v>36050</v>
      </c>
      <c r="BV25" s="122" t="n">
        <f aca="false">(BU25)*M</f>
        <v>38034.7688</v>
      </c>
      <c r="BW25" s="122"/>
      <c r="BX25" s="123" t="n">
        <f aca="false">((BV25)/(1+DAWNKIRK))-(BV25)</f>
        <v>-182.824889089694</v>
      </c>
      <c r="BY25" s="115" t="n">
        <f aca="false">ROUND(BV25+BX25,1)</f>
        <v>37851.9</v>
      </c>
      <c r="BZ25" s="123" t="n">
        <f aca="false">((BY25)/(1+KIRKCHIP))-(BY25)</f>
        <v>-251.919866891825</v>
      </c>
      <c r="CA25" s="123" t="n">
        <f aca="false">BY25+BZ25</f>
        <v>37599.9801331082</v>
      </c>
      <c r="CD25" s="124" t="n">
        <f aca="false">CA25/M</f>
        <v>35637.8999153677</v>
      </c>
      <c r="CE25" s="96" t="n">
        <v>28400</v>
      </c>
      <c r="CF25" s="96" t="n">
        <f aca="false">CE25+CD25+BP25</f>
        <v>160653.878885918</v>
      </c>
      <c r="CG25" s="96" t="n">
        <v>0</v>
      </c>
      <c r="CH25" s="125" t="n">
        <v>181485</v>
      </c>
      <c r="CI25" s="96" t="n">
        <f aca="false">+CF25+CG25-BQ25-CH25</f>
        <v>-20146.1211140819</v>
      </c>
      <c r="CJ25" s="96" t="n">
        <f aca="false">CM25*M</f>
        <v>-21508.2238610406</v>
      </c>
      <c r="CK25" s="96" t="n">
        <f aca="false">+CJ25+CK24</f>
        <v>108839.15011959</v>
      </c>
      <c r="CL25" s="96" t="n">
        <v>0</v>
      </c>
      <c r="CM25" s="126" t="n">
        <f aca="false">CI25+CI25*STCLAIRCHIP-CL25</f>
        <v>-20385.8599553394</v>
      </c>
      <c r="CN25" s="127" t="n">
        <f aca="false">CM25+CN24</f>
        <v>103159.649845686</v>
      </c>
      <c r="CO25" s="128"/>
      <c r="CP25" s="128"/>
      <c r="CQ25" s="129"/>
      <c r="CR25" s="127"/>
      <c r="CS25" s="133"/>
      <c r="CT25" s="133"/>
      <c r="CU25" s="133"/>
      <c r="CV25" s="133"/>
      <c r="CW25" s="133"/>
      <c r="CX25" s="133"/>
      <c r="CY25" s="133"/>
      <c r="CZ25" s="133"/>
      <c r="DA25" s="133"/>
      <c r="DB25" s="133"/>
      <c r="DC25" s="133"/>
      <c r="DD25" s="133"/>
      <c r="DE25" s="133"/>
      <c r="DF25" s="133"/>
      <c r="DG25" s="133"/>
      <c r="DH25" s="133"/>
      <c r="DI25" s="133"/>
      <c r="DJ25" s="133"/>
      <c r="DK25" s="133"/>
      <c r="DL25" s="133"/>
      <c r="DM25" s="133"/>
      <c r="DN25" s="133"/>
      <c r="DO25" s="133"/>
      <c r="DP25" s="133"/>
      <c r="DQ25" s="133"/>
      <c r="DR25" s="133"/>
      <c r="DS25" s="133"/>
      <c r="DT25" s="133"/>
      <c r="DU25" s="133"/>
      <c r="DV25" s="133"/>
      <c r="DW25" s="133"/>
      <c r="DX25" s="133"/>
      <c r="DY25" s="133"/>
      <c r="DZ25" s="133"/>
      <c r="EA25" s="133"/>
      <c r="EB25" s="133"/>
      <c r="EC25" s="133"/>
      <c r="ED25" s="133"/>
      <c r="EE25" s="133"/>
      <c r="EF25" s="133"/>
      <c r="EG25" s="133"/>
      <c r="EH25" s="133"/>
      <c r="EI25" s="133"/>
      <c r="EJ25" s="133"/>
      <c r="EK25" s="133"/>
      <c r="EL25" s="133"/>
      <c r="EM25" s="133"/>
      <c r="EN25" s="133"/>
      <c r="EO25" s="133"/>
      <c r="EP25" s="133"/>
      <c r="EQ25" s="133"/>
      <c r="ER25" s="133"/>
      <c r="ES25" s="133"/>
      <c r="ET25" s="133"/>
      <c r="EU25" s="133"/>
      <c r="EV25" s="133"/>
      <c r="EW25" s="133"/>
      <c r="EX25" s="133"/>
      <c r="EY25" s="133"/>
      <c r="EZ25" s="133"/>
      <c r="FA25" s="133"/>
      <c r="FB25" s="133"/>
      <c r="FC25" s="133"/>
      <c r="FD25" s="133"/>
      <c r="FE25" s="133"/>
      <c r="FF25" s="133"/>
      <c r="FG25" s="133"/>
      <c r="FH25" s="133"/>
      <c r="FI25" s="133"/>
      <c r="FJ25" s="133"/>
      <c r="FK25" s="133"/>
      <c r="FL25" s="133"/>
      <c r="FM25" s="133"/>
      <c r="FN25" s="133"/>
      <c r="FO25" s="133"/>
      <c r="FP25" s="133"/>
      <c r="FQ25" s="133"/>
      <c r="FR25" s="133"/>
      <c r="FS25" s="133"/>
      <c r="FT25" s="133"/>
      <c r="FU25" s="133"/>
      <c r="FV25" s="133"/>
      <c r="FW25" s="133"/>
      <c r="FX25" s="133"/>
      <c r="FY25" s="133"/>
      <c r="FZ25" s="133"/>
      <c r="GA25" s="133"/>
      <c r="GB25" s="133"/>
      <c r="GC25" s="133"/>
      <c r="GD25" s="133"/>
      <c r="GE25" s="133"/>
      <c r="GF25" s="133"/>
      <c r="GG25" s="133"/>
      <c r="GH25" s="133"/>
      <c r="GI25" s="133"/>
      <c r="GJ25" s="133"/>
      <c r="GK25" s="133"/>
      <c r="GL25" s="133"/>
      <c r="GM25" s="133"/>
      <c r="GN25" s="133"/>
      <c r="GO25" s="133"/>
      <c r="GP25" s="133"/>
      <c r="GQ25" s="133"/>
      <c r="GR25" s="133"/>
      <c r="GS25" s="133"/>
      <c r="GT25" s="133"/>
      <c r="GU25" s="133"/>
      <c r="GV25" s="133"/>
      <c r="GW25" s="133"/>
      <c r="GX25" s="133"/>
      <c r="GY25" s="133"/>
      <c r="GZ25" s="133"/>
      <c r="HA25" s="133"/>
      <c r="HB25" s="133"/>
      <c r="HC25" s="133"/>
      <c r="HD25" s="133"/>
      <c r="HE25" s="133"/>
      <c r="HF25" s="133"/>
      <c r="HG25" s="133"/>
      <c r="HH25" s="133"/>
      <c r="HI25" s="133"/>
      <c r="HJ25" s="133"/>
      <c r="HK25" s="133"/>
      <c r="HL25" s="133"/>
      <c r="HM25" s="133"/>
      <c r="HN25" s="133"/>
      <c r="HO25" s="133"/>
      <c r="HP25" s="133"/>
      <c r="HQ25" s="133"/>
      <c r="HR25" s="133"/>
      <c r="HS25" s="133"/>
      <c r="HT25" s="133"/>
      <c r="HU25" s="133"/>
      <c r="HV25" s="133"/>
      <c r="HW25" s="133"/>
      <c r="HX25" s="133"/>
      <c r="HY25" s="133"/>
      <c r="HZ25" s="133"/>
      <c r="IA25" s="133"/>
      <c r="IB25" s="133"/>
      <c r="IC25" s="133"/>
      <c r="ID25" s="133"/>
      <c r="IE25" s="133"/>
      <c r="IF25" s="133"/>
      <c r="IG25" s="133"/>
      <c r="IH25" s="133"/>
      <c r="II25" s="133"/>
      <c r="IJ25" s="133"/>
      <c r="IK25" s="133"/>
      <c r="IL25" s="133"/>
      <c r="IM25" s="133"/>
      <c r="IN25" s="133"/>
      <c r="IO25" s="133"/>
      <c r="IP25" s="133"/>
      <c r="IQ25" s="133"/>
      <c r="IR25" s="133"/>
      <c r="IS25" s="133"/>
      <c r="IT25" s="133"/>
      <c r="IU25" s="133"/>
      <c r="IV25" s="133"/>
      <c r="IW25" s="133"/>
    </row>
    <row r="26" customFormat="false" ht="12.75" hidden="false" customHeight="false" outlineLevel="0" collapsed="false">
      <c r="A26" s="98" t="n">
        <v>36786</v>
      </c>
      <c r="B26" s="131"/>
      <c r="C26" s="132"/>
      <c r="D26" s="132"/>
      <c r="E26" s="132"/>
      <c r="F26" s="132"/>
      <c r="G26" s="132"/>
      <c r="H26" s="132"/>
      <c r="I26" s="132"/>
      <c r="J26" s="102"/>
      <c r="K26" s="102"/>
      <c r="L26" s="102"/>
      <c r="M26" s="102"/>
      <c r="N26" s="102"/>
      <c r="O26" s="102"/>
      <c r="P26" s="103"/>
      <c r="Q26" s="104"/>
      <c r="R26" s="105"/>
      <c r="S26" s="105"/>
      <c r="T26" s="106"/>
      <c r="U26" s="107"/>
      <c r="V26" s="108"/>
      <c r="W26" s="109"/>
      <c r="X26" s="108" t="n">
        <f aca="false">39900+35723</f>
        <v>75623</v>
      </c>
      <c r="Y26" s="96" t="n">
        <v>0</v>
      </c>
      <c r="Z26" s="96" t="n">
        <v>0</v>
      </c>
      <c r="AA26" s="110" t="n">
        <f aca="false">SUM(X26+AL26+Y26+Z26)*(1-FARSTCL)-(X26+Y26+Z26)</f>
        <v>-468.250053700001</v>
      </c>
      <c r="AB26" s="111"/>
      <c r="AC26" s="109" t="n">
        <f aca="false">(AB26)*(1-$E$52)-(AB26)</f>
        <v>0</v>
      </c>
      <c r="AD26" s="111"/>
      <c r="AE26" s="109" t="n">
        <f aca="false">(AD26)*(1-$E$53)-(AD26)</f>
        <v>0</v>
      </c>
      <c r="AF26" s="111" t="n">
        <v>0</v>
      </c>
      <c r="AG26" s="111" t="n">
        <v>0</v>
      </c>
      <c r="AH26" s="111" t="n">
        <v>0</v>
      </c>
      <c r="AI26" s="109" t="n">
        <f aca="false">(AF26)*(1-$E$56)-(AF26)</f>
        <v>0</v>
      </c>
      <c r="AJ26" s="111" t="n">
        <v>0</v>
      </c>
      <c r="AK26" s="111" t="n">
        <v>0</v>
      </c>
      <c r="AL26" s="111" t="n">
        <v>0</v>
      </c>
      <c r="AM26" s="109" t="n">
        <f aca="false">(AJ26)*(1-$E$52)-(AJ26)</f>
        <v>0</v>
      </c>
      <c r="AN26" s="109" t="n">
        <v>0</v>
      </c>
      <c r="AO26" s="112" t="n">
        <v>0</v>
      </c>
      <c r="AP26" s="113" t="n">
        <f aca="false">-AO26*$E$54</f>
        <v>-0</v>
      </c>
      <c r="AQ26" s="114" t="n">
        <v>0</v>
      </c>
      <c r="AR26" s="109" t="n">
        <f aca="false">-AQ26*E72</f>
        <v>-0</v>
      </c>
      <c r="AS26" s="114" t="n">
        <v>0</v>
      </c>
      <c r="AT26" s="109" t="n">
        <f aca="false">-AS26*G72</f>
        <v>-0</v>
      </c>
      <c r="AU26" s="42" t="n">
        <v>0</v>
      </c>
      <c r="AV26" s="42" t="n">
        <v>0</v>
      </c>
      <c r="AW26" s="42" t="n">
        <v>0</v>
      </c>
      <c r="AX26" s="42" t="n">
        <v>0</v>
      </c>
      <c r="AY26" s="115" t="n">
        <f aca="false">(AX26)*(1-$E$54)-(AX26)</f>
        <v>0</v>
      </c>
      <c r="AZ26" s="96" t="n">
        <v>0</v>
      </c>
      <c r="BA26" s="96" t="n">
        <v>0</v>
      </c>
      <c r="BB26" s="115" t="n">
        <f aca="false">(BA26)*(1-$E$54)-(BA26)</f>
        <v>0</v>
      </c>
      <c r="BC26" s="99" t="n">
        <v>0</v>
      </c>
      <c r="BD26" s="96" t="n">
        <v>0</v>
      </c>
      <c r="BE26" s="96" t="n">
        <v>0</v>
      </c>
      <c r="BF26" s="96" t="n">
        <v>0</v>
      </c>
      <c r="BG26" s="116" t="n">
        <f aca="false">SUM(U26:BD26)-AN26+35000</f>
        <v>110154.7499463</v>
      </c>
      <c r="BH26" s="117"/>
      <c r="BI26" s="117" t="n">
        <v>0</v>
      </c>
      <c r="BJ26" s="117" t="n">
        <v>0</v>
      </c>
      <c r="BK26" s="117" t="n">
        <v>-1000</v>
      </c>
      <c r="BL26" s="117" t="n">
        <v>0</v>
      </c>
      <c r="BM26" s="118" t="n">
        <f aca="false">(BG26+BH26+BI26+BJ26+BK26+BL26)*M</f>
        <v>115164.373859344</v>
      </c>
      <c r="BN26" s="119" t="n">
        <f aca="false">(BM26/(1+STCLAIRCHIP))-(BM26)</f>
        <v>-1354.33940994782</v>
      </c>
      <c r="BO26" s="119" t="n">
        <f aca="false">BM26+BN26</f>
        <v>113810.034449396</v>
      </c>
      <c r="BP26" s="96" t="n">
        <f aca="false">(BO26)/M</f>
        <v>107871.084046151</v>
      </c>
      <c r="BQ26" s="96" t="n">
        <v>-685</v>
      </c>
      <c r="BR26" s="120" t="n">
        <v>36050</v>
      </c>
      <c r="BS26" s="121" t="n">
        <v>0</v>
      </c>
      <c r="BT26" s="121" t="n">
        <v>0</v>
      </c>
      <c r="BU26" s="121" t="n">
        <f aca="false">SUM(BR26+BS26+BT26)</f>
        <v>36050</v>
      </c>
      <c r="BV26" s="122" t="n">
        <f aca="false">(BU26)*M</f>
        <v>38034.7688</v>
      </c>
      <c r="BW26" s="122"/>
      <c r="BX26" s="123" t="n">
        <f aca="false">((BV26)/(1+DAWNKIRK))-(BV26)</f>
        <v>-182.824889089694</v>
      </c>
      <c r="BY26" s="115" t="n">
        <f aca="false">ROUND(BV26+BX26,1)</f>
        <v>37851.9</v>
      </c>
      <c r="BZ26" s="123" t="n">
        <f aca="false">((BY26)/(1+KIRKCHIP))-(BY26)</f>
        <v>-251.919866891825</v>
      </c>
      <c r="CA26" s="123" t="n">
        <f aca="false">BY26+BZ26</f>
        <v>37599.9801331082</v>
      </c>
      <c r="CD26" s="124" t="n">
        <f aca="false">CA26/M</f>
        <v>35637.8999153677</v>
      </c>
      <c r="CE26" s="96" t="n">
        <v>28400</v>
      </c>
      <c r="CF26" s="96" t="n">
        <f aca="false">CE26+CD26+BP26</f>
        <v>171908.983961519</v>
      </c>
      <c r="CG26" s="96" t="n">
        <v>0</v>
      </c>
      <c r="CH26" s="125" t="n">
        <v>181485</v>
      </c>
      <c r="CI26" s="96" t="n">
        <f aca="false">+CF26+CG26-BQ26-CH26</f>
        <v>-8891.0160384815</v>
      </c>
      <c r="CJ26" s="96" t="n">
        <f aca="false">CM26*M</f>
        <v>-9492.14800332434</v>
      </c>
      <c r="CK26" s="96" t="n">
        <f aca="false">+CJ26+CK25</f>
        <v>99347.0021162658</v>
      </c>
      <c r="CL26" s="96" t="n">
        <v>0</v>
      </c>
      <c r="CM26" s="126" t="n">
        <f aca="false">CI26+CI26*STCLAIRCHIP-CL26</f>
        <v>-8996.81912933943</v>
      </c>
      <c r="CN26" s="127" t="n">
        <f aca="false">CM26+CN25</f>
        <v>94162.8307163466</v>
      </c>
      <c r="CO26" s="128"/>
      <c r="CP26" s="128"/>
      <c r="CQ26" s="129"/>
      <c r="CR26" s="127"/>
      <c r="CS26" s="133"/>
      <c r="CT26" s="133"/>
      <c r="CU26" s="133"/>
      <c r="CV26" s="133"/>
      <c r="CW26" s="133"/>
      <c r="CX26" s="133"/>
      <c r="CY26" s="133"/>
      <c r="CZ26" s="133"/>
      <c r="DA26" s="133"/>
      <c r="DB26" s="133"/>
      <c r="DC26" s="133"/>
      <c r="DD26" s="133"/>
      <c r="DE26" s="133"/>
      <c r="DF26" s="133"/>
      <c r="DG26" s="133"/>
      <c r="DH26" s="133"/>
      <c r="DI26" s="133"/>
      <c r="DJ26" s="133"/>
      <c r="DK26" s="133"/>
      <c r="DL26" s="133"/>
      <c r="DM26" s="133"/>
      <c r="DN26" s="133"/>
      <c r="DO26" s="133"/>
      <c r="DP26" s="133"/>
      <c r="DQ26" s="133"/>
      <c r="DR26" s="133"/>
      <c r="DS26" s="133"/>
      <c r="DT26" s="133"/>
      <c r="DU26" s="133"/>
      <c r="DV26" s="133"/>
      <c r="DW26" s="133"/>
      <c r="DX26" s="133"/>
      <c r="DY26" s="133"/>
      <c r="DZ26" s="133"/>
      <c r="EA26" s="133"/>
      <c r="EB26" s="133"/>
      <c r="EC26" s="133"/>
      <c r="ED26" s="133"/>
      <c r="EE26" s="133"/>
      <c r="EF26" s="133"/>
      <c r="EG26" s="133"/>
      <c r="EH26" s="133"/>
      <c r="EI26" s="133"/>
      <c r="EJ26" s="133"/>
      <c r="EK26" s="133"/>
      <c r="EL26" s="133"/>
      <c r="EM26" s="133"/>
      <c r="EN26" s="133"/>
      <c r="EO26" s="133"/>
      <c r="EP26" s="133"/>
      <c r="EQ26" s="133"/>
      <c r="ER26" s="133"/>
      <c r="ES26" s="133"/>
      <c r="ET26" s="133"/>
      <c r="EU26" s="133"/>
      <c r="EV26" s="133"/>
      <c r="EW26" s="133"/>
      <c r="EX26" s="133"/>
      <c r="EY26" s="133"/>
      <c r="EZ26" s="133"/>
      <c r="FA26" s="133"/>
      <c r="FB26" s="133"/>
      <c r="FC26" s="133"/>
      <c r="FD26" s="133"/>
      <c r="FE26" s="133"/>
      <c r="FF26" s="133"/>
      <c r="FG26" s="133"/>
      <c r="FH26" s="133"/>
      <c r="FI26" s="133"/>
      <c r="FJ26" s="133"/>
      <c r="FK26" s="133"/>
      <c r="FL26" s="133"/>
      <c r="FM26" s="133"/>
      <c r="FN26" s="133"/>
      <c r="FO26" s="133"/>
      <c r="FP26" s="133"/>
      <c r="FQ26" s="133"/>
      <c r="FR26" s="133"/>
      <c r="FS26" s="133"/>
      <c r="FT26" s="133"/>
      <c r="FU26" s="133"/>
      <c r="FV26" s="133"/>
      <c r="FW26" s="133"/>
      <c r="FX26" s="133"/>
      <c r="FY26" s="133"/>
      <c r="FZ26" s="133"/>
      <c r="GA26" s="133"/>
      <c r="GB26" s="133"/>
      <c r="GC26" s="133"/>
      <c r="GD26" s="133"/>
      <c r="GE26" s="133"/>
      <c r="GF26" s="133"/>
      <c r="GG26" s="133"/>
      <c r="GH26" s="133"/>
      <c r="GI26" s="133"/>
      <c r="GJ26" s="133"/>
      <c r="GK26" s="133"/>
      <c r="GL26" s="133"/>
      <c r="GM26" s="133"/>
      <c r="GN26" s="133"/>
      <c r="GO26" s="133"/>
      <c r="GP26" s="133"/>
      <c r="GQ26" s="133"/>
      <c r="GR26" s="133"/>
      <c r="GS26" s="133"/>
      <c r="GT26" s="133"/>
      <c r="GU26" s="133"/>
      <c r="GV26" s="133"/>
      <c r="GW26" s="133"/>
      <c r="GX26" s="133"/>
      <c r="GY26" s="133"/>
      <c r="GZ26" s="133"/>
      <c r="HA26" s="133"/>
      <c r="HB26" s="133"/>
      <c r="HC26" s="133"/>
      <c r="HD26" s="133"/>
      <c r="HE26" s="133"/>
      <c r="HF26" s="133"/>
      <c r="HG26" s="133"/>
      <c r="HH26" s="133"/>
      <c r="HI26" s="133"/>
      <c r="HJ26" s="133"/>
      <c r="HK26" s="133"/>
      <c r="HL26" s="133"/>
      <c r="HM26" s="133"/>
      <c r="HN26" s="133"/>
      <c r="HO26" s="133"/>
      <c r="HP26" s="133"/>
      <c r="HQ26" s="133"/>
      <c r="HR26" s="133"/>
      <c r="HS26" s="133"/>
      <c r="HT26" s="133"/>
      <c r="HU26" s="133"/>
      <c r="HV26" s="133"/>
      <c r="HW26" s="133"/>
      <c r="HX26" s="133"/>
      <c r="HY26" s="133"/>
      <c r="HZ26" s="133"/>
      <c r="IA26" s="133"/>
      <c r="IB26" s="133"/>
      <c r="IC26" s="133"/>
      <c r="ID26" s="133"/>
      <c r="IE26" s="133"/>
      <c r="IF26" s="133"/>
      <c r="IG26" s="133"/>
      <c r="IH26" s="133"/>
      <c r="II26" s="133"/>
      <c r="IJ26" s="133"/>
      <c r="IK26" s="133"/>
      <c r="IL26" s="133"/>
      <c r="IM26" s="133"/>
      <c r="IN26" s="133"/>
      <c r="IO26" s="133"/>
      <c r="IP26" s="133"/>
      <c r="IQ26" s="133"/>
      <c r="IR26" s="133"/>
      <c r="IS26" s="133"/>
      <c r="IT26" s="133"/>
      <c r="IU26" s="133"/>
      <c r="IV26" s="133"/>
      <c r="IW26" s="133"/>
    </row>
    <row r="27" customFormat="false" ht="12.75" hidden="false" customHeight="false" outlineLevel="0" collapsed="false">
      <c r="A27" s="98" t="n">
        <v>36787</v>
      </c>
      <c r="B27" s="131"/>
      <c r="C27" s="132"/>
      <c r="D27" s="132"/>
      <c r="E27" s="132"/>
      <c r="F27" s="132"/>
      <c r="G27" s="132"/>
      <c r="H27" s="132"/>
      <c r="I27" s="132"/>
      <c r="J27" s="102"/>
      <c r="K27" s="102"/>
      <c r="L27" s="102"/>
      <c r="M27" s="102"/>
      <c r="N27" s="102"/>
      <c r="O27" s="102"/>
      <c r="P27" s="103"/>
      <c r="Q27" s="104"/>
      <c r="R27" s="105"/>
      <c r="S27" s="105"/>
      <c r="T27" s="106"/>
      <c r="U27" s="107"/>
      <c r="V27" s="108"/>
      <c r="W27" s="109"/>
      <c r="X27" s="108" t="n">
        <f aca="false">39900+35723</f>
        <v>75623</v>
      </c>
      <c r="Y27" s="96" t="n">
        <v>0</v>
      </c>
      <c r="Z27" s="96" t="n">
        <v>0</v>
      </c>
      <c r="AA27" s="110" t="n">
        <f aca="false">SUM(X27+AL27+Y27+Z27)*(1-FARSTCL)-(X27+Y27+Z27)</f>
        <v>-468.250053700001</v>
      </c>
      <c r="AB27" s="111"/>
      <c r="AC27" s="109" t="n">
        <f aca="false">(AB27)*(1-$E$52)-(AB27)</f>
        <v>0</v>
      </c>
      <c r="AD27" s="111"/>
      <c r="AE27" s="109" t="n">
        <f aca="false">(AD27)*(1-$E$53)-(AD27)</f>
        <v>0</v>
      </c>
      <c r="AF27" s="111" t="n">
        <v>0</v>
      </c>
      <c r="AG27" s="111" t="n">
        <v>0</v>
      </c>
      <c r="AH27" s="111" t="n">
        <v>0</v>
      </c>
      <c r="AI27" s="109" t="n">
        <f aca="false">(AF27)*(1-$E$56)-(AF27)</f>
        <v>0</v>
      </c>
      <c r="AJ27" s="111" t="n">
        <v>0</v>
      </c>
      <c r="AK27" s="111" t="n">
        <v>0</v>
      </c>
      <c r="AL27" s="111" t="n">
        <v>0</v>
      </c>
      <c r="AM27" s="109" t="n">
        <f aca="false">(AJ27)*(1-$E$52)-(AJ27)</f>
        <v>0</v>
      </c>
      <c r="AN27" s="109" t="n">
        <v>0</v>
      </c>
      <c r="AO27" s="112" t="n">
        <v>0</v>
      </c>
      <c r="AP27" s="113" t="n">
        <f aca="false">-AO27*$E$54</f>
        <v>-0</v>
      </c>
      <c r="AQ27" s="114" t="n">
        <v>0</v>
      </c>
      <c r="AR27" s="109" t="n">
        <f aca="false">-AQ27*E73</f>
        <v>-0</v>
      </c>
      <c r="AS27" s="114" t="n">
        <v>0</v>
      </c>
      <c r="AT27" s="109" t="n">
        <f aca="false">-AS27*G73</f>
        <v>-0</v>
      </c>
      <c r="AU27" s="42" t="n">
        <v>0</v>
      </c>
      <c r="AV27" s="42" t="n">
        <v>0</v>
      </c>
      <c r="AW27" s="42" t="n">
        <v>0</v>
      </c>
      <c r="AX27" s="42" t="n">
        <v>0</v>
      </c>
      <c r="AY27" s="115" t="n">
        <f aca="false">(AX27)*(1-$E$54)-(AX27)</f>
        <v>0</v>
      </c>
      <c r="AZ27" s="96" t="n">
        <v>0</v>
      </c>
      <c r="BA27" s="96" t="n">
        <v>0</v>
      </c>
      <c r="BB27" s="115" t="n">
        <f aca="false">(BA27)*(1-$E$54)-(BA27)</f>
        <v>0</v>
      </c>
      <c r="BC27" s="99" t="n">
        <v>0</v>
      </c>
      <c r="BD27" s="96" t="n">
        <v>0</v>
      </c>
      <c r="BE27" s="96" t="n">
        <v>0</v>
      </c>
      <c r="BF27" s="96" t="n">
        <v>0</v>
      </c>
      <c r="BG27" s="116" t="n">
        <f aca="false">SUM(U27:BD27)-AN27+35000</f>
        <v>110154.7499463</v>
      </c>
      <c r="BH27" s="117"/>
      <c r="BI27" s="117" t="n">
        <v>0</v>
      </c>
      <c r="BJ27" s="117" t="n">
        <v>0</v>
      </c>
      <c r="BK27" s="117" t="n">
        <v>-1000</v>
      </c>
      <c r="BL27" s="117" t="n">
        <v>0</v>
      </c>
      <c r="BM27" s="118" t="n">
        <f aca="false">(BG27+BH27+BI27+BJ27+BK27+BL27)*M</f>
        <v>115164.373859344</v>
      </c>
      <c r="BN27" s="119" t="n">
        <f aca="false">(BM27/(1+STCLAIRCHIP))-(BM27)</f>
        <v>-1354.33940994782</v>
      </c>
      <c r="BO27" s="119" t="n">
        <f aca="false">BM27+BN27</f>
        <v>113810.034449396</v>
      </c>
      <c r="BP27" s="96" t="n">
        <f aca="false">(BO27)/M</f>
        <v>107871.084046151</v>
      </c>
      <c r="BQ27" s="96" t="n">
        <v>-685</v>
      </c>
      <c r="BR27" s="120" t="n">
        <v>36050</v>
      </c>
      <c r="BS27" s="121" t="n">
        <v>0</v>
      </c>
      <c r="BT27" s="121" t="n">
        <v>0</v>
      </c>
      <c r="BU27" s="121" t="n">
        <f aca="false">SUM(BR27+BS27+BT27)</f>
        <v>36050</v>
      </c>
      <c r="BV27" s="122" t="n">
        <f aca="false">(BU27)*M</f>
        <v>38034.7688</v>
      </c>
      <c r="BW27" s="122"/>
      <c r="BX27" s="123" t="n">
        <f aca="false">((BV27)/(1+DAWNKIRK))-(BV27)</f>
        <v>-182.824889089694</v>
      </c>
      <c r="BY27" s="115" t="n">
        <f aca="false">ROUND(BV27+BX27,1)</f>
        <v>37851.9</v>
      </c>
      <c r="BZ27" s="123" t="n">
        <f aca="false">((BY27)/(1+KIRKCHIP))-(BY27)</f>
        <v>-251.919866891825</v>
      </c>
      <c r="CA27" s="123" t="n">
        <f aca="false">BY27+BZ27</f>
        <v>37599.9801331082</v>
      </c>
      <c r="CD27" s="124" t="n">
        <f aca="false">CA27/M</f>
        <v>35637.8999153677</v>
      </c>
      <c r="CE27" s="96" t="n">
        <v>28400</v>
      </c>
      <c r="CF27" s="96" t="n">
        <f aca="false">CE27+CD27+BP27</f>
        <v>171908.983961519</v>
      </c>
      <c r="CG27" s="96" t="n">
        <v>0</v>
      </c>
      <c r="CH27" s="125" t="n">
        <v>179318</v>
      </c>
      <c r="CI27" s="96" t="n">
        <f aca="false">+CF27+CG27-BQ27-CH27</f>
        <v>-6724.0160384815</v>
      </c>
      <c r="CJ27" s="96" t="n">
        <f aca="false">CM27*M</f>
        <v>-7178.63460573554</v>
      </c>
      <c r="CK27" s="96" t="n">
        <f aca="false">+CJ27+CK26</f>
        <v>92168.3675105303</v>
      </c>
      <c r="CL27" s="96" t="n">
        <v>0</v>
      </c>
      <c r="CM27" s="126" t="n">
        <f aca="false">CI27+CI27*STCLAIRCHIP-CL27</f>
        <v>-6804.03182933943</v>
      </c>
      <c r="CN27" s="127" t="n">
        <f aca="false">CM27+CN26</f>
        <v>87358.7988870072</v>
      </c>
      <c r="CO27" s="128"/>
      <c r="CP27" s="128"/>
      <c r="CQ27" s="129"/>
      <c r="CR27" s="127"/>
      <c r="CS27" s="133"/>
      <c r="CT27" s="133"/>
      <c r="CU27" s="133"/>
      <c r="CV27" s="133"/>
      <c r="CW27" s="133"/>
      <c r="CX27" s="133"/>
      <c r="CY27" s="133"/>
      <c r="CZ27" s="133"/>
      <c r="DA27" s="133"/>
      <c r="DB27" s="133"/>
      <c r="DC27" s="133"/>
      <c r="DD27" s="133"/>
      <c r="DE27" s="133"/>
      <c r="DF27" s="133"/>
      <c r="DG27" s="133"/>
      <c r="DH27" s="133"/>
      <c r="DI27" s="133"/>
      <c r="DJ27" s="133"/>
      <c r="DK27" s="133"/>
      <c r="DL27" s="133"/>
      <c r="DM27" s="133"/>
      <c r="DN27" s="133"/>
      <c r="DO27" s="133"/>
      <c r="DP27" s="133"/>
      <c r="DQ27" s="133"/>
      <c r="DR27" s="133"/>
      <c r="DS27" s="133"/>
      <c r="DT27" s="133"/>
      <c r="DU27" s="133"/>
      <c r="DV27" s="133"/>
      <c r="DW27" s="133"/>
      <c r="DX27" s="133"/>
      <c r="DY27" s="133"/>
      <c r="DZ27" s="133"/>
      <c r="EA27" s="133"/>
      <c r="EB27" s="133"/>
      <c r="EC27" s="133"/>
      <c r="ED27" s="133"/>
      <c r="EE27" s="133"/>
      <c r="EF27" s="133"/>
      <c r="EG27" s="133"/>
      <c r="EH27" s="133"/>
      <c r="EI27" s="133"/>
      <c r="EJ27" s="133"/>
      <c r="EK27" s="133"/>
      <c r="EL27" s="133"/>
      <c r="EM27" s="133"/>
      <c r="EN27" s="133"/>
      <c r="EO27" s="133"/>
      <c r="EP27" s="133"/>
      <c r="EQ27" s="133"/>
      <c r="ER27" s="133"/>
      <c r="ES27" s="133"/>
      <c r="ET27" s="133"/>
      <c r="EU27" s="133"/>
      <c r="EV27" s="133"/>
      <c r="EW27" s="133"/>
      <c r="EX27" s="133"/>
      <c r="EY27" s="133"/>
      <c r="EZ27" s="133"/>
      <c r="FA27" s="133"/>
      <c r="FB27" s="133"/>
      <c r="FC27" s="133"/>
      <c r="FD27" s="133"/>
      <c r="FE27" s="133"/>
      <c r="FF27" s="133"/>
      <c r="FG27" s="133"/>
      <c r="FH27" s="133"/>
      <c r="FI27" s="133"/>
      <c r="FJ27" s="133"/>
      <c r="FK27" s="133"/>
      <c r="FL27" s="133"/>
      <c r="FM27" s="133"/>
      <c r="FN27" s="133"/>
      <c r="FO27" s="133"/>
      <c r="FP27" s="133"/>
      <c r="FQ27" s="133"/>
      <c r="FR27" s="133"/>
      <c r="FS27" s="133"/>
      <c r="FT27" s="133"/>
      <c r="FU27" s="133"/>
      <c r="FV27" s="133"/>
      <c r="FW27" s="133"/>
      <c r="FX27" s="133"/>
      <c r="FY27" s="133"/>
      <c r="FZ27" s="133"/>
      <c r="GA27" s="133"/>
      <c r="GB27" s="133"/>
      <c r="GC27" s="133"/>
      <c r="GD27" s="133"/>
      <c r="GE27" s="133"/>
      <c r="GF27" s="133"/>
      <c r="GG27" s="133"/>
      <c r="GH27" s="133"/>
      <c r="GI27" s="133"/>
      <c r="GJ27" s="133"/>
      <c r="GK27" s="133"/>
      <c r="GL27" s="133"/>
      <c r="GM27" s="133"/>
      <c r="GN27" s="133"/>
      <c r="GO27" s="133"/>
      <c r="GP27" s="133"/>
      <c r="GQ27" s="133"/>
      <c r="GR27" s="133"/>
      <c r="GS27" s="133"/>
      <c r="GT27" s="133"/>
      <c r="GU27" s="133"/>
      <c r="GV27" s="133"/>
      <c r="GW27" s="133"/>
      <c r="GX27" s="133"/>
      <c r="GY27" s="133"/>
      <c r="GZ27" s="133"/>
      <c r="HA27" s="133"/>
      <c r="HB27" s="133"/>
      <c r="HC27" s="133"/>
      <c r="HD27" s="133"/>
      <c r="HE27" s="133"/>
      <c r="HF27" s="133"/>
      <c r="HG27" s="133"/>
      <c r="HH27" s="133"/>
      <c r="HI27" s="133"/>
      <c r="HJ27" s="133"/>
      <c r="HK27" s="133"/>
      <c r="HL27" s="133"/>
      <c r="HM27" s="133"/>
      <c r="HN27" s="133"/>
      <c r="HO27" s="133"/>
      <c r="HP27" s="133"/>
      <c r="HQ27" s="133"/>
      <c r="HR27" s="133"/>
      <c r="HS27" s="133"/>
      <c r="HT27" s="133"/>
      <c r="HU27" s="133"/>
      <c r="HV27" s="133"/>
      <c r="HW27" s="133"/>
      <c r="HX27" s="133"/>
      <c r="HY27" s="133"/>
      <c r="HZ27" s="133"/>
      <c r="IA27" s="133"/>
      <c r="IB27" s="133"/>
      <c r="IC27" s="133"/>
      <c r="ID27" s="133"/>
      <c r="IE27" s="133"/>
      <c r="IF27" s="133"/>
      <c r="IG27" s="133"/>
      <c r="IH27" s="133"/>
      <c r="II27" s="133"/>
      <c r="IJ27" s="133"/>
      <c r="IK27" s="133"/>
      <c r="IL27" s="133"/>
      <c r="IM27" s="133"/>
      <c r="IN27" s="133"/>
      <c r="IO27" s="133"/>
      <c r="IP27" s="133"/>
      <c r="IQ27" s="133"/>
      <c r="IR27" s="133"/>
      <c r="IS27" s="133"/>
      <c r="IT27" s="133"/>
      <c r="IU27" s="133"/>
      <c r="IV27" s="133"/>
      <c r="IW27" s="133"/>
    </row>
    <row r="28" customFormat="false" ht="12.75" hidden="false" customHeight="false" outlineLevel="0" collapsed="false">
      <c r="A28" s="98" t="n">
        <v>36788</v>
      </c>
      <c r="B28" s="131"/>
      <c r="C28" s="132"/>
      <c r="D28" s="132"/>
      <c r="E28" s="132"/>
      <c r="F28" s="132"/>
      <c r="G28" s="132"/>
      <c r="H28" s="132"/>
      <c r="I28" s="132"/>
      <c r="J28" s="102"/>
      <c r="K28" s="102"/>
      <c r="L28" s="102"/>
      <c r="M28" s="102"/>
      <c r="N28" s="102"/>
      <c r="O28" s="102"/>
      <c r="P28" s="103"/>
      <c r="Q28" s="104"/>
      <c r="R28" s="105"/>
      <c r="S28" s="105"/>
      <c r="T28" s="106"/>
      <c r="U28" s="107"/>
      <c r="V28" s="108"/>
      <c r="W28" s="109"/>
      <c r="X28" s="108" t="n">
        <f aca="false">35723+39900</f>
        <v>75623</v>
      </c>
      <c r="Y28" s="96" t="n">
        <v>0</v>
      </c>
      <c r="Z28" s="96" t="n">
        <v>0</v>
      </c>
      <c r="AA28" s="110" t="n">
        <f aca="false">SUM(X28+AL28+Y28+Z28)*(1-FARSTCL)-(X28+Y28+Z28)</f>
        <v>-468.250053700001</v>
      </c>
      <c r="AB28" s="111"/>
      <c r="AC28" s="109" t="n">
        <f aca="false">(AB28)*(1-$E$52)-(AB28)</f>
        <v>0</v>
      </c>
      <c r="AD28" s="111"/>
      <c r="AE28" s="109" t="n">
        <f aca="false">(AD28)*(1-$E$53)-(AD28)</f>
        <v>0</v>
      </c>
      <c r="AF28" s="111" t="n">
        <v>0</v>
      </c>
      <c r="AG28" s="111" t="n">
        <v>0</v>
      </c>
      <c r="AH28" s="111" t="n">
        <v>0</v>
      </c>
      <c r="AI28" s="109" t="n">
        <f aca="false">(AF28)*(1-$E$56)-(AF28)</f>
        <v>0</v>
      </c>
      <c r="AJ28" s="111" t="n">
        <v>0</v>
      </c>
      <c r="AK28" s="111" t="n">
        <v>0</v>
      </c>
      <c r="AL28" s="111" t="n">
        <v>0</v>
      </c>
      <c r="AM28" s="109" t="n">
        <f aca="false">(AJ28)*(1-$E$52)-(AJ28)</f>
        <v>0</v>
      </c>
      <c r="AN28" s="109" t="n">
        <v>0</v>
      </c>
      <c r="AO28" s="112" t="n">
        <v>0</v>
      </c>
      <c r="AP28" s="113" t="n">
        <f aca="false">-AO28*$E$54</f>
        <v>-0</v>
      </c>
      <c r="AQ28" s="114" t="n">
        <v>0</v>
      </c>
      <c r="AR28" s="109" t="n">
        <f aca="false">-AQ28*E74</f>
        <v>-0</v>
      </c>
      <c r="AS28" s="114" t="n">
        <v>0</v>
      </c>
      <c r="AT28" s="109" t="n">
        <f aca="false">-AS28*G74</f>
        <v>-0</v>
      </c>
      <c r="AU28" s="42" t="n">
        <v>0</v>
      </c>
      <c r="AV28" s="42" t="n">
        <v>0</v>
      </c>
      <c r="AW28" s="42" t="n">
        <v>0</v>
      </c>
      <c r="AX28" s="42" t="n">
        <v>0</v>
      </c>
      <c r="AY28" s="115" t="n">
        <f aca="false">(AX28)*(1-$E$54)-(AX28)</f>
        <v>0</v>
      </c>
      <c r="AZ28" s="96" t="n">
        <v>0</v>
      </c>
      <c r="BA28" s="96" t="n">
        <v>0</v>
      </c>
      <c r="BB28" s="115" t="n">
        <f aca="false">(BA28)*(1-$E$54)-(BA28)</f>
        <v>0</v>
      </c>
      <c r="BC28" s="99" t="n">
        <v>0</v>
      </c>
      <c r="BD28" s="96" t="n">
        <v>0</v>
      </c>
      <c r="BE28" s="96" t="n">
        <v>0</v>
      </c>
      <c r="BF28" s="96" t="n">
        <v>0</v>
      </c>
      <c r="BG28" s="116" t="n">
        <f aca="false">SUM(U28:BD28)-AN28+35000</f>
        <v>110154.7499463</v>
      </c>
      <c r="BH28" s="117"/>
      <c r="BI28" s="117" t="n">
        <v>0</v>
      </c>
      <c r="BJ28" s="117" t="n">
        <v>0</v>
      </c>
      <c r="BK28" s="117" t="n">
        <v>-1000</v>
      </c>
      <c r="BL28" s="117" t="n">
        <v>0</v>
      </c>
      <c r="BM28" s="118" t="n">
        <f aca="false">(BG28+BH28+BI28+BJ28+BK28+BL28)*M</f>
        <v>115164.373859344</v>
      </c>
      <c r="BN28" s="119" t="n">
        <f aca="false">(BM28/(1+STCLAIRCHIP))-(BM28)</f>
        <v>-1354.33940994782</v>
      </c>
      <c r="BO28" s="119" t="n">
        <f aca="false">BM28+BN28</f>
        <v>113810.034449396</v>
      </c>
      <c r="BP28" s="96" t="n">
        <f aca="false">(BO28)/M</f>
        <v>107871.084046151</v>
      </c>
      <c r="BQ28" s="96" t="n">
        <v>-685</v>
      </c>
      <c r="BR28" s="120" t="n">
        <v>36050</v>
      </c>
      <c r="BS28" s="121" t="n">
        <v>0</v>
      </c>
      <c r="BT28" s="121" t="n">
        <v>0</v>
      </c>
      <c r="BU28" s="121" t="n">
        <f aca="false">SUM(BR28+BS28+BT28)</f>
        <v>36050</v>
      </c>
      <c r="BV28" s="122" t="n">
        <f aca="false">(BU28)*M</f>
        <v>38034.7688</v>
      </c>
      <c r="BW28" s="122"/>
      <c r="BX28" s="123" t="n">
        <f aca="false">((BV28)/(1+DAWNKIRK))-(BV28)</f>
        <v>-182.824889089694</v>
      </c>
      <c r="BY28" s="115" t="n">
        <f aca="false">ROUND(BV28+BX28,1)</f>
        <v>37851.9</v>
      </c>
      <c r="BZ28" s="123" t="n">
        <f aca="false">((BY28)/(1+KIRKCHIP))-(BY28)</f>
        <v>-251.919866891825</v>
      </c>
      <c r="CA28" s="123" t="n">
        <f aca="false">BY28+BZ28</f>
        <v>37599.9801331082</v>
      </c>
      <c r="CD28" s="124" t="n">
        <f aca="false">CA28/M</f>
        <v>35637.8999153677</v>
      </c>
      <c r="CE28" s="96" t="n">
        <v>28400</v>
      </c>
      <c r="CF28" s="96" t="n">
        <f aca="false">CE28+CD28+BP28</f>
        <v>171908.983961519</v>
      </c>
      <c r="CG28" s="96" t="n">
        <v>0</v>
      </c>
      <c r="CH28" s="125" t="n">
        <v>179886</v>
      </c>
      <c r="CI28" s="96" t="n">
        <f aca="false">+CF28+CG28-BQ28-CH28</f>
        <v>-7292.0160384815</v>
      </c>
      <c r="CJ28" s="96" t="n">
        <f aca="false">CM28*M</f>
        <v>-7785.03774825074</v>
      </c>
      <c r="CK28" s="96" t="n">
        <f aca="false">+CJ28+CK27</f>
        <v>84383.3297622796</v>
      </c>
      <c r="CL28" s="96" t="n">
        <v>0</v>
      </c>
      <c r="CM28" s="126" t="n">
        <f aca="false">CI28+CI28*STCLAIRCHIP-CL28</f>
        <v>-7378.79102933943</v>
      </c>
      <c r="CN28" s="127" t="n">
        <f aca="false">CM28+CN27</f>
        <v>79980.0078576678</v>
      </c>
      <c r="CO28" s="128"/>
      <c r="CP28" s="128"/>
      <c r="CQ28" s="129"/>
      <c r="CR28" s="127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3"/>
      <c r="DJ28" s="133"/>
      <c r="DK28" s="133"/>
      <c r="DL28" s="133"/>
      <c r="DM28" s="133"/>
      <c r="DN28" s="133"/>
      <c r="DO28" s="133"/>
      <c r="DP28" s="133"/>
      <c r="DQ28" s="133"/>
      <c r="DR28" s="133"/>
      <c r="DS28" s="133"/>
      <c r="DT28" s="133"/>
      <c r="DU28" s="133"/>
      <c r="DV28" s="133"/>
      <c r="DW28" s="133"/>
      <c r="DX28" s="133"/>
      <c r="DY28" s="133"/>
      <c r="DZ28" s="133"/>
      <c r="EA28" s="133"/>
      <c r="EB28" s="133"/>
      <c r="EC28" s="133"/>
      <c r="ED28" s="133"/>
      <c r="EE28" s="133"/>
      <c r="EF28" s="133"/>
      <c r="EG28" s="133"/>
      <c r="EH28" s="133"/>
      <c r="EI28" s="133"/>
      <c r="EJ28" s="133"/>
      <c r="EK28" s="133"/>
      <c r="EL28" s="133"/>
      <c r="EM28" s="133"/>
      <c r="EN28" s="133"/>
      <c r="EO28" s="133"/>
      <c r="EP28" s="133"/>
      <c r="EQ28" s="133"/>
      <c r="ER28" s="133"/>
      <c r="ES28" s="133"/>
      <c r="ET28" s="133"/>
      <c r="EU28" s="133"/>
      <c r="EV28" s="133"/>
      <c r="EW28" s="133"/>
      <c r="EX28" s="133"/>
      <c r="EY28" s="133"/>
      <c r="EZ28" s="133"/>
      <c r="FA28" s="133"/>
      <c r="FB28" s="133"/>
      <c r="FC28" s="133"/>
      <c r="FD28" s="133"/>
      <c r="FE28" s="133"/>
      <c r="FF28" s="133"/>
      <c r="FG28" s="133"/>
      <c r="FH28" s="133"/>
      <c r="FI28" s="133"/>
      <c r="FJ28" s="133"/>
      <c r="FK28" s="133"/>
      <c r="FL28" s="133"/>
      <c r="FM28" s="133"/>
      <c r="FN28" s="133"/>
      <c r="FO28" s="133"/>
      <c r="FP28" s="133"/>
      <c r="FQ28" s="133"/>
      <c r="FR28" s="133"/>
      <c r="FS28" s="133"/>
      <c r="FT28" s="133"/>
      <c r="FU28" s="133"/>
      <c r="FV28" s="133"/>
      <c r="FW28" s="133"/>
      <c r="FX28" s="133"/>
      <c r="FY28" s="133"/>
      <c r="FZ28" s="133"/>
      <c r="GA28" s="133"/>
      <c r="GB28" s="133"/>
      <c r="GC28" s="133"/>
      <c r="GD28" s="133"/>
      <c r="GE28" s="133"/>
      <c r="GF28" s="133"/>
      <c r="GG28" s="133"/>
      <c r="GH28" s="133"/>
      <c r="GI28" s="133"/>
      <c r="GJ28" s="133"/>
      <c r="GK28" s="133"/>
      <c r="GL28" s="133"/>
      <c r="GM28" s="133"/>
      <c r="GN28" s="133"/>
      <c r="GO28" s="133"/>
      <c r="GP28" s="133"/>
      <c r="GQ28" s="133"/>
      <c r="GR28" s="133"/>
      <c r="GS28" s="133"/>
      <c r="GT28" s="133"/>
      <c r="GU28" s="133"/>
      <c r="GV28" s="133"/>
      <c r="GW28" s="133"/>
      <c r="GX28" s="133"/>
      <c r="GY28" s="133"/>
      <c r="GZ28" s="133"/>
      <c r="HA28" s="133"/>
      <c r="HB28" s="133"/>
      <c r="HC28" s="133"/>
      <c r="HD28" s="133"/>
      <c r="HE28" s="133"/>
      <c r="HF28" s="133"/>
      <c r="HG28" s="133"/>
      <c r="HH28" s="133"/>
      <c r="HI28" s="133"/>
      <c r="HJ28" s="133"/>
      <c r="HK28" s="133"/>
      <c r="HL28" s="133"/>
      <c r="HM28" s="133"/>
      <c r="HN28" s="133"/>
      <c r="HO28" s="133"/>
      <c r="HP28" s="133"/>
      <c r="HQ28" s="133"/>
      <c r="HR28" s="133"/>
      <c r="HS28" s="133"/>
      <c r="HT28" s="133"/>
      <c r="HU28" s="133"/>
      <c r="HV28" s="133"/>
      <c r="HW28" s="133"/>
      <c r="HX28" s="133"/>
      <c r="HY28" s="133"/>
      <c r="HZ28" s="133"/>
      <c r="IA28" s="133"/>
      <c r="IB28" s="133"/>
      <c r="IC28" s="133"/>
      <c r="ID28" s="133"/>
      <c r="IE28" s="133"/>
      <c r="IF28" s="133"/>
      <c r="IG28" s="133"/>
      <c r="IH28" s="133"/>
      <c r="II28" s="133"/>
      <c r="IJ28" s="133"/>
      <c r="IK28" s="133"/>
      <c r="IL28" s="133"/>
      <c r="IM28" s="133"/>
      <c r="IN28" s="133"/>
      <c r="IO28" s="133"/>
      <c r="IP28" s="133"/>
      <c r="IQ28" s="133"/>
      <c r="IR28" s="133"/>
      <c r="IS28" s="133"/>
      <c r="IT28" s="133"/>
      <c r="IU28" s="133"/>
      <c r="IV28" s="133"/>
      <c r="IW28" s="133"/>
    </row>
    <row r="29" customFormat="false" ht="12.75" hidden="false" customHeight="false" outlineLevel="0" collapsed="false">
      <c r="A29" s="98" t="n">
        <v>36789</v>
      </c>
      <c r="B29" s="131"/>
      <c r="C29" s="132"/>
      <c r="D29" s="132"/>
      <c r="E29" s="132"/>
      <c r="F29" s="132"/>
      <c r="G29" s="132"/>
      <c r="H29" s="132"/>
      <c r="I29" s="132"/>
      <c r="J29" s="102"/>
      <c r="K29" s="102"/>
      <c r="L29" s="102"/>
      <c r="M29" s="102"/>
      <c r="N29" s="102"/>
      <c r="O29" s="102"/>
      <c r="P29" s="103"/>
      <c r="Q29" s="104"/>
      <c r="R29" s="105"/>
      <c r="S29" s="105"/>
      <c r="T29" s="106"/>
      <c r="U29" s="107"/>
      <c r="V29" s="108"/>
      <c r="W29" s="109"/>
      <c r="X29" s="108" t="n">
        <v>65623</v>
      </c>
      <c r="Y29" s="96" t="n">
        <v>0</v>
      </c>
      <c r="Z29" s="96" t="n">
        <v>0</v>
      </c>
      <c r="AA29" s="110" t="n">
        <f aca="false">SUM(X29+AL29+Y29+Z29)*(1-FARSTCL)-(X29+Y29+Z29)</f>
        <v>-406.3310537</v>
      </c>
      <c r="AB29" s="111"/>
      <c r="AC29" s="109" t="n">
        <f aca="false">(AB29)*(1-$E$52)-(AB29)</f>
        <v>0</v>
      </c>
      <c r="AD29" s="111"/>
      <c r="AE29" s="109" t="n">
        <f aca="false">(AD29)*(1-$E$53)-(AD29)</f>
        <v>0</v>
      </c>
      <c r="AF29" s="111" t="n">
        <v>0</v>
      </c>
      <c r="AG29" s="111" t="n">
        <v>0</v>
      </c>
      <c r="AH29" s="111" t="n">
        <v>0</v>
      </c>
      <c r="AI29" s="109" t="n">
        <f aca="false">(AF29)*(1-$E$56)-(AF29)</f>
        <v>0</v>
      </c>
      <c r="AJ29" s="111" t="n">
        <v>0</v>
      </c>
      <c r="AK29" s="111" t="n">
        <v>0</v>
      </c>
      <c r="AL29" s="111" t="n">
        <v>0</v>
      </c>
      <c r="AM29" s="109" t="n">
        <f aca="false">(AJ29)*(1-$E$52)-(AJ29)</f>
        <v>0</v>
      </c>
      <c r="AN29" s="109" t="n">
        <v>0</v>
      </c>
      <c r="AO29" s="112" t="n">
        <v>0</v>
      </c>
      <c r="AP29" s="113" t="n">
        <f aca="false">-AO29*$E$54</f>
        <v>-0</v>
      </c>
      <c r="AQ29" s="114" t="n">
        <v>9850</v>
      </c>
      <c r="AR29" s="109" t="n">
        <f aca="false">-AQ29*E58</f>
        <v>-31.93961</v>
      </c>
      <c r="AS29" s="114" t="n">
        <v>0</v>
      </c>
      <c r="AT29" s="109" t="n">
        <f aca="false">-AS29*G58</f>
        <v>-0</v>
      </c>
      <c r="AU29" s="42" t="n">
        <v>0</v>
      </c>
      <c r="AV29" s="42" t="n">
        <v>0</v>
      </c>
      <c r="AW29" s="42" t="n">
        <v>0</v>
      </c>
      <c r="AX29" s="42" t="n">
        <v>0</v>
      </c>
      <c r="AY29" s="115" t="n">
        <f aca="false">(AX29)*(1-$E$54)-(AX29)</f>
        <v>0</v>
      </c>
      <c r="AZ29" s="96" t="n">
        <v>0</v>
      </c>
      <c r="BA29" s="96" t="n">
        <v>0</v>
      </c>
      <c r="BB29" s="115" t="n">
        <f aca="false">(BA29)*(1-$E$54)-(BA29)</f>
        <v>0</v>
      </c>
      <c r="BC29" s="99" t="n">
        <v>0</v>
      </c>
      <c r="BD29" s="96" t="n">
        <v>0</v>
      </c>
      <c r="BE29" s="96" t="n">
        <v>0</v>
      </c>
      <c r="BF29" s="96" t="n">
        <v>0</v>
      </c>
      <c r="BG29" s="116" t="n">
        <f aca="false">SUM(U29:BD29)-AN29+35000</f>
        <v>110034.7293363</v>
      </c>
      <c r="BH29" s="117"/>
      <c r="BI29" s="117" t="n">
        <v>0</v>
      </c>
      <c r="BJ29" s="117" t="n">
        <v>0</v>
      </c>
      <c r="BK29" s="117" t="n">
        <v>-4200</v>
      </c>
      <c r="BL29" s="117" t="n">
        <v>0</v>
      </c>
      <c r="BM29" s="118" t="n">
        <f aca="false">(BG29+BH29+BI29+BJ29+BK29+BL29)*M</f>
        <v>111661.566194639</v>
      </c>
      <c r="BN29" s="119" t="n">
        <f aca="false">(BM29/(1+STCLAIRCHIP))-(BM29)</f>
        <v>-1313.14619796048</v>
      </c>
      <c r="BO29" s="119" t="n">
        <f aca="false">BM29+BN29</f>
        <v>110348.419996679</v>
      </c>
      <c r="BP29" s="96" t="n">
        <f aca="false">(BO29)/M</f>
        <v>104590.107062259</v>
      </c>
      <c r="BQ29" s="96" t="n">
        <v>-685</v>
      </c>
      <c r="BR29" s="120" t="n">
        <v>36050</v>
      </c>
      <c r="BS29" s="121" t="n">
        <v>0</v>
      </c>
      <c r="BT29" s="121" t="n">
        <v>0</v>
      </c>
      <c r="BU29" s="121" t="n">
        <f aca="false">SUM(BR29+BS29+BT29)</f>
        <v>36050</v>
      </c>
      <c r="BV29" s="122" t="n">
        <f aca="false">(BU29)*M</f>
        <v>38034.7688</v>
      </c>
      <c r="BW29" s="122"/>
      <c r="BX29" s="123" t="n">
        <f aca="false">((BV29)/(1+DAWNKIRK))-(BV29)</f>
        <v>-182.824889089694</v>
      </c>
      <c r="BY29" s="115" t="n">
        <f aca="false">ROUND(BV29+BX29,1)</f>
        <v>37851.9</v>
      </c>
      <c r="BZ29" s="123" t="n">
        <f aca="false">((BY29)/(1+KIRKCHIP))-(BY29)</f>
        <v>-251.919866891825</v>
      </c>
      <c r="CA29" s="123" t="n">
        <f aca="false">BY29+BZ29</f>
        <v>37599.9801331082</v>
      </c>
      <c r="CD29" s="124" t="n">
        <f aca="false">CA29/M</f>
        <v>35637.8999153677</v>
      </c>
      <c r="CE29" s="96" t="n">
        <v>28400</v>
      </c>
      <c r="CF29" s="96" t="n">
        <f aca="false">CE29+CD29+BP29</f>
        <v>168628.006977627</v>
      </c>
      <c r="CG29" s="96" t="n">
        <v>0</v>
      </c>
      <c r="CH29" s="125" t="n">
        <v>176558</v>
      </c>
      <c r="CI29" s="96" t="n">
        <f aca="false">+CF29+CG29-BQ29-CH29</f>
        <v>-7244.99302237321</v>
      </c>
      <c r="CJ29" s="96" t="n">
        <f aca="false">CM29*M</f>
        <v>-7734.83545117572</v>
      </c>
      <c r="CK29" s="96" t="n">
        <f aca="false">+CJ29+CK28</f>
        <v>76648.4943111038</v>
      </c>
      <c r="CL29" s="96" t="n">
        <v>0</v>
      </c>
      <c r="CM29" s="126" t="n">
        <f aca="false">CI29+CI29*STCLAIRCHIP-CL29</f>
        <v>-7331.20843933945</v>
      </c>
      <c r="CN29" s="127" t="n">
        <f aca="false">CM29+CN28</f>
        <v>72648.7994183283</v>
      </c>
      <c r="CO29" s="128"/>
      <c r="CP29" s="128"/>
      <c r="CQ29" s="129"/>
      <c r="CR29" s="127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3"/>
      <c r="GD29" s="133"/>
      <c r="GE29" s="133"/>
      <c r="GF29" s="133"/>
      <c r="GG29" s="133"/>
      <c r="GH29" s="133"/>
      <c r="GI29" s="133"/>
      <c r="GJ29" s="133"/>
      <c r="GK29" s="133"/>
      <c r="GL29" s="133"/>
      <c r="GM29" s="133"/>
      <c r="GN29" s="133"/>
      <c r="GO29" s="133"/>
      <c r="GP29" s="133"/>
      <c r="GQ29" s="133"/>
      <c r="GR29" s="133"/>
      <c r="GS29" s="133"/>
      <c r="GT29" s="133"/>
      <c r="GU29" s="133"/>
      <c r="GV29" s="133"/>
      <c r="GW29" s="133"/>
      <c r="GX29" s="133"/>
      <c r="GY29" s="133"/>
      <c r="GZ29" s="133"/>
      <c r="HA29" s="133"/>
      <c r="HB29" s="133"/>
      <c r="HC29" s="133"/>
      <c r="HD29" s="133"/>
      <c r="HE29" s="133"/>
      <c r="HF29" s="133"/>
      <c r="HG29" s="133"/>
      <c r="HH29" s="133"/>
      <c r="HI29" s="133"/>
      <c r="HJ29" s="133"/>
      <c r="HK29" s="133"/>
      <c r="HL29" s="133"/>
      <c r="HM29" s="133"/>
      <c r="HN29" s="133"/>
      <c r="HO29" s="133"/>
      <c r="HP29" s="133"/>
      <c r="HQ29" s="133"/>
      <c r="HR29" s="133"/>
      <c r="HS29" s="133"/>
      <c r="HT29" s="133"/>
      <c r="HU29" s="133"/>
      <c r="HV29" s="133"/>
      <c r="HW29" s="133"/>
      <c r="HX29" s="133"/>
      <c r="HY29" s="133"/>
      <c r="HZ29" s="133"/>
      <c r="IA29" s="133"/>
      <c r="IB29" s="133"/>
      <c r="IC29" s="133"/>
      <c r="ID29" s="133"/>
      <c r="IE29" s="133"/>
      <c r="IF29" s="133"/>
      <c r="IG29" s="133"/>
      <c r="IH29" s="133"/>
      <c r="II29" s="133"/>
      <c r="IJ29" s="133"/>
      <c r="IK29" s="133"/>
      <c r="IL29" s="133"/>
      <c r="IM29" s="133"/>
      <c r="IN29" s="133"/>
      <c r="IO29" s="133"/>
      <c r="IP29" s="133"/>
      <c r="IQ29" s="133"/>
      <c r="IR29" s="133"/>
      <c r="IS29" s="133"/>
      <c r="IT29" s="133"/>
      <c r="IU29" s="133"/>
      <c r="IV29" s="133"/>
      <c r="IW29" s="133"/>
    </row>
    <row r="30" customFormat="false" ht="12.75" hidden="false" customHeight="false" outlineLevel="0" collapsed="false">
      <c r="A30" s="98" t="n">
        <v>36790</v>
      </c>
      <c r="B30" s="131"/>
      <c r="C30" s="132"/>
      <c r="D30" s="132"/>
      <c r="E30" s="132"/>
      <c r="F30" s="132"/>
      <c r="G30" s="132"/>
      <c r="H30" s="132"/>
      <c r="I30" s="132"/>
      <c r="J30" s="102"/>
      <c r="K30" s="102"/>
      <c r="L30" s="102"/>
      <c r="M30" s="102"/>
      <c r="N30" s="102"/>
      <c r="O30" s="102"/>
      <c r="P30" s="103"/>
      <c r="Q30" s="104"/>
      <c r="R30" s="105"/>
      <c r="S30" s="105"/>
      <c r="T30" s="106"/>
      <c r="U30" s="107"/>
      <c r="V30" s="108"/>
      <c r="W30" s="109"/>
      <c r="X30" s="108" t="n">
        <f aca="false">39532+31703+73</f>
        <v>71308</v>
      </c>
      <c r="Y30" s="96" t="n">
        <v>0</v>
      </c>
      <c r="Z30" s="96" t="n">
        <v>0</v>
      </c>
      <c r="AA30" s="110" t="n">
        <f aca="false">SUM(X30+AL30+Y30+Z30)*(1-FARSTCL)-(X30+Y30+Z30)</f>
        <v>-441.532005200002</v>
      </c>
      <c r="AB30" s="111"/>
      <c r="AC30" s="109" t="n">
        <f aca="false">(AB30)*(1-$E$52)-(AB30)</f>
        <v>0</v>
      </c>
      <c r="AD30" s="111"/>
      <c r="AE30" s="109" t="n">
        <f aca="false">(AD30)*(1-$E$53)-(AD30)</f>
        <v>0</v>
      </c>
      <c r="AF30" s="111" t="n">
        <v>0</v>
      </c>
      <c r="AG30" s="111" t="n">
        <v>0</v>
      </c>
      <c r="AH30" s="111" t="n">
        <v>0</v>
      </c>
      <c r="AI30" s="109" t="n">
        <f aca="false">(AF30)*(1-$E$56)-(AF30)</f>
        <v>0</v>
      </c>
      <c r="AJ30" s="111" t="n">
        <v>0</v>
      </c>
      <c r="AK30" s="111" t="n">
        <v>0</v>
      </c>
      <c r="AL30" s="111" t="n">
        <v>0</v>
      </c>
      <c r="AM30" s="109" t="n">
        <f aca="false">(AJ30)*(1-$E$52)-(AJ30)</f>
        <v>0</v>
      </c>
      <c r="AN30" s="109" t="n">
        <v>0</v>
      </c>
      <c r="AO30" s="112" t="n">
        <v>0</v>
      </c>
      <c r="AP30" s="113" t="n">
        <f aca="false">-AO30*$E$54</f>
        <v>-0</v>
      </c>
      <c r="AQ30" s="114" t="n">
        <v>0</v>
      </c>
      <c r="AR30" s="109" t="n">
        <f aca="false">-AQ30*E59</f>
        <v>-0</v>
      </c>
      <c r="AS30" s="114" t="n">
        <v>0</v>
      </c>
      <c r="AT30" s="109" t="n">
        <f aca="false">-AS30*G59</f>
        <v>-0</v>
      </c>
      <c r="AU30" s="42" t="n">
        <v>0</v>
      </c>
      <c r="AV30" s="42" t="n">
        <v>0</v>
      </c>
      <c r="AW30" s="42" t="n">
        <v>0</v>
      </c>
      <c r="AX30" s="42" t="n">
        <v>0</v>
      </c>
      <c r="AY30" s="115" t="n">
        <f aca="false">(AX30)*(1-$E$54)-(AX30)</f>
        <v>0</v>
      </c>
      <c r="AZ30" s="96" t="n">
        <v>0</v>
      </c>
      <c r="BA30" s="96" t="n">
        <v>0</v>
      </c>
      <c r="BB30" s="115" t="n">
        <f aca="false">(BA30)*(1-$E$54)-(BA30)</f>
        <v>0</v>
      </c>
      <c r="BC30" s="99" t="n">
        <v>0</v>
      </c>
      <c r="BD30" s="96" t="n">
        <v>-73</v>
      </c>
      <c r="BE30" s="96" t="n">
        <v>0</v>
      </c>
      <c r="BF30" s="96" t="n">
        <v>0</v>
      </c>
      <c r="BG30" s="116" t="n">
        <f aca="false">SUM(U30:BD30)-AN30+35000</f>
        <v>105793.4679948</v>
      </c>
      <c r="BH30" s="117"/>
      <c r="BI30" s="117" t="n">
        <v>0</v>
      </c>
      <c r="BJ30" s="117" t="n">
        <v>0</v>
      </c>
      <c r="BK30" s="117" t="n">
        <v>0</v>
      </c>
      <c r="BL30" s="117" t="n">
        <v>0</v>
      </c>
      <c r="BM30" s="118" t="n">
        <f aca="false">(BG30+BH30+BI30+BJ30+BK30+BL30)*M</f>
        <v>111618.033168722</v>
      </c>
      <c r="BN30" s="119" t="n">
        <f aca="false">(BM30/(1+STCLAIRCHIP))-(BM30)</f>
        <v>-1312.63424716651</v>
      </c>
      <c r="BO30" s="119" t="n">
        <f aca="false">BM30+BN30</f>
        <v>110305.398921555</v>
      </c>
      <c r="BP30" s="96" t="n">
        <f aca="false">(BO30)/M</f>
        <v>104549.330956419</v>
      </c>
      <c r="BQ30" s="96" t="n">
        <v>-685</v>
      </c>
      <c r="BR30" s="120" t="n">
        <v>36050</v>
      </c>
      <c r="BS30" s="121" t="n">
        <v>0</v>
      </c>
      <c r="BT30" s="121" t="n">
        <v>0</v>
      </c>
      <c r="BU30" s="121" t="n">
        <f aca="false">SUM(BR30+BS30+BT30)</f>
        <v>36050</v>
      </c>
      <c r="BV30" s="122" t="n">
        <f aca="false">(BU30)*M</f>
        <v>38034.7688</v>
      </c>
      <c r="BW30" s="122"/>
      <c r="BX30" s="123" t="n">
        <f aca="false">((BV30)/(1+DAWNKIRK))-(BV30)</f>
        <v>-182.824889089694</v>
      </c>
      <c r="BY30" s="115" t="n">
        <f aca="false">ROUND(BV30+BX30,1)</f>
        <v>37851.9</v>
      </c>
      <c r="BZ30" s="123" t="n">
        <f aca="false">((BY30)/(1+KIRKCHIP))-(BY30)</f>
        <v>-251.919866891825</v>
      </c>
      <c r="CA30" s="123" t="n">
        <f aca="false">BY30+BZ30</f>
        <v>37599.9801331082</v>
      </c>
      <c r="CD30" s="124" t="n">
        <f aca="false">CA30/M</f>
        <v>35637.8999153677</v>
      </c>
      <c r="CE30" s="96" t="n">
        <v>28400</v>
      </c>
      <c r="CF30" s="96" t="n">
        <f aca="false">CE30+CD30+BP30</f>
        <v>168587.230871786</v>
      </c>
      <c r="CG30" s="96" t="n">
        <v>0</v>
      </c>
      <c r="CH30" s="125" t="n">
        <v>180133</v>
      </c>
      <c r="CI30" s="96" t="n">
        <f aca="false">+CF30+CG30-BQ30-CH30</f>
        <v>-10860.7691282137</v>
      </c>
      <c r="CJ30" s="96" t="n">
        <f aca="false">CM30*M</f>
        <v>-11595.0783969733</v>
      </c>
      <c r="CK30" s="96" t="n">
        <f aca="false">+CJ30+CK29</f>
        <v>65053.4159141305</v>
      </c>
      <c r="CL30" s="96" t="n">
        <v>0</v>
      </c>
      <c r="CM30" s="126" t="n">
        <f aca="false">CI30+CI30*STCLAIRCHIP-CL30</f>
        <v>-10990.0122808394</v>
      </c>
      <c r="CN30" s="127" t="n">
        <f aca="false">CM30+CN29</f>
        <v>61658.7871374889</v>
      </c>
      <c r="CO30" s="128"/>
      <c r="CP30" s="128"/>
      <c r="CQ30" s="129"/>
      <c r="CR30" s="127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  <c r="ER30" s="133"/>
      <c r="ES30" s="133"/>
      <c r="ET30" s="133"/>
      <c r="EU30" s="133"/>
      <c r="EV30" s="133"/>
      <c r="EW30" s="133"/>
      <c r="EX30" s="133"/>
      <c r="EY30" s="133"/>
      <c r="EZ30" s="133"/>
      <c r="FA30" s="133"/>
      <c r="FB30" s="133"/>
      <c r="FC30" s="133"/>
      <c r="FD30" s="133"/>
      <c r="FE30" s="133"/>
      <c r="FF30" s="133"/>
      <c r="FG30" s="133"/>
      <c r="FH30" s="133"/>
      <c r="FI30" s="133"/>
      <c r="FJ30" s="133"/>
      <c r="FK30" s="133"/>
      <c r="FL30" s="133"/>
      <c r="FM30" s="133"/>
      <c r="FN30" s="133"/>
      <c r="FO30" s="133"/>
      <c r="FP30" s="133"/>
      <c r="FQ30" s="133"/>
      <c r="FR30" s="133"/>
      <c r="FS30" s="133"/>
      <c r="FT30" s="133"/>
      <c r="FU30" s="133"/>
      <c r="FV30" s="133"/>
      <c r="FW30" s="133"/>
      <c r="FX30" s="133"/>
      <c r="FY30" s="133"/>
      <c r="FZ30" s="133"/>
      <c r="GA30" s="133"/>
      <c r="GB30" s="133"/>
      <c r="GC30" s="133"/>
      <c r="GD30" s="133"/>
      <c r="GE30" s="133"/>
      <c r="GF30" s="133"/>
      <c r="GG30" s="133"/>
      <c r="GH30" s="133"/>
      <c r="GI30" s="133"/>
      <c r="GJ30" s="133"/>
      <c r="GK30" s="133"/>
      <c r="GL30" s="133"/>
      <c r="GM30" s="133"/>
      <c r="GN30" s="133"/>
      <c r="GO30" s="133"/>
      <c r="GP30" s="133"/>
      <c r="GQ30" s="133"/>
      <c r="GR30" s="133"/>
      <c r="GS30" s="133"/>
      <c r="GT30" s="133"/>
      <c r="GU30" s="133"/>
      <c r="GV30" s="133"/>
      <c r="GW30" s="133"/>
      <c r="GX30" s="133"/>
      <c r="GY30" s="133"/>
      <c r="GZ30" s="133"/>
      <c r="HA30" s="133"/>
      <c r="HB30" s="133"/>
      <c r="HC30" s="133"/>
      <c r="HD30" s="133"/>
      <c r="HE30" s="133"/>
      <c r="HF30" s="133"/>
      <c r="HG30" s="133"/>
      <c r="HH30" s="133"/>
      <c r="HI30" s="133"/>
      <c r="HJ30" s="133"/>
      <c r="HK30" s="133"/>
      <c r="HL30" s="133"/>
      <c r="HM30" s="133"/>
      <c r="HN30" s="133"/>
      <c r="HO30" s="133"/>
      <c r="HP30" s="133"/>
      <c r="HQ30" s="133"/>
      <c r="HR30" s="133"/>
      <c r="HS30" s="133"/>
      <c r="HT30" s="133"/>
      <c r="HU30" s="133"/>
      <c r="HV30" s="133"/>
      <c r="HW30" s="133"/>
      <c r="HX30" s="133"/>
      <c r="HY30" s="133"/>
      <c r="HZ30" s="133"/>
      <c r="IA30" s="133"/>
      <c r="IB30" s="133"/>
      <c r="IC30" s="133"/>
      <c r="ID30" s="133"/>
      <c r="IE30" s="133"/>
      <c r="IF30" s="133"/>
      <c r="IG30" s="133"/>
      <c r="IH30" s="133"/>
      <c r="II30" s="133"/>
      <c r="IJ30" s="133"/>
      <c r="IK30" s="133"/>
      <c r="IL30" s="133"/>
      <c r="IM30" s="133"/>
      <c r="IN30" s="133"/>
      <c r="IO30" s="133"/>
      <c r="IP30" s="133"/>
      <c r="IQ30" s="133"/>
      <c r="IR30" s="133"/>
      <c r="IS30" s="133"/>
      <c r="IT30" s="133"/>
      <c r="IU30" s="133"/>
      <c r="IV30" s="133"/>
      <c r="IW30" s="133"/>
    </row>
    <row r="31" customFormat="false" ht="12.75" hidden="false" customHeight="false" outlineLevel="0" collapsed="false">
      <c r="A31" s="98" t="n">
        <v>36791</v>
      </c>
      <c r="B31" s="131"/>
      <c r="C31" s="132"/>
      <c r="D31" s="132"/>
      <c r="E31" s="132"/>
      <c r="F31" s="132"/>
      <c r="G31" s="132"/>
      <c r="H31" s="132"/>
      <c r="I31" s="132"/>
      <c r="J31" s="102"/>
      <c r="K31" s="102"/>
      <c r="L31" s="102"/>
      <c r="M31" s="102"/>
      <c r="N31" s="102"/>
      <c r="O31" s="102"/>
      <c r="P31" s="103"/>
      <c r="Q31" s="104"/>
      <c r="R31" s="105"/>
      <c r="S31" s="105"/>
      <c r="T31" s="106"/>
      <c r="U31" s="107"/>
      <c r="V31" s="108"/>
      <c r="W31" s="109"/>
      <c r="X31" s="108" t="n">
        <f aca="false">39900+35723</f>
        <v>75623</v>
      </c>
      <c r="Y31" s="96" t="n">
        <v>0</v>
      </c>
      <c r="Z31" s="96" t="n">
        <v>0</v>
      </c>
      <c r="AA31" s="110" t="n">
        <f aca="false">SUM(X31+AL31+Y31+Z31)*(1-FARSTCL)-(X31+Y31+Z31)</f>
        <v>-468.250053700001</v>
      </c>
      <c r="AB31" s="111"/>
      <c r="AC31" s="109" t="n">
        <f aca="false">(AB31)*(1-$E$52)-(AB31)</f>
        <v>0</v>
      </c>
      <c r="AD31" s="111"/>
      <c r="AE31" s="109" t="n">
        <f aca="false">(AD31)*(1-$E$53)-(AD31)</f>
        <v>0</v>
      </c>
      <c r="AF31" s="111" t="n">
        <v>0</v>
      </c>
      <c r="AG31" s="111" t="n">
        <v>0</v>
      </c>
      <c r="AH31" s="111" t="n">
        <v>0</v>
      </c>
      <c r="AI31" s="109" t="n">
        <f aca="false">(AF31)*(1-$E$56)-(AF31)</f>
        <v>0</v>
      </c>
      <c r="AJ31" s="111" t="n">
        <v>0</v>
      </c>
      <c r="AK31" s="111" t="n">
        <v>0</v>
      </c>
      <c r="AL31" s="111" t="n">
        <v>0</v>
      </c>
      <c r="AM31" s="109" t="n">
        <f aca="false">(AJ31)*(1-$E$52)-(AJ31)</f>
        <v>0</v>
      </c>
      <c r="AN31" s="109" t="n">
        <v>0</v>
      </c>
      <c r="AO31" s="112" t="n">
        <v>0</v>
      </c>
      <c r="AP31" s="113" t="n">
        <f aca="false">-AO31*$E$54</f>
        <v>-0</v>
      </c>
      <c r="AQ31" s="114" t="n">
        <v>0</v>
      </c>
      <c r="AR31" s="109" t="n">
        <f aca="false">-AQ31*E60</f>
        <v>-0</v>
      </c>
      <c r="AS31" s="114" t="n">
        <v>0</v>
      </c>
      <c r="AT31" s="109" t="n">
        <f aca="false">-AS31*G60</f>
        <v>-0</v>
      </c>
      <c r="AU31" s="42" t="n">
        <v>0</v>
      </c>
      <c r="AV31" s="42" t="n">
        <v>0</v>
      </c>
      <c r="AW31" s="42" t="n">
        <v>0</v>
      </c>
      <c r="AX31" s="42" t="n">
        <v>0</v>
      </c>
      <c r="AY31" s="115" t="n">
        <f aca="false">(AX31)*(1-$E$54)-(AX31)</f>
        <v>0</v>
      </c>
      <c r="AZ31" s="96" t="n">
        <v>0</v>
      </c>
      <c r="BA31" s="96" t="n">
        <v>0</v>
      </c>
      <c r="BB31" s="115" t="n">
        <f aca="false">(BA31)*(1-$E$54)-(BA31)</f>
        <v>0</v>
      </c>
      <c r="BC31" s="99" t="n">
        <v>73</v>
      </c>
      <c r="BD31" s="96" t="n">
        <v>0</v>
      </c>
      <c r="BE31" s="96" t="n">
        <v>0</v>
      </c>
      <c r="BF31" s="96" t="n">
        <v>0</v>
      </c>
      <c r="BG31" s="116" t="n">
        <f aca="false">SUM(U31:BD31)-AN31+35000</f>
        <v>110227.7499463</v>
      </c>
      <c r="BH31" s="117"/>
      <c r="BI31" s="117" t="n">
        <v>0</v>
      </c>
      <c r="BJ31" s="117" t="n">
        <v>0</v>
      </c>
      <c r="BK31" s="117" t="n">
        <v>0</v>
      </c>
      <c r="BL31" s="117" t="n">
        <v>0</v>
      </c>
      <c r="BM31" s="118" t="n">
        <f aca="false">(BG31+BH31+BI31+BJ31+BK31+BL31)*M</f>
        <v>116296.448947344</v>
      </c>
      <c r="BN31" s="119" t="n">
        <f aca="false">(BM31/(1+STCLAIRCHIP))-(BM31)</f>
        <v>-1367.65267563335</v>
      </c>
      <c r="BO31" s="119" t="n">
        <f aca="false">BM31+BN31</f>
        <v>114928.79627171</v>
      </c>
      <c r="BP31" s="96" t="n">
        <f aca="false">(BO31)/M</f>
        <v>108931.465506769</v>
      </c>
      <c r="BQ31" s="96" t="n">
        <v>-685</v>
      </c>
      <c r="BR31" s="120" t="n">
        <v>36050</v>
      </c>
      <c r="BS31" s="121" t="n">
        <v>0</v>
      </c>
      <c r="BT31" s="121" t="n">
        <v>0</v>
      </c>
      <c r="BU31" s="121" t="n">
        <f aca="false">SUM(BR31+BS31+BT31)</f>
        <v>36050</v>
      </c>
      <c r="BV31" s="122" t="n">
        <f aca="false">(BU31)*M</f>
        <v>38034.7688</v>
      </c>
      <c r="BW31" s="122"/>
      <c r="BX31" s="123" t="n">
        <f aca="false">((BV31)/(1+DAWNKIRK))-(BV31)</f>
        <v>-182.824889089694</v>
      </c>
      <c r="BY31" s="115" t="n">
        <f aca="false">ROUND(BV31+BX31,1)</f>
        <v>37851.9</v>
      </c>
      <c r="BZ31" s="123" t="n">
        <f aca="false">((BY31)/(1+KIRKCHIP))-(BY31)</f>
        <v>-251.919866891825</v>
      </c>
      <c r="CA31" s="123" t="n">
        <f aca="false">BY31+BZ31</f>
        <v>37599.9801331082</v>
      </c>
      <c r="CD31" s="124" t="n">
        <f aca="false">CA31/M</f>
        <v>35637.8999153677</v>
      </c>
      <c r="CE31" s="96" t="n">
        <v>28400</v>
      </c>
      <c r="CF31" s="96" t="n">
        <f aca="false">CE31+CD31+BP31</f>
        <v>172969.365422137</v>
      </c>
      <c r="CG31" s="96" t="n">
        <v>0</v>
      </c>
      <c r="CH31" s="125" t="n">
        <v>181485</v>
      </c>
      <c r="CI31" s="96" t="n">
        <f aca="false">+CF31+CG31-BQ31-CH31</f>
        <v>-7830.63457786286</v>
      </c>
      <c r="CJ31" s="96" t="n">
        <f aca="false">CM31*M</f>
        <v>-8360.07291532434</v>
      </c>
      <c r="CK31" s="96" t="n">
        <f aca="false">+CJ31+CK30</f>
        <v>56693.3429988062</v>
      </c>
      <c r="CL31" s="96" t="n">
        <v>0</v>
      </c>
      <c r="CM31" s="126" t="n">
        <f aca="false">CI31+CI31*STCLAIRCHIP-CL31</f>
        <v>-7923.81912933943</v>
      </c>
      <c r="CN31" s="127" t="n">
        <f aca="false">CM31+CN30</f>
        <v>53734.9680081495</v>
      </c>
      <c r="CO31" s="128"/>
      <c r="CP31" s="128"/>
      <c r="CQ31" s="129"/>
      <c r="CR31" s="127"/>
      <c r="CS31" s="133"/>
      <c r="CT31" s="133"/>
      <c r="CU31" s="133"/>
      <c r="CV31" s="133"/>
      <c r="CW31" s="133"/>
      <c r="CX31" s="133"/>
      <c r="CY31" s="133"/>
      <c r="CZ31" s="133"/>
      <c r="DA31" s="133"/>
      <c r="DB31" s="133"/>
      <c r="DC31" s="133"/>
      <c r="DD31" s="133"/>
      <c r="DE31" s="133"/>
      <c r="DF31" s="133"/>
      <c r="DG31" s="133"/>
      <c r="DH31" s="133"/>
      <c r="DI31" s="133"/>
      <c r="DJ31" s="133"/>
      <c r="DK31" s="133"/>
      <c r="DL31" s="133"/>
      <c r="DM31" s="133"/>
      <c r="DN31" s="133"/>
      <c r="DO31" s="133"/>
      <c r="DP31" s="133"/>
      <c r="DQ31" s="133"/>
      <c r="DR31" s="133"/>
      <c r="DS31" s="133"/>
      <c r="DT31" s="133"/>
      <c r="DU31" s="133"/>
      <c r="DV31" s="133"/>
      <c r="DW31" s="133"/>
      <c r="DX31" s="133"/>
      <c r="DY31" s="133"/>
      <c r="DZ31" s="133"/>
      <c r="EA31" s="133"/>
      <c r="EB31" s="133"/>
      <c r="EC31" s="133"/>
      <c r="ED31" s="133"/>
      <c r="EE31" s="133"/>
      <c r="EF31" s="133"/>
      <c r="EG31" s="133"/>
      <c r="EH31" s="133"/>
      <c r="EI31" s="133"/>
      <c r="EJ31" s="133"/>
      <c r="EK31" s="133"/>
      <c r="EL31" s="133"/>
      <c r="EM31" s="133"/>
      <c r="EN31" s="133"/>
      <c r="EO31" s="133"/>
      <c r="EP31" s="133"/>
      <c r="EQ31" s="133"/>
      <c r="ER31" s="133"/>
      <c r="ES31" s="133"/>
      <c r="ET31" s="133"/>
      <c r="EU31" s="133"/>
      <c r="EV31" s="133"/>
      <c r="EW31" s="133"/>
      <c r="EX31" s="133"/>
      <c r="EY31" s="133"/>
      <c r="EZ31" s="133"/>
      <c r="FA31" s="133"/>
      <c r="FB31" s="133"/>
      <c r="FC31" s="133"/>
      <c r="FD31" s="133"/>
      <c r="FE31" s="133"/>
      <c r="FF31" s="133"/>
      <c r="FG31" s="133"/>
      <c r="FH31" s="133"/>
      <c r="FI31" s="133"/>
      <c r="FJ31" s="133"/>
      <c r="FK31" s="133"/>
      <c r="FL31" s="133"/>
      <c r="FM31" s="133"/>
      <c r="FN31" s="133"/>
      <c r="FO31" s="133"/>
      <c r="FP31" s="133"/>
      <c r="FQ31" s="133"/>
      <c r="FR31" s="133"/>
      <c r="FS31" s="133"/>
      <c r="FT31" s="133"/>
      <c r="FU31" s="133"/>
      <c r="FV31" s="133"/>
      <c r="FW31" s="133"/>
      <c r="FX31" s="133"/>
      <c r="FY31" s="133"/>
      <c r="FZ31" s="133"/>
      <c r="GA31" s="133"/>
      <c r="GB31" s="133"/>
      <c r="GC31" s="133"/>
      <c r="GD31" s="133"/>
      <c r="GE31" s="133"/>
      <c r="GF31" s="133"/>
      <c r="GG31" s="133"/>
      <c r="GH31" s="133"/>
      <c r="GI31" s="133"/>
      <c r="GJ31" s="133"/>
      <c r="GK31" s="133"/>
      <c r="GL31" s="133"/>
      <c r="GM31" s="133"/>
      <c r="GN31" s="133"/>
      <c r="GO31" s="133"/>
      <c r="GP31" s="133"/>
      <c r="GQ31" s="133"/>
      <c r="GR31" s="133"/>
      <c r="GS31" s="133"/>
      <c r="GT31" s="133"/>
      <c r="GU31" s="133"/>
      <c r="GV31" s="133"/>
      <c r="GW31" s="133"/>
      <c r="GX31" s="133"/>
      <c r="GY31" s="133"/>
      <c r="GZ31" s="133"/>
      <c r="HA31" s="133"/>
      <c r="HB31" s="133"/>
      <c r="HC31" s="133"/>
      <c r="HD31" s="133"/>
      <c r="HE31" s="133"/>
      <c r="HF31" s="133"/>
      <c r="HG31" s="133"/>
      <c r="HH31" s="133"/>
      <c r="HI31" s="133"/>
      <c r="HJ31" s="133"/>
      <c r="HK31" s="133"/>
      <c r="HL31" s="133"/>
      <c r="HM31" s="133"/>
      <c r="HN31" s="133"/>
      <c r="HO31" s="133"/>
      <c r="HP31" s="133"/>
      <c r="HQ31" s="133"/>
      <c r="HR31" s="133"/>
      <c r="HS31" s="133"/>
      <c r="HT31" s="133"/>
      <c r="HU31" s="133"/>
      <c r="HV31" s="133"/>
      <c r="HW31" s="133"/>
      <c r="HX31" s="133"/>
      <c r="HY31" s="133"/>
      <c r="HZ31" s="133"/>
      <c r="IA31" s="133"/>
      <c r="IB31" s="133"/>
      <c r="IC31" s="133"/>
      <c r="ID31" s="133"/>
      <c r="IE31" s="133"/>
      <c r="IF31" s="133"/>
      <c r="IG31" s="133"/>
      <c r="IH31" s="133"/>
      <c r="II31" s="133"/>
      <c r="IJ31" s="133"/>
      <c r="IK31" s="133"/>
      <c r="IL31" s="133"/>
      <c r="IM31" s="133"/>
      <c r="IN31" s="133"/>
      <c r="IO31" s="133"/>
      <c r="IP31" s="133"/>
      <c r="IQ31" s="133"/>
      <c r="IR31" s="133"/>
      <c r="IS31" s="133"/>
      <c r="IT31" s="133"/>
      <c r="IU31" s="133"/>
      <c r="IV31" s="133"/>
      <c r="IW31" s="133"/>
    </row>
    <row r="32" customFormat="false" ht="12.75" hidden="false" customHeight="false" outlineLevel="0" collapsed="false">
      <c r="A32" s="98" t="n">
        <v>36792</v>
      </c>
      <c r="B32" s="131"/>
      <c r="C32" s="132"/>
      <c r="D32" s="132"/>
      <c r="E32" s="132"/>
      <c r="F32" s="132"/>
      <c r="G32" s="132"/>
      <c r="H32" s="132"/>
      <c r="I32" s="132"/>
      <c r="J32" s="102"/>
      <c r="K32" s="102"/>
      <c r="L32" s="102"/>
      <c r="M32" s="102"/>
      <c r="N32" s="102"/>
      <c r="O32" s="102"/>
      <c r="P32" s="103"/>
      <c r="Q32" s="104"/>
      <c r="R32" s="105"/>
      <c r="S32" s="105"/>
      <c r="T32" s="106"/>
      <c r="U32" s="107"/>
      <c r="V32" s="108"/>
      <c r="W32" s="109"/>
      <c r="X32" s="108" t="n">
        <v>57563</v>
      </c>
      <c r="Y32" s="96" t="n">
        <v>0</v>
      </c>
      <c r="Z32" s="96" t="n">
        <v>0</v>
      </c>
      <c r="AA32" s="110" t="n">
        <f aca="false">SUM(X32+AL32+Y32+Z32)*(1-FARSTCL)-(X32+Y32+Z32)</f>
        <v>-356.424339700003</v>
      </c>
      <c r="AB32" s="111"/>
      <c r="AC32" s="109" t="n">
        <f aca="false">(AB32)*(1-$E$52)-(AB32)</f>
        <v>0</v>
      </c>
      <c r="AD32" s="111"/>
      <c r="AE32" s="109" t="n">
        <f aca="false">(AD32)*(1-$E$53)-(AD32)</f>
        <v>0</v>
      </c>
      <c r="AF32" s="111" t="n">
        <v>0</v>
      </c>
      <c r="AG32" s="111" t="n">
        <v>0</v>
      </c>
      <c r="AH32" s="111" t="n">
        <v>0</v>
      </c>
      <c r="AI32" s="109" t="n">
        <f aca="false">(AF32)*(1-$E$56)-(AF32)</f>
        <v>0</v>
      </c>
      <c r="AJ32" s="111" t="n">
        <v>0</v>
      </c>
      <c r="AK32" s="111" t="n">
        <v>0</v>
      </c>
      <c r="AL32" s="111" t="n">
        <v>0</v>
      </c>
      <c r="AM32" s="109" t="n">
        <f aca="false">(AJ32)*(1-$E$52)-(AJ32)</f>
        <v>0</v>
      </c>
      <c r="AN32" s="109" t="n">
        <v>0</v>
      </c>
      <c r="AO32" s="112" t="n">
        <v>0</v>
      </c>
      <c r="AP32" s="113" t="n">
        <f aca="false">-AO32*$E$54</f>
        <v>-0</v>
      </c>
      <c r="AQ32" s="114" t="n">
        <v>0</v>
      </c>
      <c r="AR32" s="109" t="n">
        <f aca="false">-AQ32*E61</f>
        <v>-0</v>
      </c>
      <c r="AS32" s="114" t="n">
        <v>0</v>
      </c>
      <c r="AT32" s="109" t="n">
        <f aca="false">-AS32*G61</f>
        <v>-0</v>
      </c>
      <c r="AU32" s="42" t="n">
        <v>0</v>
      </c>
      <c r="AV32" s="42" t="n">
        <v>0</v>
      </c>
      <c r="AW32" s="42" t="n">
        <v>0</v>
      </c>
      <c r="AX32" s="42" t="n">
        <v>0</v>
      </c>
      <c r="AY32" s="115" t="n">
        <f aca="false">(AX32)*(1-$E$54)-(AX32)</f>
        <v>0</v>
      </c>
      <c r="AZ32" s="96" t="n">
        <v>0</v>
      </c>
      <c r="BA32" s="96" t="n">
        <v>0</v>
      </c>
      <c r="BB32" s="115" t="n">
        <f aca="false">(BA32)*(1-$E$54)-(BA32)</f>
        <v>0</v>
      </c>
      <c r="BC32" s="99" t="n">
        <v>0</v>
      </c>
      <c r="BD32" s="96" t="n">
        <v>0</v>
      </c>
      <c r="BE32" s="96" t="n">
        <v>0</v>
      </c>
      <c r="BF32" s="96" t="n">
        <v>0</v>
      </c>
      <c r="BG32" s="116" t="n">
        <f aca="false">SUM(U32:BD32)-AN32+35000</f>
        <v>92206.5756603</v>
      </c>
      <c r="BH32" s="117" t="n">
        <v>20000</v>
      </c>
      <c r="BI32" s="117" t="n">
        <v>0</v>
      </c>
      <c r="BJ32" s="117" t="n">
        <v>0</v>
      </c>
      <c r="BK32" s="117" t="n">
        <v>-3000</v>
      </c>
      <c r="BL32" s="117" t="n">
        <v>0</v>
      </c>
      <c r="BM32" s="118" t="n">
        <f aca="false">(BG32+BH32+BI32+BJ32+BK32+BL32)*M</f>
        <v>115219.052889853</v>
      </c>
      <c r="BN32" s="119" t="n">
        <f aca="false">(BM32/(1+STCLAIRCHIP))-(BM32)</f>
        <v>-1354.98243837262</v>
      </c>
      <c r="BO32" s="119" t="n">
        <f aca="false">BM32+BN32</f>
        <v>113864.070451481</v>
      </c>
      <c r="BP32" s="96" t="n">
        <f aca="false">(BO32)/M</f>
        <v>107922.300286886</v>
      </c>
      <c r="BQ32" s="96" t="n">
        <v>-685</v>
      </c>
      <c r="BR32" s="120" t="n">
        <v>36050</v>
      </c>
      <c r="BS32" s="121" t="n">
        <v>0</v>
      </c>
      <c r="BT32" s="121" t="n">
        <v>0</v>
      </c>
      <c r="BU32" s="121" t="n">
        <f aca="false">SUM(BR32+BS32+BT32)</f>
        <v>36050</v>
      </c>
      <c r="BV32" s="122" t="n">
        <f aca="false">(BU32)*M</f>
        <v>38034.7688</v>
      </c>
      <c r="BW32" s="122"/>
      <c r="BX32" s="123" t="n">
        <f aca="false">((BV32)/(1+DAWNKIRK))-(BV32)</f>
        <v>-182.824889089694</v>
      </c>
      <c r="BY32" s="115" t="n">
        <f aca="false">ROUND(BV32+BX32,1)</f>
        <v>37851.9</v>
      </c>
      <c r="BZ32" s="123" t="n">
        <f aca="false">((BY32)/(1+KIRKCHIP))-(BY32)</f>
        <v>-251.919866891825</v>
      </c>
      <c r="CA32" s="123" t="n">
        <f aca="false">BY32+BZ32</f>
        <v>37599.9801331082</v>
      </c>
      <c r="CD32" s="124" t="n">
        <f aca="false">CA32/M</f>
        <v>35637.8999153677</v>
      </c>
      <c r="CE32" s="96" t="n">
        <v>28400</v>
      </c>
      <c r="CF32" s="96" t="n">
        <f aca="false">CE32+CD32+BP32</f>
        <v>171960.200202254</v>
      </c>
      <c r="CG32" s="96" t="n">
        <v>0</v>
      </c>
      <c r="CH32" s="125" t="n">
        <v>177169</v>
      </c>
      <c r="CI32" s="96" t="n">
        <f aca="false">+CF32+CG32-BQ32-CH32</f>
        <v>-4523.79979774624</v>
      </c>
      <c r="CJ32" s="96" t="n">
        <f aca="false">CM32*M</f>
        <v>-4829.65917863194</v>
      </c>
      <c r="CK32" s="96" t="n">
        <f aca="false">+CJ32+CK31</f>
        <v>51863.6838201742</v>
      </c>
      <c r="CL32" s="96" t="n">
        <v>0</v>
      </c>
      <c r="CM32" s="126" t="n">
        <f aca="false">CI32+CI32*STCLAIRCHIP-CL32</f>
        <v>-4577.63301533942</v>
      </c>
      <c r="CN32" s="127" t="n">
        <f aca="false">CM32+CN31</f>
        <v>49157.3349928101</v>
      </c>
      <c r="CO32" s="128"/>
      <c r="CP32" s="128"/>
      <c r="CQ32" s="129"/>
      <c r="CR32" s="127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3"/>
      <c r="EL32" s="133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  <c r="EW32" s="133"/>
      <c r="EX32" s="133"/>
      <c r="EY32" s="133"/>
      <c r="EZ32" s="133"/>
      <c r="FA32" s="133"/>
      <c r="FB32" s="133"/>
      <c r="FC32" s="133"/>
      <c r="FD32" s="133"/>
      <c r="FE32" s="133"/>
      <c r="FF32" s="133"/>
      <c r="FG32" s="133"/>
      <c r="FH32" s="133"/>
      <c r="FI32" s="133"/>
      <c r="FJ32" s="133"/>
      <c r="FK32" s="133"/>
      <c r="FL32" s="133"/>
      <c r="FM32" s="133"/>
      <c r="FN32" s="133"/>
      <c r="FO32" s="133"/>
      <c r="FP32" s="133"/>
      <c r="FQ32" s="133"/>
      <c r="FR32" s="133"/>
      <c r="FS32" s="133"/>
      <c r="FT32" s="133"/>
      <c r="FU32" s="133"/>
      <c r="FV32" s="133"/>
      <c r="FW32" s="133"/>
      <c r="FX32" s="133"/>
      <c r="FY32" s="133"/>
      <c r="FZ32" s="133"/>
      <c r="GA32" s="133"/>
      <c r="GB32" s="133"/>
      <c r="GC32" s="133"/>
      <c r="GD32" s="133"/>
      <c r="GE32" s="133"/>
      <c r="GF32" s="133"/>
      <c r="GG32" s="133"/>
      <c r="GH32" s="133"/>
      <c r="GI32" s="133"/>
      <c r="GJ32" s="133"/>
      <c r="GK32" s="133"/>
      <c r="GL32" s="133"/>
      <c r="GM32" s="133"/>
      <c r="GN32" s="133"/>
      <c r="GO32" s="133"/>
      <c r="GP32" s="133"/>
      <c r="GQ32" s="133"/>
      <c r="GR32" s="133"/>
      <c r="GS32" s="133"/>
      <c r="GT32" s="133"/>
      <c r="GU32" s="133"/>
      <c r="GV32" s="133"/>
      <c r="GW32" s="133"/>
      <c r="GX32" s="133"/>
      <c r="GY32" s="133"/>
      <c r="GZ32" s="133"/>
      <c r="HA32" s="133"/>
      <c r="HB32" s="133"/>
      <c r="HC32" s="133"/>
      <c r="HD32" s="133"/>
      <c r="HE32" s="133"/>
      <c r="HF32" s="133"/>
      <c r="HG32" s="133"/>
      <c r="HH32" s="133"/>
      <c r="HI32" s="133"/>
      <c r="HJ32" s="133"/>
      <c r="HK32" s="133"/>
      <c r="HL32" s="133"/>
      <c r="HM32" s="133"/>
      <c r="HN32" s="133"/>
      <c r="HO32" s="133"/>
      <c r="HP32" s="133"/>
      <c r="HQ32" s="133"/>
      <c r="HR32" s="133"/>
      <c r="HS32" s="133"/>
      <c r="HT32" s="133"/>
      <c r="HU32" s="133"/>
      <c r="HV32" s="133"/>
      <c r="HW32" s="133"/>
      <c r="HX32" s="133"/>
      <c r="HY32" s="133"/>
      <c r="HZ32" s="133"/>
      <c r="IA32" s="133"/>
      <c r="IB32" s="133"/>
      <c r="IC32" s="133"/>
      <c r="ID32" s="133"/>
      <c r="IE32" s="133"/>
      <c r="IF32" s="133"/>
      <c r="IG32" s="133"/>
      <c r="IH32" s="133"/>
      <c r="II32" s="133"/>
      <c r="IJ32" s="133"/>
      <c r="IK32" s="133"/>
      <c r="IL32" s="133"/>
      <c r="IM32" s="133"/>
      <c r="IN32" s="133"/>
      <c r="IO32" s="133"/>
      <c r="IP32" s="133"/>
      <c r="IQ32" s="133"/>
      <c r="IR32" s="133"/>
      <c r="IS32" s="133"/>
      <c r="IT32" s="133"/>
      <c r="IU32" s="133"/>
      <c r="IV32" s="133"/>
      <c r="IW32" s="133"/>
    </row>
    <row r="33" customFormat="false" ht="12.75" hidden="false" customHeight="false" outlineLevel="0" collapsed="false">
      <c r="A33" s="98" t="n">
        <v>36793</v>
      </c>
      <c r="B33" s="131"/>
      <c r="C33" s="132"/>
      <c r="D33" s="132"/>
      <c r="E33" s="132"/>
      <c r="F33" s="132"/>
      <c r="G33" s="132"/>
      <c r="H33" s="132"/>
      <c r="I33" s="132"/>
      <c r="J33" s="102"/>
      <c r="K33" s="102"/>
      <c r="L33" s="102"/>
      <c r="M33" s="102"/>
      <c r="N33" s="102"/>
      <c r="O33" s="102"/>
      <c r="P33" s="103"/>
      <c r="Q33" s="104"/>
      <c r="R33" s="105"/>
      <c r="S33" s="105"/>
      <c r="T33" s="106"/>
      <c r="U33" s="107"/>
      <c r="V33" s="108"/>
      <c r="W33" s="109"/>
      <c r="X33" s="108" t="n">
        <v>57563</v>
      </c>
      <c r="Y33" s="96" t="n">
        <v>0</v>
      </c>
      <c r="Z33" s="96" t="n">
        <v>0</v>
      </c>
      <c r="AA33" s="110" t="n">
        <f aca="false">SUM(X33+AL33+Y33+Z33)*(1-FARSTCL)-(X33+Y33+Z33)</f>
        <v>-356.424339700003</v>
      </c>
      <c r="AB33" s="111"/>
      <c r="AC33" s="109" t="n">
        <f aca="false">(AB33)*(1-$E$52)-(AB33)</f>
        <v>0</v>
      </c>
      <c r="AD33" s="111"/>
      <c r="AE33" s="109" t="n">
        <f aca="false">(AD33)*(1-$E$53)-(AD33)</f>
        <v>0</v>
      </c>
      <c r="AF33" s="111" t="n">
        <v>0</v>
      </c>
      <c r="AG33" s="111" t="n">
        <v>0</v>
      </c>
      <c r="AH33" s="111" t="n">
        <v>0</v>
      </c>
      <c r="AI33" s="109" t="n">
        <f aca="false">(AF33)*(1-$E$56)-(AF33)</f>
        <v>0</v>
      </c>
      <c r="AJ33" s="111" t="n">
        <v>0</v>
      </c>
      <c r="AK33" s="111" t="n">
        <v>0</v>
      </c>
      <c r="AL33" s="111" t="n">
        <v>0</v>
      </c>
      <c r="AM33" s="109" t="n">
        <f aca="false">(AJ33)*(1-$E$52)-(AJ33)</f>
        <v>0</v>
      </c>
      <c r="AN33" s="109" t="n">
        <v>0</v>
      </c>
      <c r="AO33" s="112" t="n">
        <v>0</v>
      </c>
      <c r="AP33" s="113" t="n">
        <f aca="false">-AO33*$E$54</f>
        <v>-0</v>
      </c>
      <c r="AQ33" s="114" t="n">
        <v>0</v>
      </c>
      <c r="AR33" s="109" t="n">
        <f aca="false">-AQ33*E62</f>
        <v>-0</v>
      </c>
      <c r="AS33" s="114" t="n">
        <v>0</v>
      </c>
      <c r="AT33" s="109" t="n">
        <f aca="false">-AS33*G62</f>
        <v>-0</v>
      </c>
      <c r="AU33" s="42" t="n">
        <v>0</v>
      </c>
      <c r="AV33" s="42" t="n">
        <v>0</v>
      </c>
      <c r="AW33" s="42" t="n">
        <v>0</v>
      </c>
      <c r="AX33" s="42" t="n">
        <v>0</v>
      </c>
      <c r="AY33" s="115" t="n">
        <f aca="false">(AX33)*(1-$E$54)-(AX33)</f>
        <v>0</v>
      </c>
      <c r="AZ33" s="96" t="n">
        <v>0</v>
      </c>
      <c r="BA33" s="96" t="n">
        <v>0</v>
      </c>
      <c r="BB33" s="115" t="n">
        <f aca="false">(BA33)*(1-$E$54)-(BA33)</f>
        <v>0</v>
      </c>
      <c r="BC33" s="99" t="n">
        <v>0</v>
      </c>
      <c r="BD33" s="96" t="n">
        <v>0</v>
      </c>
      <c r="BE33" s="96" t="n">
        <v>0</v>
      </c>
      <c r="BF33" s="96" t="n">
        <v>0</v>
      </c>
      <c r="BG33" s="116" t="n">
        <f aca="false">SUM(U33:BD33)-AN33+35000</f>
        <v>92206.5756603</v>
      </c>
      <c r="BH33" s="117" t="n">
        <v>20000</v>
      </c>
      <c r="BI33" s="117" t="n">
        <v>0</v>
      </c>
      <c r="BJ33" s="117" t="n">
        <v>0</v>
      </c>
      <c r="BK33" s="117" t="n">
        <v>-3000</v>
      </c>
      <c r="BL33" s="117" t="n">
        <v>0</v>
      </c>
      <c r="BM33" s="118" t="n">
        <f aca="false">(BG33+BH33+BI33+BJ33+BK33+BL33)*M</f>
        <v>115219.052889853</v>
      </c>
      <c r="BN33" s="119" t="n">
        <f aca="false">(BM33/(1+STCLAIRCHIP))-(BM33)</f>
        <v>-1354.98243837262</v>
      </c>
      <c r="BO33" s="119" t="n">
        <f aca="false">BM33+BN33</f>
        <v>113864.070451481</v>
      </c>
      <c r="BP33" s="96" t="n">
        <f aca="false">(BO33)/M</f>
        <v>107922.300286886</v>
      </c>
      <c r="BQ33" s="96" t="n">
        <v>-685</v>
      </c>
      <c r="BR33" s="120" t="n">
        <v>36050</v>
      </c>
      <c r="BS33" s="121" t="n">
        <v>0</v>
      </c>
      <c r="BT33" s="121" t="n">
        <v>0</v>
      </c>
      <c r="BU33" s="121" t="n">
        <f aca="false">SUM(BR33+BS33+BT33)</f>
        <v>36050</v>
      </c>
      <c r="BV33" s="122" t="n">
        <f aca="false">(BU33)*M</f>
        <v>38034.7688</v>
      </c>
      <c r="BW33" s="122"/>
      <c r="BX33" s="123" t="n">
        <f aca="false">((BV33)/(1+DAWNKIRK))-(BV33)</f>
        <v>-182.824889089694</v>
      </c>
      <c r="BY33" s="115" t="n">
        <f aca="false">ROUND(BV33+BX33,1)</f>
        <v>37851.9</v>
      </c>
      <c r="BZ33" s="123" t="n">
        <f aca="false">((BY33)/(1+KIRKCHIP))-(BY33)</f>
        <v>-251.919866891825</v>
      </c>
      <c r="CA33" s="123" t="n">
        <f aca="false">BY33+BZ33</f>
        <v>37599.9801331082</v>
      </c>
      <c r="CD33" s="124" t="n">
        <f aca="false">CA33/M</f>
        <v>35637.8999153677</v>
      </c>
      <c r="CE33" s="96" t="n">
        <v>28400</v>
      </c>
      <c r="CF33" s="96" t="n">
        <f aca="false">CE33+CD33+BP33</f>
        <v>171960.200202254</v>
      </c>
      <c r="CG33" s="96" t="n">
        <v>0</v>
      </c>
      <c r="CH33" s="125" t="n">
        <v>179102</v>
      </c>
      <c r="CI33" s="96" t="n">
        <f aca="false">+CF33+CG33-BQ33-CH33</f>
        <v>-6456.79979774624</v>
      </c>
      <c r="CJ33" s="96" t="n">
        <f aca="false">CM33*M</f>
        <v>-6893.35156328314</v>
      </c>
      <c r="CK33" s="96" t="n">
        <f aca="false">+CJ33+CK32</f>
        <v>44970.3322568911</v>
      </c>
      <c r="CL33" s="96" t="n">
        <v>0</v>
      </c>
      <c r="CM33" s="126" t="n">
        <f aca="false">CI33+CI33*STCLAIRCHIP-CL33</f>
        <v>-6533.63571533942</v>
      </c>
      <c r="CN33" s="127" t="n">
        <f aca="false">CM33+CN32</f>
        <v>42623.6992774706</v>
      </c>
      <c r="CO33" s="128"/>
      <c r="CP33" s="128"/>
      <c r="CQ33" s="129"/>
      <c r="CR33" s="127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3"/>
      <c r="DZ33" s="133"/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  <c r="EW33" s="133"/>
      <c r="EX33" s="133"/>
      <c r="EY33" s="133"/>
      <c r="EZ33" s="133"/>
      <c r="FA33" s="133"/>
      <c r="FB33" s="133"/>
      <c r="FC33" s="133"/>
      <c r="FD33" s="133"/>
      <c r="FE33" s="133"/>
      <c r="FF33" s="133"/>
      <c r="FG33" s="133"/>
      <c r="FH33" s="133"/>
      <c r="FI33" s="133"/>
      <c r="FJ33" s="133"/>
      <c r="FK33" s="133"/>
      <c r="FL33" s="133"/>
      <c r="FM33" s="133"/>
      <c r="FN33" s="133"/>
      <c r="FO33" s="133"/>
      <c r="FP33" s="133"/>
      <c r="FQ33" s="133"/>
      <c r="FR33" s="133"/>
      <c r="FS33" s="133"/>
      <c r="FT33" s="133"/>
      <c r="FU33" s="133"/>
      <c r="FV33" s="133"/>
      <c r="FW33" s="133"/>
      <c r="FX33" s="133"/>
      <c r="FY33" s="133"/>
      <c r="FZ33" s="133"/>
      <c r="GA33" s="133"/>
      <c r="GB33" s="133"/>
      <c r="GC33" s="133"/>
      <c r="GD33" s="133"/>
      <c r="GE33" s="133"/>
      <c r="GF33" s="133"/>
      <c r="GG33" s="133"/>
      <c r="GH33" s="133"/>
      <c r="GI33" s="133"/>
      <c r="GJ33" s="133"/>
      <c r="GK33" s="133"/>
      <c r="GL33" s="133"/>
      <c r="GM33" s="133"/>
      <c r="GN33" s="133"/>
      <c r="GO33" s="133"/>
      <c r="GP33" s="133"/>
      <c r="GQ33" s="133"/>
      <c r="GR33" s="133"/>
      <c r="GS33" s="133"/>
      <c r="GT33" s="133"/>
      <c r="GU33" s="133"/>
      <c r="GV33" s="133"/>
      <c r="GW33" s="133"/>
      <c r="GX33" s="133"/>
      <c r="GY33" s="133"/>
      <c r="GZ33" s="133"/>
      <c r="HA33" s="133"/>
      <c r="HB33" s="133"/>
      <c r="HC33" s="133"/>
      <c r="HD33" s="133"/>
      <c r="HE33" s="133"/>
      <c r="HF33" s="133"/>
      <c r="HG33" s="133"/>
      <c r="HH33" s="133"/>
      <c r="HI33" s="133"/>
      <c r="HJ33" s="133"/>
      <c r="HK33" s="133"/>
      <c r="HL33" s="133"/>
      <c r="HM33" s="133"/>
      <c r="HN33" s="133"/>
      <c r="HO33" s="133"/>
      <c r="HP33" s="133"/>
      <c r="HQ33" s="133"/>
      <c r="HR33" s="133"/>
      <c r="HS33" s="133"/>
      <c r="HT33" s="133"/>
      <c r="HU33" s="133"/>
      <c r="HV33" s="133"/>
      <c r="HW33" s="133"/>
      <c r="HX33" s="133"/>
      <c r="HY33" s="133"/>
      <c r="HZ33" s="133"/>
      <c r="IA33" s="133"/>
      <c r="IB33" s="133"/>
      <c r="IC33" s="133"/>
      <c r="ID33" s="133"/>
      <c r="IE33" s="133"/>
      <c r="IF33" s="133"/>
      <c r="IG33" s="133"/>
      <c r="IH33" s="133"/>
      <c r="II33" s="133"/>
      <c r="IJ33" s="133"/>
      <c r="IK33" s="133"/>
      <c r="IL33" s="133"/>
      <c r="IM33" s="133"/>
      <c r="IN33" s="133"/>
      <c r="IO33" s="133"/>
      <c r="IP33" s="133"/>
      <c r="IQ33" s="133"/>
      <c r="IR33" s="133"/>
      <c r="IS33" s="133"/>
      <c r="IT33" s="133"/>
      <c r="IU33" s="133"/>
      <c r="IV33" s="133"/>
      <c r="IW33" s="133"/>
    </row>
    <row r="34" customFormat="false" ht="12.75" hidden="false" customHeight="false" outlineLevel="0" collapsed="false">
      <c r="A34" s="98" t="n">
        <v>36794</v>
      </c>
      <c r="B34" s="131"/>
      <c r="C34" s="132"/>
      <c r="D34" s="132"/>
      <c r="E34" s="132"/>
      <c r="F34" s="132"/>
      <c r="G34" s="132"/>
      <c r="H34" s="132"/>
      <c r="I34" s="132"/>
      <c r="J34" s="102"/>
      <c r="K34" s="102"/>
      <c r="L34" s="102"/>
      <c r="M34" s="102"/>
      <c r="N34" s="102"/>
      <c r="O34" s="102"/>
      <c r="P34" s="103"/>
      <c r="Q34" s="104"/>
      <c r="R34" s="105"/>
      <c r="S34" s="105"/>
      <c r="T34" s="106"/>
      <c r="U34" s="107"/>
      <c r="V34" s="108"/>
      <c r="W34" s="109"/>
      <c r="X34" s="108" t="n">
        <v>57563</v>
      </c>
      <c r="Y34" s="96" t="n">
        <v>0</v>
      </c>
      <c r="Z34" s="96" t="n">
        <v>0</v>
      </c>
      <c r="AA34" s="110" t="n">
        <f aca="false">SUM(X34+AL34+Y34+Z34)*(1-FARSTCL)-(X34+Y34+Z34)</f>
        <v>-356.424339700003</v>
      </c>
      <c r="AB34" s="111"/>
      <c r="AC34" s="109" t="n">
        <f aca="false">(AB34)*(1-$E$52)-(AB34)</f>
        <v>0</v>
      </c>
      <c r="AD34" s="111"/>
      <c r="AE34" s="109" t="n">
        <f aca="false">(AD34)*(1-$E$53)-(AD34)</f>
        <v>0</v>
      </c>
      <c r="AF34" s="111" t="n">
        <v>0</v>
      </c>
      <c r="AG34" s="111" t="n">
        <v>0</v>
      </c>
      <c r="AH34" s="111" t="n">
        <v>0</v>
      </c>
      <c r="AI34" s="109" t="n">
        <f aca="false">(AF34)*(1-$E$56)-(AF34)</f>
        <v>0</v>
      </c>
      <c r="AJ34" s="111" t="n">
        <v>0</v>
      </c>
      <c r="AK34" s="111" t="n">
        <v>0</v>
      </c>
      <c r="AL34" s="111" t="n">
        <v>0</v>
      </c>
      <c r="AM34" s="109" t="n">
        <f aca="false">(AJ34)*(1-$E$52)-(AJ34)</f>
        <v>0</v>
      </c>
      <c r="AN34" s="109" t="n">
        <v>0</v>
      </c>
      <c r="AO34" s="112" t="n">
        <v>0</v>
      </c>
      <c r="AP34" s="113" t="n">
        <f aca="false">-AO34*$E$54</f>
        <v>-0</v>
      </c>
      <c r="AQ34" s="114" t="n">
        <v>0</v>
      </c>
      <c r="AR34" s="109" t="n">
        <f aca="false">-AQ34*E63</f>
        <v>-0</v>
      </c>
      <c r="AS34" s="114" t="n">
        <v>0</v>
      </c>
      <c r="AT34" s="109" t="n">
        <f aca="false">-AS34*G63</f>
        <v>-0</v>
      </c>
      <c r="AU34" s="42" t="n">
        <v>0</v>
      </c>
      <c r="AV34" s="42" t="n">
        <v>0</v>
      </c>
      <c r="AW34" s="42" t="n">
        <v>0</v>
      </c>
      <c r="AX34" s="42" t="n">
        <v>0</v>
      </c>
      <c r="AY34" s="115" t="n">
        <f aca="false">(AX34)*(1-$E$54)-(AX34)</f>
        <v>0</v>
      </c>
      <c r="AZ34" s="96" t="n">
        <v>0</v>
      </c>
      <c r="BA34" s="96" t="n">
        <v>0</v>
      </c>
      <c r="BB34" s="115" t="n">
        <f aca="false">(BA34)*(1-$E$54)-(BA34)</f>
        <v>0</v>
      </c>
      <c r="BC34" s="99" t="n">
        <v>0</v>
      </c>
      <c r="BD34" s="96" t="n">
        <v>0</v>
      </c>
      <c r="BE34" s="96" t="n">
        <v>0</v>
      </c>
      <c r="BF34" s="96" t="n">
        <v>0</v>
      </c>
      <c r="BG34" s="116" t="n">
        <f aca="false">SUM(U34:BD34)-AN34+35000</f>
        <v>92206.5756603</v>
      </c>
      <c r="BH34" s="117" t="n">
        <v>20000</v>
      </c>
      <c r="BI34" s="117" t="n">
        <v>0</v>
      </c>
      <c r="BJ34" s="117" t="n">
        <v>0</v>
      </c>
      <c r="BK34" s="117" t="n">
        <v>-3000</v>
      </c>
      <c r="BL34" s="117" t="n">
        <v>0</v>
      </c>
      <c r="BM34" s="118" t="n">
        <f aca="false">(BG34+BH34+BI34+BJ34+BK34+BL34)*M</f>
        <v>115219.052889853</v>
      </c>
      <c r="BN34" s="119" t="n">
        <f aca="false">(BM34/(1+STCLAIRCHIP))-(BM34)</f>
        <v>-1354.98243837262</v>
      </c>
      <c r="BO34" s="119" t="n">
        <f aca="false">BM34+BN34</f>
        <v>113864.070451481</v>
      </c>
      <c r="BP34" s="96" t="n">
        <f aca="false">(BO34)/M</f>
        <v>107922.300286886</v>
      </c>
      <c r="BQ34" s="96" t="n">
        <v>-685</v>
      </c>
      <c r="BR34" s="120" t="n">
        <v>36050</v>
      </c>
      <c r="BS34" s="121" t="n">
        <v>0</v>
      </c>
      <c r="BT34" s="121" t="n">
        <v>0</v>
      </c>
      <c r="BU34" s="121" t="n">
        <f aca="false">SUM(BR34+BS34+BT34)</f>
        <v>36050</v>
      </c>
      <c r="BV34" s="122" t="n">
        <f aca="false">(BU34)*M</f>
        <v>38034.7688</v>
      </c>
      <c r="BW34" s="122"/>
      <c r="BX34" s="123" t="n">
        <f aca="false">((BV34)/(1+DAWNKIRK))-(BV34)</f>
        <v>-182.824889089694</v>
      </c>
      <c r="BY34" s="115" t="n">
        <f aca="false">ROUND(BV34+BX34,1)</f>
        <v>37851.9</v>
      </c>
      <c r="BZ34" s="123" t="n">
        <f aca="false">((BY34)/(1+KIRKCHIP))-(BY34)</f>
        <v>-251.919866891825</v>
      </c>
      <c r="CA34" s="123" t="n">
        <f aca="false">BY34+BZ34</f>
        <v>37599.9801331082</v>
      </c>
      <c r="CD34" s="124" t="n">
        <f aca="false">CA34/M</f>
        <v>35637.8999153677</v>
      </c>
      <c r="CE34" s="96" t="n">
        <v>28400</v>
      </c>
      <c r="CF34" s="96" t="n">
        <f aca="false">CE34+CD34+BP34</f>
        <v>171960.200202254</v>
      </c>
      <c r="CG34" s="96" t="n">
        <v>0</v>
      </c>
      <c r="CH34" s="125" t="n">
        <v>181112</v>
      </c>
      <c r="CI34" s="96" t="n">
        <f aca="false">+CF34+CG34-BQ34-CH34</f>
        <v>-8466.79979774624</v>
      </c>
      <c r="CJ34" s="96" t="n">
        <f aca="false">CM34*M</f>
        <v>-9039.25000774714</v>
      </c>
      <c r="CK34" s="96" t="n">
        <f aca="false">+CJ34+CK33</f>
        <v>35931.0822491439</v>
      </c>
      <c r="CL34" s="96" t="n">
        <v>0</v>
      </c>
      <c r="CM34" s="126" t="n">
        <f aca="false">CI34+CI34*STCLAIRCHIP-CL34</f>
        <v>-8567.55471533942</v>
      </c>
      <c r="CN34" s="127" t="n">
        <f aca="false">CM34+CN33</f>
        <v>34056.1445621312</v>
      </c>
      <c r="CO34" s="128"/>
      <c r="CP34" s="128"/>
      <c r="CQ34" s="129"/>
      <c r="CR34" s="127"/>
      <c r="CS34" s="133"/>
      <c r="CT34" s="133"/>
      <c r="CU34" s="133"/>
      <c r="CV34" s="133"/>
      <c r="CW34" s="133"/>
      <c r="CX34" s="133"/>
      <c r="CY34" s="133"/>
      <c r="CZ34" s="133"/>
      <c r="DA34" s="133"/>
      <c r="DB34" s="133"/>
      <c r="DC34" s="133"/>
      <c r="DD34" s="133"/>
      <c r="DE34" s="133"/>
      <c r="DF34" s="133"/>
      <c r="DG34" s="133"/>
      <c r="DH34" s="133"/>
      <c r="DI34" s="133"/>
      <c r="DJ34" s="133"/>
      <c r="DK34" s="133"/>
      <c r="DL34" s="133"/>
      <c r="DM34" s="133"/>
      <c r="DN34" s="133"/>
      <c r="DO34" s="133"/>
      <c r="DP34" s="133"/>
      <c r="DQ34" s="133"/>
      <c r="DR34" s="133"/>
      <c r="DS34" s="133"/>
      <c r="DT34" s="133"/>
      <c r="DU34" s="133"/>
      <c r="DV34" s="133"/>
      <c r="DW34" s="133"/>
      <c r="DX34" s="133"/>
      <c r="DY34" s="133"/>
      <c r="DZ34" s="133"/>
      <c r="EA34" s="133"/>
      <c r="EB34" s="133"/>
      <c r="EC34" s="133"/>
      <c r="ED34" s="133"/>
      <c r="EE34" s="133"/>
      <c r="EF34" s="133"/>
      <c r="EG34" s="133"/>
      <c r="EH34" s="133"/>
      <c r="EI34" s="133"/>
      <c r="EJ34" s="133"/>
      <c r="EK34" s="133"/>
      <c r="EL34" s="133"/>
      <c r="EM34" s="133"/>
      <c r="EN34" s="133"/>
      <c r="EO34" s="133"/>
      <c r="EP34" s="133"/>
      <c r="EQ34" s="133"/>
      <c r="ER34" s="133"/>
      <c r="ES34" s="133"/>
      <c r="ET34" s="133"/>
      <c r="EU34" s="133"/>
      <c r="EV34" s="133"/>
      <c r="EW34" s="133"/>
      <c r="EX34" s="133"/>
      <c r="EY34" s="133"/>
      <c r="EZ34" s="133"/>
      <c r="FA34" s="133"/>
      <c r="FB34" s="133"/>
      <c r="FC34" s="133"/>
      <c r="FD34" s="133"/>
      <c r="FE34" s="133"/>
      <c r="FF34" s="133"/>
      <c r="FG34" s="133"/>
      <c r="FH34" s="133"/>
      <c r="FI34" s="133"/>
      <c r="FJ34" s="133"/>
      <c r="FK34" s="133"/>
      <c r="FL34" s="133"/>
      <c r="FM34" s="133"/>
      <c r="FN34" s="133"/>
      <c r="FO34" s="133"/>
      <c r="FP34" s="133"/>
      <c r="FQ34" s="133"/>
      <c r="FR34" s="133"/>
      <c r="FS34" s="133"/>
      <c r="FT34" s="133"/>
      <c r="FU34" s="133"/>
      <c r="FV34" s="133"/>
      <c r="FW34" s="133"/>
      <c r="FX34" s="133"/>
      <c r="FY34" s="133"/>
      <c r="FZ34" s="133"/>
      <c r="GA34" s="133"/>
      <c r="GB34" s="133"/>
      <c r="GC34" s="133"/>
      <c r="GD34" s="133"/>
      <c r="GE34" s="133"/>
      <c r="GF34" s="133"/>
      <c r="GG34" s="133"/>
      <c r="GH34" s="133"/>
      <c r="GI34" s="133"/>
      <c r="GJ34" s="133"/>
      <c r="GK34" s="133"/>
      <c r="GL34" s="133"/>
      <c r="GM34" s="133"/>
      <c r="GN34" s="133"/>
      <c r="GO34" s="133"/>
      <c r="GP34" s="133"/>
      <c r="GQ34" s="133"/>
      <c r="GR34" s="133"/>
      <c r="GS34" s="133"/>
      <c r="GT34" s="133"/>
      <c r="GU34" s="133"/>
      <c r="GV34" s="133"/>
      <c r="GW34" s="133"/>
      <c r="GX34" s="133"/>
      <c r="GY34" s="133"/>
      <c r="GZ34" s="133"/>
      <c r="HA34" s="133"/>
      <c r="HB34" s="133"/>
      <c r="HC34" s="133"/>
      <c r="HD34" s="133"/>
      <c r="HE34" s="133"/>
      <c r="HF34" s="133"/>
      <c r="HG34" s="133"/>
      <c r="HH34" s="133"/>
      <c r="HI34" s="133"/>
      <c r="HJ34" s="133"/>
      <c r="HK34" s="133"/>
      <c r="HL34" s="133"/>
      <c r="HM34" s="133"/>
      <c r="HN34" s="133"/>
      <c r="HO34" s="133"/>
      <c r="HP34" s="133"/>
      <c r="HQ34" s="133"/>
      <c r="HR34" s="133"/>
      <c r="HS34" s="133"/>
      <c r="HT34" s="133"/>
      <c r="HU34" s="133"/>
      <c r="HV34" s="133"/>
      <c r="HW34" s="133"/>
      <c r="HX34" s="133"/>
      <c r="HY34" s="133"/>
      <c r="HZ34" s="133"/>
      <c r="IA34" s="133"/>
      <c r="IB34" s="133"/>
      <c r="IC34" s="133"/>
      <c r="ID34" s="133"/>
      <c r="IE34" s="133"/>
      <c r="IF34" s="133"/>
      <c r="IG34" s="133"/>
      <c r="IH34" s="133"/>
      <c r="II34" s="133"/>
      <c r="IJ34" s="133"/>
      <c r="IK34" s="133"/>
      <c r="IL34" s="133"/>
      <c r="IM34" s="133"/>
      <c r="IN34" s="133"/>
      <c r="IO34" s="133"/>
      <c r="IP34" s="133"/>
      <c r="IQ34" s="133"/>
      <c r="IR34" s="133"/>
      <c r="IS34" s="133"/>
      <c r="IT34" s="133"/>
      <c r="IU34" s="133"/>
      <c r="IV34" s="133"/>
      <c r="IW34" s="133"/>
    </row>
    <row r="35" customFormat="false" ht="12.75" hidden="false" customHeight="false" outlineLevel="0" collapsed="false">
      <c r="A35" s="98" t="n">
        <v>36795</v>
      </c>
      <c r="B35" s="131"/>
      <c r="C35" s="132"/>
      <c r="D35" s="132"/>
      <c r="E35" s="132"/>
      <c r="F35" s="132"/>
      <c r="G35" s="132"/>
      <c r="H35" s="132"/>
      <c r="I35" s="132"/>
      <c r="J35" s="102"/>
      <c r="K35" s="102"/>
      <c r="L35" s="102"/>
      <c r="M35" s="102"/>
      <c r="N35" s="102"/>
      <c r="O35" s="102"/>
      <c r="P35" s="103"/>
      <c r="Q35" s="104"/>
      <c r="R35" s="105"/>
      <c r="S35" s="105"/>
      <c r="T35" s="106"/>
      <c r="U35" s="107"/>
      <c r="V35" s="108"/>
      <c r="W35" s="109"/>
      <c r="X35" s="108" t="n">
        <v>0</v>
      </c>
      <c r="Y35" s="96" t="n">
        <v>0</v>
      </c>
      <c r="Z35" s="96" t="n">
        <v>0</v>
      </c>
      <c r="AA35" s="110" t="n">
        <f aca="false">SUM(X35+AL35+Y35+Z35)*(1-FARSTCL)-(X35+Y35+Z35)</f>
        <v>0</v>
      </c>
      <c r="AB35" s="111"/>
      <c r="AC35" s="109" t="n">
        <f aca="false">(AB35)*(1-$E$52)-(AB35)</f>
        <v>0</v>
      </c>
      <c r="AD35" s="111"/>
      <c r="AE35" s="109" t="n">
        <f aca="false">(AD35)*(1-$E$53)-(AD35)</f>
        <v>0</v>
      </c>
      <c r="AF35" s="111" t="n">
        <v>0</v>
      </c>
      <c r="AG35" s="111" t="n">
        <v>0</v>
      </c>
      <c r="AH35" s="111" t="n">
        <v>0</v>
      </c>
      <c r="AI35" s="109" t="n">
        <f aca="false">(AF35)*(1-$E$56)-(AF35)</f>
        <v>0</v>
      </c>
      <c r="AJ35" s="111" t="n">
        <v>0</v>
      </c>
      <c r="AK35" s="111" t="n">
        <v>0</v>
      </c>
      <c r="AL35" s="111" t="n">
        <v>0</v>
      </c>
      <c r="AM35" s="109" t="n">
        <f aca="false">(AJ35)*(1-$E$52)-(AJ35)</f>
        <v>0</v>
      </c>
      <c r="AN35" s="109" t="n">
        <v>0</v>
      </c>
      <c r="AO35" s="112" t="n">
        <v>0</v>
      </c>
      <c r="AP35" s="113" t="n">
        <f aca="false">-AO35*$E$54</f>
        <v>-0</v>
      </c>
      <c r="AQ35" s="114" t="n">
        <v>0</v>
      </c>
      <c r="AR35" s="109" t="n">
        <f aca="false">-AQ35*E64</f>
        <v>-0</v>
      </c>
      <c r="AS35" s="114" t="n">
        <v>0</v>
      </c>
      <c r="AT35" s="109" t="n">
        <f aca="false">-AS35*G64</f>
        <v>-0</v>
      </c>
      <c r="AU35" s="42" t="n">
        <v>0</v>
      </c>
      <c r="AV35" s="42" t="n">
        <v>0</v>
      </c>
      <c r="AW35" s="42" t="n">
        <v>0</v>
      </c>
      <c r="AX35" s="42" t="n">
        <v>0</v>
      </c>
      <c r="AY35" s="115" t="n">
        <f aca="false">(AX35)*(1-$E$54)-(AX35)</f>
        <v>0</v>
      </c>
      <c r="AZ35" s="96" t="n">
        <v>0</v>
      </c>
      <c r="BA35" s="96" t="n">
        <v>0</v>
      </c>
      <c r="BB35" s="115" t="n">
        <f aca="false">(BA35)*(1-$E$54)-(BA35)</f>
        <v>0</v>
      </c>
      <c r="BC35" s="99" t="n">
        <v>0</v>
      </c>
      <c r="BD35" s="96" t="n">
        <v>0</v>
      </c>
      <c r="BE35" s="96" t="n">
        <v>0</v>
      </c>
      <c r="BF35" s="96" t="n">
        <v>0</v>
      </c>
      <c r="BG35" s="116" t="n">
        <f aca="false">SUM(U35:BD35)-AN35+35000</f>
        <v>35000</v>
      </c>
      <c r="BH35" s="117" t="n">
        <f aca="false">20000+20000+10900</f>
        <v>50900</v>
      </c>
      <c r="BI35" s="117" t="n">
        <f aca="false">-'Central sept'!BU35</f>
        <v>25390</v>
      </c>
      <c r="BJ35" s="117" t="n">
        <v>0</v>
      </c>
      <c r="BK35" s="117" t="n">
        <v>0</v>
      </c>
      <c r="BL35" s="117" t="n">
        <v>0</v>
      </c>
      <c r="BM35" s="118" t="n">
        <f aca="false">(BG35+BH35+BI35+BJ35+BK35+BL35)*M</f>
        <v>117417.18224</v>
      </c>
      <c r="BN35" s="119" t="n">
        <f aca="false">(BM35/(1+STCLAIRCHIP))-(BM35)</f>
        <v>-1380.83256117799</v>
      </c>
      <c r="BO35" s="119" t="n">
        <f aca="false">BM35+BN35</f>
        <v>116036.349678822</v>
      </c>
      <c r="BP35" s="96" t="n">
        <f aca="false">(BO35)/M</f>
        <v>109981.223441051</v>
      </c>
      <c r="BQ35" s="96" t="n">
        <v>-685</v>
      </c>
      <c r="BR35" s="120" t="n">
        <v>36050</v>
      </c>
      <c r="BS35" s="121" t="n">
        <v>0</v>
      </c>
      <c r="BT35" s="121" t="n">
        <v>0</v>
      </c>
      <c r="BU35" s="121" t="n">
        <f aca="false">SUM(BR35+BS35+BT35)</f>
        <v>36050</v>
      </c>
      <c r="BV35" s="122" t="n">
        <f aca="false">(BU35)*M</f>
        <v>38034.7688</v>
      </c>
      <c r="BW35" s="122"/>
      <c r="BX35" s="123" t="n">
        <f aca="false">((BV35)/(1+DAWNKIRK))-(BV35)</f>
        <v>-182.824889089694</v>
      </c>
      <c r="BY35" s="115" t="n">
        <f aca="false">ROUND(BV35+BX35,1)</f>
        <v>37851.9</v>
      </c>
      <c r="BZ35" s="123" t="n">
        <f aca="false">((BY35)/(1+KIRKCHIP))-(BY35)</f>
        <v>-251.919866891825</v>
      </c>
      <c r="CA35" s="123" t="n">
        <f aca="false">BY35+BZ35</f>
        <v>37599.9801331082</v>
      </c>
      <c r="CD35" s="124" t="n">
        <f aca="false">CA35/M</f>
        <v>35637.8999153677</v>
      </c>
      <c r="CE35" s="96" t="n">
        <v>28400</v>
      </c>
      <c r="CF35" s="96" t="n">
        <f aca="false">CE35+CD35+BP35</f>
        <v>174019.123356419</v>
      </c>
      <c r="CG35" s="96" t="n">
        <v>0</v>
      </c>
      <c r="CH35" s="125" t="n">
        <v>181485</v>
      </c>
      <c r="CI35" s="96" t="n">
        <f aca="false">+CF35+CG35-BQ35-CH35</f>
        <v>-6780.87664358082</v>
      </c>
      <c r="CJ35" s="96" t="n">
        <f aca="false">CM35*M</f>
        <v>-7239.33962266784</v>
      </c>
      <c r="CK35" s="96" t="n">
        <f aca="false">+CJ35+CK34</f>
        <v>28691.7426264761</v>
      </c>
      <c r="CL35" s="96" t="n">
        <v>0</v>
      </c>
      <c r="CM35" s="126" t="n">
        <f aca="false">CI35+CI35*STCLAIRCHIP-CL35</f>
        <v>-6861.56907563943</v>
      </c>
      <c r="CN35" s="127" t="n">
        <f aca="false">CM35+CN34</f>
        <v>27194.5754864918</v>
      </c>
      <c r="CO35" s="128"/>
      <c r="CP35" s="128"/>
      <c r="CQ35" s="129"/>
      <c r="CR35" s="127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3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  <c r="EW35" s="133"/>
      <c r="EX35" s="133"/>
      <c r="EY35" s="133"/>
      <c r="EZ35" s="133"/>
      <c r="FA35" s="133"/>
      <c r="FB35" s="133"/>
      <c r="FC35" s="133"/>
      <c r="FD35" s="133"/>
      <c r="FE35" s="133"/>
      <c r="FF35" s="133"/>
      <c r="FG35" s="133"/>
      <c r="FH35" s="133"/>
      <c r="FI35" s="133"/>
      <c r="FJ35" s="133"/>
      <c r="FK35" s="133"/>
      <c r="FL35" s="133"/>
      <c r="FM35" s="133"/>
      <c r="FN35" s="133"/>
      <c r="FO35" s="133"/>
      <c r="FP35" s="133"/>
      <c r="FQ35" s="133"/>
      <c r="FR35" s="133"/>
      <c r="FS35" s="133"/>
      <c r="FT35" s="133"/>
      <c r="FU35" s="133"/>
      <c r="FV35" s="133"/>
      <c r="FW35" s="133"/>
      <c r="FX35" s="133"/>
      <c r="FY35" s="133"/>
      <c r="FZ35" s="133"/>
      <c r="GA35" s="133"/>
      <c r="GB35" s="133"/>
      <c r="GC35" s="133"/>
      <c r="GD35" s="133"/>
      <c r="GE35" s="133"/>
      <c r="GF35" s="133"/>
      <c r="GG35" s="133"/>
      <c r="GH35" s="133"/>
      <c r="GI35" s="133"/>
      <c r="GJ35" s="133"/>
      <c r="GK35" s="133"/>
      <c r="GL35" s="133"/>
      <c r="GM35" s="133"/>
      <c r="GN35" s="133"/>
      <c r="GO35" s="133"/>
      <c r="GP35" s="133"/>
      <c r="GQ35" s="133"/>
      <c r="GR35" s="133"/>
      <c r="GS35" s="133"/>
      <c r="GT35" s="133"/>
      <c r="GU35" s="133"/>
      <c r="GV35" s="133"/>
      <c r="GW35" s="133"/>
      <c r="GX35" s="133"/>
      <c r="GY35" s="133"/>
      <c r="GZ35" s="133"/>
      <c r="HA35" s="133"/>
      <c r="HB35" s="133"/>
      <c r="HC35" s="133"/>
      <c r="HD35" s="133"/>
      <c r="HE35" s="133"/>
      <c r="HF35" s="133"/>
      <c r="HG35" s="133"/>
      <c r="HH35" s="133"/>
      <c r="HI35" s="133"/>
      <c r="HJ35" s="133"/>
      <c r="HK35" s="133"/>
      <c r="HL35" s="133"/>
      <c r="HM35" s="133"/>
      <c r="HN35" s="133"/>
      <c r="HO35" s="133"/>
      <c r="HP35" s="133"/>
      <c r="HQ35" s="133"/>
      <c r="HR35" s="133"/>
      <c r="HS35" s="133"/>
      <c r="HT35" s="133"/>
      <c r="HU35" s="133"/>
      <c r="HV35" s="133"/>
      <c r="HW35" s="133"/>
      <c r="HX35" s="133"/>
      <c r="HY35" s="133"/>
      <c r="HZ35" s="133"/>
      <c r="IA35" s="133"/>
      <c r="IB35" s="133"/>
      <c r="IC35" s="133"/>
      <c r="ID35" s="133"/>
      <c r="IE35" s="133"/>
      <c r="IF35" s="133"/>
      <c r="IG35" s="133"/>
      <c r="IH35" s="133"/>
      <c r="II35" s="133"/>
      <c r="IJ35" s="133"/>
      <c r="IK35" s="133"/>
      <c r="IL35" s="133"/>
      <c r="IM35" s="133"/>
      <c r="IN35" s="133"/>
      <c r="IO35" s="133"/>
      <c r="IP35" s="133"/>
      <c r="IQ35" s="133"/>
      <c r="IR35" s="133"/>
      <c r="IS35" s="133"/>
      <c r="IT35" s="133"/>
      <c r="IU35" s="133"/>
      <c r="IV35" s="133"/>
      <c r="IW35" s="133"/>
    </row>
    <row r="36" customFormat="false" ht="12.75" hidden="false" customHeight="false" outlineLevel="0" collapsed="false">
      <c r="A36" s="98" t="n">
        <v>36796</v>
      </c>
      <c r="B36" s="131"/>
      <c r="C36" s="132"/>
      <c r="D36" s="132"/>
      <c r="E36" s="132"/>
      <c r="F36" s="132"/>
      <c r="G36" s="132"/>
      <c r="H36" s="132"/>
      <c r="I36" s="132"/>
      <c r="J36" s="102"/>
      <c r="K36" s="102"/>
      <c r="L36" s="102"/>
      <c r="M36" s="102"/>
      <c r="N36" s="102"/>
      <c r="O36" s="102"/>
      <c r="P36" s="103"/>
      <c r="Q36" s="104"/>
      <c r="R36" s="105"/>
      <c r="S36" s="105"/>
      <c r="T36" s="106"/>
      <c r="U36" s="107"/>
      <c r="V36" s="108"/>
      <c r="W36" s="109"/>
      <c r="X36" s="108" t="n">
        <v>39900</v>
      </c>
      <c r="Y36" s="96" t="n">
        <v>0</v>
      </c>
      <c r="Z36" s="96" t="n">
        <v>0</v>
      </c>
      <c r="AA36" s="110" t="n">
        <f aca="false">SUM(X36+AL36+Y36+Z36)*(1-FARSTCL)-(X36+Y36+Z36)</f>
        <v>-247.056810000002</v>
      </c>
      <c r="AB36" s="111"/>
      <c r="AC36" s="109" t="n">
        <f aca="false">(AB36)*(1-$E$52)-(AB36)</f>
        <v>0</v>
      </c>
      <c r="AD36" s="111"/>
      <c r="AE36" s="109" t="n">
        <f aca="false">(AD36)*(1-$E$53)-(AD36)</f>
        <v>0</v>
      </c>
      <c r="AF36" s="111" t="n">
        <v>0</v>
      </c>
      <c r="AG36" s="111" t="n">
        <v>0</v>
      </c>
      <c r="AH36" s="111" t="n">
        <v>0</v>
      </c>
      <c r="AI36" s="109" t="n">
        <f aca="false">(AF36)*(1-$E$56)-(AF36)</f>
        <v>0</v>
      </c>
      <c r="AJ36" s="111" t="n">
        <v>0</v>
      </c>
      <c r="AK36" s="111" t="n">
        <v>0</v>
      </c>
      <c r="AL36" s="111" t="n">
        <v>0</v>
      </c>
      <c r="AM36" s="109" t="n">
        <f aca="false">(AJ36)*(1-$E$52)-(AJ36)</f>
        <v>0</v>
      </c>
      <c r="AN36" s="109" t="n">
        <v>0</v>
      </c>
      <c r="AO36" s="112" t="n">
        <v>0</v>
      </c>
      <c r="AP36" s="113" t="n">
        <f aca="false">-AO36*$E$54</f>
        <v>-0</v>
      </c>
      <c r="AQ36" s="114" t="n">
        <v>0</v>
      </c>
      <c r="AR36" s="109" t="n">
        <f aca="false">-AQ36*E65</f>
        <v>-0</v>
      </c>
      <c r="AS36" s="114" t="n">
        <v>0</v>
      </c>
      <c r="AT36" s="109" t="n">
        <f aca="false">-AS36*G65</f>
        <v>-0</v>
      </c>
      <c r="AU36" s="42" t="n">
        <v>0</v>
      </c>
      <c r="AV36" s="42" t="n">
        <v>0</v>
      </c>
      <c r="AW36" s="42" t="n">
        <v>0</v>
      </c>
      <c r="AX36" s="42" t="n">
        <v>0</v>
      </c>
      <c r="AY36" s="115" t="n">
        <f aca="false">(AX36)*(1-$E$54)-(AX36)</f>
        <v>0</v>
      </c>
      <c r="AZ36" s="96" t="n">
        <v>0</v>
      </c>
      <c r="BA36" s="96" t="n">
        <v>0</v>
      </c>
      <c r="BB36" s="115" t="n">
        <f aca="false">(BA36)*(1-$E$54)-(BA36)</f>
        <v>0</v>
      </c>
      <c r="BC36" s="99" t="n">
        <v>0</v>
      </c>
      <c r="BD36" s="96" t="n">
        <v>0</v>
      </c>
      <c r="BE36" s="96" t="n">
        <v>0</v>
      </c>
      <c r="BF36" s="96" t="n">
        <v>0</v>
      </c>
      <c r="BG36" s="116" t="n">
        <f aca="false">SUM(U36:BD36)-AN36+35000</f>
        <v>74652.94319</v>
      </c>
      <c r="BH36" s="117" t="n">
        <v>11500</v>
      </c>
      <c r="BI36" s="117" t="n">
        <f aca="false">-'Central sept'!BU36</f>
        <v>25390</v>
      </c>
      <c r="BJ36" s="117" t="n">
        <v>0</v>
      </c>
      <c r="BK36" s="117" t="n">
        <v>0</v>
      </c>
      <c r="BL36" s="117" t="n">
        <v>0</v>
      </c>
      <c r="BM36" s="118" t="n">
        <f aca="false">(BG36+BH36+BI36+BJ36+BK36+BL36)*M</f>
        <v>117684.051470269</v>
      </c>
      <c r="BN36" s="119" t="n">
        <f aca="false">(BM36/(1+STCLAIRCHIP))-(BM36)</f>
        <v>-1383.97095809487</v>
      </c>
      <c r="BO36" s="119" t="n">
        <f aca="false">BM36+BN36</f>
        <v>116300.080512174</v>
      </c>
      <c r="BP36" s="96" t="n">
        <f aca="false">(BO36)/M</f>
        <v>110231.192005139</v>
      </c>
      <c r="BQ36" s="96" t="n">
        <v>-685</v>
      </c>
      <c r="BR36" s="120" t="n">
        <v>36050</v>
      </c>
      <c r="BS36" s="121" t="n">
        <v>0</v>
      </c>
      <c r="BT36" s="121" t="n">
        <v>0</v>
      </c>
      <c r="BU36" s="121" t="n">
        <f aca="false">SUM(BR36+BS36+BT36)</f>
        <v>36050</v>
      </c>
      <c r="BV36" s="122" t="n">
        <f aca="false">(BU36)*M</f>
        <v>38034.7688</v>
      </c>
      <c r="BW36" s="122"/>
      <c r="BX36" s="123" t="n">
        <f aca="false">((BV36)/(1+DAWNKIRK))-(BV36)</f>
        <v>-182.824889089694</v>
      </c>
      <c r="BY36" s="115" t="n">
        <f aca="false">ROUND(BV36+BX36,1)</f>
        <v>37851.9</v>
      </c>
      <c r="BZ36" s="123" t="n">
        <f aca="false">((BY36)/(1+KIRKCHIP))-(BY36)</f>
        <v>-251.919866891825</v>
      </c>
      <c r="CA36" s="123" t="n">
        <f aca="false">BY36+BZ36</f>
        <v>37599.9801331082</v>
      </c>
      <c r="CD36" s="124" t="n">
        <f aca="false">CA36/M</f>
        <v>35637.8999153677</v>
      </c>
      <c r="CE36" s="96" t="n">
        <v>28400</v>
      </c>
      <c r="CF36" s="96" t="n">
        <f aca="false">CE36+CD36+BP36</f>
        <v>174269.091920507</v>
      </c>
      <c r="CG36" s="96" t="n">
        <v>0</v>
      </c>
      <c r="CH36" s="125" t="n">
        <v>181485</v>
      </c>
      <c r="CI36" s="96" t="n">
        <f aca="false">+CF36+CG36-BQ36-CH36</f>
        <v>-6530.90807949347</v>
      </c>
      <c r="CJ36" s="96" t="n">
        <f aca="false">CM36*M</f>
        <v>-6972.47039239921</v>
      </c>
      <c r="CK36" s="96" t="n">
        <f aca="false">+CJ36+CK35</f>
        <v>21719.2722340769</v>
      </c>
      <c r="CL36" s="96" t="n">
        <v>0</v>
      </c>
      <c r="CM36" s="126" t="n">
        <f aca="false">CI36+CI36*STCLAIRCHIP-CL36</f>
        <v>-6608.62588563944</v>
      </c>
      <c r="CN36" s="127" t="n">
        <f aca="false">CM36+CN35</f>
        <v>20585.9496008523</v>
      </c>
      <c r="CO36" s="128"/>
      <c r="CP36" s="128"/>
      <c r="CQ36" s="129"/>
      <c r="CR36" s="127"/>
      <c r="CS36" s="133"/>
      <c r="CT36" s="133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3"/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3"/>
      <c r="DZ36" s="133"/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  <c r="EW36" s="133"/>
      <c r="EX36" s="133"/>
      <c r="EY36" s="133"/>
      <c r="EZ36" s="133"/>
      <c r="FA36" s="133"/>
      <c r="FB36" s="133"/>
      <c r="FC36" s="133"/>
      <c r="FD36" s="133"/>
      <c r="FE36" s="133"/>
      <c r="FF36" s="133"/>
      <c r="FG36" s="133"/>
      <c r="FH36" s="133"/>
      <c r="FI36" s="133"/>
      <c r="FJ36" s="133"/>
      <c r="FK36" s="133"/>
      <c r="FL36" s="133"/>
      <c r="FM36" s="133"/>
      <c r="FN36" s="133"/>
      <c r="FO36" s="133"/>
      <c r="FP36" s="133"/>
      <c r="FQ36" s="133"/>
      <c r="FR36" s="133"/>
      <c r="FS36" s="133"/>
      <c r="FT36" s="133"/>
      <c r="FU36" s="133"/>
      <c r="FV36" s="133"/>
      <c r="FW36" s="133"/>
      <c r="FX36" s="133"/>
      <c r="FY36" s="133"/>
      <c r="FZ36" s="133"/>
      <c r="GA36" s="133"/>
      <c r="GB36" s="133"/>
      <c r="GC36" s="133"/>
      <c r="GD36" s="133"/>
      <c r="GE36" s="133"/>
      <c r="GF36" s="133"/>
      <c r="GG36" s="133"/>
      <c r="GH36" s="133"/>
      <c r="GI36" s="133"/>
      <c r="GJ36" s="133"/>
      <c r="GK36" s="133"/>
      <c r="GL36" s="133"/>
      <c r="GM36" s="133"/>
      <c r="GN36" s="133"/>
      <c r="GO36" s="133"/>
      <c r="GP36" s="133"/>
      <c r="GQ36" s="133"/>
      <c r="GR36" s="133"/>
      <c r="GS36" s="133"/>
      <c r="GT36" s="133"/>
      <c r="GU36" s="133"/>
      <c r="GV36" s="133"/>
      <c r="GW36" s="133"/>
      <c r="GX36" s="133"/>
      <c r="GY36" s="133"/>
      <c r="GZ36" s="133"/>
      <c r="HA36" s="133"/>
      <c r="HB36" s="133"/>
      <c r="HC36" s="133"/>
      <c r="HD36" s="133"/>
      <c r="HE36" s="133"/>
      <c r="HF36" s="133"/>
      <c r="HG36" s="133"/>
      <c r="HH36" s="133"/>
      <c r="HI36" s="133"/>
      <c r="HJ36" s="133"/>
      <c r="HK36" s="133"/>
      <c r="HL36" s="133"/>
      <c r="HM36" s="133"/>
      <c r="HN36" s="133"/>
      <c r="HO36" s="133"/>
      <c r="HP36" s="133"/>
      <c r="HQ36" s="133"/>
      <c r="HR36" s="133"/>
      <c r="HS36" s="133"/>
      <c r="HT36" s="133"/>
      <c r="HU36" s="133"/>
      <c r="HV36" s="133"/>
      <c r="HW36" s="133"/>
      <c r="HX36" s="133"/>
      <c r="HY36" s="133"/>
      <c r="HZ36" s="133"/>
      <c r="IA36" s="133"/>
      <c r="IB36" s="133"/>
      <c r="IC36" s="133"/>
      <c r="ID36" s="133"/>
      <c r="IE36" s="133"/>
      <c r="IF36" s="133"/>
      <c r="IG36" s="133"/>
      <c r="IH36" s="133"/>
      <c r="II36" s="133"/>
      <c r="IJ36" s="133"/>
      <c r="IK36" s="133"/>
      <c r="IL36" s="133"/>
      <c r="IM36" s="133"/>
      <c r="IN36" s="133"/>
      <c r="IO36" s="133"/>
      <c r="IP36" s="133"/>
      <c r="IQ36" s="133"/>
      <c r="IR36" s="133"/>
      <c r="IS36" s="133"/>
      <c r="IT36" s="133"/>
      <c r="IU36" s="133"/>
      <c r="IV36" s="133"/>
      <c r="IW36" s="133"/>
    </row>
    <row r="37" customFormat="false" ht="12.75" hidden="false" customHeight="false" outlineLevel="0" collapsed="false">
      <c r="A37" s="98" t="n">
        <v>36797</v>
      </c>
      <c r="B37" s="131"/>
      <c r="C37" s="132"/>
      <c r="D37" s="132"/>
      <c r="E37" s="132"/>
      <c r="F37" s="132"/>
      <c r="G37" s="132"/>
      <c r="H37" s="132"/>
      <c r="I37" s="132"/>
      <c r="J37" s="102"/>
      <c r="K37" s="102"/>
      <c r="L37" s="102"/>
      <c r="M37" s="102"/>
      <c r="N37" s="102"/>
      <c r="O37" s="102"/>
      <c r="P37" s="103"/>
      <c r="Q37" s="104"/>
      <c r="R37" s="105"/>
      <c r="S37" s="105"/>
      <c r="T37" s="106"/>
      <c r="U37" s="107"/>
      <c r="V37" s="108"/>
      <c r="W37" s="109"/>
      <c r="X37" s="108" t="n">
        <f aca="false">19900+10376</f>
        <v>30276</v>
      </c>
      <c r="Y37" s="96" t="n">
        <v>0</v>
      </c>
      <c r="Z37" s="96" t="n">
        <v>0</v>
      </c>
      <c r="AA37" s="110" t="n">
        <f aca="false">SUM(X37+AL37+Y37+Z37)*(1-FARSTCL)-(X37+Y37+Z37)</f>
        <v>-187.465964400002</v>
      </c>
      <c r="AB37" s="111"/>
      <c r="AC37" s="109" t="n">
        <f aca="false">(AB37)*(1-$E$52)-(AB37)</f>
        <v>0</v>
      </c>
      <c r="AD37" s="111"/>
      <c r="AE37" s="109" t="n">
        <f aca="false">(AD37)*(1-$E$53)-(AD37)</f>
        <v>0</v>
      </c>
      <c r="AF37" s="111" t="n">
        <v>0</v>
      </c>
      <c r="AG37" s="111" t="n">
        <v>0</v>
      </c>
      <c r="AH37" s="111" t="n">
        <v>0</v>
      </c>
      <c r="AI37" s="109" t="n">
        <f aca="false">(AF37)*(1-$E$56)-(AF37)</f>
        <v>0</v>
      </c>
      <c r="AJ37" s="111" t="n">
        <v>0</v>
      </c>
      <c r="AK37" s="111" t="n">
        <v>0</v>
      </c>
      <c r="AL37" s="111" t="n">
        <v>0</v>
      </c>
      <c r="AM37" s="109" t="n">
        <f aca="false">(AJ37)*(1-$E$52)-(AJ37)</f>
        <v>0</v>
      </c>
      <c r="AN37" s="109" t="n">
        <v>0</v>
      </c>
      <c r="AO37" s="112" t="n">
        <v>0</v>
      </c>
      <c r="AP37" s="113" t="n">
        <f aca="false">-AO37*$E$54</f>
        <v>-0</v>
      </c>
      <c r="AQ37" s="114" t="n">
        <v>0</v>
      </c>
      <c r="AR37" s="109" t="n">
        <f aca="false">-AQ37*E66</f>
        <v>-0</v>
      </c>
      <c r="AS37" s="114" t="n">
        <v>0</v>
      </c>
      <c r="AT37" s="109" t="n">
        <f aca="false">-AS37*G66</f>
        <v>-0</v>
      </c>
      <c r="AU37" s="42" t="n">
        <v>0</v>
      </c>
      <c r="AV37" s="42" t="n">
        <v>0</v>
      </c>
      <c r="AW37" s="42" t="n">
        <v>0</v>
      </c>
      <c r="AX37" s="42" t="n">
        <v>0</v>
      </c>
      <c r="AY37" s="115" t="n">
        <f aca="false">(AX37)*(1-$E$54)-(AX37)</f>
        <v>0</v>
      </c>
      <c r="AZ37" s="96" t="n">
        <v>0</v>
      </c>
      <c r="BA37" s="96" t="n">
        <v>0</v>
      </c>
      <c r="BB37" s="115" t="n">
        <f aca="false">(BA37)*(1-$E$54)-(BA37)</f>
        <v>0</v>
      </c>
      <c r="BC37" s="99" t="n">
        <v>0</v>
      </c>
      <c r="BD37" s="96" t="n">
        <v>0</v>
      </c>
      <c r="BE37" s="96" t="n">
        <v>0</v>
      </c>
      <c r="BF37" s="96" t="n">
        <v>0</v>
      </c>
      <c r="BG37" s="116" t="n">
        <f aca="false">SUM(U37:BD37)-AN37+35000</f>
        <v>65088.5340356</v>
      </c>
      <c r="BH37" s="117" t="n">
        <f aca="false">11800+10000+10000</f>
        <v>31800</v>
      </c>
      <c r="BI37" s="117" t="n">
        <f aca="false">-'Central sept'!BU37</f>
        <v>25390</v>
      </c>
      <c r="BJ37" s="117" t="n">
        <v>0</v>
      </c>
      <c r="BK37" s="117" t="n">
        <v>-10000</v>
      </c>
      <c r="BL37" s="117" t="n">
        <v>0</v>
      </c>
      <c r="BM37" s="118" t="n">
        <f aca="false">(BG37+BH37+BI37+BJ37+BK37+BL37)*M</f>
        <v>118460.141005464</v>
      </c>
      <c r="BN37" s="119" t="n">
        <f aca="false">(BM37/(1+STCLAIRCHIP))-(BM37)</f>
        <v>-1393.09781397867</v>
      </c>
      <c r="BO37" s="119" t="n">
        <f aca="false">BM37+BN37</f>
        <v>117067.043191485</v>
      </c>
      <c r="BP37" s="96" t="n">
        <f aca="false">(BO37)/M</f>
        <v>110958.132261686</v>
      </c>
      <c r="BQ37" s="96" t="n">
        <v>-685</v>
      </c>
      <c r="BR37" s="120" t="n">
        <v>36050</v>
      </c>
      <c r="BS37" s="121" t="n">
        <v>0</v>
      </c>
      <c r="BT37" s="121" t="n">
        <v>0</v>
      </c>
      <c r="BU37" s="121" t="n">
        <f aca="false">SUM(BR37+BS37+BT37)</f>
        <v>36050</v>
      </c>
      <c r="BV37" s="122" t="n">
        <f aca="false">(BU37)*M</f>
        <v>38034.7688</v>
      </c>
      <c r="BW37" s="122"/>
      <c r="BX37" s="123" t="n">
        <f aca="false">((BV37)/(1+DAWNKIRK))-(BV37)</f>
        <v>-182.824889089694</v>
      </c>
      <c r="BY37" s="115" t="n">
        <f aca="false">ROUND(BV37+BX37,1)</f>
        <v>37851.9</v>
      </c>
      <c r="BZ37" s="123" t="n">
        <f aca="false">((BY37)/(1+KIRKCHIP))-(BY37)</f>
        <v>-251.919866891825</v>
      </c>
      <c r="CA37" s="123" t="n">
        <f aca="false">BY37+BZ37</f>
        <v>37599.9801331082</v>
      </c>
      <c r="CD37" s="124" t="n">
        <f aca="false">CA37/M</f>
        <v>35637.8999153677</v>
      </c>
      <c r="CE37" s="96" t="n">
        <v>28400</v>
      </c>
      <c r="CF37" s="96" t="n">
        <f aca="false">CE37+CD37+BP37</f>
        <v>174996.032177054</v>
      </c>
      <c r="CG37" s="96" t="n">
        <v>0</v>
      </c>
      <c r="CH37" s="125" t="n">
        <v>181702</v>
      </c>
      <c r="CI37" s="96" t="n">
        <f aca="false">+CF37+CG37-BQ37-CH37</f>
        <v>-6020.96782294638</v>
      </c>
      <c r="CJ37" s="96" t="n">
        <f aca="false">CM37*M</f>
        <v>-6428.05248031265</v>
      </c>
      <c r="CK37" s="96" t="n">
        <f aca="false">+CJ37+CK36</f>
        <v>15291.2197537642</v>
      </c>
      <c r="CL37" s="96" t="n">
        <v>0</v>
      </c>
      <c r="CM37" s="126" t="n">
        <f aca="false">CI37+CI37*STCLAIRCHIP-CL37</f>
        <v>-6092.61734003944</v>
      </c>
      <c r="CN37" s="127" t="n">
        <f aca="false">CM37+CN36</f>
        <v>14493.3322608129</v>
      </c>
      <c r="CO37" s="128"/>
      <c r="CP37" s="128"/>
      <c r="CQ37" s="129"/>
      <c r="CR37" s="127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133"/>
      <c r="DY37" s="133"/>
      <c r="DZ37" s="133"/>
      <c r="EA37" s="133"/>
      <c r="EB37" s="133"/>
      <c r="EC37" s="133"/>
      <c r="ED37" s="133"/>
      <c r="EE37" s="133"/>
      <c r="EF37" s="133"/>
      <c r="EG37" s="133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  <c r="EW37" s="133"/>
      <c r="EX37" s="133"/>
      <c r="EY37" s="133"/>
      <c r="EZ37" s="133"/>
      <c r="FA37" s="133"/>
      <c r="FB37" s="133"/>
      <c r="FC37" s="133"/>
      <c r="FD37" s="133"/>
      <c r="FE37" s="133"/>
      <c r="FF37" s="133"/>
      <c r="FG37" s="133"/>
      <c r="FH37" s="133"/>
      <c r="FI37" s="133"/>
      <c r="FJ37" s="133"/>
      <c r="FK37" s="133"/>
      <c r="FL37" s="133"/>
      <c r="FM37" s="133"/>
      <c r="FN37" s="133"/>
      <c r="FO37" s="133"/>
      <c r="FP37" s="133"/>
      <c r="FQ37" s="133"/>
      <c r="FR37" s="133"/>
      <c r="FS37" s="133"/>
      <c r="FT37" s="133"/>
      <c r="FU37" s="133"/>
      <c r="FV37" s="133"/>
      <c r="FW37" s="133"/>
      <c r="FX37" s="133"/>
      <c r="FY37" s="133"/>
      <c r="FZ37" s="133"/>
      <c r="GA37" s="133"/>
      <c r="GB37" s="133"/>
      <c r="GC37" s="133"/>
      <c r="GD37" s="133"/>
      <c r="GE37" s="133"/>
      <c r="GF37" s="133"/>
      <c r="GG37" s="133"/>
      <c r="GH37" s="133"/>
      <c r="GI37" s="133"/>
      <c r="GJ37" s="133"/>
      <c r="GK37" s="133"/>
      <c r="GL37" s="133"/>
      <c r="GM37" s="133"/>
      <c r="GN37" s="133"/>
      <c r="GO37" s="133"/>
      <c r="GP37" s="133"/>
      <c r="GQ37" s="133"/>
      <c r="GR37" s="133"/>
      <c r="GS37" s="133"/>
      <c r="GT37" s="133"/>
      <c r="GU37" s="133"/>
      <c r="GV37" s="133"/>
      <c r="GW37" s="133"/>
      <c r="GX37" s="133"/>
      <c r="GY37" s="133"/>
      <c r="GZ37" s="133"/>
      <c r="HA37" s="133"/>
      <c r="HB37" s="133"/>
      <c r="HC37" s="133"/>
      <c r="HD37" s="133"/>
      <c r="HE37" s="133"/>
      <c r="HF37" s="133"/>
      <c r="HG37" s="133"/>
      <c r="HH37" s="133"/>
      <c r="HI37" s="133"/>
      <c r="HJ37" s="133"/>
      <c r="HK37" s="133"/>
      <c r="HL37" s="133"/>
      <c r="HM37" s="133"/>
      <c r="HN37" s="133"/>
      <c r="HO37" s="133"/>
      <c r="HP37" s="133"/>
      <c r="HQ37" s="133"/>
      <c r="HR37" s="133"/>
      <c r="HS37" s="133"/>
      <c r="HT37" s="133"/>
      <c r="HU37" s="133"/>
      <c r="HV37" s="133"/>
      <c r="HW37" s="133"/>
      <c r="HX37" s="133"/>
      <c r="HY37" s="133"/>
      <c r="HZ37" s="133"/>
      <c r="IA37" s="133"/>
      <c r="IB37" s="133"/>
      <c r="IC37" s="133"/>
      <c r="ID37" s="133"/>
      <c r="IE37" s="133"/>
      <c r="IF37" s="133"/>
      <c r="IG37" s="133"/>
      <c r="IH37" s="133"/>
      <c r="II37" s="133"/>
      <c r="IJ37" s="133"/>
      <c r="IK37" s="133"/>
      <c r="IL37" s="133"/>
      <c r="IM37" s="133"/>
      <c r="IN37" s="133"/>
      <c r="IO37" s="133"/>
      <c r="IP37" s="133"/>
      <c r="IQ37" s="133"/>
      <c r="IR37" s="133"/>
      <c r="IS37" s="133"/>
      <c r="IT37" s="133"/>
      <c r="IU37" s="133"/>
      <c r="IV37" s="133"/>
      <c r="IW37" s="133"/>
    </row>
    <row r="38" customFormat="false" ht="12.75" hidden="false" customHeight="false" outlineLevel="0" collapsed="false">
      <c r="A38" s="98" t="n">
        <v>36798</v>
      </c>
      <c r="B38" s="131"/>
      <c r="C38" s="132"/>
      <c r="D38" s="132"/>
      <c r="E38" s="132"/>
      <c r="F38" s="132"/>
      <c r="G38" s="132"/>
      <c r="H38" s="132"/>
      <c r="I38" s="132"/>
      <c r="J38" s="102"/>
      <c r="K38" s="102"/>
      <c r="L38" s="102"/>
      <c r="M38" s="102"/>
      <c r="N38" s="102"/>
      <c r="O38" s="102"/>
      <c r="P38" s="103"/>
      <c r="Q38" s="104"/>
      <c r="R38" s="105"/>
      <c r="S38" s="105"/>
      <c r="T38" s="106"/>
      <c r="U38" s="107"/>
      <c r="V38" s="108"/>
      <c r="W38" s="109"/>
      <c r="X38" s="108" t="n">
        <f aca="false">39900+35723</f>
        <v>75623</v>
      </c>
      <c r="Y38" s="96" t="n">
        <v>0</v>
      </c>
      <c r="Z38" s="96" t="n">
        <v>0</v>
      </c>
      <c r="AA38" s="110" t="n">
        <f aca="false">SUM(X38+AL38+Y38+Z38)*(1-FARSTCL)-(X38+Y38+Z38)</f>
        <v>-468.250053700001</v>
      </c>
      <c r="AB38" s="111"/>
      <c r="AC38" s="109" t="n">
        <f aca="false">(AB38)*(1-$E$52)-(AB38)</f>
        <v>0</v>
      </c>
      <c r="AD38" s="111"/>
      <c r="AE38" s="109" t="n">
        <f aca="false">(AD38)*(1-$E$53)-(AD38)</f>
        <v>0</v>
      </c>
      <c r="AF38" s="111" t="n">
        <v>0</v>
      </c>
      <c r="AG38" s="111" t="n">
        <v>0</v>
      </c>
      <c r="AH38" s="111" t="n">
        <v>0</v>
      </c>
      <c r="AI38" s="109" t="n">
        <f aca="false">(AF38)*(1-$E$56)-(AF38)</f>
        <v>0</v>
      </c>
      <c r="AJ38" s="111" t="n">
        <v>0</v>
      </c>
      <c r="AK38" s="111" t="n">
        <v>0</v>
      </c>
      <c r="AL38" s="111" t="n">
        <v>0</v>
      </c>
      <c r="AM38" s="109" t="n">
        <f aca="false">(AJ38)*(1-$E$52)-(AJ38)</f>
        <v>0</v>
      </c>
      <c r="AN38" s="109" t="n">
        <v>0</v>
      </c>
      <c r="AO38" s="112" t="n">
        <v>0</v>
      </c>
      <c r="AP38" s="113" t="n">
        <f aca="false">-AO38*$E$54</f>
        <v>-0</v>
      </c>
      <c r="AQ38" s="114" t="n">
        <v>0</v>
      </c>
      <c r="AR38" s="109" t="n">
        <f aca="false">-AQ38*E67</f>
        <v>-0</v>
      </c>
      <c r="AS38" s="114" t="n">
        <v>0</v>
      </c>
      <c r="AT38" s="109" t="n">
        <f aca="false">-AS38*G67</f>
        <v>-0</v>
      </c>
      <c r="AU38" s="42" t="n">
        <v>0</v>
      </c>
      <c r="AV38" s="42" t="n">
        <v>0</v>
      </c>
      <c r="AW38" s="42" t="n">
        <v>0</v>
      </c>
      <c r="AX38" s="42" t="n">
        <v>0</v>
      </c>
      <c r="AY38" s="115" t="n">
        <f aca="false">(AX38)*(1-$E$54)-(AX38)</f>
        <v>0</v>
      </c>
      <c r="AZ38" s="96" t="n">
        <v>0</v>
      </c>
      <c r="BA38" s="96" t="n">
        <v>0</v>
      </c>
      <c r="BB38" s="115" t="n">
        <f aca="false">(BA38)*(1-$E$54)-(BA38)</f>
        <v>0</v>
      </c>
      <c r="BC38" s="99" t="n">
        <v>0</v>
      </c>
      <c r="BD38" s="96" t="n">
        <v>0</v>
      </c>
      <c r="BE38" s="96" t="n">
        <v>0</v>
      </c>
      <c r="BF38" s="96" t="n">
        <v>0</v>
      </c>
      <c r="BG38" s="116" t="n">
        <f aca="false">SUM(U38:BD38)-AN38+35000</f>
        <v>110154.7499463</v>
      </c>
      <c r="BH38" s="117" t="n">
        <v>0</v>
      </c>
      <c r="BI38" s="117" t="n">
        <f aca="false">-'Central sept'!BU38</f>
        <v>25390</v>
      </c>
      <c r="BJ38" s="117" t="n">
        <v>0</v>
      </c>
      <c r="BK38" s="117" t="n">
        <f aca="false">-22000-3000</f>
        <v>-25000</v>
      </c>
      <c r="BL38" s="117" t="n">
        <v>0</v>
      </c>
      <c r="BM38" s="118" t="n">
        <f aca="false">(BG38+BH38+BI38+BJ38+BK38+BL38)*M</f>
        <v>116630.901699343</v>
      </c>
      <c r="BN38" s="119" t="n">
        <f aca="false">(BM38/(1+STCLAIRCHIP))-(BM38)</f>
        <v>-1371.58585850598</v>
      </c>
      <c r="BO38" s="119" t="n">
        <f aca="false">BM38+BN38</f>
        <v>115259.315840838</v>
      </c>
      <c r="BP38" s="96" t="n">
        <f aca="false">(BO38)/M</f>
        <v>109244.737569226</v>
      </c>
      <c r="BQ38" s="96" t="n">
        <v>-685</v>
      </c>
      <c r="BR38" s="120" t="n">
        <v>36050</v>
      </c>
      <c r="BS38" s="121" t="n">
        <v>0</v>
      </c>
      <c r="BT38" s="121" t="n">
        <v>0</v>
      </c>
      <c r="BU38" s="121" t="n">
        <f aca="false">SUM(BR38+BS38+BT38)</f>
        <v>36050</v>
      </c>
      <c r="BV38" s="122" t="n">
        <f aca="false">(BU38)*M</f>
        <v>38034.7688</v>
      </c>
      <c r="BW38" s="122"/>
      <c r="BX38" s="123" t="n">
        <f aca="false">((BV38)/(1+DAWNKIRK))-(BV38)</f>
        <v>-182.824889089694</v>
      </c>
      <c r="BY38" s="115" t="n">
        <f aca="false">ROUND(BV38+BX38,1)</f>
        <v>37851.9</v>
      </c>
      <c r="BZ38" s="123" t="n">
        <f aca="false">((BY38)/(1+KIRKCHIP))-(BY38)</f>
        <v>-251.919866891825</v>
      </c>
      <c r="CA38" s="123" t="n">
        <f aca="false">BY38+BZ38</f>
        <v>37599.9801331082</v>
      </c>
      <c r="CD38" s="124" t="n">
        <f aca="false">CA38/M</f>
        <v>35637.8999153677</v>
      </c>
      <c r="CE38" s="96" t="n">
        <v>28400</v>
      </c>
      <c r="CF38" s="96" t="n">
        <f aca="false">CE38+CD38+BP38</f>
        <v>173282.637484594</v>
      </c>
      <c r="CG38" s="96" t="n">
        <v>0</v>
      </c>
      <c r="CH38" s="125" t="n">
        <v>180360</v>
      </c>
      <c r="CI38" s="96" t="n">
        <f aca="false">+CF38+CG38-BQ38-CH38</f>
        <v>-6392.3625154061</v>
      </c>
      <c r="CJ38" s="96" t="n">
        <f aca="false">CM38*M</f>
        <v>-6824.55760112435</v>
      </c>
      <c r="CK38" s="96" t="n">
        <f aca="false">+CJ38+CK37</f>
        <v>8466.6621526399</v>
      </c>
      <c r="CL38" s="96" t="n">
        <v>0</v>
      </c>
      <c r="CM38" s="126" t="n">
        <f aca="false">CI38+CI38*STCLAIRCHIP-CL38</f>
        <v>-6468.43162933943</v>
      </c>
      <c r="CN38" s="127" t="n">
        <f aca="false">CM38+CN37</f>
        <v>8024.90063147347</v>
      </c>
      <c r="CO38" s="128"/>
      <c r="CP38" s="128"/>
      <c r="CQ38" s="129"/>
      <c r="CR38" s="127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  <c r="GR38" s="133"/>
      <c r="GS38" s="133"/>
      <c r="GT38" s="133"/>
      <c r="GU38" s="133"/>
      <c r="GV38" s="133"/>
      <c r="GW38" s="133"/>
      <c r="GX38" s="133"/>
      <c r="GY38" s="133"/>
      <c r="GZ38" s="133"/>
      <c r="HA38" s="133"/>
      <c r="HB38" s="133"/>
      <c r="HC38" s="133"/>
      <c r="HD38" s="133"/>
      <c r="HE38" s="133"/>
      <c r="HF38" s="133"/>
      <c r="HG38" s="133"/>
      <c r="HH38" s="133"/>
      <c r="HI38" s="133"/>
      <c r="HJ38" s="133"/>
      <c r="HK38" s="133"/>
      <c r="HL38" s="133"/>
      <c r="HM38" s="133"/>
      <c r="HN38" s="133"/>
      <c r="HO38" s="133"/>
      <c r="HP38" s="133"/>
      <c r="HQ38" s="133"/>
      <c r="HR38" s="133"/>
      <c r="HS38" s="133"/>
      <c r="HT38" s="133"/>
      <c r="HU38" s="133"/>
      <c r="HV38" s="133"/>
      <c r="HW38" s="133"/>
      <c r="HX38" s="133"/>
      <c r="HY38" s="133"/>
      <c r="HZ38" s="133"/>
      <c r="IA38" s="133"/>
      <c r="IB38" s="133"/>
      <c r="IC38" s="133"/>
      <c r="ID38" s="133"/>
      <c r="IE38" s="133"/>
      <c r="IF38" s="133"/>
      <c r="IG38" s="133"/>
      <c r="IH38" s="133"/>
      <c r="II38" s="133"/>
      <c r="IJ38" s="133"/>
      <c r="IK38" s="133"/>
      <c r="IL38" s="133"/>
      <c r="IM38" s="133"/>
      <c r="IN38" s="133"/>
      <c r="IO38" s="133"/>
      <c r="IP38" s="133"/>
      <c r="IQ38" s="133"/>
      <c r="IR38" s="133"/>
      <c r="IS38" s="133"/>
      <c r="IT38" s="133"/>
      <c r="IU38" s="133"/>
      <c r="IV38" s="133"/>
      <c r="IW38" s="133"/>
    </row>
    <row r="39" customFormat="false" ht="12.75" hidden="false" customHeight="false" outlineLevel="0" collapsed="false">
      <c r="A39" s="98" t="n">
        <v>36799</v>
      </c>
      <c r="B39" s="131"/>
      <c r="C39" s="132"/>
      <c r="D39" s="132"/>
      <c r="E39" s="132"/>
      <c r="F39" s="132"/>
      <c r="G39" s="132"/>
      <c r="H39" s="132"/>
      <c r="I39" s="132"/>
      <c r="J39" s="102"/>
      <c r="K39" s="102"/>
      <c r="L39" s="102"/>
      <c r="M39" s="102"/>
      <c r="N39" s="102"/>
      <c r="O39" s="102"/>
      <c r="P39" s="103"/>
      <c r="Q39" s="104"/>
      <c r="R39" s="105"/>
      <c r="S39" s="105"/>
      <c r="T39" s="106"/>
      <c r="U39" s="107"/>
      <c r="V39" s="108"/>
      <c r="W39" s="109"/>
      <c r="X39" s="108" t="n">
        <f aca="false">39900+35723</f>
        <v>75623</v>
      </c>
      <c r="Y39" s="96" t="n">
        <v>0</v>
      </c>
      <c r="Z39" s="96" t="n">
        <v>0</v>
      </c>
      <c r="AA39" s="110" t="n">
        <f aca="false">SUM(X39+AL39+Y39+Z39)*(1-FARSTCL)-(X39+Y39+Z39)</f>
        <v>-468.250053700001</v>
      </c>
      <c r="AB39" s="111"/>
      <c r="AC39" s="109" t="n">
        <f aca="false">(AB39)*(1-$E$52)-(AB39)</f>
        <v>0</v>
      </c>
      <c r="AD39" s="111"/>
      <c r="AE39" s="109" t="n">
        <f aca="false">(AD39)*(1-$E$53)-(AD39)</f>
        <v>0</v>
      </c>
      <c r="AF39" s="111" t="n">
        <v>0</v>
      </c>
      <c r="AG39" s="111" t="n">
        <v>0</v>
      </c>
      <c r="AH39" s="111" t="n">
        <v>0</v>
      </c>
      <c r="AI39" s="109" t="n">
        <f aca="false">(AF39)*(1-$E$56)-(AF39)</f>
        <v>0</v>
      </c>
      <c r="AJ39" s="111" t="n">
        <v>0</v>
      </c>
      <c r="AK39" s="111" t="n">
        <v>0</v>
      </c>
      <c r="AL39" s="111" t="n">
        <v>0</v>
      </c>
      <c r="AM39" s="109" t="n">
        <f aca="false">(AJ39)*(1-$E$52)-(AJ39)</f>
        <v>0</v>
      </c>
      <c r="AN39" s="109" t="n">
        <v>0</v>
      </c>
      <c r="AO39" s="112" t="n">
        <v>0</v>
      </c>
      <c r="AP39" s="113" t="n">
        <f aca="false">-AO39*$E$54</f>
        <v>-0</v>
      </c>
      <c r="AQ39" s="114" t="n">
        <v>0</v>
      </c>
      <c r="AR39" s="109" t="n">
        <f aca="false">-AQ39*E68</f>
        <v>-0</v>
      </c>
      <c r="AS39" s="114" t="n">
        <v>0</v>
      </c>
      <c r="AT39" s="109" t="n">
        <f aca="false">-AS39*G68</f>
        <v>-0</v>
      </c>
      <c r="AU39" s="42" t="n">
        <v>0</v>
      </c>
      <c r="AV39" s="42" t="n">
        <v>0</v>
      </c>
      <c r="AW39" s="42" t="n">
        <v>0</v>
      </c>
      <c r="AX39" s="42" t="n">
        <v>0</v>
      </c>
      <c r="AY39" s="115" t="n">
        <f aca="false">(AX39)*(1-$E$54)-(AX39)</f>
        <v>0</v>
      </c>
      <c r="AZ39" s="96" t="n">
        <v>0</v>
      </c>
      <c r="BA39" s="96" t="n">
        <v>0</v>
      </c>
      <c r="BB39" s="115" t="n">
        <f aca="false">(BA39)*(1-$E$54)-(BA39)</f>
        <v>0</v>
      </c>
      <c r="BC39" s="99" t="n">
        <v>0</v>
      </c>
      <c r="BD39" s="96" t="n">
        <v>0</v>
      </c>
      <c r="BE39" s="96" t="n">
        <v>0</v>
      </c>
      <c r="BF39" s="96" t="n">
        <v>0</v>
      </c>
      <c r="BG39" s="116" t="n">
        <f aca="false">SUM(U39:BD39)-AN39+35000</f>
        <v>110154.7499463</v>
      </c>
      <c r="BH39" s="117" t="n">
        <v>0</v>
      </c>
      <c r="BI39" s="117" t="n">
        <f aca="false">-'Central sept'!BU39</f>
        <v>25390</v>
      </c>
      <c r="BJ39" s="117" t="n">
        <v>0</v>
      </c>
      <c r="BK39" s="117" t="n">
        <f aca="false">-22000-3000</f>
        <v>-25000</v>
      </c>
      <c r="BL39" s="117" t="n">
        <v>0</v>
      </c>
      <c r="BM39" s="118" t="n">
        <f aca="false">(BG39+BH39+BI39+BJ39+BK39+BL39)*M</f>
        <v>116630.901699343</v>
      </c>
      <c r="BN39" s="119" t="n">
        <f aca="false">(BM39/(1+STCLAIRCHIP))-(BM39)</f>
        <v>-1371.58585850598</v>
      </c>
      <c r="BO39" s="119" t="n">
        <f aca="false">BM39+BN39</f>
        <v>115259.315840838</v>
      </c>
      <c r="BP39" s="96" t="n">
        <f aca="false">(BO39)/M</f>
        <v>109244.737569226</v>
      </c>
      <c r="BQ39" s="96" t="n">
        <v>-685</v>
      </c>
      <c r="BR39" s="120" t="n">
        <v>36050</v>
      </c>
      <c r="BS39" s="121" t="n">
        <v>0</v>
      </c>
      <c r="BT39" s="121" t="n">
        <v>0</v>
      </c>
      <c r="BU39" s="121" t="n">
        <f aca="false">SUM(BR39+BS39+BT39)</f>
        <v>36050</v>
      </c>
      <c r="BV39" s="122" t="n">
        <f aca="false">(BU39)*M</f>
        <v>38034.7688</v>
      </c>
      <c r="BW39" s="122"/>
      <c r="BX39" s="123" t="n">
        <f aca="false">((BV39)/(1+DAWNKIRK))-(BV39)</f>
        <v>-182.824889089694</v>
      </c>
      <c r="BY39" s="115" t="n">
        <f aca="false">ROUND(BV39+BX39,1)</f>
        <v>37851.9</v>
      </c>
      <c r="BZ39" s="123" t="n">
        <f aca="false">((BY39)/(1+KIRKCHIP))-(BY39)</f>
        <v>-251.919866891825</v>
      </c>
      <c r="CA39" s="123" t="n">
        <f aca="false">BY39+BZ39</f>
        <v>37599.9801331082</v>
      </c>
      <c r="CD39" s="124" t="n">
        <f aca="false">CA39/M</f>
        <v>35637.8999153677</v>
      </c>
      <c r="CE39" s="96" t="n">
        <v>28400</v>
      </c>
      <c r="CF39" s="96" t="n">
        <f aca="false">CE39+CD39+BP39</f>
        <v>173282.637484594</v>
      </c>
      <c r="CG39" s="96" t="n">
        <v>0</v>
      </c>
      <c r="CH39" s="125" t="n">
        <v>177222</v>
      </c>
      <c r="CI39" s="96" t="n">
        <f aca="false">+CF39+CG39-BQ39-CH39</f>
        <v>-3254.3625154061</v>
      </c>
      <c r="CJ39" s="96" t="n">
        <f aca="false">CM39*M</f>
        <v>-3474.39376096115</v>
      </c>
      <c r="CK39" s="96" t="n">
        <f aca="false">+CJ39+CK38</f>
        <v>4992.26839167875</v>
      </c>
      <c r="CL39" s="96" t="n">
        <v>0</v>
      </c>
      <c r="CM39" s="126" t="n">
        <f aca="false">CI39+CI39*STCLAIRCHIP-CL39</f>
        <v>-3293.08942933943</v>
      </c>
      <c r="CN39" s="127" t="n">
        <f aca="false">CM39+CN38</f>
        <v>4731.81120213404</v>
      </c>
      <c r="CO39" s="128"/>
      <c r="CP39" s="128"/>
      <c r="CQ39" s="129"/>
      <c r="CR39" s="127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3"/>
      <c r="FC39" s="133"/>
      <c r="FD39" s="133"/>
      <c r="FE39" s="133"/>
      <c r="FF39" s="133"/>
      <c r="FG39" s="133"/>
      <c r="FH39" s="133"/>
      <c r="FI39" s="133"/>
      <c r="FJ39" s="133"/>
      <c r="FK39" s="133"/>
      <c r="FL39" s="133"/>
      <c r="FM39" s="133"/>
      <c r="FN39" s="133"/>
      <c r="FO39" s="133"/>
      <c r="FP39" s="133"/>
      <c r="FQ39" s="133"/>
      <c r="FR39" s="133"/>
      <c r="FS39" s="133"/>
      <c r="FT39" s="133"/>
      <c r="FU39" s="133"/>
      <c r="FV39" s="133"/>
      <c r="FW39" s="133"/>
      <c r="FX39" s="133"/>
      <c r="FY39" s="133"/>
      <c r="FZ39" s="133"/>
      <c r="GA39" s="133"/>
      <c r="GB39" s="133"/>
      <c r="GC39" s="133"/>
      <c r="GD39" s="133"/>
      <c r="GE39" s="133"/>
      <c r="GF39" s="133"/>
      <c r="GG39" s="133"/>
      <c r="GH39" s="133"/>
      <c r="GI39" s="133"/>
      <c r="GJ39" s="133"/>
      <c r="GK39" s="133"/>
      <c r="GL39" s="133"/>
      <c r="GM39" s="133"/>
      <c r="GN39" s="133"/>
      <c r="GO39" s="133"/>
      <c r="GP39" s="133"/>
      <c r="GQ39" s="133"/>
      <c r="GR39" s="133"/>
      <c r="GS39" s="133"/>
      <c r="GT39" s="133"/>
      <c r="GU39" s="133"/>
      <c r="GV39" s="133"/>
      <c r="GW39" s="133"/>
      <c r="GX39" s="133"/>
      <c r="GY39" s="133"/>
      <c r="GZ39" s="133"/>
      <c r="HA39" s="133"/>
      <c r="HB39" s="133"/>
      <c r="HC39" s="133"/>
      <c r="HD39" s="133"/>
      <c r="HE39" s="133"/>
      <c r="HF39" s="133"/>
      <c r="HG39" s="133"/>
      <c r="HH39" s="133"/>
      <c r="HI39" s="133"/>
      <c r="HJ39" s="133"/>
      <c r="HK39" s="133"/>
      <c r="HL39" s="133"/>
      <c r="HM39" s="133"/>
      <c r="HN39" s="133"/>
      <c r="HO39" s="133"/>
      <c r="HP39" s="133"/>
      <c r="HQ39" s="133"/>
      <c r="HR39" s="133"/>
      <c r="HS39" s="133"/>
      <c r="HT39" s="133"/>
      <c r="HU39" s="133"/>
      <c r="HV39" s="133"/>
      <c r="HW39" s="133"/>
      <c r="HX39" s="133"/>
      <c r="HY39" s="133"/>
      <c r="HZ39" s="133"/>
      <c r="IA39" s="133"/>
      <c r="IB39" s="133"/>
      <c r="IC39" s="133"/>
      <c r="ID39" s="133"/>
      <c r="IE39" s="133"/>
      <c r="IF39" s="133"/>
      <c r="IG39" s="133"/>
      <c r="IH39" s="133"/>
      <c r="II39" s="133"/>
      <c r="IJ39" s="133"/>
      <c r="IK39" s="133"/>
      <c r="IL39" s="133"/>
      <c r="IM39" s="133"/>
      <c r="IN39" s="133"/>
      <c r="IO39" s="133"/>
      <c r="IP39" s="133"/>
      <c r="IQ39" s="133"/>
      <c r="IR39" s="133"/>
      <c r="IS39" s="133"/>
      <c r="IT39" s="133"/>
      <c r="IU39" s="133"/>
      <c r="IV39" s="133"/>
      <c r="IW39" s="133"/>
    </row>
    <row r="40" customFormat="false" ht="12.75" hidden="false" customHeight="false" outlineLevel="0" collapsed="false">
      <c r="A40" s="98"/>
      <c r="B40" s="131"/>
      <c r="C40" s="132"/>
      <c r="D40" s="132"/>
      <c r="E40" s="132"/>
      <c r="F40" s="132"/>
      <c r="G40" s="132"/>
      <c r="H40" s="132"/>
      <c r="I40" s="132"/>
      <c r="J40" s="102"/>
      <c r="K40" s="102"/>
      <c r="L40" s="102"/>
      <c r="M40" s="102"/>
      <c r="N40" s="102"/>
      <c r="O40" s="102"/>
      <c r="P40" s="103"/>
      <c r="Q40" s="104"/>
      <c r="R40" s="105"/>
      <c r="S40" s="105"/>
      <c r="T40" s="106"/>
      <c r="U40" s="107"/>
      <c r="V40" s="108"/>
      <c r="W40" s="109"/>
      <c r="X40" s="108"/>
      <c r="Y40" s="96"/>
      <c r="Z40" s="96"/>
      <c r="AA40" s="110"/>
      <c r="AB40" s="111"/>
      <c r="AC40" s="109"/>
      <c r="AD40" s="111"/>
      <c r="AE40" s="109"/>
      <c r="AF40" s="111"/>
      <c r="AG40" s="111"/>
      <c r="AH40" s="111"/>
      <c r="AI40" s="109"/>
      <c r="AJ40" s="111"/>
      <c r="AK40" s="111"/>
      <c r="AL40" s="111"/>
      <c r="AM40" s="109"/>
      <c r="AN40" s="109"/>
      <c r="AO40" s="112"/>
      <c r="AP40" s="113"/>
      <c r="AQ40" s="114"/>
      <c r="AR40" s="109"/>
      <c r="AS40" s="109"/>
      <c r="AT40" s="109"/>
      <c r="AU40" s="42"/>
      <c r="AV40" s="42"/>
      <c r="AW40" s="42"/>
      <c r="AX40" s="42"/>
      <c r="AY40" s="115"/>
      <c r="AZ40" s="96"/>
      <c r="BA40" s="96"/>
      <c r="BB40" s="115"/>
      <c r="BC40" s="99"/>
      <c r="BD40" s="96"/>
      <c r="BE40" s="96"/>
      <c r="BF40" s="96"/>
      <c r="BG40" s="134"/>
      <c r="BH40" s="117"/>
      <c r="BI40" s="117"/>
      <c r="BJ40" s="117"/>
      <c r="BK40" s="117"/>
      <c r="BL40" s="117"/>
      <c r="BM40" s="118"/>
      <c r="BN40" s="119"/>
      <c r="BO40" s="119"/>
      <c r="BP40" s="96"/>
      <c r="BQ40" s="96"/>
      <c r="BR40" s="120"/>
      <c r="BS40" s="121"/>
      <c r="BT40" s="121"/>
      <c r="BU40" s="121"/>
      <c r="BV40" s="122"/>
      <c r="BW40" s="122"/>
      <c r="BX40" s="123"/>
      <c r="BY40" s="115"/>
      <c r="BZ40" s="123"/>
      <c r="CA40" s="123"/>
      <c r="CD40" s="124"/>
      <c r="CE40" s="96"/>
      <c r="CF40" s="96"/>
      <c r="CG40" s="96"/>
      <c r="CH40" s="125"/>
      <c r="CI40" s="96"/>
      <c r="CJ40" s="96"/>
      <c r="CK40" s="96"/>
      <c r="CL40" s="96"/>
      <c r="CM40" s="126"/>
      <c r="CN40" s="127"/>
      <c r="CO40" s="128"/>
      <c r="CP40" s="128"/>
      <c r="CQ40" s="129"/>
      <c r="CR40" s="127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133"/>
      <c r="DY40" s="133"/>
      <c r="DZ40" s="133"/>
      <c r="EA40" s="133"/>
      <c r="EB40" s="133"/>
      <c r="EC40" s="133"/>
      <c r="ED40" s="133"/>
      <c r="EE40" s="133"/>
      <c r="EF40" s="133"/>
      <c r="EG40" s="133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  <c r="EW40" s="133"/>
      <c r="EX40" s="133"/>
      <c r="EY40" s="133"/>
      <c r="EZ40" s="133"/>
      <c r="FA40" s="133"/>
      <c r="FB40" s="133"/>
      <c r="FC40" s="133"/>
      <c r="FD40" s="133"/>
      <c r="FE40" s="133"/>
      <c r="FF40" s="133"/>
      <c r="FG40" s="133"/>
      <c r="FH40" s="133"/>
      <c r="FI40" s="133"/>
      <c r="FJ40" s="133"/>
      <c r="FK40" s="133"/>
      <c r="FL40" s="133"/>
      <c r="FM40" s="133"/>
      <c r="FN40" s="133"/>
      <c r="FO40" s="133"/>
      <c r="FP40" s="133"/>
      <c r="FQ40" s="133"/>
      <c r="FR40" s="133"/>
      <c r="FS40" s="133"/>
      <c r="FT40" s="133"/>
      <c r="FU40" s="133"/>
      <c r="FV40" s="133"/>
      <c r="FW40" s="133"/>
      <c r="FX40" s="133"/>
      <c r="FY40" s="133"/>
      <c r="FZ40" s="133"/>
      <c r="GA40" s="133"/>
      <c r="GB40" s="133"/>
      <c r="GC40" s="133"/>
      <c r="GD40" s="133"/>
      <c r="GE40" s="133"/>
      <c r="GF40" s="133"/>
      <c r="GG40" s="133"/>
      <c r="GH40" s="133"/>
      <c r="GI40" s="133"/>
      <c r="GJ40" s="133"/>
      <c r="GK40" s="133"/>
      <c r="GL40" s="133"/>
      <c r="GM40" s="133"/>
      <c r="GN40" s="133"/>
      <c r="GO40" s="133"/>
      <c r="GP40" s="133"/>
      <c r="GQ40" s="133"/>
      <c r="GR40" s="133"/>
      <c r="GS40" s="133"/>
      <c r="GT40" s="133"/>
      <c r="GU40" s="133"/>
      <c r="GV40" s="133"/>
      <c r="GW40" s="133"/>
      <c r="GX40" s="133"/>
      <c r="GY40" s="133"/>
      <c r="GZ40" s="133"/>
      <c r="HA40" s="133"/>
      <c r="HB40" s="133"/>
      <c r="HC40" s="133"/>
      <c r="HD40" s="133"/>
      <c r="HE40" s="133"/>
      <c r="HF40" s="133"/>
      <c r="HG40" s="133"/>
      <c r="HH40" s="133"/>
      <c r="HI40" s="133"/>
      <c r="HJ40" s="133"/>
      <c r="HK40" s="133"/>
      <c r="HL40" s="133"/>
      <c r="HM40" s="133"/>
      <c r="HN40" s="133"/>
      <c r="HO40" s="133"/>
      <c r="HP40" s="133"/>
      <c r="HQ40" s="133"/>
      <c r="HR40" s="133"/>
      <c r="HS40" s="133"/>
      <c r="HT40" s="133"/>
      <c r="HU40" s="133"/>
      <c r="HV40" s="133"/>
      <c r="HW40" s="133"/>
      <c r="HX40" s="133"/>
      <c r="HY40" s="133"/>
      <c r="HZ40" s="133"/>
      <c r="IA40" s="133"/>
      <c r="IB40" s="133"/>
      <c r="IC40" s="133"/>
      <c r="ID40" s="133"/>
      <c r="IE40" s="133"/>
      <c r="IF40" s="133"/>
      <c r="IG40" s="133"/>
      <c r="IH40" s="133"/>
      <c r="II40" s="133"/>
      <c r="IJ40" s="133"/>
      <c r="IK40" s="133"/>
      <c r="IL40" s="133"/>
      <c r="IM40" s="133"/>
      <c r="IN40" s="133"/>
      <c r="IO40" s="133"/>
      <c r="IP40" s="133"/>
      <c r="IQ40" s="133"/>
      <c r="IR40" s="133"/>
      <c r="IS40" s="133"/>
      <c r="IT40" s="133"/>
      <c r="IU40" s="133"/>
      <c r="IV40" s="133"/>
      <c r="IW40" s="133"/>
    </row>
    <row r="41" customFormat="false" ht="12.75" hidden="false" customHeight="false" outlineLevel="0" collapsed="false">
      <c r="A41" s="135" t="s">
        <v>129</v>
      </c>
      <c r="B41" s="136"/>
      <c r="C41" s="136"/>
      <c r="D41" s="136" t="s">
        <v>130</v>
      </c>
      <c r="E41" s="136"/>
      <c r="F41" s="136" t="s">
        <v>131</v>
      </c>
      <c r="G41" s="137"/>
      <c r="H41" s="138" t="s">
        <v>132</v>
      </c>
      <c r="I41" s="137"/>
      <c r="J41" s="137"/>
      <c r="K41" s="137"/>
      <c r="L41" s="137"/>
      <c r="M41" s="137"/>
      <c r="N41" s="137"/>
      <c r="O41" s="137"/>
      <c r="P41" s="139"/>
      <c r="Q41" s="140"/>
      <c r="R41" s="96"/>
      <c r="S41" s="96"/>
      <c r="T41" s="40"/>
      <c r="U41" s="40"/>
      <c r="V41" s="141"/>
      <c r="W41" s="40"/>
      <c r="X41" s="141" t="n">
        <f aca="false">X39+AA39+X42</f>
        <v>100544.7499463</v>
      </c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142"/>
      <c r="AR41" s="40"/>
      <c r="AS41" s="40"/>
      <c r="AT41" s="40"/>
      <c r="AU41" s="40"/>
      <c r="AV41" s="40"/>
      <c r="AW41" s="40"/>
      <c r="AX41" s="40"/>
      <c r="AY41" s="40"/>
      <c r="AZ41" s="96"/>
      <c r="BA41" s="96"/>
      <c r="BB41" s="96"/>
      <c r="BC41" s="99"/>
      <c r="BD41" s="96"/>
      <c r="BE41" s="96"/>
      <c r="BF41" s="96"/>
      <c r="BG41" s="128" t="s">
        <v>1</v>
      </c>
      <c r="BH41" s="117"/>
      <c r="BI41" s="96"/>
      <c r="BJ41" s="96"/>
      <c r="BK41" s="96"/>
      <c r="BL41" s="96"/>
      <c r="BM41" s="122"/>
      <c r="BN41" s="122"/>
      <c r="BO41" s="122"/>
      <c r="BP41" s="96"/>
      <c r="BQ41" s="96"/>
      <c r="BR41" s="40"/>
      <c r="BS41" s="40"/>
      <c r="BT41" s="40"/>
      <c r="BU41" s="40"/>
      <c r="BV41" s="122"/>
      <c r="BW41" s="122"/>
      <c r="BX41" s="122"/>
      <c r="BY41" s="122"/>
      <c r="BZ41" s="122"/>
      <c r="CA41" s="122"/>
      <c r="CB41" s="122"/>
      <c r="CC41" s="122"/>
      <c r="CD41" s="122"/>
      <c r="CE41" s="96"/>
      <c r="CF41" s="96"/>
      <c r="CG41" s="96"/>
      <c r="CH41" s="40"/>
      <c r="CI41" s="96"/>
      <c r="CJ41" s="96"/>
      <c r="CK41" s="96"/>
    </row>
    <row r="42" customFormat="false" ht="12.75" hidden="false" customHeight="false" outlineLevel="0" collapsed="false">
      <c r="A42" s="143" t="s">
        <v>133</v>
      </c>
      <c r="B42" s="144"/>
      <c r="C42" s="144"/>
      <c r="D42" s="145" t="s">
        <v>1</v>
      </c>
      <c r="E42" s="146" t="n">
        <v>0.0461</v>
      </c>
      <c r="F42" s="146" t="n">
        <v>0.0461</v>
      </c>
      <c r="G42" s="146"/>
      <c r="H42" s="147" t="n">
        <f aca="false">E42-F42</f>
        <v>0</v>
      </c>
      <c r="I42" s="148"/>
      <c r="J42" s="148"/>
      <c r="K42" s="148"/>
      <c r="L42" s="148"/>
      <c r="M42" s="148"/>
      <c r="N42" s="148"/>
      <c r="O42" s="148"/>
      <c r="P42" s="144"/>
      <c r="Q42" s="149"/>
      <c r="R42" s="150"/>
      <c r="S42" s="150"/>
      <c r="T42" s="151"/>
      <c r="U42" s="148"/>
      <c r="V42" s="152"/>
      <c r="W42" s="148"/>
      <c r="X42" s="152" t="n">
        <v>25390</v>
      </c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40"/>
      <c r="AR42" s="40"/>
      <c r="AS42" s="40"/>
      <c r="AT42" s="40"/>
      <c r="AU42" s="151"/>
      <c r="AV42" s="151"/>
      <c r="AW42" s="151"/>
      <c r="AX42" s="151"/>
      <c r="AY42" s="151"/>
      <c r="AZ42" s="150"/>
      <c r="BA42" s="150"/>
      <c r="BB42" s="150"/>
      <c r="BC42" s="153"/>
      <c r="BD42" s="150"/>
      <c r="BE42" s="150"/>
      <c r="BF42" s="150"/>
      <c r="BG42" s="134" t="n">
        <f aca="false">+CM38</f>
        <v>-6468.43162933943</v>
      </c>
      <c r="BH42" s="150" t="s">
        <v>134</v>
      </c>
      <c r="BI42" s="150"/>
      <c r="BJ42" s="150"/>
      <c r="BK42" s="150"/>
      <c r="BL42" s="150"/>
      <c r="BM42" s="154"/>
      <c r="BN42" s="154"/>
      <c r="BO42" s="154"/>
      <c r="BP42" s="150"/>
      <c r="BQ42" s="150"/>
      <c r="BR42" s="151"/>
      <c r="BS42" s="151"/>
      <c r="BT42" s="151"/>
      <c r="BU42" s="151"/>
      <c r="BV42" s="154"/>
      <c r="BW42" s="154"/>
      <c r="BX42" s="154"/>
      <c r="BY42" s="154"/>
      <c r="BZ42" s="154"/>
      <c r="CA42" s="154"/>
      <c r="CB42" s="154"/>
      <c r="CC42" s="154"/>
      <c r="CD42" s="154"/>
      <c r="CE42" s="150"/>
      <c r="CF42" s="150"/>
      <c r="CG42" s="150"/>
      <c r="CH42" s="151"/>
      <c r="CI42" s="150"/>
      <c r="CJ42" s="150"/>
      <c r="CK42" s="150"/>
      <c r="CL42" s="155"/>
      <c r="CM42" s="156"/>
      <c r="CN42" s="155"/>
      <c r="CO42" s="155"/>
      <c r="CP42" s="155"/>
      <c r="CQ42" s="157"/>
      <c r="CR42" s="155"/>
      <c r="CS42" s="155"/>
      <c r="CT42" s="155"/>
      <c r="CU42" s="155"/>
      <c r="CV42" s="155"/>
      <c r="CW42" s="155"/>
      <c r="CX42" s="155"/>
      <c r="CY42" s="155"/>
      <c r="CZ42" s="155"/>
      <c r="DA42" s="155"/>
      <c r="DB42" s="155"/>
      <c r="DC42" s="155"/>
      <c r="DD42" s="155"/>
      <c r="DE42" s="155"/>
      <c r="DF42" s="155"/>
      <c r="DG42" s="155"/>
      <c r="DH42" s="155"/>
      <c r="DI42" s="155"/>
      <c r="DJ42" s="155"/>
      <c r="DK42" s="155"/>
      <c r="DL42" s="155"/>
      <c r="DM42" s="155"/>
      <c r="DN42" s="155"/>
      <c r="DO42" s="155"/>
      <c r="DP42" s="155"/>
      <c r="DQ42" s="155"/>
      <c r="DR42" s="155"/>
      <c r="DS42" s="155"/>
      <c r="DT42" s="155"/>
      <c r="DU42" s="155"/>
      <c r="DV42" s="155"/>
      <c r="DW42" s="155"/>
      <c r="DX42" s="155"/>
      <c r="DY42" s="155"/>
      <c r="DZ42" s="155"/>
      <c r="EA42" s="155"/>
      <c r="EB42" s="155"/>
      <c r="EC42" s="155"/>
      <c r="ED42" s="155"/>
      <c r="EE42" s="155"/>
      <c r="EF42" s="155"/>
      <c r="EG42" s="155"/>
      <c r="EH42" s="155"/>
      <c r="EI42" s="155"/>
      <c r="EJ42" s="155"/>
      <c r="EK42" s="155"/>
      <c r="EL42" s="155"/>
      <c r="EM42" s="155"/>
      <c r="EN42" s="155"/>
      <c r="EO42" s="155"/>
      <c r="EP42" s="155"/>
      <c r="EQ42" s="155"/>
      <c r="ER42" s="155"/>
      <c r="ES42" s="155"/>
      <c r="ET42" s="155"/>
      <c r="EU42" s="155"/>
      <c r="EV42" s="155"/>
      <c r="EW42" s="155"/>
      <c r="EX42" s="155"/>
      <c r="EY42" s="155"/>
      <c r="EZ42" s="155"/>
      <c r="FA42" s="155"/>
      <c r="FB42" s="155"/>
      <c r="FC42" s="155"/>
      <c r="FD42" s="155"/>
      <c r="FE42" s="155"/>
      <c r="FF42" s="155"/>
      <c r="FG42" s="155"/>
      <c r="FH42" s="155"/>
      <c r="FI42" s="155"/>
      <c r="FJ42" s="155"/>
      <c r="FK42" s="155"/>
      <c r="FL42" s="155"/>
      <c r="FM42" s="155"/>
      <c r="FN42" s="155"/>
      <c r="FO42" s="155"/>
      <c r="FP42" s="155"/>
      <c r="FQ42" s="155"/>
      <c r="FR42" s="155"/>
      <c r="FS42" s="155"/>
      <c r="FT42" s="155"/>
      <c r="FU42" s="155"/>
      <c r="FV42" s="155"/>
      <c r="FW42" s="155"/>
      <c r="FX42" s="155"/>
      <c r="FY42" s="155"/>
      <c r="FZ42" s="155"/>
      <c r="GA42" s="155"/>
      <c r="GB42" s="155"/>
      <c r="GC42" s="155"/>
      <c r="GD42" s="155"/>
      <c r="GE42" s="155"/>
      <c r="GF42" s="155"/>
      <c r="GG42" s="155"/>
      <c r="GH42" s="155"/>
      <c r="GI42" s="155"/>
      <c r="GJ42" s="155"/>
      <c r="GK42" s="155"/>
      <c r="GL42" s="155"/>
      <c r="GM42" s="155"/>
      <c r="GN42" s="155"/>
      <c r="GO42" s="155"/>
      <c r="GP42" s="155"/>
      <c r="GQ42" s="155"/>
      <c r="GR42" s="155"/>
      <c r="GS42" s="155"/>
      <c r="GT42" s="155"/>
      <c r="GU42" s="155"/>
      <c r="GV42" s="155"/>
      <c r="GW42" s="155"/>
      <c r="GX42" s="155"/>
      <c r="GY42" s="155"/>
      <c r="GZ42" s="155"/>
      <c r="HA42" s="155"/>
      <c r="HB42" s="155"/>
      <c r="HC42" s="155"/>
      <c r="HD42" s="155"/>
      <c r="HE42" s="155"/>
      <c r="HF42" s="155"/>
      <c r="HG42" s="155"/>
      <c r="HH42" s="155"/>
      <c r="HI42" s="155"/>
      <c r="HJ42" s="155"/>
      <c r="HK42" s="155"/>
      <c r="HL42" s="155"/>
      <c r="HM42" s="155"/>
      <c r="HN42" s="155"/>
      <c r="HO42" s="155"/>
      <c r="HP42" s="155"/>
      <c r="HQ42" s="155"/>
      <c r="HR42" s="155"/>
      <c r="HS42" s="155"/>
      <c r="HT42" s="155"/>
      <c r="HU42" s="155"/>
      <c r="HV42" s="155"/>
      <c r="HW42" s="155"/>
      <c r="HX42" s="155"/>
      <c r="HY42" s="155"/>
      <c r="HZ42" s="155"/>
      <c r="IA42" s="155"/>
      <c r="IB42" s="155"/>
      <c r="IC42" s="155"/>
      <c r="ID42" s="155"/>
      <c r="IE42" s="155"/>
      <c r="IF42" s="155"/>
      <c r="IG42" s="155"/>
      <c r="IH42" s="155"/>
      <c r="II42" s="155"/>
      <c r="IJ42" s="155"/>
      <c r="IK42" s="155"/>
      <c r="IL42" s="155"/>
      <c r="IM42" s="155"/>
      <c r="IN42" s="155"/>
      <c r="IO42" s="155"/>
      <c r="IP42" s="155"/>
      <c r="IQ42" s="155"/>
      <c r="IR42" s="155"/>
      <c r="IS42" s="155"/>
      <c r="IT42" s="155"/>
      <c r="IU42" s="155"/>
      <c r="IV42" s="155"/>
      <c r="IW42" s="155"/>
    </row>
    <row r="43" customFormat="false" ht="12.75" hidden="false" customHeight="false" outlineLevel="0" collapsed="false">
      <c r="A43" s="143" t="s">
        <v>135</v>
      </c>
      <c r="B43" s="144"/>
      <c r="C43" s="144"/>
      <c r="D43" s="145" t="s">
        <v>1</v>
      </c>
      <c r="E43" s="146" t="n">
        <v>0.0497</v>
      </c>
      <c r="F43" s="146" t="n">
        <v>0.0497</v>
      </c>
      <c r="G43" s="146"/>
      <c r="H43" s="147" t="n">
        <f aca="false">E43-F43</f>
        <v>0</v>
      </c>
      <c r="I43" s="158" t="n">
        <v>0</v>
      </c>
      <c r="J43" s="158" t="n">
        <v>0</v>
      </c>
      <c r="K43" s="158" t="n">
        <v>0</v>
      </c>
      <c r="L43" s="158" t="n">
        <v>0</v>
      </c>
      <c r="M43" s="158" t="n">
        <v>0</v>
      </c>
      <c r="N43" s="158" t="n">
        <v>0</v>
      </c>
      <c r="O43" s="158"/>
      <c r="P43" s="144"/>
      <c r="Q43" s="149"/>
      <c r="R43" s="150"/>
      <c r="S43" s="150"/>
      <c r="T43" s="151"/>
      <c r="U43" s="158" t="n">
        <v>0</v>
      </c>
      <c r="V43" s="152"/>
      <c r="W43" s="158" t="n">
        <v>0</v>
      </c>
      <c r="X43" s="152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40"/>
      <c r="AR43" s="40"/>
      <c r="AS43" s="40"/>
      <c r="AT43" s="40"/>
      <c r="AU43" s="151"/>
      <c r="AV43" s="151"/>
      <c r="AW43" s="151"/>
      <c r="AX43" s="151"/>
      <c r="AY43" s="151"/>
      <c r="AZ43" s="150"/>
      <c r="BA43" s="150"/>
      <c r="BB43" s="150"/>
      <c r="BC43" s="153"/>
      <c r="BD43" s="150"/>
      <c r="BE43" s="150"/>
      <c r="BF43" s="150"/>
      <c r="BG43" s="134" t="n">
        <f aca="false">+CJ38</f>
        <v>-6824.55760112435</v>
      </c>
      <c r="BH43" s="150" t="s">
        <v>106</v>
      </c>
      <c r="BI43" s="150"/>
      <c r="BJ43" s="150"/>
      <c r="BK43" s="150"/>
      <c r="BL43" s="150"/>
      <c r="BM43" s="154"/>
      <c r="BN43" s="154"/>
      <c r="BO43" s="154"/>
      <c r="BP43" s="150"/>
      <c r="BQ43" s="150"/>
      <c r="BR43" s="151"/>
      <c r="BS43" s="151"/>
      <c r="BT43" s="151"/>
      <c r="BU43" s="151"/>
      <c r="BV43" s="154"/>
      <c r="BW43" s="154"/>
      <c r="BX43" s="154"/>
      <c r="BY43" s="154"/>
      <c r="BZ43" s="154"/>
      <c r="CA43" s="154"/>
      <c r="CB43" s="154"/>
      <c r="CC43" s="154"/>
      <c r="CD43" s="154"/>
      <c r="CE43" s="150"/>
      <c r="CF43" s="150"/>
      <c r="CG43" s="150"/>
      <c r="CH43" s="151"/>
      <c r="CI43" s="150"/>
      <c r="CJ43" s="150"/>
      <c r="CK43" s="150"/>
      <c r="CL43" s="155"/>
      <c r="CM43" s="156"/>
      <c r="CN43" s="155"/>
      <c r="CO43" s="155"/>
      <c r="CP43" s="155"/>
      <c r="CQ43" s="157"/>
      <c r="CR43" s="155"/>
      <c r="CS43" s="155"/>
      <c r="CT43" s="155"/>
      <c r="CU43" s="155"/>
      <c r="CV43" s="155"/>
      <c r="CW43" s="155"/>
      <c r="CX43" s="155"/>
      <c r="CY43" s="155"/>
      <c r="CZ43" s="155"/>
      <c r="DA43" s="155"/>
      <c r="DB43" s="155"/>
      <c r="DC43" s="155"/>
      <c r="DD43" s="155"/>
      <c r="DE43" s="155"/>
      <c r="DF43" s="155"/>
      <c r="DG43" s="155"/>
      <c r="DH43" s="155"/>
      <c r="DI43" s="155"/>
      <c r="DJ43" s="155"/>
      <c r="DK43" s="155"/>
      <c r="DL43" s="155"/>
      <c r="DM43" s="155"/>
      <c r="DN43" s="155"/>
      <c r="DO43" s="155"/>
      <c r="DP43" s="155"/>
      <c r="DQ43" s="155"/>
      <c r="DR43" s="155"/>
      <c r="DS43" s="155"/>
      <c r="DT43" s="155"/>
      <c r="DU43" s="155"/>
      <c r="DV43" s="155"/>
      <c r="DW43" s="155"/>
      <c r="DX43" s="155"/>
      <c r="DY43" s="155"/>
      <c r="DZ43" s="155"/>
      <c r="EA43" s="155"/>
      <c r="EB43" s="155"/>
      <c r="EC43" s="155"/>
      <c r="ED43" s="155"/>
      <c r="EE43" s="155"/>
      <c r="EF43" s="155"/>
      <c r="EG43" s="155"/>
      <c r="EH43" s="155"/>
      <c r="EI43" s="155"/>
      <c r="EJ43" s="155"/>
      <c r="EK43" s="155"/>
      <c r="EL43" s="155"/>
      <c r="EM43" s="155"/>
      <c r="EN43" s="155"/>
      <c r="EO43" s="155"/>
      <c r="EP43" s="155"/>
      <c r="EQ43" s="155"/>
      <c r="ER43" s="155"/>
      <c r="ES43" s="155"/>
      <c r="ET43" s="155"/>
      <c r="EU43" s="155"/>
      <c r="EV43" s="155"/>
      <c r="EW43" s="155"/>
      <c r="EX43" s="155"/>
      <c r="EY43" s="155"/>
      <c r="EZ43" s="155"/>
      <c r="FA43" s="155"/>
      <c r="FB43" s="155"/>
      <c r="FC43" s="155"/>
      <c r="FD43" s="155"/>
      <c r="FE43" s="155"/>
      <c r="FF43" s="155"/>
      <c r="FG43" s="155"/>
      <c r="FH43" s="155"/>
      <c r="FI43" s="155"/>
      <c r="FJ43" s="155"/>
      <c r="FK43" s="155"/>
      <c r="FL43" s="155"/>
      <c r="FM43" s="155"/>
      <c r="FN43" s="155"/>
      <c r="FO43" s="155"/>
      <c r="FP43" s="155"/>
      <c r="FQ43" s="155"/>
      <c r="FR43" s="155"/>
      <c r="FS43" s="155"/>
      <c r="FT43" s="155"/>
      <c r="FU43" s="155"/>
      <c r="FV43" s="155"/>
      <c r="FW43" s="155"/>
      <c r="FX43" s="155"/>
      <c r="FY43" s="155"/>
      <c r="FZ43" s="155"/>
      <c r="GA43" s="155"/>
      <c r="GB43" s="155"/>
      <c r="GC43" s="155"/>
      <c r="GD43" s="155"/>
      <c r="GE43" s="155"/>
      <c r="GF43" s="155"/>
      <c r="GG43" s="155"/>
      <c r="GH43" s="155"/>
      <c r="GI43" s="155"/>
      <c r="GJ43" s="155"/>
      <c r="GK43" s="155"/>
      <c r="GL43" s="155"/>
      <c r="GM43" s="155"/>
      <c r="GN43" s="155"/>
      <c r="GO43" s="155"/>
      <c r="GP43" s="155"/>
      <c r="GQ43" s="155"/>
      <c r="GR43" s="155"/>
      <c r="GS43" s="155"/>
      <c r="GT43" s="155"/>
      <c r="GU43" s="155"/>
      <c r="GV43" s="155"/>
      <c r="GW43" s="155"/>
      <c r="GX43" s="155"/>
      <c r="GY43" s="155"/>
      <c r="GZ43" s="155"/>
      <c r="HA43" s="155"/>
      <c r="HB43" s="155"/>
      <c r="HC43" s="155"/>
      <c r="HD43" s="155"/>
      <c r="HE43" s="155"/>
      <c r="HF43" s="155"/>
      <c r="HG43" s="155"/>
      <c r="HH43" s="155"/>
      <c r="HI43" s="155"/>
      <c r="HJ43" s="155"/>
      <c r="HK43" s="155"/>
      <c r="HL43" s="155"/>
      <c r="HM43" s="155"/>
      <c r="HN43" s="155"/>
      <c r="HO43" s="155"/>
      <c r="HP43" s="155"/>
      <c r="HQ43" s="155"/>
      <c r="HR43" s="155"/>
      <c r="HS43" s="155"/>
      <c r="HT43" s="155"/>
      <c r="HU43" s="155"/>
      <c r="HV43" s="155"/>
      <c r="HW43" s="155"/>
      <c r="HX43" s="155"/>
      <c r="HY43" s="155"/>
      <c r="HZ43" s="155"/>
      <c r="IA43" s="155"/>
      <c r="IB43" s="155"/>
      <c r="IC43" s="155"/>
      <c r="ID43" s="155"/>
      <c r="IE43" s="155"/>
      <c r="IF43" s="155"/>
      <c r="IG43" s="155"/>
      <c r="IH43" s="155"/>
      <c r="II43" s="155"/>
      <c r="IJ43" s="155"/>
      <c r="IK43" s="155"/>
      <c r="IL43" s="155"/>
      <c r="IM43" s="155"/>
      <c r="IN43" s="155"/>
      <c r="IO43" s="155"/>
      <c r="IP43" s="155"/>
      <c r="IQ43" s="155"/>
      <c r="IR43" s="155"/>
      <c r="IS43" s="155"/>
      <c r="IT43" s="155"/>
      <c r="IU43" s="155"/>
      <c r="IV43" s="155"/>
      <c r="IW43" s="155"/>
    </row>
    <row r="44" customFormat="false" ht="12.75" hidden="false" customHeight="false" outlineLevel="0" collapsed="false">
      <c r="A44" s="143" t="s">
        <v>136</v>
      </c>
      <c r="B44" s="144"/>
      <c r="C44" s="144"/>
      <c r="D44" s="145" t="s">
        <v>1</v>
      </c>
      <c r="E44" s="146" t="n">
        <v>0.0441</v>
      </c>
      <c r="F44" s="146" t="n">
        <v>0.0441</v>
      </c>
      <c r="G44" s="146"/>
      <c r="H44" s="147" t="n">
        <f aca="false">E44-F44</f>
        <v>0</v>
      </c>
      <c r="I44" s="158" t="n">
        <v>0</v>
      </c>
      <c r="J44" s="158" t="n">
        <v>0</v>
      </c>
      <c r="K44" s="158" t="n">
        <v>0</v>
      </c>
      <c r="L44" s="158" t="n">
        <v>0</v>
      </c>
      <c r="M44" s="158" t="n">
        <v>0</v>
      </c>
      <c r="N44" s="158" t="n">
        <v>0</v>
      </c>
      <c r="O44" s="158"/>
      <c r="P44" s="144"/>
      <c r="Q44" s="149"/>
      <c r="R44" s="150"/>
      <c r="S44" s="150"/>
      <c r="T44" s="151"/>
      <c r="U44" s="158" t="n">
        <v>0</v>
      </c>
      <c r="V44" s="152"/>
      <c r="W44" s="158" t="n">
        <v>0</v>
      </c>
      <c r="X44" s="152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40"/>
      <c r="AR44" s="40"/>
      <c r="AS44" s="40"/>
      <c r="AT44" s="40"/>
      <c r="AU44" s="151"/>
      <c r="AV44" s="151"/>
      <c r="AW44" s="151"/>
      <c r="AX44" s="151"/>
      <c r="AY44" s="151"/>
      <c r="AZ44" s="150"/>
      <c r="BA44" s="150"/>
      <c r="BB44" s="150"/>
      <c r="BC44" s="153"/>
      <c r="BD44" s="150"/>
      <c r="BE44" s="150"/>
      <c r="BF44" s="150"/>
      <c r="BG44" s="128" t="s">
        <v>1</v>
      </c>
      <c r="BH44" s="150" t="n">
        <v>33772</v>
      </c>
      <c r="BI44" s="150"/>
      <c r="BJ44" s="150"/>
      <c r="BK44" s="150"/>
      <c r="BL44" s="150"/>
      <c r="BM44" s="154"/>
      <c r="BN44" s="154"/>
      <c r="BO44" s="154"/>
      <c r="BP44" s="150"/>
      <c r="BQ44" s="150"/>
      <c r="BR44" s="151"/>
      <c r="BS44" s="151"/>
      <c r="BT44" s="151"/>
      <c r="BU44" s="151"/>
      <c r="BV44" s="154"/>
      <c r="BW44" s="154"/>
      <c r="BX44" s="154"/>
      <c r="BY44" s="154"/>
      <c r="BZ44" s="154"/>
      <c r="CA44" s="154"/>
      <c r="CB44" s="154"/>
      <c r="CC44" s="154"/>
      <c r="CD44" s="154"/>
      <c r="CE44" s="150"/>
      <c r="CF44" s="150"/>
      <c r="CG44" s="150"/>
      <c r="CH44" s="151"/>
      <c r="CI44" s="150"/>
      <c r="CJ44" s="150"/>
      <c r="CK44" s="150"/>
      <c r="CL44" s="155"/>
      <c r="CM44" s="156"/>
      <c r="CN44" s="155"/>
      <c r="CO44" s="155"/>
      <c r="CP44" s="155"/>
      <c r="CQ44" s="157"/>
      <c r="CR44" s="155"/>
      <c r="CS44" s="155"/>
      <c r="CT44" s="155"/>
      <c r="CU44" s="155"/>
      <c r="CV44" s="155"/>
      <c r="CW44" s="155"/>
      <c r="CX44" s="155"/>
      <c r="CY44" s="155"/>
      <c r="CZ44" s="155"/>
      <c r="DA44" s="155"/>
      <c r="DB44" s="155"/>
      <c r="DC44" s="155"/>
      <c r="DD44" s="155"/>
      <c r="DE44" s="155"/>
      <c r="DF44" s="155"/>
      <c r="DG44" s="155"/>
      <c r="DH44" s="155"/>
      <c r="DI44" s="155"/>
      <c r="DJ44" s="155"/>
      <c r="DK44" s="155"/>
      <c r="DL44" s="155"/>
      <c r="DM44" s="155"/>
      <c r="DN44" s="155"/>
      <c r="DO44" s="155"/>
      <c r="DP44" s="155"/>
      <c r="DQ44" s="155"/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155"/>
      <c r="EL44" s="155"/>
      <c r="EM44" s="155"/>
      <c r="EN44" s="155"/>
      <c r="EO44" s="155"/>
      <c r="EP44" s="155"/>
      <c r="EQ44" s="155"/>
      <c r="ER44" s="155"/>
      <c r="ES44" s="155"/>
      <c r="ET44" s="155"/>
      <c r="EU44" s="155"/>
      <c r="EV44" s="155"/>
      <c r="EW44" s="155"/>
      <c r="EX44" s="155"/>
      <c r="EY44" s="155"/>
      <c r="EZ44" s="155"/>
      <c r="FA44" s="155"/>
      <c r="FB44" s="155"/>
      <c r="FC44" s="155"/>
      <c r="FD44" s="155"/>
      <c r="FE44" s="155"/>
      <c r="FF44" s="155"/>
      <c r="FG44" s="155"/>
      <c r="FH44" s="155"/>
      <c r="FI44" s="155"/>
      <c r="FJ44" s="155"/>
      <c r="FK44" s="155"/>
      <c r="FL44" s="155"/>
      <c r="FM44" s="155"/>
      <c r="FN44" s="155"/>
      <c r="FO44" s="155"/>
      <c r="FP44" s="155"/>
      <c r="FQ44" s="155"/>
      <c r="FR44" s="155"/>
      <c r="FS44" s="155"/>
      <c r="FT44" s="155"/>
      <c r="FU44" s="155"/>
      <c r="FV44" s="155"/>
      <c r="FW44" s="155"/>
      <c r="FX44" s="155"/>
      <c r="FY44" s="155"/>
      <c r="FZ44" s="155"/>
      <c r="GA44" s="155"/>
      <c r="GB44" s="155"/>
      <c r="GC44" s="155"/>
      <c r="GD44" s="155"/>
      <c r="GE44" s="155"/>
      <c r="GF44" s="155"/>
      <c r="GG44" s="155"/>
      <c r="GH44" s="155"/>
      <c r="GI44" s="155"/>
      <c r="GJ44" s="155"/>
      <c r="GK44" s="155"/>
      <c r="GL44" s="155"/>
      <c r="GM44" s="155"/>
      <c r="GN44" s="155"/>
      <c r="GO44" s="155"/>
      <c r="GP44" s="155"/>
      <c r="GQ44" s="155"/>
      <c r="GR44" s="155"/>
      <c r="GS44" s="155"/>
      <c r="GT44" s="155"/>
      <c r="GU44" s="155"/>
      <c r="GV44" s="155"/>
      <c r="GW44" s="155"/>
      <c r="GX44" s="155"/>
      <c r="GY44" s="155"/>
      <c r="GZ44" s="155"/>
      <c r="HA44" s="155"/>
      <c r="HB44" s="155"/>
      <c r="HC44" s="155"/>
      <c r="HD44" s="155"/>
      <c r="HE44" s="155"/>
      <c r="HF44" s="155"/>
      <c r="HG44" s="155"/>
      <c r="HH44" s="155"/>
      <c r="HI44" s="155"/>
      <c r="HJ44" s="155"/>
      <c r="HK44" s="155"/>
      <c r="HL44" s="155"/>
      <c r="HM44" s="155"/>
      <c r="HN44" s="155"/>
      <c r="HO44" s="155"/>
      <c r="HP44" s="155"/>
      <c r="HQ44" s="155"/>
      <c r="HR44" s="155"/>
      <c r="HS44" s="155"/>
      <c r="HT44" s="155"/>
      <c r="HU44" s="155"/>
      <c r="HV44" s="155"/>
      <c r="HW44" s="155"/>
      <c r="HX44" s="155"/>
      <c r="HY44" s="155"/>
      <c r="HZ44" s="155"/>
      <c r="IA44" s="155"/>
      <c r="IB44" s="155"/>
      <c r="IC44" s="155"/>
      <c r="ID44" s="155"/>
      <c r="IE44" s="155"/>
      <c r="IF44" s="155"/>
      <c r="IG44" s="155"/>
      <c r="IH44" s="155"/>
      <c r="II44" s="155"/>
      <c r="IJ44" s="155"/>
      <c r="IK44" s="155"/>
      <c r="IL44" s="155"/>
      <c r="IM44" s="155"/>
      <c r="IN44" s="155"/>
      <c r="IO44" s="155"/>
      <c r="IP44" s="155"/>
      <c r="IQ44" s="155"/>
      <c r="IR44" s="155"/>
      <c r="IS44" s="155"/>
      <c r="IT44" s="155"/>
      <c r="IU44" s="155"/>
      <c r="IV44" s="155"/>
      <c r="IW44" s="155"/>
    </row>
    <row r="45" customFormat="false" ht="12.75" hidden="false" customHeight="false" outlineLevel="0" collapsed="false">
      <c r="A45" s="143" t="s">
        <v>137</v>
      </c>
      <c r="B45" s="144"/>
      <c r="C45" s="144"/>
      <c r="D45" s="145" t="s">
        <v>1</v>
      </c>
      <c r="E45" s="41" t="n">
        <v>0.0061919</v>
      </c>
      <c r="F45" s="41" t="n">
        <v>0.0061919</v>
      </c>
      <c r="G45" s="41"/>
      <c r="H45" s="147" t="n">
        <f aca="false">E45-F45</f>
        <v>0</v>
      </c>
      <c r="I45" s="158" t="n">
        <v>0</v>
      </c>
      <c r="J45" s="158" t="n">
        <v>0</v>
      </c>
      <c r="K45" s="158" t="n">
        <v>0</v>
      </c>
      <c r="L45" s="158" t="n">
        <v>0</v>
      </c>
      <c r="M45" s="158" t="n">
        <v>0</v>
      </c>
      <c r="N45" s="158" t="n">
        <v>0</v>
      </c>
      <c r="O45" s="158"/>
      <c r="P45" s="144"/>
      <c r="Q45" s="149"/>
      <c r="R45" s="150"/>
      <c r="S45" s="150"/>
      <c r="T45" s="151"/>
      <c r="U45" s="158" t="n">
        <v>0</v>
      </c>
      <c r="V45" s="152"/>
      <c r="W45" s="158" t="n">
        <v>0</v>
      </c>
      <c r="X45" s="152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40"/>
      <c r="AR45" s="40"/>
      <c r="AS45" s="40"/>
      <c r="AT45" s="40"/>
      <c r="AU45" s="151"/>
      <c r="AV45" s="151"/>
      <c r="AW45" s="151"/>
      <c r="AX45" s="151"/>
      <c r="AY45" s="151"/>
      <c r="AZ45" s="150"/>
      <c r="BA45" s="150"/>
      <c r="BB45" s="150"/>
      <c r="BC45" s="153"/>
      <c r="BD45" s="150"/>
      <c r="BE45" s="150"/>
      <c r="BF45" s="150"/>
      <c r="BG45" s="128"/>
      <c r="BH45" s="150"/>
      <c r="BI45" s="150"/>
      <c r="BJ45" s="150"/>
      <c r="BK45" s="150"/>
      <c r="BL45" s="150"/>
      <c r="BM45" s="154"/>
      <c r="BN45" s="154"/>
      <c r="BO45" s="154"/>
      <c r="BP45" s="150"/>
      <c r="BQ45" s="150"/>
      <c r="BR45" s="151"/>
      <c r="BS45" s="151"/>
      <c r="BT45" s="151"/>
      <c r="BU45" s="151"/>
      <c r="BV45" s="154"/>
      <c r="BW45" s="154"/>
      <c r="BX45" s="154"/>
      <c r="BY45" s="154"/>
      <c r="BZ45" s="154"/>
      <c r="CA45" s="154"/>
      <c r="CB45" s="154"/>
      <c r="CC45" s="154"/>
      <c r="CD45" s="154"/>
      <c r="CE45" s="150"/>
      <c r="CF45" s="150"/>
      <c r="CG45" s="150"/>
      <c r="CH45" s="151"/>
      <c r="CI45" s="150"/>
      <c r="CJ45" s="150"/>
      <c r="CK45" s="150"/>
      <c r="CL45" s="155"/>
      <c r="CM45" s="156"/>
      <c r="CN45" s="155"/>
      <c r="CO45" s="155"/>
      <c r="CP45" s="155"/>
      <c r="CQ45" s="157"/>
      <c r="CR45" s="155"/>
      <c r="CS45" s="155"/>
      <c r="CT45" s="155"/>
      <c r="CU45" s="155"/>
      <c r="CV45" s="155"/>
      <c r="CW45" s="155"/>
      <c r="CX45" s="155"/>
      <c r="CY45" s="155"/>
      <c r="CZ45" s="155"/>
      <c r="DA45" s="155"/>
      <c r="DB45" s="155"/>
      <c r="DC45" s="155"/>
      <c r="DD45" s="155"/>
      <c r="DE45" s="155"/>
      <c r="DF45" s="155"/>
      <c r="DG45" s="155"/>
      <c r="DH45" s="155"/>
      <c r="DI45" s="155"/>
      <c r="DJ45" s="155"/>
      <c r="DK45" s="155"/>
      <c r="DL45" s="155"/>
      <c r="DM45" s="155"/>
      <c r="DN45" s="155"/>
      <c r="DO45" s="155"/>
      <c r="DP45" s="155"/>
      <c r="DQ45" s="155"/>
      <c r="DR45" s="155"/>
      <c r="DS45" s="155"/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/>
      <c r="EX45" s="155"/>
      <c r="EY45" s="155"/>
      <c r="EZ45" s="155"/>
      <c r="FA45" s="155"/>
      <c r="FB45" s="155"/>
      <c r="FC45" s="155"/>
      <c r="FD45" s="155"/>
      <c r="FE45" s="155"/>
      <c r="FF45" s="155"/>
      <c r="FG45" s="155"/>
      <c r="FH45" s="155"/>
      <c r="FI45" s="155"/>
      <c r="FJ45" s="155"/>
      <c r="FK45" s="155"/>
      <c r="FL45" s="155"/>
      <c r="FM45" s="155"/>
      <c r="FN45" s="155"/>
      <c r="FO45" s="155"/>
      <c r="FP45" s="155"/>
      <c r="FQ45" s="155"/>
      <c r="FR45" s="155"/>
      <c r="FS45" s="155"/>
      <c r="FT45" s="155"/>
      <c r="FU45" s="155"/>
      <c r="FV45" s="155"/>
      <c r="FW45" s="155"/>
      <c r="FX45" s="155"/>
      <c r="FY45" s="155"/>
      <c r="FZ45" s="155"/>
      <c r="GA45" s="155"/>
      <c r="GB45" s="155"/>
      <c r="GC45" s="155"/>
      <c r="GD45" s="155"/>
      <c r="GE45" s="155"/>
      <c r="GF45" s="155"/>
      <c r="GG45" s="155"/>
      <c r="GH45" s="155"/>
      <c r="GI45" s="155"/>
      <c r="GJ45" s="155"/>
      <c r="GK45" s="155"/>
      <c r="GL45" s="155"/>
      <c r="GM45" s="155"/>
      <c r="GN45" s="155"/>
      <c r="GO45" s="155"/>
      <c r="GP45" s="155"/>
      <c r="GQ45" s="155"/>
      <c r="GR45" s="155"/>
      <c r="GS45" s="155"/>
      <c r="GT45" s="155"/>
      <c r="GU45" s="155"/>
      <c r="GV45" s="155"/>
      <c r="GW45" s="155"/>
      <c r="GX45" s="155"/>
      <c r="GY45" s="155"/>
      <c r="GZ45" s="155"/>
      <c r="HA45" s="155"/>
      <c r="HB45" s="155"/>
      <c r="HC45" s="155"/>
      <c r="HD45" s="155"/>
      <c r="HE45" s="155"/>
      <c r="HF45" s="155"/>
      <c r="HG45" s="155"/>
      <c r="HH45" s="155"/>
      <c r="HI45" s="155"/>
      <c r="HJ45" s="155"/>
      <c r="HK45" s="155"/>
      <c r="HL45" s="155"/>
      <c r="HM45" s="155"/>
      <c r="HN45" s="155"/>
      <c r="HO45" s="155"/>
      <c r="HP45" s="155"/>
      <c r="HQ45" s="155"/>
      <c r="HR45" s="155"/>
      <c r="HS45" s="155"/>
      <c r="HT45" s="155"/>
      <c r="HU45" s="155"/>
      <c r="HV45" s="155"/>
      <c r="HW45" s="155"/>
      <c r="HX45" s="155"/>
      <c r="HY45" s="155"/>
      <c r="HZ45" s="155"/>
      <c r="IA45" s="155"/>
      <c r="IB45" s="155"/>
      <c r="IC45" s="155"/>
      <c r="ID45" s="155"/>
      <c r="IE45" s="155"/>
      <c r="IF45" s="155"/>
      <c r="IG45" s="155"/>
      <c r="IH45" s="155"/>
      <c r="II45" s="155"/>
      <c r="IJ45" s="155"/>
      <c r="IK45" s="155"/>
      <c r="IL45" s="155"/>
      <c r="IM45" s="155"/>
      <c r="IN45" s="155"/>
      <c r="IO45" s="155"/>
      <c r="IP45" s="155"/>
      <c r="IQ45" s="155"/>
      <c r="IR45" s="155"/>
      <c r="IS45" s="155"/>
      <c r="IT45" s="155"/>
      <c r="IU45" s="155"/>
      <c r="IV45" s="155"/>
      <c r="IW45" s="155"/>
    </row>
    <row r="46" customFormat="false" ht="12.75" hidden="false" customHeight="false" outlineLevel="0" collapsed="false">
      <c r="A46" s="143" t="s">
        <v>138</v>
      </c>
      <c r="B46" s="144"/>
      <c r="C46" s="144"/>
      <c r="D46" s="145" t="s">
        <v>1</v>
      </c>
      <c r="E46" s="159" t="n">
        <v>0.0119</v>
      </c>
      <c r="F46" s="159" t="n">
        <v>0.0119</v>
      </c>
      <c r="G46" s="146"/>
      <c r="H46" s="147" t="n">
        <f aca="false">E46-F46</f>
        <v>0</v>
      </c>
      <c r="I46" s="158" t="n">
        <v>0</v>
      </c>
      <c r="J46" s="158" t="n">
        <v>0</v>
      </c>
      <c r="K46" s="158" t="n">
        <v>0</v>
      </c>
      <c r="L46" s="158" t="n">
        <v>0</v>
      </c>
      <c r="M46" s="158" t="n">
        <v>0</v>
      </c>
      <c r="N46" s="158" t="n">
        <v>0</v>
      </c>
      <c r="O46" s="158"/>
      <c r="P46" s="144"/>
      <c r="Q46" s="149"/>
      <c r="R46" s="150"/>
      <c r="S46" s="150"/>
      <c r="T46" s="151"/>
      <c r="U46" s="158" t="n">
        <v>0</v>
      </c>
      <c r="V46" s="152"/>
      <c r="W46" s="158" t="n">
        <v>0</v>
      </c>
      <c r="X46" s="152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40"/>
      <c r="AR46" s="40"/>
      <c r="AS46" s="40"/>
      <c r="AT46" s="40"/>
      <c r="AU46" s="151"/>
      <c r="AV46" s="151"/>
      <c r="AW46" s="151"/>
      <c r="AX46" s="151"/>
      <c r="AY46" s="151"/>
      <c r="AZ46" s="150"/>
      <c r="BA46" s="150"/>
      <c r="BB46" s="150"/>
      <c r="BC46" s="153"/>
      <c r="BD46" s="150"/>
      <c r="BE46" s="150"/>
      <c r="BF46" s="150"/>
      <c r="BG46" s="128"/>
      <c r="BH46" s="150"/>
      <c r="BI46" s="150"/>
      <c r="BJ46" s="150"/>
      <c r="BK46" s="150"/>
      <c r="BL46" s="150"/>
      <c r="BM46" s="154"/>
      <c r="BN46" s="154"/>
      <c r="BO46" s="154"/>
      <c r="BP46" s="150"/>
      <c r="BQ46" s="150"/>
      <c r="BR46" s="151"/>
      <c r="BS46" s="151"/>
      <c r="BT46" s="151"/>
      <c r="BU46" s="151"/>
      <c r="BV46" s="154"/>
      <c r="BW46" s="154"/>
      <c r="BX46" s="154"/>
      <c r="BY46" s="154"/>
      <c r="BZ46" s="154"/>
      <c r="CA46" s="154"/>
      <c r="CB46" s="154"/>
      <c r="CC46" s="154"/>
      <c r="CD46" s="154"/>
      <c r="CE46" s="150"/>
      <c r="CF46" s="150"/>
      <c r="CG46" s="150"/>
      <c r="CH46" s="151"/>
      <c r="CI46" s="150"/>
      <c r="CJ46" s="150"/>
      <c r="CK46" s="150"/>
      <c r="CL46" s="155"/>
      <c r="CM46" s="156"/>
      <c r="CN46" s="155"/>
      <c r="CO46" s="155"/>
      <c r="CP46" s="155"/>
      <c r="CQ46" s="157"/>
      <c r="CR46" s="155"/>
      <c r="CS46" s="155"/>
      <c r="CT46" s="155"/>
      <c r="CU46" s="155"/>
      <c r="CV46" s="155"/>
      <c r="CW46" s="155"/>
      <c r="CX46" s="155"/>
      <c r="CY46" s="155"/>
      <c r="CZ46" s="155"/>
      <c r="DA46" s="155"/>
      <c r="DB46" s="155"/>
      <c r="DC46" s="155"/>
      <c r="DD46" s="155"/>
      <c r="DE46" s="155"/>
      <c r="DF46" s="155"/>
      <c r="DG46" s="155"/>
      <c r="DH46" s="155"/>
      <c r="DI46" s="155"/>
      <c r="DJ46" s="155"/>
      <c r="DK46" s="155"/>
      <c r="DL46" s="155"/>
      <c r="DM46" s="155"/>
      <c r="DN46" s="155"/>
      <c r="DO46" s="155"/>
      <c r="DP46" s="155"/>
      <c r="DQ46" s="155"/>
      <c r="DR46" s="155"/>
      <c r="DS46" s="155"/>
      <c r="DT46" s="155"/>
      <c r="DU46" s="155"/>
      <c r="DV46" s="155"/>
      <c r="DW46" s="155"/>
      <c r="DX46" s="155"/>
      <c r="DY46" s="155"/>
      <c r="DZ46" s="155"/>
      <c r="EA46" s="155"/>
      <c r="EB46" s="155"/>
      <c r="EC46" s="155"/>
      <c r="ED46" s="155"/>
      <c r="EE46" s="155"/>
      <c r="EF46" s="155"/>
      <c r="EG46" s="155"/>
      <c r="EH46" s="155"/>
      <c r="EI46" s="155"/>
      <c r="EJ46" s="155"/>
      <c r="EK46" s="155"/>
      <c r="EL46" s="155"/>
      <c r="EM46" s="155"/>
      <c r="EN46" s="155"/>
      <c r="EO46" s="155"/>
      <c r="EP46" s="155"/>
      <c r="EQ46" s="155"/>
      <c r="ER46" s="155"/>
      <c r="ES46" s="155"/>
      <c r="ET46" s="155"/>
      <c r="EU46" s="155"/>
      <c r="EV46" s="155"/>
      <c r="EW46" s="155"/>
      <c r="EX46" s="155"/>
      <c r="EY46" s="155"/>
      <c r="EZ46" s="155"/>
      <c r="FA46" s="155"/>
      <c r="FB46" s="155"/>
      <c r="FC46" s="155"/>
      <c r="FD46" s="155"/>
      <c r="FE46" s="155"/>
      <c r="FF46" s="155"/>
      <c r="FG46" s="155"/>
      <c r="FH46" s="155"/>
      <c r="FI46" s="155"/>
      <c r="FJ46" s="155"/>
      <c r="FK46" s="155"/>
      <c r="FL46" s="155"/>
      <c r="FM46" s="155"/>
      <c r="FN46" s="155"/>
      <c r="FO46" s="155"/>
      <c r="FP46" s="155"/>
      <c r="FQ46" s="155"/>
      <c r="FR46" s="155"/>
      <c r="FS46" s="155"/>
      <c r="FT46" s="155"/>
      <c r="FU46" s="155"/>
      <c r="FV46" s="155"/>
      <c r="FW46" s="155"/>
      <c r="FX46" s="155"/>
      <c r="FY46" s="155"/>
      <c r="FZ46" s="155"/>
      <c r="GA46" s="155"/>
      <c r="GB46" s="155"/>
      <c r="GC46" s="155"/>
      <c r="GD46" s="155"/>
      <c r="GE46" s="155"/>
      <c r="GF46" s="155"/>
      <c r="GG46" s="155"/>
      <c r="GH46" s="155"/>
      <c r="GI46" s="155"/>
      <c r="GJ46" s="155"/>
      <c r="GK46" s="155"/>
      <c r="GL46" s="155"/>
      <c r="GM46" s="155"/>
      <c r="GN46" s="155"/>
      <c r="GO46" s="155"/>
      <c r="GP46" s="155"/>
      <c r="GQ46" s="155"/>
      <c r="GR46" s="155"/>
      <c r="GS46" s="155"/>
      <c r="GT46" s="155"/>
      <c r="GU46" s="155"/>
      <c r="GV46" s="155"/>
      <c r="GW46" s="155"/>
      <c r="GX46" s="155"/>
      <c r="GY46" s="155"/>
      <c r="GZ46" s="155"/>
      <c r="HA46" s="155"/>
      <c r="HB46" s="155"/>
      <c r="HC46" s="155"/>
      <c r="HD46" s="155"/>
      <c r="HE46" s="155"/>
      <c r="HF46" s="155"/>
      <c r="HG46" s="155"/>
      <c r="HH46" s="155"/>
      <c r="HI46" s="155"/>
      <c r="HJ46" s="155"/>
      <c r="HK46" s="155"/>
      <c r="HL46" s="155"/>
      <c r="HM46" s="155"/>
      <c r="HN46" s="155"/>
      <c r="HO46" s="155"/>
      <c r="HP46" s="155"/>
      <c r="HQ46" s="155"/>
      <c r="HR46" s="155"/>
      <c r="HS46" s="155"/>
      <c r="HT46" s="155"/>
      <c r="HU46" s="155"/>
      <c r="HV46" s="155"/>
      <c r="HW46" s="155"/>
      <c r="HX46" s="155"/>
      <c r="HY46" s="155"/>
      <c r="HZ46" s="155"/>
      <c r="IA46" s="155"/>
      <c r="IB46" s="155"/>
      <c r="IC46" s="155"/>
      <c r="ID46" s="155"/>
      <c r="IE46" s="155"/>
      <c r="IF46" s="155"/>
      <c r="IG46" s="155"/>
      <c r="IH46" s="155"/>
      <c r="II46" s="155"/>
      <c r="IJ46" s="155"/>
      <c r="IK46" s="155"/>
      <c r="IL46" s="155"/>
      <c r="IM46" s="155"/>
      <c r="IN46" s="155"/>
      <c r="IO46" s="155"/>
      <c r="IP46" s="155"/>
      <c r="IQ46" s="155"/>
      <c r="IR46" s="155"/>
      <c r="IS46" s="155"/>
      <c r="IT46" s="155"/>
      <c r="IU46" s="155"/>
      <c r="IV46" s="155"/>
      <c r="IW46" s="155"/>
    </row>
    <row r="47" customFormat="false" ht="12.75" hidden="false" customHeight="false" outlineLevel="0" collapsed="false">
      <c r="A47" s="143" t="s">
        <v>139</v>
      </c>
      <c r="B47" s="144"/>
      <c r="C47" s="144"/>
      <c r="D47" s="145" t="s">
        <v>1</v>
      </c>
      <c r="E47" s="146" t="n">
        <v>0</v>
      </c>
      <c r="F47" s="146" t="n">
        <v>0</v>
      </c>
      <c r="G47" s="146"/>
      <c r="H47" s="147" t="n">
        <f aca="false">E47-F47</f>
        <v>0</v>
      </c>
      <c r="I47" s="158" t="n">
        <v>0</v>
      </c>
      <c r="J47" s="158" t="n">
        <v>0</v>
      </c>
      <c r="K47" s="158" t="n">
        <v>0</v>
      </c>
      <c r="L47" s="158" t="n">
        <v>0</v>
      </c>
      <c r="M47" s="158" t="n">
        <v>0</v>
      </c>
      <c r="N47" s="158" t="n">
        <v>0</v>
      </c>
      <c r="O47" s="158"/>
      <c r="P47" s="144"/>
      <c r="Q47" s="149"/>
      <c r="R47" s="150"/>
      <c r="S47" s="150"/>
      <c r="T47" s="151"/>
      <c r="U47" s="158" t="n">
        <v>0</v>
      </c>
      <c r="V47" s="152"/>
      <c r="W47" s="158" t="n">
        <v>0</v>
      </c>
      <c r="X47" s="152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40"/>
      <c r="AR47" s="40"/>
      <c r="AS47" s="40"/>
      <c r="AT47" s="40"/>
      <c r="AU47" s="151"/>
      <c r="AV47" s="151"/>
      <c r="AW47" s="151"/>
      <c r="AX47" s="151"/>
      <c r="AY47" s="151"/>
      <c r="AZ47" s="150"/>
      <c r="BA47" s="150"/>
      <c r="BB47" s="150"/>
      <c r="BC47" s="153"/>
      <c r="BD47" s="150"/>
      <c r="BE47" s="150"/>
      <c r="BF47" s="150"/>
      <c r="BG47" s="128"/>
      <c r="BH47" s="150"/>
      <c r="BI47" s="150"/>
      <c r="BJ47" s="150"/>
      <c r="BK47" s="150"/>
      <c r="BL47" s="150"/>
      <c r="BM47" s="154"/>
      <c r="BN47" s="154"/>
      <c r="BO47" s="154"/>
      <c r="BP47" s="150"/>
      <c r="BQ47" s="150"/>
      <c r="BR47" s="151"/>
      <c r="BS47" s="151"/>
      <c r="BT47" s="151"/>
      <c r="BU47" s="151"/>
      <c r="BV47" s="154"/>
      <c r="BW47" s="154"/>
      <c r="BX47" s="154"/>
      <c r="BY47" s="154"/>
      <c r="BZ47" s="154"/>
      <c r="CA47" s="154"/>
      <c r="CB47" s="154"/>
      <c r="CC47" s="154"/>
      <c r="CD47" s="154"/>
      <c r="CE47" s="150"/>
      <c r="CF47" s="150"/>
      <c r="CG47" s="150"/>
      <c r="CH47" s="151"/>
      <c r="CI47" s="150"/>
      <c r="CJ47" s="150"/>
      <c r="CK47" s="150"/>
      <c r="CL47" s="155"/>
      <c r="CM47" s="156"/>
      <c r="CN47" s="155"/>
      <c r="CO47" s="155"/>
      <c r="CP47" s="155"/>
      <c r="CQ47" s="157"/>
      <c r="CR47" s="155"/>
      <c r="CS47" s="155"/>
      <c r="CT47" s="155"/>
      <c r="CU47" s="155"/>
      <c r="CV47" s="155"/>
      <c r="CW47" s="155"/>
      <c r="CX47" s="155"/>
      <c r="CY47" s="155"/>
      <c r="CZ47" s="155"/>
      <c r="DA47" s="155"/>
      <c r="DB47" s="155"/>
      <c r="DC47" s="155"/>
      <c r="DD47" s="155"/>
      <c r="DE47" s="155"/>
      <c r="DF47" s="155"/>
      <c r="DG47" s="155"/>
      <c r="DH47" s="155"/>
      <c r="DI47" s="155"/>
      <c r="DJ47" s="155"/>
      <c r="DK47" s="155"/>
      <c r="DL47" s="155"/>
      <c r="DM47" s="155"/>
      <c r="DN47" s="155"/>
      <c r="DO47" s="155"/>
      <c r="DP47" s="155"/>
      <c r="DQ47" s="155"/>
      <c r="DR47" s="155"/>
      <c r="DS47" s="155"/>
      <c r="DT47" s="155"/>
      <c r="DU47" s="155"/>
      <c r="DV47" s="155"/>
      <c r="DW47" s="155"/>
      <c r="DX47" s="155"/>
      <c r="DY47" s="155"/>
      <c r="DZ47" s="155"/>
      <c r="EA47" s="155"/>
      <c r="EB47" s="155"/>
      <c r="EC47" s="155"/>
      <c r="ED47" s="155"/>
      <c r="EE47" s="155"/>
      <c r="EF47" s="155"/>
      <c r="EG47" s="155"/>
      <c r="EH47" s="155"/>
      <c r="EI47" s="155"/>
      <c r="EJ47" s="155"/>
      <c r="EK47" s="155"/>
      <c r="EL47" s="155"/>
      <c r="EM47" s="155"/>
      <c r="EN47" s="155"/>
      <c r="EO47" s="155"/>
      <c r="EP47" s="155"/>
      <c r="EQ47" s="155"/>
      <c r="ER47" s="155"/>
      <c r="ES47" s="155"/>
      <c r="ET47" s="155"/>
      <c r="EU47" s="155"/>
      <c r="EV47" s="155"/>
      <c r="EW47" s="155"/>
      <c r="EX47" s="155"/>
      <c r="EY47" s="155"/>
      <c r="EZ47" s="155"/>
      <c r="FA47" s="155"/>
      <c r="FB47" s="155"/>
      <c r="FC47" s="155"/>
      <c r="FD47" s="155"/>
      <c r="FE47" s="155"/>
      <c r="FF47" s="155"/>
      <c r="FG47" s="155"/>
      <c r="FH47" s="155"/>
      <c r="FI47" s="155"/>
      <c r="FJ47" s="155"/>
      <c r="FK47" s="155"/>
      <c r="FL47" s="155"/>
      <c r="FM47" s="155"/>
      <c r="FN47" s="155"/>
      <c r="FO47" s="155"/>
      <c r="FP47" s="155"/>
      <c r="FQ47" s="155"/>
      <c r="FR47" s="155"/>
      <c r="FS47" s="155"/>
      <c r="FT47" s="155"/>
      <c r="FU47" s="155"/>
      <c r="FV47" s="155"/>
      <c r="FW47" s="155"/>
      <c r="FX47" s="155"/>
      <c r="FY47" s="155"/>
      <c r="FZ47" s="155"/>
      <c r="GA47" s="155"/>
      <c r="GB47" s="155"/>
      <c r="GC47" s="155"/>
      <c r="GD47" s="155"/>
      <c r="GE47" s="155"/>
      <c r="GF47" s="155"/>
      <c r="GG47" s="155"/>
      <c r="GH47" s="155"/>
      <c r="GI47" s="155"/>
      <c r="GJ47" s="155"/>
      <c r="GK47" s="155"/>
      <c r="GL47" s="155"/>
      <c r="GM47" s="155"/>
      <c r="GN47" s="155"/>
      <c r="GO47" s="155"/>
      <c r="GP47" s="155"/>
      <c r="GQ47" s="155"/>
      <c r="GR47" s="155"/>
      <c r="GS47" s="155"/>
      <c r="GT47" s="155"/>
      <c r="GU47" s="155"/>
      <c r="GV47" s="155"/>
      <c r="GW47" s="155"/>
      <c r="GX47" s="155"/>
      <c r="GY47" s="155"/>
      <c r="GZ47" s="155"/>
      <c r="HA47" s="155"/>
      <c r="HB47" s="155"/>
      <c r="HC47" s="155"/>
      <c r="HD47" s="155"/>
      <c r="HE47" s="155"/>
      <c r="HF47" s="155"/>
      <c r="HG47" s="155"/>
      <c r="HH47" s="155"/>
      <c r="HI47" s="155"/>
      <c r="HJ47" s="155"/>
      <c r="HK47" s="155"/>
      <c r="HL47" s="155"/>
      <c r="HM47" s="155"/>
      <c r="HN47" s="155"/>
      <c r="HO47" s="155"/>
      <c r="HP47" s="155"/>
      <c r="HQ47" s="155"/>
      <c r="HR47" s="155"/>
      <c r="HS47" s="155"/>
      <c r="HT47" s="155"/>
      <c r="HU47" s="155"/>
      <c r="HV47" s="155"/>
      <c r="HW47" s="155"/>
      <c r="HX47" s="155"/>
      <c r="HY47" s="155"/>
      <c r="HZ47" s="155"/>
      <c r="IA47" s="155"/>
      <c r="IB47" s="155"/>
      <c r="IC47" s="155"/>
      <c r="ID47" s="155"/>
      <c r="IE47" s="155"/>
      <c r="IF47" s="155"/>
      <c r="IG47" s="155"/>
      <c r="IH47" s="155"/>
      <c r="II47" s="155"/>
      <c r="IJ47" s="155"/>
      <c r="IK47" s="155"/>
      <c r="IL47" s="155"/>
      <c r="IM47" s="155"/>
      <c r="IN47" s="155"/>
      <c r="IO47" s="155"/>
      <c r="IP47" s="155"/>
      <c r="IQ47" s="155"/>
      <c r="IR47" s="155"/>
      <c r="IS47" s="155"/>
      <c r="IT47" s="155"/>
      <c r="IU47" s="155"/>
      <c r="IV47" s="155"/>
      <c r="IW47" s="155"/>
    </row>
    <row r="48" customFormat="false" ht="12.75" hidden="false" customHeight="false" outlineLevel="0" collapsed="false">
      <c r="A48" s="143" t="s">
        <v>140</v>
      </c>
      <c r="B48" s="144"/>
      <c r="C48" s="144"/>
      <c r="D48" s="145" t="s">
        <v>1</v>
      </c>
      <c r="E48" s="146" t="n">
        <v>0.00483</v>
      </c>
      <c r="F48" s="146" t="n">
        <v>0.00483</v>
      </c>
      <c r="G48" s="146"/>
      <c r="H48" s="147" t="n">
        <f aca="false">E48-F48</f>
        <v>0</v>
      </c>
      <c r="I48" s="158"/>
      <c r="J48" s="158"/>
      <c r="K48" s="158"/>
      <c r="L48" s="158"/>
      <c r="M48" s="158"/>
      <c r="N48" s="158"/>
      <c r="O48" s="158"/>
      <c r="P48" s="144"/>
      <c r="Q48" s="149"/>
      <c r="R48" s="150"/>
      <c r="S48" s="150"/>
      <c r="T48" s="151"/>
      <c r="U48" s="158"/>
      <c r="V48" s="152"/>
      <c r="W48" s="158"/>
      <c r="X48" s="152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40"/>
      <c r="AR48" s="40"/>
      <c r="AS48" s="40"/>
      <c r="AT48" s="40"/>
      <c r="AU48" s="151"/>
      <c r="AV48" s="151"/>
      <c r="AW48" s="151"/>
      <c r="AX48" s="151"/>
      <c r="AY48" s="151"/>
      <c r="AZ48" s="150"/>
      <c r="BA48" s="150"/>
      <c r="BB48" s="150"/>
      <c r="BC48" s="153"/>
      <c r="BD48" s="150"/>
      <c r="BE48" s="150"/>
      <c r="BF48" s="150"/>
      <c r="BG48" s="150"/>
      <c r="BH48" s="150"/>
      <c r="BI48" s="150"/>
      <c r="BJ48" s="150"/>
      <c r="BK48" s="150"/>
      <c r="BL48" s="150"/>
      <c r="BM48" s="154"/>
      <c r="BN48" s="154"/>
      <c r="BO48" s="154"/>
      <c r="BP48" s="150"/>
      <c r="BQ48" s="150"/>
      <c r="BR48" s="151"/>
      <c r="BS48" s="151"/>
      <c r="BT48" s="151"/>
      <c r="BU48" s="151"/>
      <c r="BV48" s="154"/>
      <c r="BW48" s="154"/>
      <c r="BX48" s="154"/>
      <c r="BY48" s="154"/>
      <c r="BZ48" s="154"/>
      <c r="CA48" s="154"/>
      <c r="CB48" s="154"/>
      <c r="CC48" s="154"/>
      <c r="CD48" s="154"/>
      <c r="CE48" s="150"/>
      <c r="CF48" s="150"/>
      <c r="CG48" s="150"/>
      <c r="CH48" s="151"/>
      <c r="CI48" s="150"/>
      <c r="CJ48" s="150"/>
      <c r="CK48" s="150"/>
      <c r="CL48" s="155"/>
      <c r="CM48" s="156"/>
      <c r="CN48" s="155"/>
      <c r="CO48" s="155"/>
      <c r="CP48" s="155"/>
      <c r="CQ48" s="157"/>
      <c r="CR48" s="155"/>
      <c r="CS48" s="155"/>
      <c r="CT48" s="155"/>
      <c r="CU48" s="155"/>
      <c r="CV48" s="155"/>
      <c r="CW48" s="155"/>
      <c r="CX48" s="155"/>
      <c r="CY48" s="155"/>
      <c r="CZ48" s="155"/>
      <c r="DA48" s="155"/>
      <c r="DB48" s="155"/>
      <c r="DC48" s="155"/>
      <c r="DD48" s="155"/>
      <c r="DE48" s="155"/>
      <c r="DF48" s="155"/>
      <c r="DG48" s="155"/>
      <c r="DH48" s="155"/>
      <c r="DI48" s="155"/>
      <c r="DJ48" s="155"/>
      <c r="DK48" s="155"/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/>
      <c r="FG48" s="155"/>
      <c r="FH48" s="155"/>
      <c r="FI48" s="155"/>
      <c r="FJ48" s="155"/>
      <c r="FK48" s="155"/>
      <c r="FL48" s="155"/>
      <c r="FM48" s="155"/>
      <c r="FN48" s="155"/>
      <c r="FO48" s="155"/>
      <c r="FP48" s="155"/>
      <c r="FQ48" s="155"/>
      <c r="FR48" s="155"/>
      <c r="FS48" s="155"/>
      <c r="FT48" s="155"/>
      <c r="FU48" s="155"/>
      <c r="FV48" s="155"/>
      <c r="FW48" s="155"/>
      <c r="FX48" s="155"/>
      <c r="FY48" s="155"/>
      <c r="FZ48" s="155"/>
      <c r="GA48" s="155"/>
      <c r="GB48" s="155"/>
      <c r="GC48" s="155"/>
      <c r="GD48" s="155"/>
      <c r="GE48" s="155"/>
      <c r="GF48" s="155"/>
      <c r="GG48" s="155"/>
      <c r="GH48" s="155"/>
      <c r="GI48" s="155"/>
      <c r="GJ48" s="155"/>
      <c r="GK48" s="155"/>
      <c r="GL48" s="155"/>
      <c r="GM48" s="155"/>
      <c r="GN48" s="155"/>
      <c r="GO48" s="155"/>
      <c r="GP48" s="155"/>
      <c r="GQ48" s="155"/>
      <c r="GR48" s="155"/>
      <c r="GS48" s="155"/>
      <c r="GT48" s="155"/>
      <c r="GU48" s="155"/>
      <c r="GV48" s="155"/>
      <c r="GW48" s="155"/>
      <c r="GX48" s="155"/>
      <c r="GY48" s="155"/>
      <c r="GZ48" s="155"/>
      <c r="HA48" s="155"/>
      <c r="HB48" s="155"/>
      <c r="HC48" s="155"/>
      <c r="HD48" s="155"/>
      <c r="HE48" s="155"/>
      <c r="HF48" s="155"/>
      <c r="HG48" s="155"/>
      <c r="HH48" s="155"/>
      <c r="HI48" s="155"/>
      <c r="HJ48" s="155"/>
      <c r="HK48" s="155"/>
      <c r="HL48" s="155"/>
      <c r="HM48" s="155"/>
      <c r="HN48" s="155"/>
      <c r="HO48" s="155"/>
      <c r="HP48" s="155"/>
      <c r="HQ48" s="155"/>
      <c r="HR48" s="155"/>
      <c r="HS48" s="155"/>
      <c r="HT48" s="155"/>
      <c r="HU48" s="155"/>
      <c r="HV48" s="155"/>
      <c r="HW48" s="155"/>
      <c r="HX48" s="155"/>
      <c r="HY48" s="155"/>
      <c r="HZ48" s="155"/>
      <c r="IA48" s="155"/>
      <c r="IB48" s="155"/>
      <c r="IC48" s="155"/>
      <c r="ID48" s="155"/>
      <c r="IE48" s="155"/>
      <c r="IF48" s="155"/>
      <c r="IG48" s="155"/>
      <c r="IH48" s="155"/>
      <c r="II48" s="155"/>
      <c r="IJ48" s="155"/>
      <c r="IK48" s="155"/>
      <c r="IL48" s="155"/>
      <c r="IM48" s="155"/>
      <c r="IN48" s="155"/>
      <c r="IO48" s="155"/>
      <c r="IP48" s="155"/>
      <c r="IQ48" s="155"/>
      <c r="IR48" s="155"/>
      <c r="IS48" s="155"/>
      <c r="IT48" s="155"/>
      <c r="IU48" s="155"/>
      <c r="IV48" s="155"/>
      <c r="IW48" s="155"/>
    </row>
    <row r="49" customFormat="false" ht="12.75" hidden="false" customHeight="false" outlineLevel="0" collapsed="false">
      <c r="A49" s="143" t="s">
        <v>141</v>
      </c>
      <c r="B49" s="144"/>
      <c r="C49" s="144"/>
      <c r="D49" s="145" t="s">
        <v>1</v>
      </c>
      <c r="E49" s="146" t="n">
        <v>0.0067</v>
      </c>
      <c r="F49" s="146" t="n">
        <v>0.0067</v>
      </c>
      <c r="G49" s="146"/>
      <c r="H49" s="147" t="n">
        <f aca="false">E49-F49</f>
        <v>0</v>
      </c>
      <c r="I49" s="160" t="n">
        <v>1.055056</v>
      </c>
      <c r="J49" s="160" t="n">
        <v>1.055056</v>
      </c>
      <c r="K49" s="160" t="n">
        <v>1.055056</v>
      </c>
      <c r="L49" s="160" t="n">
        <v>1.055056</v>
      </c>
      <c r="M49" s="160" t="n">
        <v>1.055056</v>
      </c>
      <c r="N49" s="160" t="n">
        <v>1.055056</v>
      </c>
      <c r="O49" s="160"/>
      <c r="P49" s="144"/>
      <c r="Q49" s="149"/>
      <c r="R49" s="150"/>
      <c r="S49" s="150"/>
      <c r="T49" s="151"/>
      <c r="U49" s="160" t="n">
        <v>1.055056</v>
      </c>
      <c r="V49" s="152"/>
      <c r="W49" s="160" t="n">
        <v>1.055056</v>
      </c>
      <c r="X49" s="152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40"/>
      <c r="AR49" s="40"/>
      <c r="AS49" s="40"/>
      <c r="AT49" s="40"/>
      <c r="AU49" s="151"/>
      <c r="AV49" s="151"/>
      <c r="AW49" s="151"/>
      <c r="AX49" s="151"/>
      <c r="AY49" s="151"/>
      <c r="AZ49" s="150"/>
      <c r="BA49" s="150"/>
      <c r="BB49" s="150"/>
      <c r="BC49" s="153"/>
      <c r="BD49" s="150"/>
      <c r="BE49" s="150"/>
      <c r="BF49" s="150"/>
      <c r="BG49" s="150"/>
      <c r="BH49" s="150"/>
      <c r="BI49" s="150"/>
      <c r="BJ49" s="150"/>
      <c r="BK49" s="150"/>
      <c r="BL49" s="150"/>
      <c r="BM49" s="154"/>
      <c r="BN49" s="154"/>
      <c r="BO49" s="154"/>
      <c r="BP49" s="150"/>
      <c r="BQ49" s="150"/>
      <c r="BR49" s="151"/>
      <c r="BS49" s="151"/>
      <c r="BT49" s="151"/>
      <c r="BU49" s="151"/>
      <c r="BV49" s="154"/>
      <c r="BW49" s="154"/>
      <c r="BX49" s="154"/>
      <c r="BY49" s="154"/>
      <c r="BZ49" s="154"/>
      <c r="CA49" s="154"/>
      <c r="CB49" s="154"/>
      <c r="CC49" s="154"/>
      <c r="CD49" s="154"/>
      <c r="CE49" s="150"/>
      <c r="CF49" s="150"/>
      <c r="CG49" s="150"/>
      <c r="CH49" s="151"/>
      <c r="CI49" s="150"/>
      <c r="CJ49" s="150"/>
      <c r="CK49" s="150"/>
      <c r="CL49" s="155"/>
      <c r="CM49" s="156"/>
      <c r="CN49" s="155"/>
      <c r="CO49" s="155"/>
      <c r="CP49" s="155"/>
      <c r="CQ49" s="157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5"/>
      <c r="DK49" s="155"/>
      <c r="DL49" s="155"/>
      <c r="DM49" s="155"/>
      <c r="DN49" s="155"/>
      <c r="DO49" s="155"/>
      <c r="DP49" s="155"/>
      <c r="DQ49" s="155"/>
      <c r="DR49" s="155"/>
      <c r="DS49" s="155"/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/>
      <c r="EX49" s="155"/>
      <c r="EY49" s="155"/>
      <c r="EZ49" s="155"/>
      <c r="FA49" s="155"/>
      <c r="FB49" s="155"/>
      <c r="FC49" s="155"/>
      <c r="FD49" s="155"/>
      <c r="FE49" s="155"/>
      <c r="FF49" s="155"/>
      <c r="FG49" s="155"/>
      <c r="FH49" s="155"/>
      <c r="FI49" s="155"/>
      <c r="FJ49" s="155"/>
      <c r="FK49" s="155"/>
      <c r="FL49" s="155"/>
      <c r="FM49" s="155"/>
      <c r="FN49" s="155"/>
      <c r="FO49" s="155"/>
      <c r="FP49" s="155"/>
      <c r="FQ49" s="155"/>
      <c r="FR49" s="155"/>
      <c r="FS49" s="155"/>
      <c r="FT49" s="155"/>
      <c r="FU49" s="155"/>
      <c r="FV49" s="155"/>
      <c r="FW49" s="155"/>
      <c r="FX49" s="155"/>
      <c r="FY49" s="155"/>
      <c r="FZ49" s="155"/>
      <c r="GA49" s="155"/>
      <c r="GB49" s="155"/>
      <c r="GC49" s="155"/>
      <c r="GD49" s="155"/>
      <c r="GE49" s="155"/>
      <c r="GF49" s="155"/>
      <c r="GG49" s="155"/>
      <c r="GH49" s="155"/>
      <c r="GI49" s="155"/>
      <c r="GJ49" s="155"/>
      <c r="GK49" s="155"/>
      <c r="GL49" s="155"/>
      <c r="GM49" s="155"/>
      <c r="GN49" s="155"/>
      <c r="GO49" s="155"/>
      <c r="GP49" s="155"/>
      <c r="GQ49" s="155"/>
      <c r="GR49" s="155"/>
      <c r="GS49" s="155"/>
      <c r="GT49" s="155"/>
      <c r="GU49" s="155"/>
      <c r="GV49" s="155"/>
      <c r="GW49" s="155"/>
      <c r="GX49" s="155"/>
      <c r="GY49" s="155"/>
      <c r="GZ49" s="155"/>
      <c r="HA49" s="155"/>
      <c r="HB49" s="155"/>
      <c r="HC49" s="155"/>
      <c r="HD49" s="155"/>
      <c r="HE49" s="155"/>
      <c r="HF49" s="155"/>
      <c r="HG49" s="155"/>
      <c r="HH49" s="155"/>
      <c r="HI49" s="155"/>
      <c r="HJ49" s="155"/>
      <c r="HK49" s="155"/>
      <c r="HL49" s="155"/>
      <c r="HM49" s="155"/>
      <c r="HN49" s="155"/>
      <c r="HO49" s="155"/>
      <c r="HP49" s="155"/>
      <c r="HQ49" s="155"/>
      <c r="HR49" s="155"/>
      <c r="HS49" s="155"/>
      <c r="HT49" s="155"/>
      <c r="HU49" s="155"/>
      <c r="HV49" s="155"/>
      <c r="HW49" s="155"/>
      <c r="HX49" s="155"/>
      <c r="HY49" s="155"/>
      <c r="HZ49" s="155"/>
      <c r="IA49" s="155"/>
      <c r="IB49" s="155"/>
      <c r="IC49" s="155"/>
      <c r="ID49" s="155"/>
      <c r="IE49" s="155"/>
      <c r="IF49" s="155"/>
      <c r="IG49" s="155"/>
      <c r="IH49" s="155"/>
      <c r="II49" s="155"/>
      <c r="IJ49" s="155"/>
      <c r="IK49" s="155"/>
      <c r="IL49" s="155"/>
      <c r="IM49" s="155"/>
      <c r="IN49" s="155"/>
      <c r="IO49" s="155"/>
      <c r="IP49" s="155"/>
      <c r="IQ49" s="155"/>
      <c r="IR49" s="155"/>
      <c r="IS49" s="155"/>
      <c r="IT49" s="155"/>
      <c r="IU49" s="155"/>
      <c r="IV49" s="155"/>
      <c r="IW49" s="155"/>
    </row>
    <row r="50" customFormat="false" ht="12.75" hidden="false" customHeight="false" outlineLevel="0" collapsed="false">
      <c r="A50" s="143" t="s">
        <v>142</v>
      </c>
      <c r="B50" s="144"/>
      <c r="C50" s="144"/>
      <c r="D50" s="145" t="s">
        <v>1</v>
      </c>
      <c r="E50" s="146" t="n">
        <v>0.003</v>
      </c>
      <c r="F50" s="146" t="n">
        <v>0.003</v>
      </c>
      <c r="G50" s="146"/>
      <c r="H50" s="147" t="n">
        <f aca="false">E50-F50</f>
        <v>0</v>
      </c>
      <c r="I50" s="144"/>
      <c r="J50" s="144"/>
      <c r="K50" s="144"/>
      <c r="L50" s="144"/>
      <c r="M50" s="144"/>
      <c r="N50" s="144"/>
      <c r="O50" s="144"/>
      <c r="P50" s="144"/>
      <c r="Q50" s="149"/>
      <c r="R50" s="150"/>
      <c r="S50" s="150"/>
      <c r="T50" s="151"/>
      <c r="U50" s="144"/>
      <c r="V50" s="152"/>
      <c r="W50" s="144"/>
      <c r="X50" s="152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40"/>
      <c r="AR50" s="40"/>
      <c r="AS50" s="40"/>
      <c r="AT50" s="40"/>
      <c r="AU50" s="151"/>
      <c r="AV50" s="151"/>
      <c r="AW50" s="151"/>
      <c r="AX50" s="151"/>
      <c r="AY50" s="151"/>
      <c r="AZ50" s="150"/>
      <c r="BA50" s="150"/>
      <c r="BB50" s="150"/>
      <c r="BC50" s="153"/>
      <c r="BD50" s="150"/>
      <c r="BE50" s="150"/>
      <c r="BF50" s="150"/>
      <c r="BG50" s="150"/>
      <c r="BH50" s="150"/>
      <c r="BI50" s="150"/>
      <c r="BJ50" s="150"/>
      <c r="BK50" s="150"/>
      <c r="BL50" s="150"/>
      <c r="BM50" s="154"/>
      <c r="BN50" s="154"/>
      <c r="BO50" s="154"/>
      <c r="BP50" s="150"/>
      <c r="BQ50" s="150"/>
      <c r="BR50" s="151"/>
      <c r="BS50" s="151"/>
      <c r="BT50" s="151"/>
      <c r="BU50" s="151"/>
      <c r="BV50" s="154"/>
      <c r="BW50" s="154"/>
      <c r="BX50" s="154"/>
      <c r="BY50" s="154"/>
      <c r="BZ50" s="154"/>
      <c r="CA50" s="154"/>
      <c r="CB50" s="154"/>
      <c r="CC50" s="154"/>
      <c r="CD50" s="154"/>
      <c r="CE50" s="150"/>
      <c r="CF50" s="150"/>
      <c r="CG50" s="150"/>
      <c r="CH50" s="151"/>
      <c r="CI50" s="150"/>
      <c r="CJ50" s="150"/>
      <c r="CK50" s="150"/>
      <c r="CL50" s="155"/>
      <c r="CM50" s="156"/>
      <c r="CN50" s="155"/>
      <c r="CO50" s="155"/>
      <c r="CP50" s="155"/>
      <c r="CQ50" s="157"/>
      <c r="CR50" s="155"/>
      <c r="CS50" s="155"/>
      <c r="CT50" s="155"/>
      <c r="CU50" s="155"/>
      <c r="CV50" s="155"/>
      <c r="CW50" s="155"/>
      <c r="CX50" s="155"/>
      <c r="CY50" s="155"/>
      <c r="CZ50" s="155"/>
      <c r="DA50" s="155"/>
      <c r="DB50" s="155"/>
      <c r="DC50" s="155"/>
      <c r="DD50" s="155"/>
      <c r="DE50" s="155"/>
      <c r="DF50" s="155"/>
      <c r="DG50" s="155"/>
      <c r="DH50" s="155"/>
      <c r="DI50" s="155"/>
      <c r="DJ50" s="155"/>
      <c r="DK50" s="155"/>
      <c r="DL50" s="155"/>
      <c r="DM50" s="155"/>
      <c r="DN50" s="155"/>
      <c r="DO50" s="155"/>
      <c r="DP50" s="155"/>
      <c r="DQ50" s="155"/>
      <c r="DR50" s="155"/>
      <c r="DS50" s="155"/>
      <c r="DT50" s="155"/>
      <c r="DU50" s="155"/>
      <c r="DV50" s="155"/>
      <c r="DW50" s="155"/>
      <c r="DX50" s="155"/>
      <c r="DY50" s="155"/>
      <c r="DZ50" s="155"/>
      <c r="EA50" s="155"/>
      <c r="EB50" s="155"/>
      <c r="EC50" s="155"/>
      <c r="ED50" s="155"/>
      <c r="EE50" s="155"/>
      <c r="EF50" s="155"/>
      <c r="EG50" s="155"/>
      <c r="EH50" s="155"/>
      <c r="EI50" s="155"/>
      <c r="EJ50" s="155"/>
      <c r="EK50" s="155"/>
      <c r="EL50" s="155"/>
      <c r="EM50" s="155"/>
      <c r="EN50" s="155"/>
      <c r="EO50" s="155"/>
      <c r="EP50" s="155"/>
      <c r="EQ50" s="155"/>
      <c r="ER50" s="155"/>
      <c r="ES50" s="155"/>
      <c r="ET50" s="155"/>
      <c r="EU50" s="155"/>
      <c r="EV50" s="155"/>
      <c r="EW50" s="155"/>
      <c r="EX50" s="155"/>
      <c r="EY50" s="155"/>
      <c r="EZ50" s="155"/>
      <c r="FA50" s="155"/>
      <c r="FB50" s="155"/>
      <c r="FC50" s="155"/>
      <c r="FD50" s="155"/>
      <c r="FE50" s="155"/>
      <c r="FF50" s="155"/>
      <c r="FG50" s="155"/>
      <c r="FH50" s="155"/>
      <c r="FI50" s="155"/>
      <c r="FJ50" s="155"/>
      <c r="FK50" s="155"/>
      <c r="FL50" s="155"/>
      <c r="FM50" s="155"/>
      <c r="FN50" s="155"/>
      <c r="FO50" s="155"/>
      <c r="FP50" s="155"/>
      <c r="FQ50" s="155"/>
      <c r="FR50" s="155"/>
      <c r="FS50" s="155"/>
      <c r="FT50" s="155"/>
      <c r="FU50" s="155"/>
      <c r="FV50" s="155"/>
      <c r="FW50" s="155"/>
      <c r="FX50" s="155"/>
      <c r="FY50" s="155"/>
      <c r="FZ50" s="155"/>
      <c r="GA50" s="155"/>
      <c r="GB50" s="155"/>
      <c r="GC50" s="155"/>
      <c r="GD50" s="155"/>
      <c r="GE50" s="155"/>
      <c r="GF50" s="155"/>
      <c r="GG50" s="155"/>
      <c r="GH50" s="155"/>
      <c r="GI50" s="155"/>
      <c r="GJ50" s="155"/>
      <c r="GK50" s="155"/>
      <c r="GL50" s="155"/>
      <c r="GM50" s="155"/>
      <c r="GN50" s="155"/>
      <c r="GO50" s="155"/>
      <c r="GP50" s="155"/>
      <c r="GQ50" s="155"/>
      <c r="GR50" s="155"/>
      <c r="GS50" s="155"/>
      <c r="GT50" s="155"/>
      <c r="GU50" s="155"/>
      <c r="GV50" s="155"/>
      <c r="GW50" s="155"/>
      <c r="GX50" s="155"/>
      <c r="GY50" s="155"/>
      <c r="GZ50" s="155"/>
      <c r="HA50" s="155"/>
      <c r="HB50" s="155"/>
      <c r="HC50" s="155"/>
      <c r="HD50" s="155"/>
      <c r="HE50" s="155"/>
      <c r="HF50" s="155"/>
      <c r="HG50" s="155"/>
      <c r="HH50" s="155"/>
      <c r="HI50" s="155"/>
      <c r="HJ50" s="155"/>
      <c r="HK50" s="155"/>
      <c r="HL50" s="155"/>
      <c r="HM50" s="155"/>
      <c r="HN50" s="155"/>
      <c r="HO50" s="155"/>
      <c r="HP50" s="155"/>
      <c r="HQ50" s="155"/>
      <c r="HR50" s="155"/>
      <c r="HS50" s="155"/>
      <c r="HT50" s="155"/>
      <c r="HU50" s="155"/>
      <c r="HV50" s="155"/>
      <c r="HW50" s="155"/>
      <c r="HX50" s="155"/>
      <c r="HY50" s="155"/>
      <c r="HZ50" s="155"/>
      <c r="IA50" s="155"/>
      <c r="IB50" s="155"/>
      <c r="IC50" s="155"/>
      <c r="ID50" s="155"/>
      <c r="IE50" s="155"/>
      <c r="IF50" s="155"/>
      <c r="IG50" s="155"/>
      <c r="IH50" s="155"/>
      <c r="II50" s="155"/>
      <c r="IJ50" s="155"/>
      <c r="IK50" s="155"/>
      <c r="IL50" s="155"/>
      <c r="IM50" s="155"/>
      <c r="IN50" s="155"/>
      <c r="IO50" s="155"/>
      <c r="IP50" s="155"/>
      <c r="IQ50" s="155"/>
      <c r="IR50" s="155"/>
      <c r="IS50" s="155"/>
      <c r="IT50" s="155"/>
      <c r="IU50" s="155"/>
      <c r="IV50" s="155"/>
      <c r="IW50" s="155"/>
    </row>
    <row r="51" customFormat="false" ht="12.75" hidden="false" customHeight="false" outlineLevel="0" collapsed="false">
      <c r="A51" s="161" t="s">
        <v>143</v>
      </c>
      <c r="B51" s="162"/>
      <c r="C51" s="162"/>
      <c r="D51" s="163" t="s">
        <v>1</v>
      </c>
      <c r="E51" s="164" t="n">
        <v>0.078</v>
      </c>
      <c r="F51" s="164" t="n">
        <v>0.078</v>
      </c>
      <c r="G51" s="146"/>
      <c r="H51" s="147" t="n">
        <f aca="false">E51-F51</f>
        <v>0</v>
      </c>
      <c r="I51" s="144"/>
      <c r="J51" s="144"/>
      <c r="K51" s="144"/>
      <c r="L51" s="144"/>
      <c r="M51" s="144"/>
      <c r="N51" s="144"/>
      <c r="O51" s="144"/>
      <c r="P51" s="165"/>
      <c r="Q51" s="149"/>
      <c r="R51" s="150"/>
      <c r="S51" s="150"/>
      <c r="T51" s="151"/>
      <c r="U51" s="144"/>
      <c r="V51" s="152"/>
      <c r="W51" s="144"/>
      <c r="X51" s="152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40"/>
      <c r="AR51" s="40"/>
      <c r="AS51" s="40"/>
      <c r="AT51" s="40"/>
      <c r="AU51" s="151"/>
      <c r="AV51" s="151"/>
      <c r="AW51" s="151"/>
      <c r="AX51" s="151"/>
      <c r="AY51" s="151"/>
      <c r="AZ51" s="150"/>
      <c r="BA51" s="150"/>
      <c r="BB51" s="150"/>
      <c r="BC51" s="153"/>
      <c r="BD51" s="150"/>
      <c r="BE51" s="150"/>
      <c r="BF51" s="150"/>
      <c r="BG51" s="150"/>
      <c r="BH51" s="150"/>
      <c r="BI51" s="150"/>
      <c r="BJ51" s="150"/>
      <c r="BK51" s="150"/>
      <c r="BL51" s="150"/>
      <c r="BM51" s="154"/>
      <c r="BN51" s="154"/>
      <c r="BO51" s="154"/>
      <c r="BP51" s="150"/>
      <c r="BQ51" s="150"/>
      <c r="BR51" s="151"/>
      <c r="BS51" s="151"/>
      <c r="BT51" s="151"/>
      <c r="BU51" s="151"/>
      <c r="BV51" s="154"/>
      <c r="BW51" s="154"/>
      <c r="BX51" s="154"/>
      <c r="BY51" s="154"/>
      <c r="BZ51" s="154"/>
      <c r="CA51" s="154"/>
      <c r="CB51" s="154"/>
      <c r="CC51" s="154"/>
      <c r="CD51" s="154"/>
      <c r="CE51" s="150"/>
      <c r="CF51" s="150"/>
      <c r="CG51" s="150"/>
      <c r="CH51" s="151"/>
      <c r="CI51" s="150"/>
      <c r="CJ51" s="150"/>
      <c r="CK51" s="150"/>
      <c r="CL51" s="155"/>
      <c r="CM51" s="156"/>
      <c r="CN51" s="155"/>
      <c r="CO51" s="155"/>
      <c r="CP51" s="155"/>
      <c r="CQ51" s="157"/>
      <c r="CR51" s="155"/>
      <c r="CS51" s="155"/>
      <c r="CT51" s="155"/>
      <c r="CU51" s="155"/>
      <c r="CV51" s="155"/>
      <c r="CW51" s="155"/>
      <c r="CX51" s="155"/>
      <c r="CY51" s="155"/>
      <c r="CZ51" s="155"/>
      <c r="DA51" s="155"/>
      <c r="DB51" s="155"/>
      <c r="DC51" s="155"/>
      <c r="DD51" s="155"/>
      <c r="DE51" s="155"/>
      <c r="DF51" s="155"/>
      <c r="DG51" s="155"/>
      <c r="DH51" s="155"/>
      <c r="DI51" s="155"/>
      <c r="DJ51" s="155"/>
      <c r="DK51" s="155"/>
      <c r="DL51" s="155"/>
      <c r="DM51" s="155"/>
      <c r="DN51" s="155"/>
      <c r="DO51" s="155"/>
      <c r="DP51" s="155"/>
      <c r="DQ51" s="155"/>
      <c r="DR51" s="155"/>
      <c r="DS51" s="155"/>
      <c r="DT51" s="155"/>
      <c r="DU51" s="155"/>
      <c r="DV51" s="155"/>
      <c r="DW51" s="155"/>
      <c r="DX51" s="155"/>
      <c r="DY51" s="155"/>
      <c r="DZ51" s="155"/>
      <c r="EA51" s="155"/>
      <c r="EB51" s="155"/>
      <c r="EC51" s="155"/>
      <c r="ED51" s="155"/>
      <c r="EE51" s="155"/>
      <c r="EF51" s="155"/>
      <c r="EG51" s="155"/>
      <c r="EH51" s="155"/>
      <c r="EI51" s="155"/>
      <c r="EJ51" s="155"/>
      <c r="EK51" s="155"/>
      <c r="EL51" s="155"/>
      <c r="EM51" s="155"/>
      <c r="EN51" s="155"/>
      <c r="EO51" s="155"/>
      <c r="EP51" s="155"/>
      <c r="EQ51" s="155"/>
      <c r="ER51" s="155"/>
      <c r="ES51" s="155"/>
      <c r="ET51" s="155"/>
      <c r="EU51" s="155"/>
      <c r="EV51" s="155"/>
      <c r="EW51" s="155"/>
      <c r="EX51" s="155"/>
      <c r="EY51" s="155"/>
      <c r="EZ51" s="155"/>
      <c r="FA51" s="155"/>
      <c r="FB51" s="155"/>
      <c r="FC51" s="155"/>
      <c r="FD51" s="155"/>
      <c r="FE51" s="155"/>
      <c r="FF51" s="155"/>
      <c r="FG51" s="155"/>
      <c r="FH51" s="155"/>
      <c r="FI51" s="155"/>
      <c r="FJ51" s="155"/>
      <c r="FK51" s="155"/>
      <c r="FL51" s="155"/>
      <c r="FM51" s="155"/>
      <c r="FN51" s="155"/>
      <c r="FO51" s="155"/>
      <c r="FP51" s="155"/>
      <c r="FQ51" s="155"/>
      <c r="FR51" s="155"/>
      <c r="FS51" s="155"/>
      <c r="FT51" s="155"/>
      <c r="FU51" s="155"/>
      <c r="FV51" s="155"/>
      <c r="FW51" s="155"/>
      <c r="FX51" s="155"/>
      <c r="FY51" s="155"/>
      <c r="FZ51" s="155"/>
      <c r="GA51" s="155"/>
      <c r="GB51" s="155"/>
      <c r="GC51" s="155"/>
      <c r="GD51" s="155"/>
      <c r="GE51" s="155"/>
      <c r="GF51" s="155"/>
      <c r="GG51" s="155"/>
      <c r="GH51" s="155"/>
      <c r="GI51" s="155"/>
      <c r="GJ51" s="155"/>
      <c r="GK51" s="155"/>
      <c r="GL51" s="155"/>
      <c r="GM51" s="155"/>
      <c r="GN51" s="155"/>
      <c r="GO51" s="155"/>
      <c r="GP51" s="155"/>
      <c r="GQ51" s="155"/>
      <c r="GR51" s="155"/>
      <c r="GS51" s="155"/>
      <c r="GT51" s="155"/>
      <c r="GU51" s="155"/>
      <c r="GV51" s="155"/>
      <c r="GW51" s="155"/>
      <c r="GX51" s="155"/>
      <c r="GY51" s="155"/>
      <c r="GZ51" s="155"/>
      <c r="HA51" s="155"/>
      <c r="HB51" s="155"/>
      <c r="HC51" s="155"/>
      <c r="HD51" s="155"/>
      <c r="HE51" s="155"/>
      <c r="HF51" s="155"/>
      <c r="HG51" s="155"/>
      <c r="HH51" s="155"/>
      <c r="HI51" s="155"/>
      <c r="HJ51" s="155"/>
      <c r="HK51" s="155"/>
      <c r="HL51" s="155"/>
      <c r="HM51" s="155"/>
      <c r="HN51" s="155"/>
      <c r="HO51" s="155"/>
      <c r="HP51" s="155"/>
      <c r="HQ51" s="155"/>
      <c r="HR51" s="155"/>
      <c r="HS51" s="155"/>
      <c r="HT51" s="155"/>
      <c r="HU51" s="155"/>
      <c r="HV51" s="155"/>
      <c r="HW51" s="155"/>
      <c r="HX51" s="155"/>
      <c r="HY51" s="155"/>
      <c r="HZ51" s="155"/>
      <c r="IA51" s="155"/>
      <c r="IB51" s="155"/>
      <c r="IC51" s="155"/>
      <c r="ID51" s="155"/>
      <c r="IE51" s="155"/>
      <c r="IF51" s="155"/>
      <c r="IG51" s="155"/>
      <c r="IH51" s="155"/>
      <c r="II51" s="155"/>
      <c r="IJ51" s="155"/>
      <c r="IK51" s="155"/>
      <c r="IL51" s="155"/>
      <c r="IM51" s="155"/>
      <c r="IN51" s="155"/>
      <c r="IO51" s="155"/>
      <c r="IP51" s="155"/>
      <c r="IQ51" s="155"/>
      <c r="IR51" s="155"/>
      <c r="IS51" s="155"/>
      <c r="IT51" s="155"/>
      <c r="IU51" s="155"/>
      <c r="IV51" s="155"/>
      <c r="IW51" s="155"/>
    </row>
    <row r="52" customFormat="false" ht="12.75" hidden="false" customHeight="false" outlineLevel="0" collapsed="false">
      <c r="A52" s="155" t="s">
        <v>144</v>
      </c>
      <c r="B52" s="155"/>
      <c r="C52" s="155"/>
      <c r="D52" s="166" t="s">
        <v>1</v>
      </c>
      <c r="E52" s="167" t="n">
        <v>0.0345218</v>
      </c>
      <c r="F52" s="167" t="n">
        <v>0.0345218</v>
      </c>
      <c r="G52" s="146"/>
      <c r="H52" s="147" t="n">
        <f aca="false">E52-F52</f>
        <v>0</v>
      </c>
      <c r="I52" s="167"/>
      <c r="J52" s="155"/>
      <c r="K52" s="155"/>
      <c r="L52" s="155"/>
      <c r="M52" s="155"/>
      <c r="N52" s="155"/>
      <c r="O52" s="155"/>
      <c r="P52" s="155"/>
      <c r="Q52" s="149"/>
      <c r="R52" s="150"/>
      <c r="S52" s="150"/>
      <c r="T52" s="151"/>
      <c r="U52" s="155"/>
      <c r="V52" s="152"/>
      <c r="W52" s="155"/>
      <c r="X52" s="152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40"/>
      <c r="AR52" s="40"/>
      <c r="AS52" s="40"/>
      <c r="AT52" s="40"/>
      <c r="AU52" s="151"/>
      <c r="AV52" s="151"/>
      <c r="AW52" s="151"/>
      <c r="AX52" s="151"/>
      <c r="AY52" s="151"/>
      <c r="AZ52" s="150"/>
      <c r="BA52" s="150"/>
      <c r="BB52" s="150"/>
      <c r="BC52" s="153"/>
      <c r="BD52" s="150"/>
      <c r="BE52" s="150"/>
      <c r="BF52" s="150"/>
      <c r="BG52" s="150"/>
      <c r="BH52" s="150"/>
      <c r="BI52" s="150"/>
      <c r="BJ52" s="150"/>
      <c r="BK52" s="150"/>
      <c r="BL52" s="150"/>
      <c r="BM52" s="154"/>
      <c r="BN52" s="154"/>
      <c r="BO52" s="154"/>
      <c r="BP52" s="150"/>
      <c r="BQ52" s="150"/>
      <c r="BR52" s="151"/>
      <c r="BS52" s="151"/>
      <c r="BT52" s="151"/>
      <c r="BU52" s="151"/>
      <c r="BV52" s="154"/>
      <c r="BW52" s="154"/>
      <c r="BX52" s="154"/>
      <c r="BY52" s="154"/>
      <c r="BZ52" s="154"/>
      <c r="CA52" s="154"/>
      <c r="CB52" s="154"/>
      <c r="CC52" s="154"/>
      <c r="CD52" s="154"/>
      <c r="CE52" s="150"/>
      <c r="CF52" s="150"/>
      <c r="CG52" s="150"/>
      <c r="CH52" s="151"/>
      <c r="CI52" s="150"/>
      <c r="CJ52" s="150"/>
      <c r="CK52" s="150"/>
      <c r="CL52" s="155"/>
      <c r="CM52" s="156"/>
      <c r="CN52" s="155"/>
      <c r="CO52" s="155"/>
      <c r="CP52" s="155"/>
      <c r="CQ52" s="157"/>
      <c r="CR52" s="155"/>
      <c r="CS52" s="155"/>
      <c r="CT52" s="155"/>
      <c r="CU52" s="155"/>
      <c r="CV52" s="155"/>
      <c r="CW52" s="155"/>
      <c r="CX52" s="155"/>
      <c r="CY52" s="155"/>
      <c r="CZ52" s="155"/>
      <c r="DA52" s="155"/>
      <c r="DB52" s="155"/>
      <c r="DC52" s="155"/>
      <c r="DD52" s="155"/>
      <c r="DE52" s="155"/>
      <c r="DF52" s="155"/>
      <c r="DG52" s="155"/>
      <c r="DH52" s="155"/>
      <c r="DI52" s="155"/>
      <c r="DJ52" s="155"/>
      <c r="DK52" s="155"/>
      <c r="DL52" s="155"/>
      <c r="DM52" s="155"/>
      <c r="DN52" s="155"/>
      <c r="DO52" s="155"/>
      <c r="DP52" s="155"/>
      <c r="DQ52" s="155"/>
      <c r="DR52" s="155"/>
      <c r="DS52" s="155"/>
      <c r="DT52" s="155"/>
      <c r="DU52" s="155"/>
      <c r="DV52" s="155"/>
      <c r="DW52" s="155"/>
      <c r="DX52" s="155"/>
      <c r="DY52" s="155"/>
      <c r="DZ52" s="155"/>
      <c r="EA52" s="155"/>
      <c r="EB52" s="155"/>
      <c r="EC52" s="155"/>
      <c r="ED52" s="155"/>
      <c r="EE52" s="155"/>
      <c r="EF52" s="155"/>
      <c r="EG52" s="155"/>
      <c r="EH52" s="155"/>
      <c r="EI52" s="155"/>
      <c r="EJ52" s="155"/>
      <c r="EK52" s="155"/>
      <c r="EL52" s="155"/>
      <c r="EM52" s="155"/>
      <c r="EN52" s="155"/>
      <c r="EO52" s="155"/>
      <c r="EP52" s="155"/>
      <c r="EQ52" s="155"/>
      <c r="ER52" s="155"/>
      <c r="ES52" s="155"/>
      <c r="ET52" s="155"/>
      <c r="EU52" s="155"/>
      <c r="EV52" s="155"/>
      <c r="EW52" s="155"/>
      <c r="EX52" s="155"/>
      <c r="EY52" s="155"/>
      <c r="EZ52" s="155"/>
      <c r="FA52" s="155"/>
      <c r="FB52" s="155"/>
      <c r="FC52" s="155"/>
      <c r="FD52" s="155"/>
      <c r="FE52" s="155"/>
      <c r="FF52" s="155"/>
      <c r="FG52" s="155"/>
      <c r="FH52" s="155"/>
      <c r="FI52" s="155"/>
      <c r="FJ52" s="155"/>
      <c r="FK52" s="155"/>
      <c r="FL52" s="155"/>
      <c r="FM52" s="155"/>
      <c r="FN52" s="155"/>
      <c r="FO52" s="155"/>
      <c r="FP52" s="155"/>
      <c r="FQ52" s="155"/>
      <c r="FR52" s="155"/>
      <c r="FS52" s="155"/>
      <c r="FT52" s="155"/>
      <c r="FU52" s="155"/>
      <c r="FV52" s="155"/>
      <c r="FW52" s="155"/>
      <c r="FX52" s="155"/>
      <c r="FY52" s="155"/>
      <c r="FZ52" s="155"/>
      <c r="GA52" s="155"/>
      <c r="GB52" s="155"/>
      <c r="GC52" s="155"/>
      <c r="GD52" s="155"/>
      <c r="GE52" s="155"/>
      <c r="GF52" s="155"/>
      <c r="GG52" s="155"/>
      <c r="GH52" s="155"/>
      <c r="GI52" s="155"/>
      <c r="GJ52" s="155"/>
      <c r="GK52" s="155"/>
      <c r="GL52" s="155"/>
      <c r="GM52" s="155"/>
      <c r="GN52" s="155"/>
      <c r="GO52" s="155"/>
      <c r="GP52" s="155"/>
      <c r="GQ52" s="155"/>
      <c r="GR52" s="155"/>
      <c r="GS52" s="155"/>
      <c r="GT52" s="155"/>
      <c r="GU52" s="155"/>
      <c r="GV52" s="155"/>
      <c r="GW52" s="155"/>
      <c r="GX52" s="155"/>
      <c r="GY52" s="155"/>
      <c r="GZ52" s="155"/>
      <c r="HA52" s="155"/>
      <c r="HB52" s="155"/>
      <c r="HC52" s="155"/>
      <c r="HD52" s="155"/>
      <c r="HE52" s="155"/>
      <c r="HF52" s="155"/>
      <c r="HG52" s="155"/>
      <c r="HH52" s="155"/>
      <c r="HI52" s="155"/>
      <c r="HJ52" s="155"/>
      <c r="HK52" s="155"/>
      <c r="HL52" s="155"/>
      <c r="HM52" s="155"/>
      <c r="HN52" s="155"/>
      <c r="HO52" s="155"/>
      <c r="HP52" s="155"/>
      <c r="HQ52" s="155"/>
      <c r="HR52" s="155"/>
      <c r="HS52" s="155"/>
      <c r="HT52" s="155"/>
      <c r="HU52" s="155"/>
      <c r="HV52" s="155"/>
      <c r="HW52" s="155"/>
      <c r="HX52" s="155"/>
      <c r="HY52" s="155"/>
      <c r="HZ52" s="155"/>
      <c r="IA52" s="155"/>
      <c r="IB52" s="155"/>
      <c r="IC52" s="155"/>
      <c r="ID52" s="155"/>
      <c r="IE52" s="155"/>
      <c r="IF52" s="155"/>
      <c r="IG52" s="155"/>
      <c r="IH52" s="155"/>
      <c r="II52" s="155"/>
      <c r="IJ52" s="155"/>
      <c r="IK52" s="155"/>
      <c r="IL52" s="155"/>
      <c r="IM52" s="155"/>
      <c r="IN52" s="155"/>
      <c r="IO52" s="155"/>
      <c r="IP52" s="155"/>
      <c r="IQ52" s="155"/>
      <c r="IR52" s="155"/>
      <c r="IS52" s="155"/>
      <c r="IT52" s="155"/>
      <c r="IU52" s="155"/>
      <c r="IV52" s="155"/>
      <c r="IW52" s="155"/>
    </row>
    <row r="53" customFormat="false" ht="12.75" hidden="false" customHeight="false" outlineLevel="0" collapsed="false">
      <c r="A53" s="155" t="s">
        <v>145</v>
      </c>
      <c r="B53" s="165"/>
      <c r="C53" s="165"/>
      <c r="D53" s="168" t="s">
        <v>1</v>
      </c>
      <c r="E53" s="167" t="n">
        <v>0.0178169</v>
      </c>
      <c r="F53" s="167" t="n">
        <v>0.0178169</v>
      </c>
      <c r="G53" s="146"/>
      <c r="H53" s="147" t="n">
        <f aca="false">E53-F53</f>
        <v>0</v>
      </c>
      <c r="I53" s="165"/>
      <c r="J53" s="165"/>
      <c r="K53" s="165"/>
      <c r="L53" s="165"/>
      <c r="M53" s="165"/>
      <c r="N53" s="165"/>
      <c r="O53" s="165"/>
      <c r="P53" s="165"/>
      <c r="Q53" s="149"/>
      <c r="R53" s="150"/>
      <c r="S53" s="150"/>
      <c r="T53" s="151"/>
      <c r="U53" s="165"/>
      <c r="V53" s="152"/>
      <c r="W53" s="165"/>
      <c r="X53" s="152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40"/>
      <c r="AR53" s="40"/>
      <c r="AS53" s="40"/>
      <c r="AT53" s="40"/>
      <c r="AU53" s="151"/>
      <c r="AV53" s="151"/>
      <c r="AW53" s="151"/>
      <c r="AX53" s="151"/>
      <c r="AY53" s="151"/>
      <c r="AZ53" s="150"/>
      <c r="BA53" s="150"/>
      <c r="BB53" s="150"/>
      <c r="BC53" s="153"/>
      <c r="BD53" s="150"/>
      <c r="BE53" s="150"/>
      <c r="BF53" s="150"/>
      <c r="BG53" s="150"/>
      <c r="BH53" s="150"/>
      <c r="BI53" s="150"/>
      <c r="BJ53" s="150"/>
      <c r="BK53" s="150"/>
      <c r="BL53" s="150"/>
      <c r="BM53" s="154"/>
      <c r="BN53" s="154"/>
      <c r="BO53" s="154"/>
      <c r="BP53" s="150"/>
      <c r="BQ53" s="150"/>
      <c r="BR53" s="151"/>
      <c r="BS53" s="151"/>
      <c r="BT53" s="151"/>
      <c r="BU53" s="151"/>
      <c r="BV53" s="154"/>
      <c r="BW53" s="154"/>
      <c r="BX53" s="154"/>
      <c r="BY53" s="154"/>
      <c r="BZ53" s="154"/>
      <c r="CA53" s="154"/>
      <c r="CB53" s="154"/>
      <c r="CC53" s="154"/>
      <c r="CD53" s="154"/>
      <c r="CE53" s="150"/>
      <c r="CF53" s="150"/>
      <c r="CG53" s="150"/>
      <c r="CH53" s="151"/>
      <c r="CI53" s="150"/>
      <c r="CJ53" s="150"/>
      <c r="CK53" s="150"/>
      <c r="CL53" s="155"/>
      <c r="CM53" s="156"/>
      <c r="CN53" s="155"/>
      <c r="CO53" s="155"/>
      <c r="CP53" s="155"/>
      <c r="CQ53" s="157"/>
      <c r="CR53" s="155"/>
      <c r="CS53" s="155"/>
      <c r="CT53" s="155"/>
      <c r="CU53" s="155"/>
      <c r="CV53" s="155"/>
      <c r="CW53" s="155"/>
      <c r="CX53" s="155"/>
      <c r="CY53" s="155"/>
      <c r="CZ53" s="155"/>
      <c r="DA53" s="155"/>
      <c r="DB53" s="155"/>
      <c r="DC53" s="155"/>
      <c r="DD53" s="155"/>
      <c r="DE53" s="155"/>
      <c r="DF53" s="155"/>
      <c r="DG53" s="155"/>
      <c r="DH53" s="155"/>
      <c r="DI53" s="155"/>
      <c r="DJ53" s="155"/>
      <c r="DK53" s="155"/>
      <c r="DL53" s="155"/>
      <c r="DM53" s="155"/>
      <c r="DN53" s="155"/>
      <c r="DO53" s="155"/>
      <c r="DP53" s="155"/>
      <c r="DQ53" s="155"/>
      <c r="DR53" s="155"/>
      <c r="DS53" s="155"/>
      <c r="DT53" s="155"/>
      <c r="DU53" s="155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55"/>
      <c r="FB53" s="155"/>
      <c r="FC53" s="155"/>
      <c r="FD53" s="155"/>
      <c r="FE53" s="155"/>
      <c r="FF53" s="155"/>
      <c r="FG53" s="155"/>
      <c r="FH53" s="155"/>
      <c r="FI53" s="155"/>
      <c r="FJ53" s="155"/>
      <c r="FK53" s="155"/>
      <c r="FL53" s="155"/>
      <c r="FM53" s="155"/>
      <c r="FN53" s="155"/>
      <c r="FO53" s="155"/>
      <c r="FP53" s="155"/>
      <c r="FQ53" s="155"/>
      <c r="FR53" s="155"/>
      <c r="FS53" s="155"/>
      <c r="FT53" s="155"/>
      <c r="FU53" s="155"/>
      <c r="FV53" s="155"/>
      <c r="FW53" s="155"/>
      <c r="FX53" s="155"/>
      <c r="FY53" s="155"/>
      <c r="FZ53" s="155"/>
      <c r="GA53" s="155"/>
      <c r="GB53" s="155"/>
      <c r="GC53" s="155"/>
      <c r="GD53" s="155"/>
      <c r="GE53" s="155"/>
      <c r="GF53" s="155"/>
      <c r="GG53" s="155"/>
      <c r="GH53" s="155"/>
      <c r="GI53" s="155"/>
      <c r="GJ53" s="155"/>
      <c r="GK53" s="155"/>
      <c r="GL53" s="155"/>
      <c r="GM53" s="155"/>
      <c r="GN53" s="155"/>
      <c r="GO53" s="155"/>
      <c r="GP53" s="155"/>
      <c r="GQ53" s="155"/>
      <c r="GR53" s="155"/>
      <c r="GS53" s="155"/>
      <c r="GT53" s="155"/>
      <c r="GU53" s="155"/>
      <c r="GV53" s="155"/>
      <c r="GW53" s="155"/>
      <c r="GX53" s="155"/>
      <c r="GY53" s="155"/>
      <c r="GZ53" s="155"/>
      <c r="HA53" s="155"/>
      <c r="HB53" s="155"/>
      <c r="HC53" s="155"/>
      <c r="HD53" s="155"/>
      <c r="HE53" s="155"/>
      <c r="HF53" s="155"/>
      <c r="HG53" s="155"/>
      <c r="HH53" s="155"/>
      <c r="HI53" s="155"/>
      <c r="HJ53" s="155"/>
      <c r="HK53" s="155"/>
      <c r="HL53" s="155"/>
      <c r="HM53" s="155"/>
      <c r="HN53" s="155"/>
      <c r="HO53" s="155"/>
      <c r="HP53" s="155"/>
      <c r="HQ53" s="155"/>
      <c r="HR53" s="155"/>
      <c r="HS53" s="155"/>
      <c r="HT53" s="155"/>
      <c r="HU53" s="155"/>
      <c r="HV53" s="155"/>
      <c r="HW53" s="155"/>
      <c r="HX53" s="155"/>
      <c r="HY53" s="155"/>
      <c r="HZ53" s="155"/>
      <c r="IA53" s="155"/>
      <c r="IB53" s="155"/>
      <c r="IC53" s="155"/>
      <c r="ID53" s="155"/>
      <c r="IE53" s="155"/>
      <c r="IF53" s="155"/>
      <c r="IG53" s="155"/>
      <c r="IH53" s="155"/>
      <c r="II53" s="155"/>
      <c r="IJ53" s="155"/>
      <c r="IK53" s="155"/>
      <c r="IL53" s="155"/>
      <c r="IM53" s="155"/>
      <c r="IN53" s="155"/>
      <c r="IO53" s="155"/>
      <c r="IP53" s="155"/>
      <c r="IQ53" s="155"/>
      <c r="IR53" s="155"/>
      <c r="IS53" s="155"/>
      <c r="IT53" s="155"/>
      <c r="IU53" s="155"/>
      <c r="IV53" s="155"/>
      <c r="IW53" s="155"/>
    </row>
    <row r="54" customFormat="false" ht="12.75" hidden="false" customHeight="false" outlineLevel="0" collapsed="false">
      <c r="A54" s="155" t="s">
        <v>146</v>
      </c>
      <c r="B54" s="165"/>
      <c r="C54" s="165"/>
      <c r="D54" s="168" t="s">
        <v>1</v>
      </c>
      <c r="E54" s="169" t="n">
        <v>0.000345218</v>
      </c>
      <c r="F54" s="169" t="n">
        <v>0.000345218</v>
      </c>
      <c r="G54" s="169" t="n">
        <f aca="false">1-E54*AO10</f>
        <v>1</v>
      </c>
      <c r="H54" s="147" t="n">
        <f aca="false">E54-F54</f>
        <v>0</v>
      </c>
      <c r="I54" s="165"/>
      <c r="J54" s="165"/>
      <c r="K54" s="165"/>
      <c r="L54" s="165"/>
      <c r="M54" s="165"/>
      <c r="N54" s="165"/>
      <c r="O54" s="165"/>
      <c r="P54" s="165"/>
      <c r="Q54" s="149"/>
      <c r="R54" s="150"/>
      <c r="S54" s="150"/>
      <c r="T54" s="151"/>
      <c r="U54" s="165"/>
      <c r="V54" s="152"/>
      <c r="W54" s="165"/>
      <c r="X54" s="152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40"/>
      <c r="AR54" s="40"/>
      <c r="AS54" s="40"/>
      <c r="AT54" s="40"/>
      <c r="AU54" s="151"/>
      <c r="AV54" s="151"/>
      <c r="AW54" s="151"/>
      <c r="AX54" s="151"/>
      <c r="AY54" s="151"/>
      <c r="AZ54" s="150"/>
      <c r="BA54" s="150"/>
      <c r="BB54" s="150"/>
      <c r="BC54" s="153"/>
      <c r="BD54" s="150"/>
      <c r="BE54" s="150"/>
      <c r="BF54" s="150"/>
      <c r="BG54" s="150"/>
      <c r="BH54" s="150"/>
      <c r="BI54" s="150"/>
      <c r="BJ54" s="150"/>
      <c r="BK54" s="150"/>
      <c r="BL54" s="150"/>
      <c r="BM54" s="154"/>
      <c r="BN54" s="154"/>
      <c r="BO54" s="154"/>
      <c r="BP54" s="150"/>
      <c r="BQ54" s="150"/>
      <c r="BR54" s="151"/>
      <c r="BS54" s="151"/>
      <c r="BT54" s="151"/>
      <c r="BU54" s="151"/>
      <c r="BV54" s="154"/>
      <c r="BW54" s="154"/>
      <c r="BX54" s="154"/>
      <c r="BY54" s="154"/>
      <c r="BZ54" s="154"/>
      <c r="CA54" s="154"/>
      <c r="CB54" s="154"/>
      <c r="CC54" s="154"/>
      <c r="CD54" s="154"/>
      <c r="CE54" s="150"/>
      <c r="CF54" s="150"/>
      <c r="CG54" s="150"/>
      <c r="CH54" s="151"/>
      <c r="CI54" s="150"/>
      <c r="CJ54" s="150"/>
      <c r="CK54" s="150"/>
      <c r="CL54" s="155"/>
      <c r="CM54" s="156"/>
      <c r="CN54" s="155"/>
      <c r="CO54" s="155"/>
      <c r="CP54" s="155"/>
      <c r="CQ54" s="157"/>
      <c r="CR54" s="155"/>
      <c r="CS54" s="155"/>
      <c r="CT54" s="155"/>
      <c r="CU54" s="155"/>
      <c r="CV54" s="155"/>
      <c r="CW54" s="155"/>
      <c r="CX54" s="155"/>
      <c r="CY54" s="155"/>
      <c r="CZ54" s="155"/>
      <c r="DA54" s="155"/>
      <c r="DB54" s="155"/>
      <c r="DC54" s="155"/>
      <c r="DD54" s="155"/>
      <c r="DE54" s="155"/>
      <c r="DF54" s="155"/>
      <c r="DG54" s="155"/>
      <c r="DH54" s="155"/>
      <c r="DI54" s="155"/>
      <c r="DJ54" s="155"/>
      <c r="DK54" s="155"/>
      <c r="DL54" s="155"/>
      <c r="DM54" s="155"/>
      <c r="DN54" s="155"/>
      <c r="DO54" s="155"/>
      <c r="DP54" s="155"/>
      <c r="DQ54" s="155"/>
      <c r="DR54" s="155"/>
      <c r="DS54" s="155"/>
      <c r="DT54" s="155"/>
      <c r="DU54" s="155"/>
      <c r="DV54" s="155"/>
      <c r="DW54" s="155"/>
      <c r="DX54" s="155"/>
      <c r="DY54" s="155"/>
      <c r="DZ54" s="155"/>
      <c r="EA54" s="155"/>
      <c r="EB54" s="155"/>
      <c r="EC54" s="155"/>
      <c r="ED54" s="155"/>
      <c r="EE54" s="155"/>
      <c r="EF54" s="155"/>
      <c r="EG54" s="155"/>
      <c r="EH54" s="155"/>
      <c r="EI54" s="155"/>
      <c r="EJ54" s="155"/>
      <c r="EK54" s="155"/>
      <c r="EL54" s="155"/>
      <c r="EM54" s="155"/>
      <c r="EN54" s="155"/>
      <c r="EO54" s="155"/>
      <c r="EP54" s="155"/>
      <c r="EQ54" s="155"/>
      <c r="ER54" s="155"/>
      <c r="ES54" s="155"/>
      <c r="ET54" s="155"/>
      <c r="EU54" s="155"/>
      <c r="EV54" s="155"/>
      <c r="EW54" s="155"/>
      <c r="EX54" s="155"/>
      <c r="EY54" s="155"/>
      <c r="EZ54" s="155"/>
      <c r="FA54" s="155"/>
      <c r="FB54" s="155"/>
      <c r="FC54" s="155"/>
      <c r="FD54" s="155"/>
      <c r="FE54" s="155"/>
      <c r="FF54" s="155"/>
      <c r="FG54" s="155"/>
      <c r="FH54" s="155"/>
      <c r="FI54" s="155"/>
      <c r="FJ54" s="155"/>
      <c r="FK54" s="155"/>
      <c r="FL54" s="155"/>
      <c r="FM54" s="155"/>
      <c r="FN54" s="155"/>
      <c r="FO54" s="155"/>
      <c r="FP54" s="155"/>
      <c r="FQ54" s="155"/>
      <c r="FR54" s="155"/>
      <c r="FS54" s="155"/>
      <c r="FT54" s="155"/>
      <c r="FU54" s="155"/>
      <c r="FV54" s="155"/>
      <c r="FW54" s="155"/>
      <c r="FX54" s="155"/>
      <c r="FY54" s="155"/>
      <c r="FZ54" s="155"/>
      <c r="GA54" s="155"/>
      <c r="GB54" s="155"/>
      <c r="GC54" s="155"/>
      <c r="GD54" s="155"/>
      <c r="GE54" s="155"/>
      <c r="GF54" s="155"/>
      <c r="GG54" s="155"/>
      <c r="GH54" s="155"/>
      <c r="GI54" s="155"/>
      <c r="GJ54" s="155"/>
      <c r="GK54" s="155"/>
      <c r="GL54" s="155"/>
      <c r="GM54" s="155"/>
      <c r="GN54" s="155"/>
      <c r="GO54" s="155"/>
      <c r="GP54" s="155"/>
      <c r="GQ54" s="155"/>
      <c r="GR54" s="155"/>
      <c r="GS54" s="155"/>
      <c r="GT54" s="155"/>
      <c r="GU54" s="155"/>
      <c r="GV54" s="155"/>
      <c r="GW54" s="155"/>
      <c r="GX54" s="155"/>
      <c r="GY54" s="155"/>
      <c r="GZ54" s="155"/>
      <c r="HA54" s="155"/>
      <c r="HB54" s="155"/>
      <c r="HC54" s="155"/>
      <c r="HD54" s="155"/>
      <c r="HE54" s="155"/>
      <c r="HF54" s="155"/>
      <c r="HG54" s="155"/>
      <c r="HH54" s="155"/>
      <c r="HI54" s="155"/>
      <c r="HJ54" s="155"/>
      <c r="HK54" s="155"/>
      <c r="HL54" s="155"/>
      <c r="HM54" s="155"/>
      <c r="HN54" s="155"/>
      <c r="HO54" s="155"/>
      <c r="HP54" s="155"/>
      <c r="HQ54" s="155"/>
      <c r="HR54" s="155"/>
      <c r="HS54" s="155"/>
      <c r="HT54" s="155"/>
      <c r="HU54" s="155"/>
      <c r="HV54" s="155"/>
      <c r="HW54" s="155"/>
      <c r="HX54" s="155"/>
      <c r="HY54" s="155"/>
      <c r="HZ54" s="155"/>
      <c r="IA54" s="155"/>
      <c r="IB54" s="155"/>
      <c r="IC54" s="155"/>
      <c r="ID54" s="155"/>
      <c r="IE54" s="155"/>
      <c r="IF54" s="155"/>
      <c r="IG54" s="155"/>
      <c r="IH54" s="155"/>
      <c r="II54" s="155"/>
      <c r="IJ54" s="155"/>
      <c r="IK54" s="155"/>
      <c r="IL54" s="155"/>
      <c r="IM54" s="155"/>
      <c r="IN54" s="155"/>
      <c r="IO54" s="155"/>
      <c r="IP54" s="155"/>
      <c r="IQ54" s="155"/>
      <c r="IR54" s="155"/>
      <c r="IS54" s="155"/>
      <c r="IT54" s="155"/>
      <c r="IU54" s="155"/>
      <c r="IV54" s="155"/>
      <c r="IW54" s="155"/>
    </row>
    <row r="55" customFormat="false" ht="12.75" hidden="false" customHeight="false" outlineLevel="0" collapsed="false">
      <c r="A55" s="155" t="s">
        <v>147</v>
      </c>
      <c r="B55" s="165"/>
      <c r="C55" s="165"/>
      <c r="D55" s="168" t="s">
        <v>1</v>
      </c>
      <c r="E55" s="170" t="n">
        <v>0.0091239</v>
      </c>
      <c r="F55" s="170" t="n">
        <v>0.0091239</v>
      </c>
      <c r="G55" s="146"/>
      <c r="H55" s="147" t="n">
        <f aca="false">E55-F55</f>
        <v>0</v>
      </c>
      <c r="I55" s="157"/>
      <c r="J55" s="146" t="n">
        <v>0.014933</v>
      </c>
      <c r="K55" s="165"/>
      <c r="L55" s="165"/>
      <c r="M55" s="165"/>
      <c r="N55" s="165"/>
      <c r="O55" s="165"/>
      <c r="P55" s="165"/>
      <c r="Q55" s="149"/>
      <c r="R55" s="150"/>
      <c r="S55" s="150"/>
      <c r="T55" s="151"/>
      <c r="U55" s="151"/>
      <c r="V55" s="152"/>
      <c r="W55" s="151"/>
      <c r="X55" s="152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40"/>
      <c r="AR55" s="40"/>
      <c r="AS55" s="40"/>
      <c r="AT55" s="40"/>
      <c r="AU55" s="151"/>
      <c r="AV55" s="151"/>
      <c r="AW55" s="151"/>
      <c r="AX55" s="151"/>
      <c r="AY55" s="151"/>
      <c r="AZ55" s="150"/>
      <c r="BA55" s="150"/>
      <c r="BB55" s="150"/>
      <c r="BC55" s="153"/>
      <c r="BD55" s="150"/>
      <c r="BE55" s="150"/>
      <c r="BF55" s="150"/>
      <c r="BG55" s="150"/>
      <c r="BH55" s="150"/>
      <c r="BI55" s="150"/>
      <c r="BJ55" s="150"/>
      <c r="BK55" s="150"/>
      <c r="BL55" s="150"/>
      <c r="BM55" s="154"/>
      <c r="BN55" s="154"/>
      <c r="BO55" s="154"/>
      <c r="BP55" s="150"/>
      <c r="BQ55" s="150"/>
      <c r="BR55" s="151"/>
      <c r="BS55" s="151"/>
      <c r="BT55" s="151"/>
      <c r="BU55" s="151"/>
      <c r="BV55" s="154"/>
      <c r="BW55" s="154"/>
      <c r="BX55" s="154"/>
      <c r="BY55" s="154"/>
      <c r="BZ55" s="154"/>
      <c r="CA55" s="154"/>
      <c r="CB55" s="154"/>
      <c r="CC55" s="154"/>
      <c r="CD55" s="154"/>
      <c r="CE55" s="150"/>
      <c r="CF55" s="150"/>
      <c r="CG55" s="150"/>
      <c r="CH55" s="151"/>
      <c r="CI55" s="150"/>
      <c r="CJ55" s="150"/>
      <c r="CK55" s="150"/>
      <c r="CL55" s="155"/>
      <c r="CM55" s="156"/>
      <c r="CN55" s="155"/>
      <c r="CO55" s="155"/>
      <c r="CP55" s="155"/>
      <c r="CQ55" s="157"/>
      <c r="CR55" s="155"/>
      <c r="CS55" s="155"/>
      <c r="CT55" s="155"/>
      <c r="CU55" s="155"/>
      <c r="CV55" s="155"/>
      <c r="CW55" s="155"/>
      <c r="CX55" s="155"/>
      <c r="CY55" s="155"/>
      <c r="CZ55" s="155"/>
      <c r="DA55" s="155"/>
      <c r="DB55" s="155"/>
      <c r="DC55" s="155"/>
      <c r="DD55" s="155"/>
      <c r="DE55" s="155"/>
      <c r="DF55" s="155"/>
      <c r="DG55" s="155"/>
      <c r="DH55" s="155"/>
      <c r="DI55" s="155"/>
      <c r="DJ55" s="155"/>
      <c r="DK55" s="155"/>
      <c r="DL55" s="155"/>
      <c r="DM55" s="155"/>
      <c r="DN55" s="155"/>
      <c r="DO55" s="155"/>
      <c r="DP55" s="155"/>
      <c r="DQ55" s="155"/>
      <c r="DR55" s="155"/>
      <c r="DS55" s="155"/>
      <c r="DT55" s="155"/>
      <c r="DU55" s="155"/>
      <c r="DV55" s="155"/>
      <c r="DW55" s="155"/>
      <c r="DX55" s="155"/>
      <c r="DY55" s="155"/>
      <c r="DZ55" s="155"/>
      <c r="EA55" s="155"/>
      <c r="EB55" s="155"/>
      <c r="EC55" s="155"/>
      <c r="ED55" s="155"/>
      <c r="EE55" s="155"/>
      <c r="EF55" s="155"/>
      <c r="EG55" s="155"/>
      <c r="EH55" s="155"/>
      <c r="EI55" s="155"/>
      <c r="EJ55" s="155"/>
      <c r="EK55" s="155"/>
      <c r="EL55" s="155"/>
      <c r="EM55" s="155"/>
      <c r="EN55" s="155"/>
      <c r="EO55" s="155"/>
      <c r="EP55" s="155"/>
      <c r="EQ55" s="155"/>
      <c r="ER55" s="155"/>
      <c r="ES55" s="155"/>
      <c r="ET55" s="155"/>
      <c r="EU55" s="155"/>
      <c r="EV55" s="155"/>
      <c r="EW55" s="155"/>
      <c r="EX55" s="155"/>
      <c r="EY55" s="155"/>
      <c r="EZ55" s="155"/>
      <c r="FA55" s="155"/>
      <c r="FB55" s="155"/>
      <c r="FC55" s="155"/>
      <c r="FD55" s="155"/>
      <c r="FE55" s="155"/>
      <c r="FF55" s="155"/>
      <c r="FG55" s="155"/>
      <c r="FH55" s="155"/>
      <c r="FI55" s="155"/>
      <c r="FJ55" s="155"/>
      <c r="FK55" s="155"/>
      <c r="FL55" s="155"/>
      <c r="FM55" s="155"/>
      <c r="FN55" s="155"/>
      <c r="FO55" s="155"/>
      <c r="FP55" s="155"/>
      <c r="FQ55" s="155"/>
      <c r="FR55" s="155"/>
      <c r="FS55" s="155"/>
      <c r="FT55" s="155"/>
      <c r="FU55" s="155"/>
      <c r="FV55" s="155"/>
      <c r="FW55" s="155"/>
      <c r="FX55" s="155"/>
      <c r="FY55" s="155"/>
      <c r="FZ55" s="155"/>
      <c r="GA55" s="155"/>
      <c r="GB55" s="155"/>
      <c r="GC55" s="155"/>
      <c r="GD55" s="155"/>
      <c r="GE55" s="155"/>
      <c r="GF55" s="155"/>
      <c r="GG55" s="155"/>
      <c r="GH55" s="155"/>
      <c r="GI55" s="155"/>
      <c r="GJ55" s="155"/>
      <c r="GK55" s="155"/>
      <c r="GL55" s="155"/>
      <c r="GM55" s="155"/>
      <c r="GN55" s="155"/>
      <c r="GO55" s="155"/>
      <c r="GP55" s="155"/>
      <c r="GQ55" s="155"/>
      <c r="GR55" s="155"/>
      <c r="GS55" s="155"/>
      <c r="GT55" s="155"/>
      <c r="GU55" s="155"/>
      <c r="GV55" s="155"/>
      <c r="GW55" s="155"/>
      <c r="GX55" s="155"/>
      <c r="GY55" s="155"/>
      <c r="GZ55" s="155"/>
      <c r="HA55" s="155"/>
      <c r="HB55" s="155"/>
      <c r="HC55" s="155"/>
      <c r="HD55" s="155"/>
      <c r="HE55" s="155"/>
      <c r="HF55" s="155"/>
      <c r="HG55" s="155"/>
      <c r="HH55" s="155"/>
      <c r="HI55" s="155"/>
      <c r="HJ55" s="155"/>
      <c r="HK55" s="155"/>
      <c r="HL55" s="155"/>
      <c r="HM55" s="155"/>
      <c r="HN55" s="155"/>
      <c r="HO55" s="155"/>
      <c r="HP55" s="155"/>
      <c r="HQ55" s="155"/>
      <c r="HR55" s="155"/>
      <c r="HS55" s="155"/>
      <c r="HT55" s="155"/>
      <c r="HU55" s="155"/>
      <c r="HV55" s="155"/>
      <c r="HW55" s="155"/>
      <c r="HX55" s="155"/>
      <c r="HY55" s="155"/>
      <c r="HZ55" s="155"/>
      <c r="IA55" s="155"/>
      <c r="IB55" s="155"/>
      <c r="IC55" s="155"/>
      <c r="ID55" s="155"/>
      <c r="IE55" s="155"/>
      <c r="IF55" s="155"/>
      <c r="IG55" s="155"/>
      <c r="IH55" s="155"/>
      <c r="II55" s="155"/>
      <c r="IJ55" s="155"/>
      <c r="IK55" s="155"/>
      <c r="IL55" s="155"/>
      <c r="IM55" s="155"/>
      <c r="IN55" s="155"/>
      <c r="IO55" s="155"/>
      <c r="IP55" s="155"/>
      <c r="IQ55" s="155"/>
      <c r="IR55" s="155"/>
      <c r="IS55" s="155"/>
      <c r="IT55" s="155"/>
      <c r="IU55" s="155"/>
      <c r="IV55" s="155"/>
      <c r="IW55" s="155"/>
    </row>
    <row r="56" customFormat="false" ht="12.75" hidden="false" customHeight="false" outlineLevel="0" collapsed="false">
      <c r="A56" s="155" t="s">
        <v>148</v>
      </c>
      <c r="B56" s="165"/>
      <c r="C56" s="165"/>
      <c r="D56" s="168" t="s">
        <v>149</v>
      </c>
      <c r="E56" s="170" t="n">
        <v>0.0319712</v>
      </c>
      <c r="F56" s="170" t="n">
        <v>0.0319712</v>
      </c>
      <c r="G56" s="146"/>
      <c r="H56" s="147" t="n">
        <f aca="false">E56-F56</f>
        <v>0</v>
      </c>
      <c r="I56" s="157"/>
      <c r="J56" s="146" t="n">
        <v>0.0431774</v>
      </c>
      <c r="K56" s="151"/>
      <c r="L56" s="151"/>
      <c r="M56" s="151"/>
      <c r="N56" s="151"/>
      <c r="O56" s="151"/>
      <c r="P56" s="151"/>
      <c r="Q56" s="17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0"/>
      <c r="AJ56" s="151"/>
      <c r="AK56" s="151"/>
      <c r="AL56" s="151"/>
      <c r="AM56" s="150"/>
      <c r="AN56" s="150"/>
      <c r="AO56" s="150"/>
      <c r="AP56" s="150"/>
      <c r="AQ56" s="40"/>
      <c r="AR56" s="40"/>
      <c r="AS56" s="40"/>
      <c r="AT56" s="40"/>
      <c r="AU56" s="150"/>
      <c r="AV56" s="150"/>
      <c r="AW56" s="150"/>
      <c r="AX56" s="154"/>
      <c r="AY56" s="154"/>
      <c r="AZ56" s="154"/>
      <c r="BA56" s="150"/>
      <c r="BB56" s="150"/>
      <c r="BC56" s="172"/>
      <c r="BD56" s="151"/>
      <c r="BE56" s="151"/>
      <c r="BF56" s="151"/>
      <c r="BG56" s="151"/>
      <c r="BH56" s="151"/>
      <c r="BI56" s="154"/>
      <c r="BJ56" s="154"/>
      <c r="BK56" s="154"/>
      <c r="BL56" s="154"/>
      <c r="BM56" s="154"/>
      <c r="BN56" s="154"/>
      <c r="BO56" s="154"/>
      <c r="BP56" s="154"/>
      <c r="BQ56" s="154"/>
      <c r="BR56" s="150"/>
      <c r="BS56" s="150"/>
      <c r="BT56" s="150"/>
      <c r="BU56" s="151"/>
      <c r="BV56" s="150"/>
      <c r="BW56" s="150"/>
      <c r="BX56" s="150"/>
      <c r="BY56" s="155"/>
      <c r="BZ56" s="165"/>
      <c r="CA56" s="155"/>
      <c r="CB56" s="155"/>
      <c r="CC56" s="155"/>
      <c r="CD56" s="157"/>
      <c r="CE56" s="155"/>
      <c r="CF56" s="155"/>
      <c r="CG56" s="155"/>
      <c r="CH56" s="155"/>
      <c r="CI56" s="155"/>
      <c r="CJ56" s="155"/>
      <c r="CK56" s="155"/>
      <c r="CL56" s="155"/>
      <c r="CM56" s="173"/>
      <c r="CN56" s="173"/>
      <c r="CO56" s="165"/>
      <c r="CP56" s="155"/>
      <c r="CQ56" s="155"/>
      <c r="CR56" s="155"/>
      <c r="CS56" s="155"/>
      <c r="CT56" s="155"/>
      <c r="CU56" s="155"/>
      <c r="CV56" s="155"/>
      <c r="CW56" s="155"/>
      <c r="CX56" s="155"/>
      <c r="CY56" s="155"/>
      <c r="CZ56" s="155"/>
      <c r="DA56" s="155"/>
      <c r="DB56" s="155"/>
      <c r="DC56" s="155"/>
      <c r="DD56" s="155"/>
      <c r="DE56" s="155"/>
      <c r="DF56" s="155"/>
      <c r="DG56" s="155"/>
      <c r="DH56" s="155"/>
      <c r="DI56" s="155"/>
      <c r="DJ56" s="155"/>
      <c r="DK56" s="155"/>
      <c r="DL56" s="155"/>
      <c r="DM56" s="155"/>
      <c r="DN56" s="155"/>
      <c r="DO56" s="155"/>
      <c r="DP56" s="155"/>
      <c r="DQ56" s="155"/>
      <c r="DR56" s="155"/>
      <c r="DS56" s="155"/>
      <c r="DT56" s="155"/>
      <c r="DU56" s="155"/>
      <c r="DV56" s="155"/>
      <c r="DW56" s="155"/>
      <c r="DX56" s="155"/>
      <c r="DY56" s="155"/>
      <c r="DZ56" s="155"/>
      <c r="EA56" s="155"/>
      <c r="EB56" s="155"/>
      <c r="EC56" s="155"/>
      <c r="ED56" s="155"/>
      <c r="EE56" s="155"/>
      <c r="EF56" s="155"/>
      <c r="EG56" s="155"/>
      <c r="EH56" s="155"/>
      <c r="EI56" s="155"/>
      <c r="EJ56" s="155"/>
      <c r="EK56" s="155"/>
      <c r="EL56" s="155"/>
      <c r="EM56" s="155"/>
      <c r="EN56" s="155"/>
      <c r="EO56" s="155"/>
      <c r="EP56" s="155"/>
      <c r="EQ56" s="155"/>
      <c r="ER56" s="155"/>
      <c r="ES56" s="155"/>
      <c r="ET56" s="155"/>
      <c r="EU56" s="155"/>
      <c r="EV56" s="155"/>
      <c r="EW56" s="155"/>
      <c r="EX56" s="155"/>
      <c r="EY56" s="155"/>
      <c r="EZ56" s="155"/>
      <c r="FA56" s="155"/>
      <c r="FB56" s="155"/>
      <c r="FC56" s="155"/>
      <c r="FD56" s="155"/>
      <c r="FE56" s="155"/>
      <c r="FF56" s="155"/>
      <c r="FG56" s="155"/>
      <c r="FH56" s="155"/>
      <c r="FI56" s="155"/>
      <c r="FJ56" s="155"/>
      <c r="FK56" s="155"/>
      <c r="FL56" s="155"/>
      <c r="FM56" s="155"/>
      <c r="FN56" s="155"/>
      <c r="FO56" s="155"/>
      <c r="FP56" s="155"/>
      <c r="FQ56" s="155"/>
      <c r="FR56" s="155"/>
      <c r="FS56" s="155"/>
      <c r="FT56" s="155"/>
      <c r="FU56" s="155"/>
      <c r="FV56" s="155"/>
      <c r="FW56" s="155"/>
      <c r="FX56" s="155"/>
      <c r="FY56" s="155"/>
      <c r="FZ56" s="155"/>
      <c r="GA56" s="155"/>
      <c r="GB56" s="155"/>
      <c r="GC56" s="155"/>
      <c r="GD56" s="155"/>
      <c r="GE56" s="155"/>
      <c r="GF56" s="155"/>
      <c r="GG56" s="155"/>
      <c r="GH56" s="155"/>
      <c r="GI56" s="155"/>
      <c r="GJ56" s="155"/>
      <c r="GK56" s="155"/>
      <c r="GL56" s="155"/>
      <c r="GM56" s="155"/>
      <c r="GN56" s="155"/>
      <c r="GO56" s="155"/>
      <c r="GP56" s="155"/>
      <c r="GQ56" s="155"/>
      <c r="GR56" s="155"/>
      <c r="GS56" s="155"/>
      <c r="GT56" s="155"/>
      <c r="GU56" s="155"/>
      <c r="GV56" s="155"/>
      <c r="GW56" s="155"/>
      <c r="GX56" s="155"/>
      <c r="GY56" s="155"/>
      <c r="GZ56" s="155"/>
      <c r="HA56" s="155"/>
      <c r="HB56" s="155"/>
      <c r="HC56" s="155"/>
      <c r="HD56" s="155"/>
      <c r="HE56" s="155"/>
      <c r="HF56" s="155"/>
      <c r="HG56" s="155"/>
      <c r="HH56" s="155"/>
      <c r="HI56" s="155"/>
      <c r="HJ56" s="155"/>
      <c r="HK56" s="155"/>
      <c r="HL56" s="155"/>
      <c r="HM56" s="155"/>
      <c r="HN56" s="155"/>
      <c r="HO56" s="155"/>
      <c r="HP56" s="155"/>
      <c r="HQ56" s="155"/>
      <c r="HR56" s="155"/>
      <c r="HS56" s="155"/>
      <c r="HT56" s="155"/>
      <c r="HU56" s="155"/>
      <c r="HV56" s="155"/>
      <c r="HW56" s="155"/>
      <c r="HX56" s="155"/>
      <c r="HY56" s="155"/>
      <c r="HZ56" s="155"/>
      <c r="IA56" s="155"/>
      <c r="IB56" s="155"/>
      <c r="IC56" s="155"/>
      <c r="ID56" s="155"/>
      <c r="IE56" s="155"/>
      <c r="IF56" s="155"/>
      <c r="IG56" s="155"/>
      <c r="IH56" s="155"/>
      <c r="II56" s="155"/>
      <c r="IJ56" s="155"/>
      <c r="IK56" s="155"/>
      <c r="IL56" s="155"/>
      <c r="IM56" s="155"/>
      <c r="IN56" s="155"/>
      <c r="IO56" s="155"/>
      <c r="IP56" s="155"/>
      <c r="IQ56" s="155"/>
      <c r="IR56" s="155"/>
      <c r="IS56" s="155"/>
      <c r="IT56" s="155"/>
      <c r="IU56" s="155"/>
      <c r="IV56" s="155"/>
      <c r="IW56" s="155"/>
    </row>
    <row r="57" customFormat="false" ht="12.75" hidden="false" customHeight="false" outlineLevel="0" collapsed="false">
      <c r="A57" s="155" t="s">
        <v>150</v>
      </c>
      <c r="B57" s="165"/>
      <c r="C57" s="165"/>
      <c r="D57" s="168" t="s">
        <v>1</v>
      </c>
      <c r="E57" s="170" t="n">
        <v>0.0291731</v>
      </c>
      <c r="F57" s="170" t="n">
        <v>0.0291731</v>
      </c>
      <c r="G57" s="146"/>
      <c r="H57" s="147" t="n">
        <f aca="false">E57-F57</f>
        <v>0</v>
      </c>
      <c r="I57" s="152"/>
      <c r="J57" s="146" t="n">
        <v>0.0369889</v>
      </c>
      <c r="K57" s="165"/>
      <c r="L57" s="165"/>
      <c r="M57" s="165"/>
      <c r="N57" s="165"/>
      <c r="O57" s="165"/>
      <c r="P57" s="165"/>
      <c r="Q57" s="149"/>
      <c r="R57" s="150"/>
      <c r="S57" s="150"/>
      <c r="T57" s="151"/>
      <c r="U57" s="151"/>
      <c r="V57" s="152"/>
      <c r="W57" s="151"/>
      <c r="X57" s="152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40"/>
      <c r="AR57" s="40"/>
      <c r="AS57" s="40"/>
      <c r="AT57" s="40"/>
      <c r="AU57" s="151"/>
      <c r="AV57" s="151"/>
      <c r="AW57" s="151"/>
      <c r="AX57" s="151"/>
      <c r="AY57" s="151"/>
      <c r="AZ57" s="150"/>
      <c r="BA57" s="150"/>
      <c r="BB57" s="150"/>
      <c r="BC57" s="153"/>
      <c r="BD57" s="150"/>
      <c r="BE57" s="150"/>
      <c r="BF57" s="150"/>
      <c r="BG57" s="150"/>
      <c r="BH57" s="150"/>
      <c r="BI57" s="150"/>
      <c r="BJ57" s="150"/>
      <c r="BK57" s="150"/>
      <c r="BL57" s="150"/>
      <c r="BM57" s="154"/>
      <c r="BN57" s="154"/>
      <c r="BO57" s="154"/>
      <c r="BP57" s="150"/>
      <c r="BQ57" s="150"/>
      <c r="BR57" s="151"/>
      <c r="BS57" s="151"/>
      <c r="BT57" s="151"/>
      <c r="BU57" s="151"/>
      <c r="BV57" s="154"/>
      <c r="BW57" s="154"/>
      <c r="BX57" s="154"/>
      <c r="BY57" s="154"/>
      <c r="BZ57" s="154"/>
      <c r="CA57" s="154"/>
      <c r="CB57" s="154"/>
      <c r="CC57" s="154"/>
      <c r="CD57" s="154"/>
      <c r="CE57" s="150"/>
      <c r="CF57" s="150"/>
      <c r="CG57" s="150"/>
      <c r="CH57" s="151"/>
      <c r="CI57" s="150"/>
      <c r="CJ57" s="150"/>
      <c r="CK57" s="150"/>
      <c r="CL57" s="155"/>
      <c r="CM57" s="156"/>
      <c r="CN57" s="155"/>
      <c r="CO57" s="155"/>
      <c r="CP57" s="155"/>
      <c r="CQ57" s="157"/>
      <c r="CR57" s="155"/>
      <c r="CS57" s="155"/>
      <c r="CT57" s="155"/>
      <c r="CU57" s="155"/>
      <c r="CV57" s="155"/>
      <c r="CW57" s="155"/>
      <c r="CX57" s="155"/>
      <c r="CY57" s="155"/>
      <c r="CZ57" s="155"/>
      <c r="DA57" s="155"/>
      <c r="DB57" s="155"/>
      <c r="DC57" s="155"/>
      <c r="DD57" s="155"/>
      <c r="DE57" s="155"/>
      <c r="DF57" s="155"/>
      <c r="DG57" s="155"/>
      <c r="DH57" s="155"/>
      <c r="DI57" s="155"/>
      <c r="DJ57" s="155"/>
      <c r="DK57" s="155"/>
      <c r="DL57" s="155"/>
      <c r="DM57" s="155"/>
      <c r="DN57" s="155"/>
      <c r="DO57" s="155"/>
      <c r="DP57" s="155"/>
      <c r="DQ57" s="155"/>
      <c r="DR57" s="155"/>
      <c r="DS57" s="155"/>
      <c r="DT57" s="155"/>
      <c r="DU57" s="155"/>
      <c r="DV57" s="155"/>
      <c r="DW57" s="155"/>
      <c r="DX57" s="155"/>
      <c r="DY57" s="155"/>
      <c r="DZ57" s="155"/>
      <c r="EA57" s="155"/>
      <c r="EB57" s="155"/>
      <c r="EC57" s="155"/>
      <c r="ED57" s="155"/>
      <c r="EE57" s="155"/>
      <c r="EF57" s="155"/>
      <c r="EG57" s="155"/>
      <c r="EH57" s="155"/>
      <c r="EI57" s="155"/>
      <c r="EJ57" s="155"/>
      <c r="EK57" s="155"/>
      <c r="EL57" s="155"/>
      <c r="EM57" s="155"/>
      <c r="EN57" s="155"/>
      <c r="EO57" s="155"/>
      <c r="EP57" s="155"/>
      <c r="EQ57" s="155"/>
      <c r="ER57" s="155"/>
      <c r="ES57" s="155"/>
      <c r="ET57" s="155"/>
      <c r="EU57" s="155"/>
      <c r="EV57" s="155"/>
      <c r="EW57" s="155"/>
      <c r="EX57" s="155"/>
      <c r="EY57" s="155"/>
      <c r="EZ57" s="155"/>
      <c r="FA57" s="155"/>
      <c r="FB57" s="155"/>
      <c r="FC57" s="155"/>
      <c r="FD57" s="155"/>
      <c r="FE57" s="155"/>
      <c r="FF57" s="155"/>
      <c r="FG57" s="155"/>
      <c r="FH57" s="155"/>
      <c r="FI57" s="155"/>
      <c r="FJ57" s="155"/>
      <c r="FK57" s="155"/>
      <c r="FL57" s="155"/>
      <c r="FM57" s="155"/>
      <c r="FN57" s="155"/>
      <c r="FO57" s="155"/>
      <c r="FP57" s="155"/>
      <c r="FQ57" s="155"/>
      <c r="FR57" s="155"/>
      <c r="FS57" s="155"/>
      <c r="FT57" s="155"/>
      <c r="FU57" s="155"/>
      <c r="FV57" s="155"/>
      <c r="FW57" s="155"/>
      <c r="FX57" s="155"/>
      <c r="FY57" s="155"/>
      <c r="FZ57" s="155"/>
      <c r="GA57" s="155"/>
      <c r="GB57" s="155"/>
      <c r="GC57" s="155"/>
      <c r="GD57" s="155"/>
      <c r="GE57" s="155"/>
      <c r="GF57" s="155"/>
      <c r="GG57" s="155"/>
      <c r="GH57" s="155"/>
      <c r="GI57" s="155"/>
      <c r="GJ57" s="155"/>
      <c r="GK57" s="155"/>
      <c r="GL57" s="155"/>
      <c r="GM57" s="155"/>
      <c r="GN57" s="155"/>
      <c r="GO57" s="155"/>
      <c r="GP57" s="155"/>
      <c r="GQ57" s="155"/>
      <c r="GR57" s="155"/>
      <c r="GS57" s="155"/>
      <c r="GT57" s="155"/>
      <c r="GU57" s="155"/>
      <c r="GV57" s="155"/>
      <c r="GW57" s="155"/>
      <c r="GX57" s="155"/>
      <c r="GY57" s="155"/>
      <c r="GZ57" s="155"/>
      <c r="HA57" s="155"/>
      <c r="HB57" s="155"/>
      <c r="HC57" s="155"/>
      <c r="HD57" s="155"/>
      <c r="HE57" s="155"/>
      <c r="HF57" s="155"/>
      <c r="HG57" s="155"/>
      <c r="HH57" s="155"/>
      <c r="HI57" s="155"/>
      <c r="HJ57" s="155"/>
      <c r="HK57" s="155"/>
      <c r="HL57" s="155"/>
      <c r="HM57" s="155"/>
      <c r="HN57" s="155"/>
      <c r="HO57" s="155"/>
      <c r="HP57" s="155"/>
      <c r="HQ57" s="155"/>
      <c r="HR57" s="155"/>
      <c r="HS57" s="155"/>
      <c r="HT57" s="155"/>
      <c r="HU57" s="155"/>
      <c r="HV57" s="155"/>
      <c r="HW57" s="155"/>
      <c r="HX57" s="155"/>
      <c r="HY57" s="155"/>
      <c r="HZ57" s="155"/>
      <c r="IA57" s="155"/>
      <c r="IB57" s="155"/>
      <c r="IC57" s="155"/>
      <c r="ID57" s="155"/>
      <c r="IE57" s="155"/>
      <c r="IF57" s="155"/>
      <c r="IG57" s="155"/>
      <c r="IH57" s="155"/>
      <c r="II57" s="155"/>
      <c r="IJ57" s="155"/>
      <c r="IK57" s="155"/>
      <c r="IL57" s="155"/>
      <c r="IM57" s="155"/>
      <c r="IN57" s="155"/>
      <c r="IO57" s="155"/>
      <c r="IP57" s="155"/>
      <c r="IQ57" s="155"/>
      <c r="IR57" s="155"/>
      <c r="IS57" s="155"/>
      <c r="IT57" s="155"/>
      <c r="IU57" s="155"/>
      <c r="IV57" s="155"/>
      <c r="IW57" s="155"/>
    </row>
    <row r="58" customFormat="false" ht="12.75" hidden="false" customHeight="false" outlineLevel="0" collapsed="false">
      <c r="A58" s="155" t="s">
        <v>151</v>
      </c>
      <c r="E58" s="170" t="n">
        <v>0.0032426</v>
      </c>
      <c r="F58" s="170" t="n">
        <v>0.0032426</v>
      </c>
      <c r="Q58" s="140"/>
      <c r="R58" s="96"/>
      <c r="S58" s="96"/>
      <c r="T58" s="40"/>
      <c r="U58" s="40"/>
      <c r="V58" s="141"/>
      <c r="W58" s="40"/>
      <c r="X58" s="141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96"/>
      <c r="BA58" s="96"/>
      <c r="BB58" s="96"/>
      <c r="BC58" s="99"/>
      <c r="BD58" s="96"/>
      <c r="BE58" s="96"/>
      <c r="BF58" s="96"/>
      <c r="BG58" s="96"/>
      <c r="BH58" s="96"/>
      <c r="BI58" s="96"/>
      <c r="BJ58" s="96"/>
      <c r="BK58" s="96"/>
      <c r="BL58" s="96"/>
      <c r="BM58" s="122"/>
      <c r="BN58" s="122"/>
      <c r="BO58" s="122"/>
      <c r="BP58" s="96"/>
      <c r="BQ58" s="96"/>
      <c r="BR58" s="40"/>
      <c r="BS58" s="40"/>
      <c r="BT58" s="40"/>
      <c r="BU58" s="40"/>
      <c r="BV58" s="122"/>
      <c r="BW58" s="122"/>
      <c r="BX58" s="122"/>
      <c r="BY58" s="122"/>
      <c r="BZ58" s="122"/>
      <c r="CA58" s="122"/>
      <c r="CB58" s="122"/>
      <c r="CC58" s="122"/>
      <c r="CD58" s="122"/>
      <c r="CE58" s="96"/>
      <c r="CF58" s="96"/>
      <c r="CG58" s="96"/>
      <c r="CH58" s="40"/>
      <c r="CI58" s="96"/>
      <c r="CJ58" s="96"/>
      <c r="CK58" s="96"/>
    </row>
    <row r="59" customFormat="false" ht="12.75" hidden="false" customHeight="false" outlineLevel="0" collapsed="false">
      <c r="F59" s="170"/>
      <c r="Q59" s="140"/>
      <c r="R59" s="96"/>
      <c r="S59" s="96"/>
      <c r="T59" s="40"/>
      <c r="U59" s="40"/>
      <c r="V59" s="141"/>
      <c r="W59" s="40"/>
      <c r="X59" s="141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96"/>
      <c r="BA59" s="96"/>
      <c r="BB59" s="96"/>
      <c r="BC59" s="99"/>
      <c r="BD59" s="96"/>
      <c r="BE59" s="96"/>
      <c r="BF59" s="96"/>
      <c r="BG59" s="96"/>
      <c r="BH59" s="96"/>
      <c r="BI59" s="96"/>
      <c r="BJ59" s="96"/>
      <c r="BK59" s="96"/>
      <c r="BL59" s="96"/>
      <c r="BM59" s="122"/>
      <c r="BN59" s="122"/>
      <c r="BO59" s="122"/>
      <c r="BP59" s="96"/>
      <c r="BQ59" s="96"/>
      <c r="BR59" s="40"/>
      <c r="BS59" s="40"/>
      <c r="BT59" s="40"/>
      <c r="BU59" s="40"/>
      <c r="BV59" s="122"/>
      <c r="BW59" s="122"/>
      <c r="BX59" s="122"/>
      <c r="BY59" s="122"/>
      <c r="BZ59" s="122"/>
      <c r="CA59" s="122"/>
      <c r="CB59" s="122"/>
      <c r="CC59" s="122"/>
      <c r="CD59" s="122"/>
      <c r="CE59" s="96"/>
      <c r="CF59" s="96"/>
      <c r="CG59" s="96"/>
      <c r="CH59" s="40"/>
      <c r="CI59" s="96"/>
      <c r="CJ59" s="96"/>
      <c r="CK59" s="96"/>
    </row>
    <row r="60" customFormat="false" ht="12.75" hidden="false" customHeight="false" outlineLevel="0" collapsed="false">
      <c r="Q60" s="140"/>
      <c r="R60" s="96"/>
      <c r="S60" s="96"/>
      <c r="T60" s="40"/>
      <c r="U60" s="40"/>
      <c r="V60" s="141"/>
      <c r="W60" s="40"/>
      <c r="X60" s="141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96"/>
      <c r="BA60" s="96"/>
      <c r="BB60" s="96"/>
      <c r="BC60" s="99"/>
      <c r="BD60" s="96"/>
      <c r="BE60" s="96"/>
      <c r="BF60" s="96"/>
      <c r="BG60" s="96"/>
      <c r="BH60" s="96"/>
      <c r="BI60" s="96"/>
      <c r="BJ60" s="96"/>
      <c r="BK60" s="96"/>
      <c r="BL60" s="96"/>
      <c r="BM60" s="122"/>
      <c r="BN60" s="122"/>
      <c r="BO60" s="122"/>
      <c r="BP60" s="96"/>
      <c r="BQ60" s="96"/>
      <c r="BR60" s="40"/>
      <c r="BS60" s="40"/>
      <c r="BT60" s="40"/>
      <c r="BU60" s="40"/>
      <c r="BV60" s="122"/>
      <c r="BW60" s="122"/>
      <c r="BX60" s="122"/>
      <c r="BY60" s="122"/>
      <c r="BZ60" s="122"/>
      <c r="CA60" s="122"/>
      <c r="CB60" s="122"/>
      <c r="CC60" s="122"/>
      <c r="CD60" s="122"/>
      <c r="CE60" s="96"/>
      <c r="CF60" s="96"/>
      <c r="CG60" s="96"/>
      <c r="CH60" s="40"/>
      <c r="CI60" s="96"/>
      <c r="CJ60" s="96"/>
      <c r="CK60" s="96"/>
    </row>
    <row r="61" customFormat="false" ht="12.75" hidden="false" customHeight="false" outlineLevel="0" collapsed="false">
      <c r="Q61" s="140"/>
      <c r="R61" s="96"/>
      <c r="S61" s="96"/>
      <c r="T61" s="40"/>
      <c r="U61" s="40"/>
      <c r="V61" s="141"/>
      <c r="W61" s="40"/>
      <c r="X61" s="141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96"/>
      <c r="BA61" s="96"/>
      <c r="BB61" s="96"/>
      <c r="BC61" s="99"/>
      <c r="BD61" s="96"/>
      <c r="BE61" s="96"/>
      <c r="BF61" s="96"/>
      <c r="BG61" s="96"/>
      <c r="BH61" s="96"/>
      <c r="BI61" s="96"/>
      <c r="BJ61" s="96"/>
      <c r="BK61" s="96"/>
      <c r="BL61" s="96"/>
      <c r="BM61" s="122"/>
      <c r="BN61" s="122"/>
      <c r="BO61" s="122"/>
      <c r="BP61" s="96"/>
      <c r="BQ61" s="96"/>
      <c r="BR61" s="40"/>
      <c r="BS61" s="40"/>
      <c r="BT61" s="40"/>
      <c r="BU61" s="40"/>
      <c r="BV61" s="122"/>
      <c r="BW61" s="122"/>
      <c r="BX61" s="122"/>
      <c r="BY61" s="122"/>
      <c r="BZ61" s="122"/>
      <c r="CA61" s="122"/>
      <c r="CB61" s="122"/>
      <c r="CC61" s="122"/>
      <c r="CD61" s="122"/>
      <c r="CE61" s="96"/>
      <c r="CF61" s="96"/>
      <c r="CG61" s="96"/>
      <c r="CH61" s="40"/>
      <c r="CI61" s="96"/>
      <c r="CJ61" s="96"/>
      <c r="CK61" s="96"/>
    </row>
    <row r="62" customFormat="false" ht="12.75" hidden="false" customHeight="false" outlineLevel="0" collapsed="false">
      <c r="Q62" s="140"/>
      <c r="R62" s="96"/>
      <c r="S62" s="96"/>
      <c r="T62" s="40"/>
      <c r="U62" s="40"/>
      <c r="V62" s="141"/>
      <c r="W62" s="40"/>
      <c r="X62" s="141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96"/>
      <c r="BA62" s="96"/>
      <c r="BB62" s="96"/>
      <c r="BC62" s="99"/>
      <c r="BD62" s="96"/>
      <c r="BE62" s="96"/>
      <c r="BF62" s="96"/>
      <c r="BG62" s="96"/>
      <c r="BH62" s="96"/>
      <c r="BI62" s="96"/>
      <c r="BJ62" s="96"/>
      <c r="BK62" s="96"/>
      <c r="BL62" s="96"/>
      <c r="BM62" s="122"/>
      <c r="BN62" s="122"/>
      <c r="BO62" s="122"/>
      <c r="BP62" s="96"/>
      <c r="BQ62" s="96"/>
      <c r="BR62" s="40"/>
      <c r="BS62" s="40"/>
      <c r="BT62" s="40"/>
      <c r="BU62" s="40"/>
      <c r="BV62" s="122"/>
      <c r="BW62" s="122"/>
      <c r="BX62" s="122"/>
      <c r="BY62" s="122"/>
      <c r="BZ62" s="122"/>
      <c r="CA62" s="122"/>
      <c r="CB62" s="122"/>
      <c r="CC62" s="122"/>
      <c r="CD62" s="122"/>
      <c r="CE62" s="96"/>
      <c r="CF62" s="96"/>
      <c r="CG62" s="96"/>
      <c r="CH62" s="40"/>
      <c r="CI62" s="96"/>
      <c r="CJ62" s="96"/>
      <c r="CK62" s="96"/>
    </row>
    <row r="63" customFormat="false" ht="12.75" hidden="false" customHeight="false" outlineLevel="0" collapsed="false">
      <c r="Q63" s="140"/>
      <c r="R63" s="96"/>
      <c r="S63" s="96"/>
      <c r="T63" s="40"/>
      <c r="U63" s="40"/>
      <c r="V63" s="141"/>
      <c r="W63" s="40"/>
      <c r="X63" s="141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96"/>
      <c r="BA63" s="96"/>
      <c r="BB63" s="96"/>
      <c r="BC63" s="99"/>
      <c r="BD63" s="96"/>
      <c r="BE63" s="96"/>
      <c r="BF63" s="96"/>
      <c r="BG63" s="96"/>
      <c r="BH63" s="96"/>
      <c r="BI63" s="96"/>
      <c r="BJ63" s="96"/>
      <c r="BK63" s="96"/>
      <c r="BL63" s="96"/>
      <c r="BM63" s="122"/>
      <c r="BN63" s="122"/>
      <c r="BO63" s="122"/>
      <c r="BP63" s="96"/>
      <c r="BQ63" s="96"/>
      <c r="BR63" s="40"/>
      <c r="BS63" s="40"/>
      <c r="BT63" s="40"/>
      <c r="BU63" s="40"/>
      <c r="BV63" s="122"/>
      <c r="BW63" s="122"/>
      <c r="BX63" s="122"/>
      <c r="BY63" s="122"/>
      <c r="BZ63" s="122"/>
      <c r="CA63" s="122"/>
      <c r="CB63" s="122"/>
      <c r="CC63" s="122"/>
      <c r="CD63" s="122"/>
      <c r="CE63" s="96"/>
      <c r="CF63" s="96"/>
      <c r="CG63" s="96"/>
      <c r="CH63" s="40"/>
      <c r="CI63" s="96"/>
      <c r="CJ63" s="96"/>
      <c r="CK63" s="96"/>
    </row>
    <row r="64" customFormat="false" ht="12.75" hidden="false" customHeight="false" outlineLevel="0" collapsed="false">
      <c r="Q64" s="140"/>
      <c r="R64" s="96"/>
      <c r="S64" s="96"/>
      <c r="T64" s="40"/>
      <c r="U64" s="40"/>
      <c r="V64" s="141"/>
      <c r="W64" s="40"/>
      <c r="X64" s="141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96"/>
      <c r="BA64" s="96"/>
      <c r="BB64" s="96"/>
      <c r="BC64" s="99"/>
      <c r="BD64" s="96"/>
      <c r="BE64" s="96"/>
      <c r="BF64" s="96"/>
      <c r="BG64" s="96"/>
      <c r="BH64" s="96"/>
      <c r="BI64" s="96"/>
      <c r="BJ64" s="96"/>
      <c r="BK64" s="96"/>
      <c r="BL64" s="96"/>
      <c r="BM64" s="122"/>
      <c r="BN64" s="122"/>
      <c r="BO64" s="122"/>
      <c r="BP64" s="96"/>
      <c r="BQ64" s="96"/>
      <c r="BR64" s="40"/>
      <c r="BS64" s="40"/>
      <c r="BT64" s="40"/>
      <c r="BU64" s="40"/>
      <c r="BV64" s="122"/>
      <c r="BW64" s="122"/>
      <c r="BX64" s="122"/>
      <c r="BY64" s="122"/>
      <c r="BZ64" s="122"/>
      <c r="CA64" s="122"/>
      <c r="CB64" s="122"/>
      <c r="CC64" s="122"/>
      <c r="CD64" s="122"/>
      <c r="CE64" s="96"/>
      <c r="CF64" s="96"/>
      <c r="CG64" s="96"/>
      <c r="CH64" s="40"/>
      <c r="CI64" s="96"/>
      <c r="CJ64" s="96"/>
      <c r="CK64" s="96"/>
    </row>
    <row r="65" customFormat="false" ht="12.75" hidden="false" customHeight="false" outlineLevel="0" collapsed="false">
      <c r="Q65" s="140"/>
      <c r="R65" s="96"/>
      <c r="S65" s="96"/>
      <c r="T65" s="40"/>
      <c r="U65" s="40"/>
      <c r="V65" s="141"/>
      <c r="W65" s="40"/>
      <c r="X65" s="141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96"/>
      <c r="BA65" s="96"/>
      <c r="BB65" s="96"/>
      <c r="BC65" s="99"/>
      <c r="BD65" s="96"/>
      <c r="BE65" s="96"/>
      <c r="BF65" s="96"/>
      <c r="BG65" s="96"/>
      <c r="BH65" s="96"/>
      <c r="BI65" s="96"/>
      <c r="BJ65" s="96"/>
      <c r="BK65" s="96"/>
      <c r="BL65" s="96"/>
      <c r="BM65" s="122"/>
      <c r="BN65" s="122"/>
      <c r="BO65" s="122"/>
      <c r="BP65" s="96"/>
      <c r="BQ65" s="96"/>
      <c r="BR65" s="40"/>
      <c r="BS65" s="40"/>
      <c r="BT65" s="40"/>
      <c r="BU65" s="40"/>
      <c r="BV65" s="122"/>
      <c r="BW65" s="122"/>
      <c r="BX65" s="122"/>
      <c r="BY65" s="122"/>
      <c r="BZ65" s="122"/>
      <c r="CA65" s="122"/>
      <c r="CB65" s="122"/>
      <c r="CC65" s="122"/>
      <c r="CD65" s="122"/>
      <c r="CE65" s="96"/>
      <c r="CF65" s="96"/>
      <c r="CG65" s="96"/>
      <c r="CH65" s="40"/>
      <c r="CI65" s="96"/>
      <c r="CJ65" s="96"/>
      <c r="CK65" s="96"/>
    </row>
    <row r="66" customFormat="false" ht="12.75" hidden="false" customHeight="false" outlineLevel="0" collapsed="false">
      <c r="Q66" s="140"/>
      <c r="R66" s="96"/>
      <c r="S66" s="96"/>
      <c r="T66" s="40"/>
      <c r="U66" s="40"/>
      <c r="V66" s="141"/>
      <c r="W66" s="40"/>
      <c r="X66" s="141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96"/>
      <c r="BA66" s="96"/>
      <c r="BB66" s="96"/>
      <c r="BC66" s="99"/>
      <c r="BD66" s="96"/>
      <c r="BE66" s="96"/>
      <c r="BF66" s="96"/>
      <c r="BG66" s="96"/>
      <c r="BH66" s="96"/>
      <c r="BI66" s="96"/>
      <c r="BJ66" s="96"/>
      <c r="BK66" s="96"/>
      <c r="BL66" s="96"/>
      <c r="BM66" s="122"/>
      <c r="BN66" s="122"/>
      <c r="BO66" s="122"/>
      <c r="BP66" s="96"/>
      <c r="BQ66" s="96"/>
      <c r="BR66" s="40"/>
      <c r="BS66" s="40"/>
      <c r="BT66" s="40"/>
      <c r="BU66" s="40"/>
      <c r="BV66" s="122"/>
      <c r="BW66" s="122"/>
      <c r="BX66" s="122"/>
      <c r="BY66" s="122"/>
      <c r="BZ66" s="122"/>
      <c r="CA66" s="122"/>
      <c r="CB66" s="122"/>
      <c r="CC66" s="122"/>
      <c r="CD66" s="122"/>
      <c r="CE66" s="96"/>
      <c r="CF66" s="96"/>
      <c r="CG66" s="96"/>
      <c r="CH66" s="40"/>
      <c r="CI66" s="96"/>
      <c r="CJ66" s="96"/>
      <c r="CK66" s="96"/>
    </row>
    <row r="67" customFormat="false" ht="12.75" hidden="false" customHeight="false" outlineLevel="0" collapsed="false">
      <c r="Q67" s="140"/>
      <c r="R67" s="96"/>
      <c r="S67" s="96"/>
      <c r="T67" s="40"/>
      <c r="U67" s="40"/>
      <c r="V67" s="141"/>
      <c r="W67" s="40"/>
      <c r="X67" s="141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96"/>
      <c r="BA67" s="96"/>
      <c r="BB67" s="96"/>
      <c r="BC67" s="99"/>
      <c r="BD67" s="96"/>
      <c r="BE67" s="96"/>
      <c r="BF67" s="96"/>
      <c r="BG67" s="96"/>
      <c r="BH67" s="96"/>
      <c r="BI67" s="96"/>
      <c r="BJ67" s="96"/>
      <c r="BK67" s="96"/>
      <c r="BL67" s="96"/>
      <c r="BM67" s="122"/>
      <c r="BN67" s="122"/>
      <c r="BO67" s="122"/>
      <c r="BP67" s="96"/>
      <c r="BQ67" s="96"/>
      <c r="BR67" s="40"/>
      <c r="BS67" s="40"/>
      <c r="BT67" s="40"/>
      <c r="BU67" s="40"/>
      <c r="BV67" s="122"/>
      <c r="BW67" s="122"/>
      <c r="BX67" s="122"/>
      <c r="BY67" s="122"/>
      <c r="BZ67" s="122"/>
      <c r="CA67" s="122"/>
      <c r="CB67" s="122"/>
      <c r="CC67" s="122"/>
      <c r="CD67" s="122"/>
      <c r="CE67" s="96"/>
      <c r="CF67" s="96"/>
      <c r="CG67" s="96"/>
      <c r="CH67" s="40"/>
      <c r="CI67" s="96"/>
      <c r="CJ67" s="96"/>
      <c r="CK67" s="96"/>
    </row>
    <row r="68" customFormat="false" ht="12.75" hidden="false" customHeight="false" outlineLevel="0" collapsed="false">
      <c r="Q68" s="140"/>
      <c r="R68" s="96"/>
      <c r="S68" s="96"/>
      <c r="T68" s="40"/>
      <c r="U68" s="40"/>
      <c r="V68" s="141"/>
      <c r="W68" s="40"/>
      <c r="X68" s="141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96"/>
      <c r="BA68" s="96"/>
      <c r="BB68" s="96"/>
      <c r="BC68" s="99"/>
      <c r="BD68" s="96"/>
      <c r="BE68" s="96"/>
      <c r="BF68" s="96"/>
      <c r="BG68" s="96"/>
      <c r="BH68" s="96"/>
      <c r="BI68" s="96"/>
      <c r="BJ68" s="96"/>
      <c r="BK68" s="96"/>
      <c r="BL68" s="96"/>
      <c r="BM68" s="122"/>
      <c r="BN68" s="122"/>
      <c r="BO68" s="122"/>
      <c r="BP68" s="96"/>
      <c r="BQ68" s="96"/>
      <c r="BR68" s="40"/>
      <c r="BS68" s="40"/>
      <c r="BT68" s="40"/>
      <c r="BU68" s="40"/>
      <c r="BV68" s="122"/>
      <c r="BW68" s="122"/>
      <c r="BX68" s="122"/>
      <c r="BY68" s="122"/>
      <c r="BZ68" s="122"/>
      <c r="CA68" s="122"/>
      <c r="CB68" s="122"/>
      <c r="CC68" s="122"/>
      <c r="CD68" s="122"/>
      <c r="CE68" s="96"/>
      <c r="CF68" s="96"/>
      <c r="CG68" s="96"/>
      <c r="CH68" s="40"/>
      <c r="CI68" s="96"/>
      <c r="CJ68" s="96"/>
      <c r="CK68" s="96"/>
    </row>
    <row r="69" customFormat="false" ht="12.75" hidden="false" customHeight="false" outlineLevel="0" collapsed="false">
      <c r="Q69" s="140"/>
      <c r="R69" s="96"/>
      <c r="S69" s="96"/>
      <c r="T69" s="40"/>
      <c r="U69" s="40"/>
      <c r="V69" s="141"/>
      <c r="W69" s="40"/>
      <c r="X69" s="141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96"/>
      <c r="BA69" s="96"/>
      <c r="BB69" s="96"/>
      <c r="BC69" s="99"/>
      <c r="BD69" s="96"/>
      <c r="BE69" s="96"/>
      <c r="BF69" s="96"/>
      <c r="BG69" s="96"/>
      <c r="BH69" s="96"/>
      <c r="BI69" s="96"/>
      <c r="BJ69" s="96"/>
      <c r="BK69" s="96"/>
      <c r="BL69" s="96"/>
      <c r="BM69" s="122"/>
      <c r="BN69" s="122"/>
      <c r="BO69" s="122"/>
      <c r="BP69" s="96"/>
      <c r="BQ69" s="96"/>
      <c r="BR69" s="40"/>
      <c r="BS69" s="40"/>
      <c r="BT69" s="40"/>
      <c r="BU69" s="40"/>
      <c r="BV69" s="122"/>
      <c r="BW69" s="122"/>
      <c r="BX69" s="122"/>
      <c r="BY69" s="122"/>
      <c r="BZ69" s="122"/>
      <c r="CA69" s="122"/>
      <c r="CB69" s="122"/>
      <c r="CC69" s="122"/>
      <c r="CD69" s="122"/>
      <c r="CE69" s="96"/>
      <c r="CF69" s="96"/>
      <c r="CG69" s="96"/>
      <c r="CH69" s="40"/>
      <c r="CI69" s="96"/>
      <c r="CJ69" s="96"/>
      <c r="CK69" s="96"/>
    </row>
    <row r="70" customFormat="false" ht="12.75" hidden="false" customHeight="false" outlineLevel="0" collapsed="false">
      <c r="Q70" s="140"/>
      <c r="R70" s="96"/>
      <c r="S70" s="96"/>
      <c r="T70" s="40"/>
      <c r="U70" s="40"/>
      <c r="V70" s="141"/>
      <c r="W70" s="40"/>
      <c r="X70" s="141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96"/>
      <c r="BA70" s="96"/>
      <c r="BB70" s="96"/>
      <c r="BC70" s="99"/>
      <c r="BD70" s="96"/>
      <c r="BE70" s="96"/>
      <c r="BF70" s="96"/>
      <c r="BG70" s="96"/>
      <c r="BH70" s="96"/>
      <c r="BI70" s="96"/>
      <c r="BJ70" s="96"/>
      <c r="BK70" s="96"/>
      <c r="BL70" s="96"/>
      <c r="BM70" s="122"/>
      <c r="BN70" s="122"/>
      <c r="BO70" s="122"/>
      <c r="BP70" s="96"/>
      <c r="BQ70" s="96"/>
      <c r="BR70" s="40"/>
      <c r="BS70" s="40"/>
      <c r="BT70" s="40"/>
      <c r="BU70" s="40"/>
      <c r="BV70" s="122"/>
      <c r="BW70" s="122"/>
      <c r="BX70" s="122"/>
      <c r="BY70" s="122"/>
      <c r="BZ70" s="122"/>
      <c r="CA70" s="122"/>
      <c r="CB70" s="122"/>
      <c r="CC70" s="122"/>
      <c r="CD70" s="122"/>
      <c r="CE70" s="96"/>
      <c r="CF70" s="96"/>
      <c r="CG70" s="96"/>
      <c r="CH70" s="40"/>
      <c r="CI70" s="96"/>
      <c r="CJ70" s="96"/>
      <c r="CK70" s="96"/>
    </row>
    <row r="71" customFormat="false" ht="12.75" hidden="false" customHeight="false" outlineLevel="0" collapsed="false">
      <c r="Q71" s="140"/>
      <c r="R71" s="96"/>
      <c r="S71" s="96"/>
      <c r="T71" s="40"/>
      <c r="U71" s="40"/>
      <c r="V71" s="141"/>
      <c r="W71" s="40"/>
      <c r="X71" s="141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96"/>
      <c r="BA71" s="96"/>
      <c r="BB71" s="96"/>
      <c r="BC71" s="99"/>
      <c r="BD71" s="96"/>
      <c r="BE71" s="96"/>
      <c r="BF71" s="96"/>
      <c r="BG71" s="96"/>
      <c r="BH71" s="96"/>
      <c r="BI71" s="96"/>
      <c r="BJ71" s="96"/>
      <c r="BK71" s="96"/>
      <c r="BL71" s="96"/>
      <c r="BM71" s="122"/>
      <c r="BN71" s="122"/>
      <c r="BO71" s="122"/>
      <c r="BP71" s="96"/>
      <c r="BQ71" s="96"/>
      <c r="BR71" s="40"/>
      <c r="BS71" s="40"/>
      <c r="BT71" s="40"/>
      <c r="BU71" s="40"/>
      <c r="BV71" s="122"/>
      <c r="BW71" s="122"/>
      <c r="BX71" s="122"/>
      <c r="BY71" s="122"/>
      <c r="BZ71" s="122"/>
      <c r="CA71" s="122"/>
      <c r="CB71" s="122"/>
      <c r="CC71" s="122"/>
      <c r="CD71" s="122"/>
      <c r="CE71" s="96"/>
      <c r="CF71" s="96"/>
      <c r="CG71" s="96"/>
      <c r="CH71" s="40"/>
      <c r="CI71" s="96"/>
      <c r="CJ71" s="96"/>
      <c r="CK71" s="96"/>
    </row>
    <row r="72" customFormat="false" ht="12.75" hidden="false" customHeight="false" outlineLevel="0" collapsed="false">
      <c r="Q72" s="140"/>
      <c r="R72" s="96"/>
      <c r="S72" s="96"/>
      <c r="T72" s="40"/>
      <c r="U72" s="40"/>
      <c r="V72" s="141"/>
      <c r="W72" s="40"/>
      <c r="X72" s="141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J72" s="40"/>
      <c r="AK72" s="40"/>
      <c r="AL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96"/>
      <c r="BA72" s="96"/>
      <c r="BB72" s="96"/>
      <c r="BC72" s="99"/>
      <c r="BD72" s="96"/>
      <c r="BE72" s="96"/>
      <c r="BF72" s="96"/>
      <c r="BG72" s="96"/>
      <c r="BH72" s="96"/>
      <c r="BI72" s="96"/>
      <c r="BJ72" s="96"/>
      <c r="BK72" s="96"/>
      <c r="BL72" s="96"/>
      <c r="BM72" s="122"/>
      <c r="BN72" s="122"/>
      <c r="BO72" s="122"/>
      <c r="BP72" s="96"/>
      <c r="BQ72" s="96"/>
      <c r="BR72" s="40"/>
      <c r="BS72" s="40"/>
      <c r="BT72" s="40"/>
      <c r="BU72" s="40"/>
      <c r="BV72" s="122"/>
      <c r="BW72" s="122"/>
      <c r="BX72" s="122"/>
      <c r="BY72" s="122"/>
      <c r="BZ72" s="122"/>
      <c r="CA72" s="122"/>
      <c r="CB72" s="122"/>
      <c r="CC72" s="122"/>
      <c r="CD72" s="122"/>
      <c r="CE72" s="96"/>
      <c r="CF72" s="96"/>
      <c r="CG72" s="96"/>
      <c r="CH72" s="40"/>
      <c r="CI72" s="96"/>
      <c r="CJ72" s="96"/>
      <c r="CK72" s="96"/>
    </row>
    <row r="73" customFormat="false" ht="12.75" hidden="false" customHeight="false" outlineLevel="0" collapsed="false">
      <c r="Q73" s="1"/>
      <c r="AQ73" s="40"/>
      <c r="AR73" s="40"/>
      <c r="AS73" s="40"/>
      <c r="AT73" s="40"/>
    </row>
    <row r="74" customFormat="false" ht="12.75" hidden="false" customHeight="false" outlineLevel="0" collapsed="false">
      <c r="Q74" s="1"/>
      <c r="AQ74" s="40"/>
      <c r="AR74" s="40"/>
      <c r="AS74" s="40"/>
      <c r="AT74" s="40"/>
    </row>
    <row r="75" customFormat="false" ht="12.75" hidden="false" customHeight="false" outlineLevel="0" collapsed="false">
      <c r="Q75" s="1"/>
      <c r="AQ75" s="40"/>
      <c r="AR75" s="40"/>
      <c r="AS75" s="40"/>
      <c r="AT75" s="40"/>
    </row>
    <row r="76" customFormat="false" ht="12.75" hidden="false" customHeight="false" outlineLevel="0" collapsed="false">
      <c r="Q76" s="1"/>
      <c r="AQ76" s="40"/>
      <c r="AR76" s="40"/>
      <c r="AS76" s="40"/>
      <c r="AT76" s="40"/>
    </row>
    <row r="77" customFormat="false" ht="12.75" hidden="false" customHeight="false" outlineLevel="0" collapsed="false">
      <c r="Q77" s="1"/>
      <c r="AQ77" s="40"/>
      <c r="AR77" s="40"/>
      <c r="AS77" s="40"/>
      <c r="AT77" s="40"/>
    </row>
    <row r="78" customFormat="false" ht="12.75" hidden="false" customHeight="false" outlineLevel="0" collapsed="false">
      <c r="Q78" s="1"/>
    </row>
    <row r="79" customFormat="false" ht="12.75" hidden="false" customHeight="false" outlineLevel="0" collapsed="false">
      <c r="Q79" s="1"/>
    </row>
    <row r="80" customFormat="false" ht="12.75" hidden="false" customHeight="false" outlineLevel="0" collapsed="false">
      <c r="Q80" s="1"/>
    </row>
    <row r="81" customFormat="false" ht="12.75" hidden="false" customHeight="false" outlineLevel="0" collapsed="false">
      <c r="Q81" s="1"/>
    </row>
    <row r="82" customFormat="false" ht="12.75" hidden="false" customHeight="false" outlineLevel="0" collapsed="false">
      <c r="Q82" s="1"/>
    </row>
    <row r="83" customFormat="false" ht="12.75" hidden="false" customHeight="false" outlineLevel="0" collapsed="false">
      <c r="Q83" s="1"/>
    </row>
    <row r="84" customFormat="false" ht="12.75" hidden="false" customHeight="false" outlineLevel="0" collapsed="false">
      <c r="Q84" s="1"/>
    </row>
    <row r="85" customFormat="false" ht="12.75" hidden="false" customHeight="false" outlineLevel="0" collapsed="false">
      <c r="Q85" s="1"/>
      <c r="CG85" s="38"/>
      <c r="CH85" s="38"/>
      <c r="CI85" s="38"/>
      <c r="CJ85" s="38"/>
      <c r="CK85" s="38"/>
      <c r="CL85" s="38"/>
      <c r="CM85" s="65"/>
      <c r="CN85" s="38"/>
      <c r="CO85" s="38"/>
      <c r="CP85" s="38"/>
      <c r="CQ85" s="174"/>
      <c r="CR85" s="38"/>
    </row>
    <row r="86" customFormat="false" ht="12.75" hidden="false" customHeight="false" outlineLevel="0" collapsed="false">
      <c r="Q86" s="1"/>
      <c r="CG86" s="38"/>
      <c r="CH86" s="38"/>
      <c r="CI86" s="38"/>
      <c r="CJ86" s="38"/>
      <c r="CK86" s="38"/>
      <c r="CL86" s="38"/>
      <c r="CM86" s="65"/>
      <c r="CN86" s="38"/>
      <c r="CO86" s="79"/>
      <c r="CP86" s="79"/>
      <c r="CQ86" s="38"/>
      <c r="CR86" s="38"/>
    </row>
    <row r="87" customFormat="false" ht="12.75" hidden="false" customHeight="false" outlineLevel="0" collapsed="false">
      <c r="Q87" s="1"/>
      <c r="CG87" s="38"/>
      <c r="CH87" s="38"/>
      <c r="CI87" s="38"/>
      <c r="CJ87" s="38"/>
      <c r="CK87" s="38"/>
      <c r="CL87" s="38"/>
      <c r="CM87" s="65"/>
      <c r="CN87" s="38"/>
      <c r="CO87" s="79"/>
      <c r="CP87" s="79"/>
      <c r="CQ87" s="79"/>
      <c r="CR87" s="79"/>
    </row>
    <row r="88" customFormat="false" ht="12.75" hidden="false" customHeight="false" outlineLevel="0" collapsed="false">
      <c r="Q88" s="1"/>
      <c r="CG88" s="58"/>
      <c r="CH88" s="58"/>
      <c r="CI88" s="58"/>
      <c r="CJ88" s="58"/>
      <c r="CK88" s="58"/>
      <c r="CL88" s="58"/>
      <c r="CM88" s="65"/>
      <c r="CN88" s="58"/>
      <c r="CO88" s="175"/>
      <c r="CP88" s="175"/>
      <c r="CQ88" s="58"/>
      <c r="CR88" s="58"/>
    </row>
    <row r="89" customFormat="false" ht="12.75" hidden="false" customHeight="false" outlineLevel="0" collapsed="false">
      <c r="Q89" s="1"/>
      <c r="CG89" s="96"/>
      <c r="CH89" s="96"/>
      <c r="CI89" s="96"/>
      <c r="CJ89" s="96"/>
      <c r="CK89" s="96"/>
      <c r="CL89" s="96"/>
      <c r="CM89" s="126"/>
      <c r="CN89" s="96"/>
      <c r="CO89" s="96"/>
      <c r="CP89" s="96"/>
      <c r="CQ89" s="96"/>
      <c r="CR89" s="96"/>
    </row>
    <row r="90" customFormat="false" ht="12.75" hidden="false" customHeight="false" outlineLevel="0" collapsed="false">
      <c r="Q90" s="1"/>
    </row>
    <row r="91" customFormat="false" ht="12.75" hidden="false" customHeight="false" outlineLevel="0" collapsed="false">
      <c r="Q91" s="1"/>
    </row>
    <row r="92" customFormat="false" ht="12.75" hidden="false" customHeight="false" outlineLevel="0" collapsed="false">
      <c r="Q92" s="1"/>
    </row>
    <row r="93" customFormat="false" ht="12.75" hidden="false" customHeight="false" outlineLevel="0" collapsed="false">
      <c r="Q93" s="1"/>
    </row>
    <row r="94" customFormat="false" ht="12.75" hidden="false" customHeight="false" outlineLevel="0" collapsed="false">
      <c r="Q94" s="1"/>
    </row>
    <row r="95" customFormat="false" ht="12.75" hidden="false" customHeight="false" outlineLevel="0" collapsed="false">
      <c r="Q95" s="1"/>
    </row>
    <row r="96" customFormat="false" ht="12.75" hidden="false" customHeight="false" outlineLevel="0" collapsed="false">
      <c r="Q96" s="1"/>
    </row>
    <row r="97" customFormat="false" ht="12.75" hidden="false" customHeight="false" outlineLevel="0" collapsed="false">
      <c r="Q97" s="1"/>
    </row>
    <row r="98" customFormat="false" ht="12.75" hidden="false" customHeight="false" outlineLevel="0" collapsed="false">
      <c r="Q98" s="1"/>
    </row>
    <row r="99" customFormat="false" ht="12.75" hidden="false" customHeight="false" outlineLevel="0" collapsed="false">
      <c r="Q99" s="1"/>
    </row>
    <row r="100" customFormat="false" ht="12.75" hidden="false" customHeight="false" outlineLevel="0" collapsed="false">
      <c r="Q100" s="1"/>
    </row>
    <row r="101" customFormat="false" ht="12.75" hidden="false" customHeight="false" outlineLevel="0" collapsed="false">
      <c r="Q101" s="1"/>
    </row>
    <row r="102" customFormat="false" ht="12.75" hidden="false" customHeight="false" outlineLevel="0" collapsed="false">
      <c r="Q102" s="1"/>
    </row>
    <row r="103" customFormat="false" ht="12.75" hidden="false" customHeight="false" outlineLevel="0" collapsed="false">
      <c r="Q103" s="1"/>
    </row>
    <row r="104" customFormat="false" ht="12.75" hidden="false" customHeight="false" outlineLevel="0" collapsed="false">
      <c r="Q104" s="1"/>
    </row>
    <row r="105" customFormat="false" ht="12.75" hidden="false" customHeight="false" outlineLevel="0" collapsed="false">
      <c r="Q105" s="1"/>
    </row>
    <row r="106" customFormat="false" ht="12.75" hidden="false" customHeight="false" outlineLevel="0" collapsed="false">
      <c r="Q106" s="1"/>
    </row>
    <row r="107" customFormat="false" ht="12.75" hidden="false" customHeight="false" outlineLevel="0" collapsed="false">
      <c r="Q107" s="1"/>
    </row>
    <row r="108" customFormat="false" ht="12.75" hidden="false" customHeight="false" outlineLevel="0" collapsed="false">
      <c r="Q108" s="1"/>
    </row>
    <row r="109" customFormat="false" ht="12.75" hidden="false" customHeight="false" outlineLevel="0" collapsed="false">
      <c r="Q109" s="1"/>
    </row>
    <row r="110" customFormat="false" ht="12.75" hidden="false" customHeight="false" outlineLevel="0" collapsed="false">
      <c r="Q110" s="1"/>
    </row>
    <row r="111" customFormat="false" ht="12.75" hidden="false" customHeight="false" outlineLevel="0" collapsed="false">
      <c r="Q111" s="1"/>
    </row>
    <row r="112" customFormat="false" ht="12.75" hidden="false" customHeight="false" outlineLevel="0" collapsed="false">
      <c r="Q112" s="1"/>
    </row>
    <row r="113" customFormat="false" ht="12.75" hidden="false" customHeight="false" outlineLevel="0" collapsed="false">
      <c r="Q113" s="1"/>
    </row>
    <row r="114" customFormat="false" ht="12.75" hidden="false" customHeight="false" outlineLevel="0" collapsed="false">
      <c r="Q114" s="1"/>
    </row>
    <row r="115" customFormat="false" ht="12.75" hidden="false" customHeight="false" outlineLevel="0" collapsed="false">
      <c r="Q115" s="1"/>
    </row>
    <row r="116" customFormat="false" ht="12.75" hidden="false" customHeight="false" outlineLevel="0" collapsed="false">
      <c r="Q116" s="1"/>
    </row>
    <row r="117" customFormat="false" ht="12.75" hidden="false" customHeight="false" outlineLevel="0" collapsed="false">
      <c r="Q117" s="1"/>
    </row>
    <row r="118" customFormat="false" ht="12.75" hidden="false" customHeight="false" outlineLevel="0" collapsed="false">
      <c r="Q118" s="1"/>
    </row>
    <row r="119" customFormat="false" ht="12.75" hidden="false" customHeight="false" outlineLevel="0" collapsed="false">
      <c r="Q119" s="1"/>
    </row>
    <row r="120" customFormat="false" ht="12.75" hidden="false" customHeight="false" outlineLevel="0" collapsed="false">
      <c r="Q120" s="1"/>
    </row>
    <row r="121" customFormat="false" ht="12.75" hidden="false" customHeight="false" outlineLevel="0" collapsed="false">
      <c r="Q121" s="1"/>
    </row>
    <row r="122" customFormat="false" ht="12.75" hidden="false" customHeight="false" outlineLevel="0" collapsed="false">
      <c r="Q122" s="1"/>
    </row>
    <row r="123" customFormat="false" ht="12.75" hidden="false" customHeight="false" outlineLevel="0" collapsed="false">
      <c r="Q123" s="1"/>
    </row>
    <row r="124" customFormat="false" ht="12.75" hidden="false" customHeight="false" outlineLevel="0" collapsed="false">
      <c r="Q124" s="1"/>
    </row>
    <row r="125" customFormat="false" ht="12.75" hidden="false" customHeight="false" outlineLevel="0" collapsed="false">
      <c r="Q125" s="1"/>
    </row>
    <row r="126" customFormat="false" ht="12.75" hidden="false" customHeight="false" outlineLevel="0" collapsed="false">
      <c r="Q126" s="1"/>
    </row>
    <row r="127" customFormat="false" ht="12.75" hidden="false" customHeight="false" outlineLevel="0" collapsed="false">
      <c r="Q127" s="1"/>
    </row>
    <row r="128" customFormat="false" ht="12.75" hidden="false" customHeight="false" outlineLevel="0" collapsed="false">
      <c r="Q128" s="1"/>
    </row>
    <row r="129" customFormat="false" ht="12.75" hidden="false" customHeight="false" outlineLevel="0" collapsed="false">
      <c r="Q129" s="1"/>
    </row>
    <row r="130" customFormat="false" ht="12.75" hidden="false" customHeight="false" outlineLevel="0" collapsed="false">
      <c r="Q130" s="1"/>
    </row>
    <row r="131" customFormat="false" ht="12.75" hidden="false" customHeight="false" outlineLevel="0" collapsed="false">
      <c r="Q131" s="1"/>
    </row>
    <row r="132" customFormat="false" ht="12.75" hidden="false" customHeight="false" outlineLevel="0" collapsed="false">
      <c r="Q132" s="1"/>
    </row>
    <row r="133" customFormat="false" ht="12.75" hidden="false" customHeight="false" outlineLevel="0" collapsed="false">
      <c r="Q133" s="1"/>
    </row>
    <row r="134" customFormat="false" ht="12.75" hidden="false" customHeight="false" outlineLevel="0" collapsed="false">
      <c r="Q134" s="1"/>
    </row>
    <row r="135" customFormat="false" ht="12.75" hidden="false" customHeight="false" outlineLevel="0" collapsed="false">
      <c r="Q135" s="1"/>
    </row>
    <row r="136" customFormat="false" ht="12.75" hidden="false" customHeight="false" outlineLevel="0" collapsed="false">
      <c r="Q136" s="1"/>
    </row>
    <row r="137" customFormat="false" ht="12.75" hidden="false" customHeight="false" outlineLevel="0" collapsed="false">
      <c r="Q137" s="1"/>
    </row>
    <row r="138" customFormat="false" ht="12.75" hidden="false" customHeight="false" outlineLevel="0" collapsed="false">
      <c r="Q138" s="1"/>
    </row>
    <row r="139" customFormat="false" ht="12.75" hidden="false" customHeight="false" outlineLevel="0" collapsed="false">
      <c r="Q139" s="1"/>
    </row>
    <row r="140" customFormat="false" ht="12.75" hidden="false" customHeight="false" outlineLevel="0" collapsed="false">
      <c r="Q140" s="1"/>
    </row>
    <row r="141" customFormat="false" ht="12.75" hidden="false" customHeight="false" outlineLevel="0" collapsed="false">
      <c r="Q141" s="1"/>
    </row>
    <row r="142" customFormat="false" ht="12.75" hidden="false" customHeight="false" outlineLevel="0" collapsed="false">
      <c r="Q142" s="1"/>
    </row>
    <row r="143" customFormat="false" ht="12.75" hidden="false" customHeight="false" outlineLevel="0" collapsed="false">
      <c r="Q143" s="1"/>
    </row>
    <row r="144" customFormat="false" ht="12.75" hidden="false" customHeight="false" outlineLevel="0" collapsed="false">
      <c r="Q144" s="1"/>
    </row>
    <row r="145" customFormat="false" ht="12.75" hidden="false" customHeight="false" outlineLevel="0" collapsed="false">
      <c r="Q145" s="1"/>
    </row>
    <row r="146" customFormat="false" ht="12.75" hidden="false" customHeight="false" outlineLevel="0" collapsed="false">
      <c r="Q146" s="1"/>
    </row>
    <row r="147" customFormat="false" ht="12.75" hidden="false" customHeight="false" outlineLevel="0" collapsed="false">
      <c r="Q147" s="1"/>
    </row>
    <row r="148" customFormat="false" ht="12.75" hidden="false" customHeight="false" outlineLevel="0" collapsed="false">
      <c r="Q148" s="1"/>
    </row>
    <row r="149" customFormat="false" ht="12.75" hidden="false" customHeight="false" outlineLevel="0" collapsed="false">
      <c r="Q149" s="1"/>
    </row>
    <row r="150" customFormat="false" ht="12.75" hidden="false" customHeight="false" outlineLevel="0" collapsed="false">
      <c r="Q150" s="1"/>
    </row>
    <row r="151" customFormat="false" ht="12.75" hidden="false" customHeight="false" outlineLevel="0" collapsed="false">
      <c r="Q151" s="1"/>
    </row>
    <row r="152" customFormat="false" ht="12.75" hidden="false" customHeight="false" outlineLevel="0" collapsed="false">
      <c r="Q152" s="1"/>
    </row>
    <row r="153" customFormat="false" ht="12.75" hidden="false" customHeight="false" outlineLevel="0" collapsed="false">
      <c r="Q153" s="1"/>
    </row>
    <row r="154" customFormat="false" ht="12.75" hidden="false" customHeight="false" outlineLevel="0" collapsed="false">
      <c r="Q154" s="1"/>
    </row>
    <row r="155" customFormat="false" ht="12.75" hidden="false" customHeight="false" outlineLevel="0" collapsed="false">
      <c r="Q155" s="1"/>
    </row>
    <row r="156" customFormat="false" ht="12.75" hidden="false" customHeight="false" outlineLevel="0" collapsed="false">
      <c r="Q156" s="1"/>
    </row>
    <row r="157" customFormat="false" ht="12.75" hidden="false" customHeight="false" outlineLevel="0" collapsed="false">
      <c r="Q157" s="1"/>
    </row>
    <row r="158" customFormat="false" ht="12.75" hidden="false" customHeight="false" outlineLevel="0" collapsed="false">
      <c r="Q158" s="1"/>
    </row>
    <row r="159" customFormat="false" ht="12.75" hidden="false" customHeight="false" outlineLevel="0" collapsed="false">
      <c r="Q159" s="1"/>
    </row>
    <row r="160" customFormat="false" ht="12.75" hidden="false" customHeight="false" outlineLevel="0" collapsed="false">
      <c r="Q160" s="1"/>
    </row>
    <row r="161" customFormat="false" ht="12.75" hidden="false" customHeight="false" outlineLevel="0" collapsed="false">
      <c r="Q161" s="1"/>
    </row>
    <row r="162" customFormat="false" ht="12.75" hidden="false" customHeight="false" outlineLevel="0" collapsed="false">
      <c r="Q162" s="1"/>
    </row>
    <row r="163" customFormat="false" ht="12.75" hidden="false" customHeight="false" outlineLevel="0" collapsed="false">
      <c r="Q163" s="1"/>
    </row>
    <row r="164" customFormat="false" ht="12.75" hidden="false" customHeight="false" outlineLevel="0" collapsed="false">
      <c r="Q164" s="1"/>
    </row>
    <row r="165" customFormat="false" ht="12.75" hidden="false" customHeight="false" outlineLevel="0" collapsed="false">
      <c r="Q165" s="1"/>
    </row>
    <row r="166" customFormat="false" ht="12.75" hidden="false" customHeight="false" outlineLevel="0" collapsed="false">
      <c r="Q166" s="1"/>
    </row>
    <row r="167" customFormat="false" ht="12.75" hidden="false" customHeight="false" outlineLevel="0" collapsed="false">
      <c r="Q167" s="1"/>
    </row>
    <row r="168" customFormat="false" ht="12.75" hidden="false" customHeight="false" outlineLevel="0" collapsed="false">
      <c r="Q168" s="1"/>
    </row>
    <row r="169" customFormat="false" ht="12.75" hidden="false" customHeight="false" outlineLevel="0" collapsed="false">
      <c r="Q169" s="1"/>
    </row>
    <row r="170" customFormat="false" ht="12.75" hidden="false" customHeight="false" outlineLevel="0" collapsed="false">
      <c r="Q170" s="1"/>
    </row>
    <row r="171" customFormat="false" ht="12.75" hidden="false" customHeight="false" outlineLevel="0" collapsed="false">
      <c r="Q171" s="1"/>
    </row>
    <row r="172" customFormat="false" ht="12.75" hidden="false" customHeight="false" outlineLevel="0" collapsed="false">
      <c r="Q172" s="1"/>
    </row>
    <row r="173" customFormat="false" ht="12.75" hidden="false" customHeight="false" outlineLevel="0" collapsed="false">
      <c r="Q173" s="1"/>
    </row>
    <row r="174" customFormat="false" ht="12.75" hidden="false" customHeight="false" outlineLevel="0" collapsed="false">
      <c r="Q174" s="1"/>
    </row>
    <row r="175" customFormat="false" ht="12.75" hidden="false" customHeight="false" outlineLevel="0" collapsed="false">
      <c r="Q175" s="1"/>
    </row>
    <row r="176" customFormat="false" ht="12.75" hidden="false" customHeight="false" outlineLevel="0" collapsed="false">
      <c r="Q176" s="1"/>
    </row>
  </sheetData>
  <printOptions headings="false" gridLines="true" gridLinesSet="true" horizontalCentered="false" verticalCentered="false"/>
  <pageMargins left="0" right="0" top="0.984027777777778" bottom="0.984027777777778" header="0.5" footer="0.5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B9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9" topLeftCell="B17" activePane="bottomRight" state="frozen"/>
      <selection pane="topLeft" activeCell="A1" activeCellId="0" sqref="A1"/>
      <selection pane="topRight" activeCell="B1" activeCellId="0" sqref="B1"/>
      <selection pane="bottomLeft" activeCell="A17" activeCellId="0" sqref="A17"/>
      <selection pane="bottomRight" activeCell="A38" activeCellId="0" sqref="A38:A39"/>
    </sheetView>
  </sheetViews>
  <sheetFormatPr defaultColWidth="13.70703125" defaultRowHeight="12.75" customHeight="true" zeroHeight="false" outlineLevelRow="0" outlineLevelCol="0"/>
  <cols>
    <col collapsed="false" customWidth="true" hidden="false" outlineLevel="0" max="1" min="1" style="1" width="28.28"/>
    <col collapsed="false" customWidth="true" hidden="true" outlineLevel="0" max="2" min="2" style="2" width="10.56"/>
    <col collapsed="false" customWidth="true" hidden="true" outlineLevel="0" max="6" min="3" style="2" width="10.71"/>
    <col collapsed="false" customWidth="true" hidden="true" outlineLevel="0" max="8" min="7" style="0" width="10.71"/>
    <col collapsed="false" customWidth="true" hidden="true" outlineLevel="0" max="9" min="9" style="4" width="10.71"/>
    <col collapsed="false" customWidth="true" hidden="true" outlineLevel="0" max="10" min="10" style="3" width="11.85"/>
    <col collapsed="false" customWidth="true" hidden="true" outlineLevel="0" max="17" min="11" style="3" width="15.13"/>
    <col collapsed="false" customWidth="true" hidden="true" outlineLevel="0" max="18" min="18" style="176" width="15.13"/>
    <col collapsed="false" customWidth="true" hidden="true" outlineLevel="0" max="19" min="19" style="3" width="15.13"/>
    <col collapsed="false" customWidth="true" hidden="true" outlineLevel="0" max="20" min="20" style="177" width="15.13"/>
    <col collapsed="false" customWidth="true" hidden="true" outlineLevel="0" max="25" min="21" style="3" width="15.13"/>
    <col collapsed="false" customWidth="true" hidden="true" outlineLevel="0" max="26" min="26" style="176" width="15.13"/>
    <col collapsed="false" customWidth="true" hidden="true" outlineLevel="0" max="30" min="27" style="3" width="15.13"/>
    <col collapsed="false" customWidth="true" hidden="true" outlineLevel="0" max="31" min="31" style="3" width="15.28"/>
    <col collapsed="false" customWidth="true" hidden="false" outlineLevel="0" max="32" min="32" style="176" width="10.56"/>
    <col collapsed="false" customWidth="true" hidden="false" outlineLevel="0" max="37" min="33" style="3" width="11.85"/>
    <col collapsed="false" customWidth="true" hidden="false" outlineLevel="0" max="38" min="38" style="176" width="11.85"/>
    <col collapsed="false" customWidth="true" hidden="false" outlineLevel="0" max="39" min="39" style="3" width="10.56"/>
    <col collapsed="false" customWidth="true" hidden="false" outlineLevel="0" max="42" min="40" style="3" width="11.85"/>
    <col collapsed="false" customWidth="true" hidden="false" outlineLevel="0" max="43" min="43" style="3" width="10.56"/>
    <col collapsed="false" customWidth="true" hidden="false" outlineLevel="0" max="44" min="44" style="176" width="10.56"/>
    <col collapsed="false" customWidth="true" hidden="false" outlineLevel="0" max="53" min="45" style="3" width="10.56"/>
    <col collapsed="false" customWidth="true" hidden="false" outlineLevel="0" max="54" min="54" style="176" width="10.56"/>
    <col collapsed="false" customWidth="true" hidden="false" outlineLevel="0" max="55" min="55" style="3" width="10.56"/>
    <col collapsed="false" customWidth="true" hidden="false" outlineLevel="0" max="56" min="56" style="3" width="10.71"/>
    <col collapsed="false" customWidth="true" hidden="false" outlineLevel="0" max="57" min="57" style="3" width="12.28"/>
    <col collapsed="false" customWidth="true" hidden="false" outlineLevel="0" max="58" min="58" style="3" width="10.71"/>
    <col collapsed="false" customWidth="true" hidden="false" outlineLevel="0" max="59" min="59" style="3" width="12.28"/>
    <col collapsed="false" customWidth="true" hidden="false" outlineLevel="0" max="61" min="60" style="3" width="10.56"/>
    <col collapsed="false" customWidth="true" hidden="false" outlineLevel="0" max="63" min="62" style="3" width="13.28"/>
    <col collapsed="false" customWidth="true" hidden="false" outlineLevel="0" max="64" min="64" style="3" width="9.41"/>
    <col collapsed="false" customWidth="true" hidden="false" outlineLevel="0" max="65" min="65" style="3" width="12.14"/>
    <col collapsed="false" customWidth="true" hidden="false" outlineLevel="0" max="66" min="66" style="177" width="10.56"/>
    <col collapsed="false" customWidth="true" hidden="false" outlineLevel="0" max="68" min="67" style="0" width="12.14"/>
    <col collapsed="false" customWidth="true" hidden="false" outlineLevel="0" max="69" min="69" style="0" width="10.56"/>
    <col collapsed="false" customWidth="true" hidden="false" outlineLevel="0" max="70" min="70" style="0" width="14.56"/>
    <col collapsed="false" customWidth="true" hidden="false" outlineLevel="0" max="74" min="71" style="0" width="10.56"/>
    <col collapsed="false" customWidth="true" hidden="false" outlineLevel="0" max="75" min="75" style="5" width="9.28"/>
    <col collapsed="false" customWidth="true" hidden="false" outlineLevel="0" max="76" min="76" style="5" width="11.7"/>
    <col collapsed="false" customWidth="true" hidden="false" outlineLevel="0" max="77" min="77" style="5" width="10.13"/>
    <col collapsed="false" customWidth="true" hidden="false" outlineLevel="0" max="78" min="78" style="0" width="11.28"/>
    <col collapsed="false" customWidth="true" hidden="false" outlineLevel="0" max="79" min="79" style="0" width="12.56"/>
    <col collapsed="false" customWidth="true" hidden="false" outlineLevel="0" max="81" min="80" style="3" width="10.56"/>
    <col collapsed="false" customWidth="true" hidden="false" outlineLevel="0" max="82" min="82" style="3" width="13.99"/>
    <col collapsed="false" customWidth="true" hidden="false" outlineLevel="0" max="83" min="83" style="3" width="10.56"/>
    <col collapsed="false" customWidth="true" hidden="false" outlineLevel="0" max="87" min="84" style="5" width="10.56"/>
    <col collapsed="false" customWidth="true" hidden="false" outlineLevel="0" max="88" min="88" style="5" width="13.28"/>
    <col collapsed="false" customWidth="true" hidden="false" outlineLevel="0" max="89" min="89" style="5" width="10.56"/>
    <col collapsed="false" customWidth="true" hidden="false" outlineLevel="0" max="90" min="90" style="5" width="9.85"/>
    <col collapsed="false" customWidth="true" hidden="false" outlineLevel="0" max="92" min="91" style="5" width="10.56"/>
    <col collapsed="false" customWidth="true" hidden="false" outlineLevel="0" max="93" min="93" style="0" width="12.28"/>
    <col collapsed="false" customWidth="true" hidden="false" outlineLevel="0" max="94" min="94" style="0" width="10.56"/>
    <col collapsed="false" customWidth="true" hidden="false" outlineLevel="0" max="95" min="95" style="0" width="11.7"/>
    <col collapsed="false" customWidth="false" hidden="false" outlineLevel="0" max="96" min="96" style="3" width="13.7"/>
    <col collapsed="false" customWidth="true" hidden="false" outlineLevel="0" max="100" min="97" style="0" width="12.7"/>
    <col collapsed="false" customWidth="true" hidden="false" outlineLevel="0" max="101" min="101" style="6" width="12.7"/>
    <col collapsed="false" customWidth="true" hidden="false" outlineLevel="0" max="102" min="102" style="0" width="12.7"/>
    <col collapsed="false" customWidth="false" hidden="false" outlineLevel="0" max="105" min="105" style="7" width="13.7"/>
  </cols>
  <sheetData>
    <row r="1" customFormat="false" ht="15" hidden="false" customHeight="true" outlineLevel="0" collapsed="false">
      <c r="A1" s="8"/>
      <c r="B1" s="9"/>
      <c r="C1" s="9"/>
      <c r="D1" s="9"/>
      <c r="E1" s="9"/>
      <c r="F1" s="9"/>
      <c r="BQ1" s="0" t="n">
        <v>0.96394</v>
      </c>
      <c r="CA1" s="16"/>
      <c r="CB1" s="16"/>
      <c r="CC1" s="16"/>
      <c r="CD1" s="16"/>
      <c r="CE1" s="16"/>
      <c r="CF1" s="5" t="s">
        <v>1</v>
      </c>
      <c r="CH1" s="5" t="s">
        <v>1</v>
      </c>
      <c r="CI1" s="5" t="s">
        <v>1</v>
      </c>
      <c r="CJ1" s="5" t="s">
        <v>1</v>
      </c>
      <c r="CK1" s="5" t="s">
        <v>1</v>
      </c>
      <c r="CN1" s="5" t="s">
        <v>1</v>
      </c>
      <c r="CS1" s="0" t="s">
        <v>1</v>
      </c>
      <c r="CT1" s="0" t="s">
        <v>1</v>
      </c>
      <c r="CV1" s="0" t="s">
        <v>1</v>
      </c>
      <c r="CW1" s="18" t="s">
        <v>1</v>
      </c>
    </row>
    <row r="2" customFormat="false" ht="15" hidden="false" customHeight="true" outlineLevel="0" collapsed="false">
      <c r="A2" s="19" t="n">
        <v>36770</v>
      </c>
      <c r="B2" s="20"/>
      <c r="C2" s="20"/>
      <c r="D2" s="20"/>
      <c r="E2" s="20"/>
      <c r="F2" s="20"/>
      <c r="I2" s="12"/>
      <c r="J2" s="11"/>
      <c r="K2" s="11"/>
      <c r="L2" s="11"/>
      <c r="M2" s="11"/>
      <c r="N2" s="11"/>
      <c r="O2" s="11"/>
      <c r="P2" s="11"/>
      <c r="Q2" s="11"/>
      <c r="R2" s="178"/>
      <c r="S2" s="11"/>
      <c r="T2" s="179"/>
      <c r="U2" s="11"/>
      <c r="V2" s="11"/>
      <c r="W2" s="11"/>
      <c r="X2" s="11"/>
      <c r="Y2" s="11"/>
      <c r="Z2" s="178"/>
      <c r="AA2" s="11"/>
      <c r="AB2" s="11"/>
      <c r="AC2" s="11"/>
      <c r="AD2" s="11"/>
      <c r="AE2" s="11"/>
      <c r="AF2" s="178"/>
      <c r="AG2" s="11"/>
      <c r="AH2" s="11"/>
      <c r="AI2" s="11"/>
      <c r="AJ2" s="11"/>
      <c r="AK2" s="11"/>
      <c r="AL2" s="178"/>
      <c r="AM2" s="11"/>
      <c r="AN2" s="11"/>
      <c r="AO2" s="11"/>
      <c r="AP2" s="11"/>
      <c r="AQ2" s="11"/>
      <c r="AR2" s="178"/>
      <c r="AS2" s="11"/>
      <c r="AT2" s="11"/>
      <c r="AU2" s="11"/>
      <c r="AV2" s="11"/>
      <c r="AW2" s="11"/>
      <c r="AX2" s="11"/>
      <c r="AY2" s="11"/>
      <c r="AZ2" s="11"/>
      <c r="BA2" s="11"/>
      <c r="BB2" s="178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79"/>
      <c r="BO2" s="13"/>
      <c r="BP2" s="13"/>
      <c r="BW2" s="5" t="s">
        <v>1</v>
      </c>
      <c r="BX2" s="5" t="s">
        <v>1</v>
      </c>
      <c r="BY2" s="5" t="s">
        <v>1</v>
      </c>
      <c r="BZ2" s="0" t="s">
        <v>1</v>
      </c>
      <c r="CA2" s="16"/>
      <c r="CB2" s="16"/>
      <c r="CC2" s="16"/>
      <c r="CD2" s="16"/>
      <c r="CE2" s="16"/>
      <c r="CO2" s="0" t="s">
        <v>1</v>
      </c>
      <c r="CR2" s="180" t="s">
        <v>152</v>
      </c>
      <c r="DA2" s="0"/>
    </row>
    <row r="3" customFormat="false" ht="15" hidden="false" customHeight="true" outlineLevel="0" collapsed="false">
      <c r="A3" s="24"/>
      <c r="B3" s="21"/>
      <c r="C3" s="21"/>
      <c r="D3" s="20"/>
      <c r="E3" s="20"/>
      <c r="F3" s="20"/>
      <c r="G3" s="26"/>
      <c r="H3" s="27"/>
      <c r="J3" s="21"/>
      <c r="K3" s="21" t="s">
        <v>153</v>
      </c>
      <c r="L3" s="181" t="s">
        <v>154</v>
      </c>
      <c r="M3" s="182"/>
      <c r="N3" s="183" t="s">
        <v>155</v>
      </c>
      <c r="O3" s="182"/>
      <c r="P3" s="182"/>
      <c r="Q3" s="182"/>
      <c r="R3" s="184"/>
      <c r="S3" s="182"/>
      <c r="T3" s="185" t="s">
        <v>156</v>
      </c>
      <c r="U3" s="182"/>
      <c r="V3" s="182"/>
      <c r="W3" s="182"/>
      <c r="X3" s="182"/>
      <c r="Y3" s="182"/>
      <c r="Z3" s="186" t="s">
        <v>157</v>
      </c>
      <c r="AA3" s="187"/>
      <c r="AB3" s="188" t="s">
        <v>155</v>
      </c>
      <c r="AC3" s="187"/>
      <c r="AD3" s="187"/>
      <c r="AE3" s="187"/>
      <c r="AF3" s="189" t="s">
        <v>158</v>
      </c>
      <c r="AG3" s="190"/>
      <c r="AH3" s="190"/>
      <c r="AI3" s="190"/>
      <c r="AJ3" s="190"/>
      <c r="AK3" s="190"/>
      <c r="AL3" s="191" t="s">
        <v>159</v>
      </c>
      <c r="AM3" s="192"/>
      <c r="AN3" s="193"/>
      <c r="AO3" s="193"/>
      <c r="AP3" s="193"/>
      <c r="AQ3" s="193"/>
      <c r="AR3" s="194"/>
      <c r="AS3" s="195"/>
      <c r="AT3" s="195"/>
      <c r="AU3" s="195"/>
      <c r="AV3" s="196" t="s">
        <v>160</v>
      </c>
      <c r="AW3" s="197"/>
      <c r="AX3" s="195"/>
      <c r="AY3" s="195"/>
      <c r="AZ3" s="195"/>
      <c r="BA3" s="195"/>
      <c r="BB3" s="198"/>
      <c r="BC3" s="22"/>
      <c r="BD3" s="22"/>
      <c r="BE3" s="22"/>
      <c r="BF3" s="21"/>
      <c r="BG3" s="21"/>
      <c r="BH3" s="21"/>
      <c r="BI3" s="21"/>
      <c r="BJ3" s="21"/>
      <c r="BK3" s="21"/>
      <c r="BL3" s="21"/>
      <c r="BM3" s="21"/>
      <c r="BN3" s="199"/>
      <c r="BP3" s="0" t="n">
        <f aca="false">5706+6888</f>
        <v>12594</v>
      </c>
      <c r="BQ3" s="27" t="s">
        <v>161</v>
      </c>
      <c r="CW3" s="30" t="s">
        <v>7</v>
      </c>
      <c r="DA3" s="0"/>
    </row>
    <row r="4" customFormat="false" ht="15" hidden="false" customHeight="true" outlineLevel="0" collapsed="false">
      <c r="B4" s="21"/>
      <c r="C4" s="21"/>
      <c r="G4" s="27"/>
      <c r="H4" s="27"/>
      <c r="J4" s="21"/>
      <c r="K4" s="21"/>
      <c r="L4" s="200" t="s">
        <v>162</v>
      </c>
      <c r="M4" s="21"/>
      <c r="N4" s="21"/>
      <c r="O4" s="201"/>
      <c r="P4" s="21"/>
      <c r="Q4" s="21"/>
      <c r="R4" s="202"/>
      <c r="S4" s="21"/>
      <c r="T4" s="203" t="s">
        <v>163</v>
      </c>
      <c r="U4" s="21"/>
      <c r="V4" s="21"/>
      <c r="W4" s="21"/>
      <c r="X4" s="21"/>
      <c r="Y4" s="21"/>
      <c r="Z4" s="204" t="s">
        <v>164</v>
      </c>
      <c r="AA4" s="21"/>
      <c r="AB4" s="21"/>
      <c r="AC4" s="21"/>
      <c r="AD4" s="21"/>
      <c r="AE4" s="21"/>
      <c r="AF4" s="204" t="s">
        <v>123</v>
      </c>
      <c r="AG4" s="21"/>
      <c r="AH4" s="21"/>
      <c r="AI4" s="21"/>
      <c r="AJ4" s="21"/>
      <c r="AK4" s="21"/>
      <c r="AL4" s="205" t="s">
        <v>165</v>
      </c>
      <c r="AM4" s="206" t="s">
        <v>1</v>
      </c>
      <c r="AN4" s="21"/>
      <c r="AO4" s="21"/>
      <c r="AP4" s="21"/>
      <c r="AQ4" s="31"/>
      <c r="AR4" s="207"/>
      <c r="AS4" s="31"/>
      <c r="AT4" s="31"/>
      <c r="AU4" s="31"/>
      <c r="AV4" s="208" t="s">
        <v>126</v>
      </c>
      <c r="AW4" s="209"/>
      <c r="AX4" s="31"/>
      <c r="AY4" s="21"/>
      <c r="AZ4" s="21"/>
      <c r="BA4" s="21"/>
      <c r="BB4" s="207"/>
      <c r="BC4" s="21"/>
      <c r="BD4" s="31"/>
      <c r="BE4" s="21"/>
      <c r="BF4" s="31"/>
      <c r="BG4" s="21"/>
      <c r="BH4" s="21"/>
      <c r="BI4" s="21"/>
      <c r="BJ4" s="21"/>
      <c r="BK4" s="21"/>
      <c r="BL4" s="21"/>
      <c r="BM4" s="210"/>
      <c r="BN4" s="210"/>
      <c r="BQ4" s="0" t="s">
        <v>166</v>
      </c>
      <c r="BS4" s="211" t="s">
        <v>167</v>
      </c>
      <c r="BT4" s="211"/>
      <c r="CB4" s="212" t="s">
        <v>168</v>
      </c>
      <c r="CG4" s="5" t="s">
        <v>13</v>
      </c>
      <c r="CH4" s="5" t="s">
        <v>13</v>
      </c>
      <c r="CI4" s="5" t="s">
        <v>13</v>
      </c>
      <c r="CJ4" s="5" t="s">
        <v>13</v>
      </c>
      <c r="CK4" s="5" t="s">
        <v>13</v>
      </c>
      <c r="CN4" s="5" t="s">
        <v>13</v>
      </c>
      <c r="CW4" s="30" t="s">
        <v>14</v>
      </c>
      <c r="CY4" s="36"/>
    </row>
    <row r="5" customFormat="false" ht="18" hidden="false" customHeight="true" outlineLevel="0" collapsed="false">
      <c r="G5" s="38"/>
      <c r="H5" s="38"/>
      <c r="I5" s="39"/>
      <c r="J5" s="39"/>
      <c r="K5" s="39" t="s">
        <v>125</v>
      </c>
      <c r="L5" s="202"/>
      <c r="M5" s="213" t="s">
        <v>1</v>
      </c>
      <c r="N5" s="214" t="s">
        <v>169</v>
      </c>
      <c r="O5" s="213"/>
      <c r="P5" s="213"/>
      <c r="Q5" s="213"/>
      <c r="R5" s="215"/>
      <c r="S5" s="213"/>
      <c r="T5" s="199"/>
      <c r="U5" s="213" t="s">
        <v>1</v>
      </c>
      <c r="V5" s="214" t="s">
        <v>169</v>
      </c>
      <c r="W5" s="213"/>
      <c r="X5" s="213"/>
      <c r="Y5" s="213"/>
      <c r="Z5" s="202"/>
      <c r="AA5" s="213" t="s">
        <v>1</v>
      </c>
      <c r="AB5" s="214" t="s">
        <v>169</v>
      </c>
      <c r="AC5" s="213"/>
      <c r="AD5" s="213"/>
      <c r="AE5" s="213"/>
      <c r="AF5" s="202"/>
      <c r="AG5" s="213" t="s">
        <v>1</v>
      </c>
      <c r="AH5" s="214" t="s">
        <v>169</v>
      </c>
      <c r="AI5" s="213"/>
      <c r="AJ5" s="213"/>
      <c r="AK5" s="213"/>
      <c r="AL5" s="215"/>
      <c r="AM5" s="21"/>
      <c r="AN5" s="40"/>
      <c r="AO5" s="40" t="s">
        <v>1</v>
      </c>
      <c r="AP5" s="40" t="s">
        <v>169</v>
      </c>
      <c r="AQ5" s="43"/>
      <c r="AR5" s="68"/>
      <c r="AS5" s="43"/>
      <c r="AT5" s="43"/>
      <c r="AU5" s="43"/>
      <c r="AV5" s="216" t="s">
        <v>169</v>
      </c>
      <c r="AX5" s="21"/>
      <c r="BB5" s="217" t="s">
        <v>170</v>
      </c>
      <c r="BC5" s="21"/>
      <c r="BD5" s="21"/>
      <c r="BF5" s="21"/>
      <c r="BH5" s="21"/>
      <c r="BI5" s="21"/>
      <c r="BJ5" s="21" t="s">
        <v>171</v>
      </c>
      <c r="BK5" s="21" t="s">
        <v>171</v>
      </c>
      <c r="BL5" s="21"/>
      <c r="BM5" s="218"/>
      <c r="BN5" s="218"/>
      <c r="BQ5" s="32" t="s">
        <v>9</v>
      </c>
      <c r="BR5" s="43"/>
      <c r="BS5" s="43"/>
      <c r="BT5" s="43"/>
      <c r="BU5" s="43"/>
      <c r="BV5" s="43"/>
      <c r="BW5" s="44" t="s">
        <v>18</v>
      </c>
      <c r="BX5" s="44" t="s">
        <v>19</v>
      </c>
      <c r="BY5" s="44" t="s">
        <v>19</v>
      </c>
      <c r="BZ5" s="0" t="s">
        <v>1</v>
      </c>
      <c r="CA5" s="38" t="s">
        <v>20</v>
      </c>
      <c r="CB5" s="62" t="s">
        <v>21</v>
      </c>
      <c r="CC5" s="46"/>
      <c r="CD5" s="46"/>
      <c r="CG5" s="5" t="s">
        <v>22</v>
      </c>
      <c r="CH5" s="44" t="s">
        <v>22</v>
      </c>
      <c r="CI5" s="47" t="s">
        <v>23</v>
      </c>
      <c r="CJ5" s="44" t="s">
        <v>23</v>
      </c>
      <c r="CK5" s="47" t="s">
        <v>23</v>
      </c>
      <c r="CM5" s="47"/>
      <c r="CN5" s="47" t="s">
        <v>23</v>
      </c>
      <c r="CW5" s="30" t="s">
        <v>24</v>
      </c>
    </row>
    <row r="6" customFormat="false" ht="15" hidden="false" customHeight="true" outlineLevel="0" collapsed="false">
      <c r="B6" s="49"/>
      <c r="C6" s="49"/>
      <c r="D6" s="49"/>
      <c r="E6" s="49"/>
      <c r="F6" s="49"/>
      <c r="G6" s="38"/>
      <c r="H6" s="38"/>
      <c r="J6" s="38" t="s">
        <v>26</v>
      </c>
      <c r="K6" s="38" t="s">
        <v>26</v>
      </c>
      <c r="L6" s="219" t="s">
        <v>28</v>
      </c>
      <c r="M6" s="43" t="s">
        <v>27</v>
      </c>
      <c r="N6" s="53" t="s">
        <v>28</v>
      </c>
      <c r="O6" s="43" t="s">
        <v>27</v>
      </c>
      <c r="P6" s="53" t="s">
        <v>28</v>
      </c>
      <c r="Q6" s="43" t="s">
        <v>27</v>
      </c>
      <c r="R6" s="219" t="s">
        <v>28</v>
      </c>
      <c r="S6" s="43" t="s">
        <v>27</v>
      </c>
      <c r="T6" s="84" t="s">
        <v>28</v>
      </c>
      <c r="U6" s="43" t="s">
        <v>27</v>
      </c>
      <c r="V6" s="53" t="s">
        <v>28</v>
      </c>
      <c r="W6" s="43" t="s">
        <v>27</v>
      </c>
      <c r="X6" s="53" t="s">
        <v>28</v>
      </c>
      <c r="Y6" s="43" t="s">
        <v>27</v>
      </c>
      <c r="Z6" s="219" t="s">
        <v>28</v>
      </c>
      <c r="AA6" s="43" t="s">
        <v>27</v>
      </c>
      <c r="AB6" s="53" t="s">
        <v>28</v>
      </c>
      <c r="AC6" s="43" t="s">
        <v>27</v>
      </c>
      <c r="AD6" s="53" t="s">
        <v>28</v>
      </c>
      <c r="AE6" s="43" t="s">
        <v>27</v>
      </c>
      <c r="AF6" s="219" t="s">
        <v>28</v>
      </c>
      <c r="AG6" s="43" t="s">
        <v>27</v>
      </c>
      <c r="AH6" s="53" t="s">
        <v>28</v>
      </c>
      <c r="AI6" s="43" t="s">
        <v>27</v>
      </c>
      <c r="AJ6" s="53" t="s">
        <v>28</v>
      </c>
      <c r="AK6" s="43" t="s">
        <v>27</v>
      </c>
      <c r="AL6" s="219" t="s">
        <v>28</v>
      </c>
      <c r="AM6" s="43" t="s">
        <v>27</v>
      </c>
      <c r="AN6" s="53" t="s">
        <v>28</v>
      </c>
      <c r="AO6" s="43" t="s">
        <v>27</v>
      </c>
      <c r="AP6" s="53" t="s">
        <v>28</v>
      </c>
      <c r="AQ6" s="43" t="s">
        <v>27</v>
      </c>
      <c r="AR6" s="219" t="s">
        <v>28</v>
      </c>
      <c r="AS6" s="43" t="s">
        <v>27</v>
      </c>
      <c r="AT6" s="53" t="s">
        <v>28</v>
      </c>
      <c r="AU6" s="43" t="s">
        <v>27</v>
      </c>
      <c r="AV6" s="53" t="s">
        <v>28</v>
      </c>
      <c r="AW6" s="43" t="s">
        <v>27</v>
      </c>
      <c r="AX6" s="53" t="s">
        <v>28</v>
      </c>
      <c r="AY6" s="43" t="s">
        <v>27</v>
      </c>
      <c r="AZ6" s="43"/>
      <c r="BA6" s="43"/>
      <c r="BB6" s="217" t="s">
        <v>28</v>
      </c>
      <c r="BC6" s="43" t="s">
        <v>27</v>
      </c>
      <c r="BD6" s="53" t="s">
        <v>28</v>
      </c>
      <c r="BE6" s="43" t="s">
        <v>27</v>
      </c>
      <c r="BF6" s="53" t="s">
        <v>28</v>
      </c>
      <c r="BG6" s="55" t="s">
        <v>27</v>
      </c>
      <c r="BH6" s="220" t="s">
        <v>172</v>
      </c>
      <c r="BI6" s="220" t="s">
        <v>64</v>
      </c>
      <c r="BJ6" s="21" t="s">
        <v>16</v>
      </c>
      <c r="BK6" s="21" t="s">
        <v>16</v>
      </c>
      <c r="BM6" s="56" t="s">
        <v>30</v>
      </c>
      <c r="BN6" s="221" t="s">
        <v>27</v>
      </c>
      <c r="BO6" s="38" t="s">
        <v>26</v>
      </c>
      <c r="BP6" s="38" t="s">
        <v>29</v>
      </c>
      <c r="BQ6" s="222" t="s">
        <v>18</v>
      </c>
      <c r="BR6" s="62" t="s">
        <v>25</v>
      </c>
      <c r="BS6" s="62" t="s">
        <v>33</v>
      </c>
      <c r="BT6" s="62" t="s">
        <v>173</v>
      </c>
      <c r="BU6" s="45" t="s">
        <v>33</v>
      </c>
      <c r="BV6" s="62" t="s">
        <v>32</v>
      </c>
      <c r="BW6" s="55" t="s">
        <v>35</v>
      </c>
      <c r="BX6" s="47" t="s">
        <v>36</v>
      </c>
      <c r="BY6" s="44" t="s">
        <v>37</v>
      </c>
      <c r="BZ6" s="38" t="s">
        <v>23</v>
      </c>
      <c r="CA6" s="38" t="s">
        <v>38</v>
      </c>
      <c r="CB6" s="62" t="s">
        <v>39</v>
      </c>
      <c r="CC6" s="63" t="s">
        <v>40</v>
      </c>
      <c r="CD6" s="63" t="s">
        <v>25</v>
      </c>
      <c r="CE6" s="62" t="s">
        <v>21</v>
      </c>
      <c r="CF6" s="55" t="s">
        <v>21</v>
      </c>
      <c r="CG6" s="55" t="s">
        <v>41</v>
      </c>
      <c r="CH6" s="44" t="s">
        <v>41</v>
      </c>
      <c r="CI6" s="47" t="s">
        <v>42</v>
      </c>
      <c r="CJ6" s="44" t="s">
        <v>42</v>
      </c>
      <c r="CK6" s="47" t="s">
        <v>43</v>
      </c>
      <c r="CM6" s="47"/>
      <c r="CN6" s="47" t="s">
        <v>43</v>
      </c>
      <c r="CO6" s="4" t="s">
        <v>44</v>
      </c>
      <c r="CP6" s="38" t="s">
        <v>45</v>
      </c>
      <c r="CQ6" s="7" t="s">
        <v>46</v>
      </c>
      <c r="CR6" s="62" t="s">
        <v>11</v>
      </c>
      <c r="CS6" s="38" t="s">
        <v>47</v>
      </c>
      <c r="CT6" s="38" t="s">
        <v>48</v>
      </c>
      <c r="CU6" s="38" t="s">
        <v>49</v>
      </c>
      <c r="CV6" s="38" t="s">
        <v>50</v>
      </c>
      <c r="CW6" s="65" t="s">
        <v>48</v>
      </c>
      <c r="CX6" s="38" t="s">
        <v>49</v>
      </c>
      <c r="CY6" s="38"/>
      <c r="CZ6" s="38"/>
      <c r="DA6" s="38"/>
      <c r="DB6" s="38"/>
    </row>
    <row r="7" customFormat="false" ht="15" hidden="false" customHeight="true" outlineLevel="0" collapsed="false">
      <c r="B7" s="38"/>
      <c r="C7" s="38"/>
      <c r="D7" s="38"/>
      <c r="E7" s="38"/>
      <c r="F7" s="38"/>
      <c r="G7" s="38" t="s">
        <v>59</v>
      </c>
      <c r="H7" s="38" t="s">
        <v>59</v>
      </c>
      <c r="I7" s="70" t="s">
        <v>62</v>
      </c>
      <c r="J7" s="38" t="s">
        <v>63</v>
      </c>
      <c r="K7" s="38" t="s">
        <v>64</v>
      </c>
      <c r="L7" s="223" t="s">
        <v>66</v>
      </c>
      <c r="M7" s="224" t="s">
        <v>61</v>
      </c>
      <c r="N7" s="224" t="s">
        <v>66</v>
      </c>
      <c r="O7" s="224" t="s">
        <v>61</v>
      </c>
      <c r="P7" s="224" t="s">
        <v>66</v>
      </c>
      <c r="Q7" s="224" t="s">
        <v>66</v>
      </c>
      <c r="R7" s="223" t="s">
        <v>66</v>
      </c>
      <c r="S7" s="224" t="s">
        <v>61</v>
      </c>
      <c r="T7" s="225" t="s">
        <v>66</v>
      </c>
      <c r="U7" s="224" t="s">
        <v>61</v>
      </c>
      <c r="V7" s="224" t="s">
        <v>66</v>
      </c>
      <c r="W7" s="224" t="s">
        <v>61</v>
      </c>
      <c r="X7" s="224" t="s">
        <v>66</v>
      </c>
      <c r="Y7" s="224" t="s">
        <v>66</v>
      </c>
      <c r="Z7" s="223" t="s">
        <v>66</v>
      </c>
      <c r="AA7" s="224" t="s">
        <v>61</v>
      </c>
      <c r="AB7" s="224" t="s">
        <v>66</v>
      </c>
      <c r="AC7" s="224" t="s">
        <v>61</v>
      </c>
      <c r="AD7" s="224" t="s">
        <v>66</v>
      </c>
      <c r="AE7" s="224" t="s">
        <v>66</v>
      </c>
      <c r="AF7" s="226" t="s">
        <v>66</v>
      </c>
      <c r="AG7" s="227" t="s">
        <v>61</v>
      </c>
      <c r="AH7" s="227" t="s">
        <v>66</v>
      </c>
      <c r="AI7" s="227" t="s">
        <v>61</v>
      </c>
      <c r="AJ7" s="227" t="s">
        <v>66</v>
      </c>
      <c r="AK7" s="227" t="s">
        <v>66</v>
      </c>
      <c r="AL7" s="228" t="s">
        <v>66</v>
      </c>
      <c r="AM7" s="70" t="s">
        <v>61</v>
      </c>
      <c r="AN7" s="70" t="s">
        <v>66</v>
      </c>
      <c r="AO7" s="70" t="s">
        <v>61</v>
      </c>
      <c r="AP7" s="70" t="s">
        <v>66</v>
      </c>
      <c r="AQ7" s="70" t="s">
        <v>66</v>
      </c>
      <c r="AR7" s="229" t="s">
        <v>66</v>
      </c>
      <c r="AS7" s="230" t="s">
        <v>61</v>
      </c>
      <c r="AT7" s="230" t="s">
        <v>66</v>
      </c>
      <c r="AU7" s="230" t="s">
        <v>61</v>
      </c>
      <c r="AV7" s="230" t="s">
        <v>66</v>
      </c>
      <c r="AW7" s="230" t="s">
        <v>66</v>
      </c>
      <c r="AX7" s="230" t="s">
        <v>66</v>
      </c>
      <c r="AY7" s="230" t="s">
        <v>66</v>
      </c>
      <c r="AZ7" s="230" t="s">
        <v>66</v>
      </c>
      <c r="BA7" s="230" t="s">
        <v>66</v>
      </c>
      <c r="BB7" s="231" t="s">
        <v>66</v>
      </c>
      <c r="BC7" s="39" t="s">
        <v>66</v>
      </c>
      <c r="BD7" s="39" t="s">
        <v>94</v>
      </c>
      <c r="BE7" s="39" t="s">
        <v>94</v>
      </c>
      <c r="BF7" s="53" t="s">
        <v>67</v>
      </c>
      <c r="BG7" s="53" t="s">
        <v>68</v>
      </c>
      <c r="BH7" s="53" t="s">
        <v>174</v>
      </c>
      <c r="BI7" s="53" t="s">
        <v>30</v>
      </c>
      <c r="BJ7" s="53" t="s">
        <v>30</v>
      </c>
      <c r="BK7" s="53" t="s">
        <v>30</v>
      </c>
      <c r="BL7" s="53" t="s">
        <v>30</v>
      </c>
      <c r="BM7" s="56" t="s">
        <v>69</v>
      </c>
      <c r="BN7" s="58" t="s">
        <v>70</v>
      </c>
      <c r="BO7" s="38" t="s">
        <v>63</v>
      </c>
      <c r="BP7" s="38" t="s">
        <v>64</v>
      </c>
      <c r="BQ7" s="232" t="s">
        <v>72</v>
      </c>
      <c r="BR7" s="62" t="s">
        <v>175</v>
      </c>
      <c r="BS7" s="62" t="s">
        <v>176</v>
      </c>
      <c r="BT7" s="62" t="s">
        <v>177</v>
      </c>
      <c r="BU7" s="45" t="s">
        <v>178</v>
      </c>
      <c r="BV7" s="62" t="s">
        <v>75</v>
      </c>
      <c r="BW7" s="55" t="s">
        <v>37</v>
      </c>
      <c r="BX7" s="55" t="s">
        <v>72</v>
      </c>
      <c r="BY7" s="55" t="s">
        <v>43</v>
      </c>
      <c r="BZ7" s="38" t="s">
        <v>43</v>
      </c>
      <c r="CA7" s="0" t="s">
        <v>78</v>
      </c>
      <c r="CB7" s="81" t="s">
        <v>79</v>
      </c>
      <c r="CC7" s="63" t="s">
        <v>80</v>
      </c>
      <c r="CD7" s="63" t="s">
        <v>31</v>
      </c>
      <c r="CE7" s="62" t="s">
        <v>39</v>
      </c>
      <c r="CF7" s="55" t="s">
        <v>39</v>
      </c>
      <c r="CG7" s="55" t="s">
        <v>81</v>
      </c>
      <c r="CH7" s="55" t="s">
        <v>82</v>
      </c>
      <c r="CI7" s="55" t="s">
        <v>83</v>
      </c>
      <c r="CJ7" s="55" t="s">
        <v>82</v>
      </c>
      <c r="CK7" s="77" t="s">
        <v>84</v>
      </c>
      <c r="CM7" s="77"/>
      <c r="CN7" s="77" t="s">
        <v>84</v>
      </c>
      <c r="CO7" s="38" t="s">
        <v>43</v>
      </c>
      <c r="CP7" s="38" t="s">
        <v>85</v>
      </c>
      <c r="CQ7" s="38" t="s">
        <v>86</v>
      </c>
      <c r="CR7" s="62" t="s">
        <v>87</v>
      </c>
      <c r="CS7" s="38" t="s">
        <v>85</v>
      </c>
      <c r="CT7" s="38" t="s">
        <v>41</v>
      </c>
      <c r="CU7" s="38" t="s">
        <v>80</v>
      </c>
      <c r="CV7" s="38" t="s">
        <v>88</v>
      </c>
      <c r="CW7" s="65" t="s">
        <v>89</v>
      </c>
      <c r="CX7" s="38" t="s">
        <v>80</v>
      </c>
      <c r="CY7" s="38"/>
      <c r="CZ7" s="38"/>
      <c r="DA7" s="38"/>
      <c r="DB7" s="38"/>
    </row>
    <row r="8" customFormat="false" ht="15" hidden="false" customHeight="true" outlineLevel="0" collapsed="false">
      <c r="B8" s="79"/>
      <c r="C8" s="79"/>
      <c r="D8" s="79"/>
      <c r="E8" s="79"/>
      <c r="F8" s="79"/>
      <c r="G8" s="38" t="s">
        <v>91</v>
      </c>
      <c r="H8" s="38" t="s">
        <v>91</v>
      </c>
      <c r="I8" s="70" t="s">
        <v>94</v>
      </c>
      <c r="J8" s="38" t="s">
        <v>95</v>
      </c>
      <c r="K8" s="38" t="s">
        <v>92</v>
      </c>
      <c r="L8" s="223"/>
      <c r="M8" s="225" t="s">
        <v>93</v>
      </c>
      <c r="N8" s="225" t="s">
        <v>96</v>
      </c>
      <c r="O8" s="225" t="s">
        <v>96</v>
      </c>
      <c r="P8" s="225" t="s">
        <v>71</v>
      </c>
      <c r="Q8" s="225" t="s">
        <v>71</v>
      </c>
      <c r="R8" s="233"/>
      <c r="S8" s="224" t="s">
        <v>94</v>
      </c>
      <c r="T8" s="234"/>
      <c r="U8" s="224" t="s">
        <v>93</v>
      </c>
      <c r="V8" s="224" t="s">
        <v>96</v>
      </c>
      <c r="W8" s="224" t="s">
        <v>96</v>
      </c>
      <c r="X8" s="224" t="s">
        <v>71</v>
      </c>
      <c r="Y8" s="224" t="s">
        <v>71</v>
      </c>
      <c r="Z8" s="223"/>
      <c r="AA8" s="224" t="s">
        <v>93</v>
      </c>
      <c r="AB8" s="224" t="s">
        <v>96</v>
      </c>
      <c r="AC8" s="224" t="s">
        <v>96</v>
      </c>
      <c r="AD8" s="224" t="s">
        <v>71</v>
      </c>
      <c r="AE8" s="224" t="s">
        <v>71</v>
      </c>
      <c r="AF8" s="226"/>
      <c r="AG8" s="227" t="s">
        <v>93</v>
      </c>
      <c r="AH8" s="227" t="s">
        <v>96</v>
      </c>
      <c r="AI8" s="227" t="s">
        <v>96</v>
      </c>
      <c r="AJ8" s="227" t="s">
        <v>71</v>
      </c>
      <c r="AK8" s="227" t="s">
        <v>71</v>
      </c>
      <c r="AL8" s="228" t="s">
        <v>72</v>
      </c>
      <c r="AM8" s="70" t="s">
        <v>72</v>
      </c>
      <c r="AN8" s="70" t="s">
        <v>96</v>
      </c>
      <c r="AO8" s="70" t="s">
        <v>96</v>
      </c>
      <c r="AP8" s="70" t="s">
        <v>71</v>
      </c>
      <c r="AQ8" s="70" t="s">
        <v>71</v>
      </c>
      <c r="AR8" s="229" t="s">
        <v>96</v>
      </c>
      <c r="AS8" s="230" t="s">
        <v>96</v>
      </c>
      <c r="AT8" s="230" t="s">
        <v>72</v>
      </c>
      <c r="AU8" s="230" t="s">
        <v>72</v>
      </c>
      <c r="AV8" s="230" t="s">
        <v>179</v>
      </c>
      <c r="AW8" s="230" t="s">
        <v>179</v>
      </c>
      <c r="AX8" s="230" t="s">
        <v>71</v>
      </c>
      <c r="AY8" s="230" t="s">
        <v>71</v>
      </c>
      <c r="AZ8" s="230" t="s">
        <v>94</v>
      </c>
      <c r="BA8" s="230" t="s">
        <v>94</v>
      </c>
      <c r="BB8" s="235" t="s">
        <v>180</v>
      </c>
      <c r="BC8" s="39" t="s">
        <v>94</v>
      </c>
      <c r="BD8" s="39"/>
      <c r="BE8" s="39" t="s">
        <v>93</v>
      </c>
      <c r="BF8" s="53"/>
      <c r="BG8" s="53" t="s">
        <v>93</v>
      </c>
      <c r="BH8" s="53" t="s">
        <v>66</v>
      </c>
      <c r="BI8" s="53" t="s">
        <v>66</v>
      </c>
      <c r="BJ8" s="236" t="s">
        <v>181</v>
      </c>
      <c r="BK8" s="236" t="s">
        <v>181</v>
      </c>
      <c r="BL8" s="53" t="s">
        <v>66</v>
      </c>
      <c r="BM8" s="56" t="s">
        <v>97</v>
      </c>
      <c r="BN8" s="58" t="s">
        <v>93</v>
      </c>
      <c r="BO8" s="38" t="s">
        <v>101</v>
      </c>
      <c r="BP8" s="38" t="e">
        <f aca="false">BO8 'Belle River'</f>
        <v>#NULL!</v>
      </c>
      <c r="BQ8" s="232" t="s">
        <v>103</v>
      </c>
      <c r="BR8" s="62" t="s">
        <v>104</v>
      </c>
      <c r="BS8" s="62" t="s">
        <v>104</v>
      </c>
      <c r="BT8" s="62" t="s">
        <v>104</v>
      </c>
      <c r="BU8" s="45" t="s">
        <v>104</v>
      </c>
      <c r="BV8" s="62" t="s">
        <v>104</v>
      </c>
      <c r="BW8" s="55" t="s">
        <v>72</v>
      </c>
      <c r="BX8" s="55" t="s">
        <v>105</v>
      </c>
      <c r="BY8" s="55" t="s">
        <v>106</v>
      </c>
      <c r="BZ8" s="27" t="s">
        <v>107</v>
      </c>
      <c r="CA8" s="0" t="s">
        <v>108</v>
      </c>
      <c r="CB8" s="81" t="s">
        <v>109</v>
      </c>
      <c r="CC8" s="80" t="s">
        <v>110</v>
      </c>
      <c r="CD8" s="80" t="s">
        <v>111</v>
      </c>
      <c r="CE8" s="81" t="s">
        <v>109</v>
      </c>
      <c r="CF8" s="55" t="s">
        <v>106</v>
      </c>
      <c r="CG8" s="55"/>
      <c r="CH8" s="55" t="s">
        <v>42</v>
      </c>
      <c r="CI8" s="55" t="s">
        <v>106</v>
      </c>
      <c r="CJ8" s="55" t="s">
        <v>43</v>
      </c>
      <c r="CK8" s="55" t="s">
        <v>106</v>
      </c>
      <c r="CM8" s="55"/>
      <c r="CN8" s="55" t="s">
        <v>112</v>
      </c>
      <c r="CO8" s="38" t="s">
        <v>113</v>
      </c>
      <c r="CP8" s="38" t="s">
        <v>43</v>
      </c>
      <c r="CQ8" s="38" t="s">
        <v>43</v>
      </c>
      <c r="CR8" s="42" t="s">
        <v>114</v>
      </c>
      <c r="CS8" s="38" t="s">
        <v>43</v>
      </c>
      <c r="CT8" s="38" t="s">
        <v>106</v>
      </c>
      <c r="CU8" s="38" t="s">
        <v>106</v>
      </c>
      <c r="CV8" s="38" t="s">
        <v>115</v>
      </c>
      <c r="CW8" s="65" t="s">
        <v>41</v>
      </c>
      <c r="CX8" s="38" t="s">
        <v>116</v>
      </c>
      <c r="CY8" s="38"/>
      <c r="CZ8" s="38"/>
      <c r="DA8" s="38"/>
      <c r="DB8" s="38"/>
    </row>
    <row r="9" customFormat="false" ht="15" hidden="false" customHeight="true" outlineLevel="0" collapsed="false">
      <c r="B9" s="79"/>
      <c r="C9" s="79"/>
      <c r="D9" s="79"/>
      <c r="E9" s="79"/>
      <c r="F9" s="79"/>
      <c r="G9" s="38" t="s">
        <v>117</v>
      </c>
      <c r="H9" s="38" t="s">
        <v>118</v>
      </c>
      <c r="I9" s="56"/>
      <c r="J9" s="83" t="s">
        <v>1</v>
      </c>
      <c r="K9" s="39" t="s">
        <v>121</v>
      </c>
      <c r="L9" s="200" t="s">
        <v>162</v>
      </c>
      <c r="M9" s="200" t="s">
        <v>162</v>
      </c>
      <c r="N9" s="200" t="s">
        <v>162</v>
      </c>
      <c r="O9" s="200" t="s">
        <v>162</v>
      </c>
      <c r="P9" s="200" t="s">
        <v>162</v>
      </c>
      <c r="Q9" s="200" t="s">
        <v>162</v>
      </c>
      <c r="R9" s="237" t="s">
        <v>163</v>
      </c>
      <c r="S9" s="238" t="s">
        <v>163</v>
      </c>
      <c r="T9" s="239" t="s">
        <v>163</v>
      </c>
      <c r="U9" s="238" t="s">
        <v>163</v>
      </c>
      <c r="V9" s="204" t="s">
        <v>163</v>
      </c>
      <c r="W9" s="204" t="s">
        <v>163</v>
      </c>
      <c r="X9" s="204" t="s">
        <v>163</v>
      </c>
      <c r="Y9" s="204" t="s">
        <v>163</v>
      </c>
      <c r="Z9" s="204" t="s">
        <v>164</v>
      </c>
      <c r="AA9" s="204" t="s">
        <v>164</v>
      </c>
      <c r="AB9" s="204" t="s">
        <v>164</v>
      </c>
      <c r="AC9" s="204" t="s">
        <v>164</v>
      </c>
      <c r="AD9" s="204" t="s">
        <v>164</v>
      </c>
      <c r="AE9" s="204" t="s">
        <v>164</v>
      </c>
      <c r="AF9" s="240" t="s">
        <v>123</v>
      </c>
      <c r="AG9" s="241" t="s">
        <v>123</v>
      </c>
      <c r="AH9" s="241" t="s">
        <v>123</v>
      </c>
      <c r="AI9" s="241" t="s">
        <v>123</v>
      </c>
      <c r="AJ9" s="241" t="s">
        <v>123</v>
      </c>
      <c r="AK9" s="241" t="s">
        <v>123</v>
      </c>
      <c r="AL9" s="205" t="s">
        <v>165</v>
      </c>
      <c r="AM9" s="242" t="s">
        <v>165</v>
      </c>
      <c r="AN9" s="242" t="s">
        <v>165</v>
      </c>
      <c r="AO9" s="242" t="s">
        <v>165</v>
      </c>
      <c r="AP9" s="242" t="s">
        <v>165</v>
      </c>
      <c r="AQ9" s="243" t="s">
        <v>165</v>
      </c>
      <c r="AR9" s="244" t="s">
        <v>126</v>
      </c>
      <c r="AS9" s="245" t="s">
        <v>126</v>
      </c>
      <c r="AT9" s="245" t="s">
        <v>126</v>
      </c>
      <c r="AU9" s="245" t="s">
        <v>126</v>
      </c>
      <c r="AV9" s="245" t="s">
        <v>126</v>
      </c>
      <c r="AW9" s="245" t="s">
        <v>126</v>
      </c>
      <c r="AX9" s="245" t="s">
        <v>126</v>
      </c>
      <c r="AY9" s="245" t="s">
        <v>126</v>
      </c>
      <c r="AZ9" s="245"/>
      <c r="BA9" s="245"/>
      <c r="BB9" s="219" t="s">
        <v>1</v>
      </c>
      <c r="BC9" s="84" t="s">
        <v>1</v>
      </c>
      <c r="BD9" s="84" t="s">
        <v>1</v>
      </c>
      <c r="BE9" s="84" t="s">
        <v>1</v>
      </c>
      <c r="BF9" s="84" t="s">
        <v>123</v>
      </c>
      <c r="BG9" s="84" t="s">
        <v>123</v>
      </c>
      <c r="BH9" s="84" t="s">
        <v>182</v>
      </c>
      <c r="BI9" s="84" t="s">
        <v>182</v>
      </c>
      <c r="BJ9" s="84" t="s">
        <v>96</v>
      </c>
      <c r="BK9" s="84" t="s">
        <v>73</v>
      </c>
      <c r="BL9" s="84" t="s">
        <v>124</v>
      </c>
      <c r="BM9" s="88"/>
      <c r="BN9" s="246"/>
      <c r="BO9" s="83"/>
      <c r="BP9" s="86"/>
      <c r="BQ9" s="247" t="s">
        <v>121</v>
      </c>
      <c r="BR9" s="39" t="s">
        <v>125</v>
      </c>
      <c r="BS9" s="58"/>
      <c r="BT9" s="58" t="s">
        <v>125</v>
      </c>
      <c r="BU9" s="58"/>
      <c r="BV9" s="58"/>
      <c r="BW9" s="39" t="s">
        <v>122</v>
      </c>
      <c r="BX9" s="39" t="s">
        <v>121</v>
      </c>
      <c r="BY9" s="86"/>
      <c r="BZ9" s="86"/>
      <c r="CA9" s="86"/>
      <c r="CB9" s="62" t="s">
        <v>168</v>
      </c>
      <c r="CC9" s="93"/>
      <c r="CD9" s="93"/>
      <c r="CF9" s="55"/>
      <c r="CG9" s="55"/>
      <c r="CH9" s="55"/>
      <c r="CI9" s="86"/>
      <c r="CJ9" s="86"/>
      <c r="CK9" s="86"/>
      <c r="CL9" s="86"/>
      <c r="CM9" s="86"/>
      <c r="CN9" s="86"/>
      <c r="CO9" s="86"/>
      <c r="CP9" s="86"/>
      <c r="CQ9" s="58"/>
      <c r="CR9" s="58"/>
      <c r="CS9" s="58"/>
      <c r="CT9" s="74"/>
      <c r="CU9" s="95" t="n">
        <v>60277</v>
      </c>
      <c r="CV9" s="58" t="s">
        <v>116</v>
      </c>
      <c r="CW9" s="65" t="s">
        <v>116</v>
      </c>
      <c r="CX9" s="95" t="n">
        <v>561380</v>
      </c>
      <c r="DA9" s="97"/>
      <c r="DB9" s="2"/>
    </row>
    <row r="10" customFormat="false" ht="15" hidden="false" customHeight="true" outlineLevel="0" collapsed="false">
      <c r="A10" s="98" t="n">
        <v>36770</v>
      </c>
      <c r="B10" s="98" t="n">
        <v>36678</v>
      </c>
      <c r="C10" s="98" t="n">
        <v>36619</v>
      </c>
      <c r="D10" s="98" t="n">
        <v>36620</v>
      </c>
      <c r="E10" s="98" t="n">
        <v>36621</v>
      </c>
      <c r="F10" s="98" t="n">
        <v>36622</v>
      </c>
      <c r="G10" s="98" t="n">
        <v>36623</v>
      </c>
      <c r="H10" s="98" t="n">
        <v>36624</v>
      </c>
      <c r="I10" s="248" t="n">
        <v>0</v>
      </c>
      <c r="J10" s="248" t="n">
        <v>0</v>
      </c>
      <c r="K10" s="249" t="n">
        <v>0</v>
      </c>
      <c r="L10" s="250" t="n">
        <v>0</v>
      </c>
      <c r="M10" s="251" t="n">
        <f aca="false">(L10)*(1-$J$53)-(L10)</f>
        <v>0</v>
      </c>
      <c r="N10" s="252" t="n">
        <v>0</v>
      </c>
      <c r="O10" s="253" t="n">
        <f aca="false">(N10)*(1-$J$53)-(N10)</f>
        <v>0</v>
      </c>
      <c r="P10" s="141" t="n">
        <v>0</v>
      </c>
      <c r="Q10" s="253" t="n">
        <f aca="false">(P10)*(1-$J$57)-(P10)</f>
        <v>0</v>
      </c>
      <c r="R10" s="254"/>
      <c r="S10" s="253"/>
      <c r="T10" s="255" t="n">
        <v>0</v>
      </c>
      <c r="U10" s="253" t="n">
        <f aca="false">(T10)*(1-$J$53)-(T10)</f>
        <v>0</v>
      </c>
      <c r="V10" s="256" t="n">
        <v>0</v>
      </c>
      <c r="W10" s="253" t="n">
        <f aca="false">(V10)*(1-$J$53)-(V10)</f>
        <v>0</v>
      </c>
      <c r="X10" s="141" t="n">
        <v>0</v>
      </c>
      <c r="Y10" s="253" t="n">
        <f aca="false">(X10)*(1-$J$57)-(X10)</f>
        <v>0</v>
      </c>
      <c r="Z10" s="250" t="n">
        <v>0</v>
      </c>
      <c r="AA10" s="253" t="n">
        <f aca="false">(Z10)*(1-$J$53)-(Z10)</f>
        <v>0</v>
      </c>
      <c r="AB10" s="252" t="n">
        <v>0</v>
      </c>
      <c r="AC10" s="253" t="n">
        <f aca="false">(AB10)*(1-$J$53)-(AB10)</f>
        <v>0</v>
      </c>
      <c r="AD10" s="141" t="n">
        <v>0</v>
      </c>
      <c r="AE10" s="253" t="n">
        <f aca="false">(AD10)*(1-$J$57)-(AD10)</f>
        <v>0</v>
      </c>
      <c r="AF10" s="250" t="n">
        <v>0</v>
      </c>
      <c r="AG10" s="257" t="n">
        <f aca="false">(AF10)*(1-$J$53)-(AF10)</f>
        <v>0</v>
      </c>
      <c r="AH10" s="252" t="n">
        <v>5583</v>
      </c>
      <c r="AI10" s="253" t="n">
        <f aca="false">(AH10)*(1-$J$53)-(AH10)</f>
        <v>-192.735209400001</v>
      </c>
      <c r="AJ10" s="141" t="n">
        <v>0</v>
      </c>
      <c r="AK10" s="253" t="n">
        <f aca="false">(AJ10)*(1-$J$57)-(AJ10)</f>
        <v>0</v>
      </c>
      <c r="AL10" s="250" t="n">
        <v>0</v>
      </c>
      <c r="AM10" s="257" t="n">
        <f aca="false">(AL10)*(1-$J$53)-(AL10)</f>
        <v>0</v>
      </c>
      <c r="AN10" s="258" t="n">
        <v>5179</v>
      </c>
      <c r="AO10" s="253" t="n">
        <f aca="false">(AN10)*(1-$J$53)-(AN10)</f>
        <v>-178.7884022</v>
      </c>
      <c r="AP10" s="259" t="n">
        <v>0</v>
      </c>
      <c r="AQ10" s="253" t="n">
        <f aca="false">(AP10)*(1-$J$57)-(AP10)</f>
        <v>0</v>
      </c>
      <c r="AR10" s="260" t="n">
        <v>15536</v>
      </c>
      <c r="AS10" s="253" t="n">
        <f aca="false">(AR10)*(1-$J$53)-(AR10)</f>
        <v>-536.330684800001</v>
      </c>
      <c r="AT10" s="261" t="n">
        <v>0</v>
      </c>
      <c r="AU10" s="253" t="n">
        <f aca="false">(AT10)*(1-$J$53)-(AT10)</f>
        <v>0</v>
      </c>
      <c r="AV10" s="123" t="n">
        <v>0</v>
      </c>
      <c r="AW10" s="253" t="n">
        <f aca="false">AV10*-J56</f>
        <v>-0</v>
      </c>
      <c r="AX10" s="259" t="n">
        <v>0</v>
      </c>
      <c r="AY10" s="257" t="n">
        <f aca="false">(AX10)*(1-$J$57)-(AX10)</f>
        <v>0</v>
      </c>
      <c r="AZ10" s="258" t="n">
        <v>0</v>
      </c>
      <c r="BA10" s="253" t="n">
        <f aca="false">(AZ10)*(1-$J$58)-(AZ10)</f>
        <v>0</v>
      </c>
      <c r="BB10" s="262" t="n">
        <v>0</v>
      </c>
      <c r="BC10" s="253" t="n">
        <f aca="false">(BB10)*(1-$J$58)-(BB10)</f>
        <v>0</v>
      </c>
      <c r="BD10" s="105" t="n">
        <v>0</v>
      </c>
      <c r="BE10" s="253" t="n">
        <f aca="false">(BD10)*(1-$J$46)-(BD10)</f>
        <v>0</v>
      </c>
      <c r="BF10" s="111" t="n">
        <v>0</v>
      </c>
      <c r="BG10" s="109" t="n">
        <f aca="false">(BF10)*(1-$J$54)-(BF10)</f>
        <v>0</v>
      </c>
      <c r="BH10" s="111"/>
      <c r="BI10" s="111"/>
      <c r="BJ10" s="111" t="n">
        <v>0</v>
      </c>
      <c r="BK10" s="111"/>
      <c r="BL10" s="111" t="n">
        <v>0</v>
      </c>
      <c r="BM10" s="263" t="n">
        <v>0</v>
      </c>
      <c r="BN10" s="264" t="n">
        <f aca="false">(BM10)*(1-$J$55)-(BM10)</f>
        <v>0</v>
      </c>
      <c r="BO10" s="96" t="n">
        <v>0</v>
      </c>
      <c r="BP10" s="96" t="n">
        <v>0</v>
      </c>
      <c r="BQ10" s="116" t="n">
        <f aca="false">SUM($AF10:$AG10)+SUM($AL10:$AM10)+SUM($AT10:$AU10)+Z10+AA10+L10+M10+T10+U10</f>
        <v>0</v>
      </c>
      <c r="BR10" s="117" t="n">
        <v>0</v>
      </c>
      <c r="BS10" s="117" t="n">
        <v>0</v>
      </c>
      <c r="BT10" s="117"/>
      <c r="BU10" s="117" t="n">
        <v>0</v>
      </c>
      <c r="BV10" s="117" t="n">
        <v>0</v>
      </c>
      <c r="BW10" s="118" t="n">
        <f aca="false">(BQ10+BR10+BS10+BU10+BV10)*M</f>
        <v>0</v>
      </c>
      <c r="BX10" s="119" t="n">
        <f aca="false">(BW10/(1+STCLAIRCHIP))-(BW10)</f>
        <v>0</v>
      </c>
      <c r="BY10" s="119" t="n">
        <f aca="false">BW10+BX10</f>
        <v>0</v>
      </c>
      <c r="BZ10" s="96" t="n">
        <f aca="false">(BY10)/M</f>
        <v>0</v>
      </c>
      <c r="CA10" s="96" t="n">
        <v>0</v>
      </c>
      <c r="CB10" s="120" t="n">
        <v>0</v>
      </c>
      <c r="CC10" s="121" t="n">
        <v>0</v>
      </c>
      <c r="CD10" s="121" t="n">
        <v>0</v>
      </c>
      <c r="CE10" s="121" t="n">
        <f aca="false">SUM(CB10+CC10+CD10)</f>
        <v>0</v>
      </c>
      <c r="CF10" s="122" t="n">
        <f aca="false">(CE10)*M</f>
        <v>0</v>
      </c>
      <c r="CG10" s="122"/>
      <c r="CH10" s="123" t="n">
        <f aca="false">((CF10)/(1+DAWNKIRK))-(CF10)</f>
        <v>0</v>
      </c>
      <c r="CI10" s="115" t="n">
        <f aca="false">ROUND(CF10+CH10,1)</f>
        <v>0</v>
      </c>
      <c r="CJ10" s="123" t="n">
        <f aca="false">((CI10)/(1+KIRKCHIP))-(CI10)</f>
        <v>0</v>
      </c>
      <c r="CK10" s="123" t="n">
        <f aca="false">CI10+CJ10</f>
        <v>0</v>
      </c>
      <c r="CN10" s="124" t="n">
        <f aca="false">CK10/M</f>
        <v>0</v>
      </c>
      <c r="CO10" s="96" t="n">
        <v>0</v>
      </c>
      <c r="CP10" s="96" t="n">
        <f aca="false">CO10+CN10+BZ10</f>
        <v>0</v>
      </c>
      <c r="CQ10" s="96" t="n">
        <v>0</v>
      </c>
      <c r="CR10" s="40" t="n">
        <v>0</v>
      </c>
      <c r="CS10" s="96" t="n">
        <f aca="false">+CP10+CQ10-CA10-CR10</f>
        <v>0</v>
      </c>
      <c r="CT10" s="96" t="n">
        <f aca="false">CW10*M</f>
        <v>0</v>
      </c>
      <c r="CU10" s="96" t="n">
        <f aca="false">+CT10+CU9</f>
        <v>60277</v>
      </c>
      <c r="CV10" s="96" t="n">
        <v>0</v>
      </c>
      <c r="CW10" s="126" t="n">
        <f aca="false">CS10+CS10*STCLAIRCHIP-CV10</f>
        <v>0</v>
      </c>
      <c r="CX10" s="130" t="n">
        <f aca="false">CW10+CX9</f>
        <v>561380</v>
      </c>
      <c r="CY10" s="96"/>
      <c r="CZ10" s="96"/>
      <c r="DA10" s="129"/>
      <c r="DB10" s="130"/>
    </row>
    <row r="11" customFormat="false" ht="15" hidden="false" customHeight="true" outlineLevel="0" collapsed="false">
      <c r="A11" s="98" t="n">
        <v>36771</v>
      </c>
      <c r="B11" s="265"/>
      <c r="C11" s="265"/>
      <c r="D11" s="265"/>
      <c r="E11" s="265"/>
      <c r="F11" s="265"/>
      <c r="G11" s="265"/>
      <c r="H11" s="265"/>
      <c r="I11" s="266"/>
      <c r="J11" s="266"/>
      <c r="K11" s="267"/>
      <c r="L11" s="255"/>
      <c r="M11" s="251"/>
      <c r="N11" s="252"/>
      <c r="O11" s="253"/>
      <c r="P11" s="141"/>
      <c r="Q11" s="253"/>
      <c r="R11" s="254"/>
      <c r="S11" s="253"/>
      <c r="T11" s="255"/>
      <c r="U11" s="253"/>
      <c r="V11" s="256"/>
      <c r="W11" s="253"/>
      <c r="X11" s="141"/>
      <c r="Y11" s="253"/>
      <c r="Z11" s="250"/>
      <c r="AA11" s="253"/>
      <c r="AB11" s="252"/>
      <c r="AC11" s="253"/>
      <c r="AD11" s="141"/>
      <c r="AE11" s="253"/>
      <c r="AF11" s="250" t="n">
        <v>5583</v>
      </c>
      <c r="AG11" s="257" t="n">
        <f aca="false">(AF11)*(1-$J$53)-(AF11)</f>
        <v>-192.735209400001</v>
      </c>
      <c r="AH11" s="252" t="n">
        <v>0</v>
      </c>
      <c r="AI11" s="253" t="n">
        <f aca="false">(AH11)*(1-$J$53)-(AH11)</f>
        <v>0</v>
      </c>
      <c r="AJ11" s="141" t="n">
        <v>0</v>
      </c>
      <c r="AK11" s="253" t="n">
        <f aca="false">(AJ11)*(1-$J$57)-(AJ11)</f>
        <v>0</v>
      </c>
      <c r="AL11" s="250" t="n">
        <v>5179</v>
      </c>
      <c r="AM11" s="257" t="n">
        <f aca="false">(AL11)*(1-$J$53)-(AL11)</f>
        <v>-178.7884022</v>
      </c>
      <c r="AN11" s="258" t="n">
        <v>0</v>
      </c>
      <c r="AO11" s="253" t="n">
        <f aca="false">(AN11)*(1-$J$53)-(AN11)</f>
        <v>0</v>
      </c>
      <c r="AP11" s="259" t="n">
        <v>0</v>
      </c>
      <c r="AQ11" s="253" t="n">
        <f aca="false">(AP11)*(1-$J$57)-(AP11)</f>
        <v>0</v>
      </c>
      <c r="AR11" s="260" t="n">
        <v>0</v>
      </c>
      <c r="AS11" s="253" t="n">
        <f aca="false">(AR11)*(1-$J$53)-(AR11)</f>
        <v>0</v>
      </c>
      <c r="AT11" s="261" t="n">
        <v>15536</v>
      </c>
      <c r="AU11" s="253" t="n">
        <f aca="false">(AT11)*(1-$J$53)-(AT11)</f>
        <v>-536.330684800001</v>
      </c>
      <c r="AV11" s="123" t="n">
        <v>0</v>
      </c>
      <c r="AW11" s="253" t="n">
        <f aca="false">AV11*-J57</f>
        <v>-0</v>
      </c>
      <c r="AX11" s="259" t="n">
        <v>0</v>
      </c>
      <c r="AY11" s="257" t="n">
        <f aca="false">(AX11)*(1-$J$57)-(AX11)</f>
        <v>0</v>
      </c>
      <c r="AZ11" s="258" t="n">
        <v>0</v>
      </c>
      <c r="BA11" s="253" t="n">
        <f aca="false">(AZ11)*(1-$J$58)-(AZ11)</f>
        <v>0</v>
      </c>
      <c r="BB11" s="262" t="n">
        <v>0</v>
      </c>
      <c r="BC11" s="253" t="n">
        <f aca="false">(BB11)*(1-$J$58)-(BB11)</f>
        <v>0</v>
      </c>
      <c r="BD11" s="105" t="n">
        <v>0</v>
      </c>
      <c r="BE11" s="253" t="n">
        <f aca="false">(BD11)*(1-$J$46)-(BD11)</f>
        <v>0</v>
      </c>
      <c r="BF11" s="111" t="n">
        <v>0</v>
      </c>
      <c r="BG11" s="109" t="n">
        <f aca="false">(BF11)*(1-$J$54)-(BF11)</f>
        <v>0</v>
      </c>
      <c r="BH11" s="111"/>
      <c r="BI11" s="111"/>
      <c r="BJ11" s="111" t="n">
        <v>0</v>
      </c>
      <c r="BK11" s="111"/>
      <c r="BL11" s="111" t="n">
        <v>0</v>
      </c>
      <c r="BM11" s="263" t="n">
        <v>0</v>
      </c>
      <c r="BN11" s="264" t="n">
        <f aca="false">(BM11)*(1-$J$55)-(BM11)</f>
        <v>0</v>
      </c>
      <c r="BO11" s="96" t="n">
        <v>0</v>
      </c>
      <c r="BP11" s="96" t="n">
        <v>0</v>
      </c>
      <c r="BQ11" s="116" t="n">
        <f aca="false">SUM($AF11:$AG11)+SUM($AL11:$AM11)+SUM($AT11:$AU11)+Z11+AA11+L11+M11+T11+U11</f>
        <v>25390.1457036</v>
      </c>
      <c r="BR11" s="117" t="n">
        <v>0</v>
      </c>
      <c r="BS11" s="117" t="n">
        <v>0</v>
      </c>
      <c r="BT11" s="117"/>
      <c r="BU11" s="117" t="n">
        <v>-25390</v>
      </c>
      <c r="BV11" s="117" t="n">
        <v>0</v>
      </c>
      <c r="BW11" s="118" t="n">
        <f aca="false">(BQ11+BR11+BS11+BU11+BV11)*M</f>
        <v>0.15372545740081</v>
      </c>
      <c r="BX11" s="119" t="n">
        <f aca="false">(BW11/(1+STCLAIRCHIP))-(BW11)</f>
        <v>-0.00180781988642123</v>
      </c>
      <c r="BY11" s="119" t="n">
        <f aca="false">BW11+BX11</f>
        <v>0.151917637514389</v>
      </c>
      <c r="BZ11" s="96" t="n">
        <f aca="false">(BY11)/M</f>
        <v>0.143990117599814</v>
      </c>
      <c r="CA11" s="96" t="n">
        <v>0</v>
      </c>
      <c r="CB11" s="120" t="n">
        <v>0</v>
      </c>
      <c r="CC11" s="121" t="n">
        <v>0</v>
      </c>
      <c r="CD11" s="121" t="n">
        <v>0</v>
      </c>
      <c r="CE11" s="121" t="n">
        <f aca="false">SUM(CB11+CC11+CD11)</f>
        <v>0</v>
      </c>
      <c r="CF11" s="122" t="n">
        <f aca="false">(CE11)*M</f>
        <v>0</v>
      </c>
      <c r="CG11" s="122"/>
      <c r="CH11" s="123" t="n">
        <f aca="false">((CF11)/(1+DAWNKIRK))-(CF11)</f>
        <v>0</v>
      </c>
      <c r="CI11" s="115" t="n">
        <f aca="false">ROUND(CF11+CH11,1)</f>
        <v>0</v>
      </c>
      <c r="CJ11" s="123" t="n">
        <f aca="false">((CI11)/(1+KIRKCHIP))-(CI11)</f>
        <v>0</v>
      </c>
      <c r="CK11" s="123" t="n">
        <f aca="false">CI11+CJ11</f>
        <v>0</v>
      </c>
      <c r="CN11" s="124" t="n">
        <f aca="false">CK11/M</f>
        <v>0</v>
      </c>
      <c r="CO11" s="96" t="n">
        <v>0</v>
      </c>
      <c r="CP11" s="96" t="n">
        <f aca="false">CO11+CN11+BZ11</f>
        <v>0.143990117599814</v>
      </c>
      <c r="CQ11" s="96" t="n">
        <v>0</v>
      </c>
      <c r="CR11" s="40" t="n">
        <v>0</v>
      </c>
      <c r="CS11" s="96" t="n">
        <f aca="false">+CP11+CQ11-CA11-CR11</f>
        <v>0.143990117599814</v>
      </c>
      <c r="CT11" s="96" t="n">
        <f aca="false">CW11*M</f>
        <v>0.15372545740081</v>
      </c>
      <c r="CU11" s="96" t="n">
        <f aca="false">+CT11+CU10</f>
        <v>60277.1537254574</v>
      </c>
      <c r="CV11" s="96" t="n">
        <v>0</v>
      </c>
      <c r="CW11" s="126" t="n">
        <f aca="false">CS11+CS11*STCLAIRCHIP-CV11</f>
        <v>0.145703599999251</v>
      </c>
      <c r="CX11" s="130" t="n">
        <f aca="false">CW11+CX10</f>
        <v>561380.1457036</v>
      </c>
      <c r="CY11" s="96"/>
      <c r="CZ11" s="96"/>
      <c r="DA11" s="129"/>
      <c r="DB11" s="130"/>
    </row>
    <row r="12" customFormat="false" ht="15" hidden="false" customHeight="true" outlineLevel="0" collapsed="false">
      <c r="A12" s="98" t="n">
        <v>36772</v>
      </c>
      <c r="B12" s="265"/>
      <c r="C12" s="265"/>
      <c r="D12" s="265"/>
      <c r="E12" s="265"/>
      <c r="F12" s="265"/>
      <c r="G12" s="265"/>
      <c r="H12" s="265"/>
      <c r="I12" s="266"/>
      <c r="J12" s="266"/>
      <c r="K12" s="267"/>
      <c r="L12" s="255"/>
      <c r="M12" s="251"/>
      <c r="N12" s="252"/>
      <c r="O12" s="253"/>
      <c r="P12" s="141"/>
      <c r="Q12" s="253"/>
      <c r="R12" s="254"/>
      <c r="S12" s="253"/>
      <c r="T12" s="255"/>
      <c r="U12" s="253"/>
      <c r="V12" s="256"/>
      <c r="W12" s="253"/>
      <c r="X12" s="141"/>
      <c r="Y12" s="253"/>
      <c r="Z12" s="250"/>
      <c r="AA12" s="253"/>
      <c r="AB12" s="252"/>
      <c r="AC12" s="253"/>
      <c r="AD12" s="141"/>
      <c r="AE12" s="253"/>
      <c r="AF12" s="250" t="n">
        <v>5583</v>
      </c>
      <c r="AG12" s="257" t="n">
        <f aca="false">(AF12)*(1-$J$53)-(AF12)</f>
        <v>-192.735209400001</v>
      </c>
      <c r="AH12" s="252" t="n">
        <v>0</v>
      </c>
      <c r="AI12" s="253" t="n">
        <f aca="false">(AH12)*(1-$J$53)-(AH12)</f>
        <v>0</v>
      </c>
      <c r="AJ12" s="141" t="n">
        <v>0</v>
      </c>
      <c r="AK12" s="253" t="n">
        <f aca="false">(AJ12)*(1-$J$57)-(AJ12)</f>
        <v>0</v>
      </c>
      <c r="AL12" s="250" t="n">
        <v>5179</v>
      </c>
      <c r="AM12" s="257" t="n">
        <f aca="false">(AL12)*(1-$J$53)-(AL12)</f>
        <v>-178.7884022</v>
      </c>
      <c r="AN12" s="258" t="n">
        <v>0</v>
      </c>
      <c r="AO12" s="253" t="n">
        <f aca="false">(AN12)*(1-$J$53)-(AN12)</f>
        <v>0</v>
      </c>
      <c r="AP12" s="259" t="n">
        <v>0</v>
      </c>
      <c r="AQ12" s="253" t="n">
        <f aca="false">(AP12)*(1-$J$57)-(AP12)</f>
        <v>0</v>
      </c>
      <c r="AR12" s="260" t="n">
        <v>0</v>
      </c>
      <c r="AS12" s="253" t="n">
        <f aca="false">(AR12)*(1-$J$53)-(AR12)</f>
        <v>0</v>
      </c>
      <c r="AT12" s="261" t="n">
        <v>15536</v>
      </c>
      <c r="AU12" s="253" t="n">
        <f aca="false">(AT12)*(1-$J$53)-(AT12)</f>
        <v>-536.330684800001</v>
      </c>
      <c r="AV12" s="123" t="n">
        <v>0</v>
      </c>
      <c r="AW12" s="253" t="n">
        <f aca="false">AV12*-J58</f>
        <v>-0</v>
      </c>
      <c r="AX12" s="259" t="n">
        <v>0</v>
      </c>
      <c r="AY12" s="257" t="n">
        <f aca="false">(AX12)*(1-$J$57)-(AX12)</f>
        <v>0</v>
      </c>
      <c r="AZ12" s="258" t="n">
        <v>0</v>
      </c>
      <c r="BA12" s="253" t="n">
        <f aca="false">(AZ12)*(1-$J$58)-(AZ12)</f>
        <v>0</v>
      </c>
      <c r="BB12" s="262" t="n">
        <v>0</v>
      </c>
      <c r="BC12" s="253" t="n">
        <f aca="false">(BB12)*(1-$J$58)-(BB12)</f>
        <v>0</v>
      </c>
      <c r="BD12" s="105" t="n">
        <v>0</v>
      </c>
      <c r="BE12" s="253" t="n">
        <f aca="false">(BD12)*(1-$J$46)-(BD12)</f>
        <v>0</v>
      </c>
      <c r="BF12" s="111" t="n">
        <v>0</v>
      </c>
      <c r="BG12" s="109" t="n">
        <f aca="false">(BF12)*(1-$J$54)-(BF12)</f>
        <v>0</v>
      </c>
      <c r="BH12" s="111"/>
      <c r="BI12" s="111"/>
      <c r="BJ12" s="111" t="n">
        <v>0</v>
      </c>
      <c r="BK12" s="111"/>
      <c r="BL12" s="111" t="n">
        <v>0</v>
      </c>
      <c r="BM12" s="263" t="n">
        <v>0</v>
      </c>
      <c r="BN12" s="264" t="n">
        <f aca="false">(BM12)*(1-$J$55)-(BM12)</f>
        <v>0</v>
      </c>
      <c r="BO12" s="96" t="n">
        <v>0</v>
      </c>
      <c r="BP12" s="96" t="n">
        <v>0</v>
      </c>
      <c r="BQ12" s="116" t="n">
        <f aca="false">SUM($AF12:$AG12)+SUM($AL12:$AM12)+SUM($AT12:$AU12)+Z12+AA12+L12+M12+T12+U12</f>
        <v>25390.1457036</v>
      </c>
      <c r="BR12" s="117" t="n">
        <v>0</v>
      </c>
      <c r="BS12" s="117" t="n">
        <v>0</v>
      </c>
      <c r="BT12" s="117"/>
      <c r="BU12" s="117" t="n">
        <v>-25390</v>
      </c>
      <c r="BV12" s="117" t="n">
        <v>0</v>
      </c>
      <c r="BW12" s="118" t="n">
        <f aca="false">(BQ12+BR12+BS12+BU12+BV12)*M</f>
        <v>0.15372545740081</v>
      </c>
      <c r="BX12" s="119" t="n">
        <f aca="false">(BW12/(1+STCLAIRCHIP))-(BW12)</f>
        <v>-0.00180781988642123</v>
      </c>
      <c r="BY12" s="119" t="n">
        <f aca="false">BW12+BX12</f>
        <v>0.151917637514389</v>
      </c>
      <c r="BZ12" s="96" t="n">
        <f aca="false">(BY12)/M</f>
        <v>0.143990117599814</v>
      </c>
      <c r="CA12" s="96" t="n">
        <v>0</v>
      </c>
      <c r="CB12" s="120" t="n">
        <v>0</v>
      </c>
      <c r="CC12" s="121" t="n">
        <v>0</v>
      </c>
      <c r="CD12" s="121" t="n">
        <v>0</v>
      </c>
      <c r="CE12" s="121" t="n">
        <f aca="false">SUM(CB12+CC12+CD12)</f>
        <v>0</v>
      </c>
      <c r="CF12" s="122" t="n">
        <f aca="false">(CE12)*M</f>
        <v>0</v>
      </c>
      <c r="CG12" s="122"/>
      <c r="CH12" s="123" t="n">
        <f aca="false">((CF12)/(1+DAWNKIRK))-(CF12)</f>
        <v>0</v>
      </c>
      <c r="CI12" s="115" t="n">
        <f aca="false">ROUND(CF12+CH12,1)</f>
        <v>0</v>
      </c>
      <c r="CJ12" s="123" t="n">
        <f aca="false">((CI12)/(1+KIRKCHIP))-(CI12)</f>
        <v>0</v>
      </c>
      <c r="CK12" s="123" t="n">
        <f aca="false">CI12+CJ12</f>
        <v>0</v>
      </c>
      <c r="CN12" s="124" t="n">
        <f aca="false">CK12/M</f>
        <v>0</v>
      </c>
      <c r="CO12" s="96" t="n">
        <v>0</v>
      </c>
      <c r="CP12" s="96" t="n">
        <f aca="false">CO12+CN12+BZ12</f>
        <v>0.143990117599814</v>
      </c>
      <c r="CQ12" s="96" t="n">
        <v>0</v>
      </c>
      <c r="CR12" s="40" t="n">
        <v>0</v>
      </c>
      <c r="CS12" s="96" t="n">
        <f aca="false">+CP12+CQ12-CA12-CR12</f>
        <v>0.143990117599814</v>
      </c>
      <c r="CT12" s="96" t="n">
        <f aca="false">CW12*M</f>
        <v>0.15372545740081</v>
      </c>
      <c r="CU12" s="96" t="n">
        <f aca="false">+CT12+CU11</f>
        <v>60277.3074509148</v>
      </c>
      <c r="CV12" s="96" t="n">
        <v>0</v>
      </c>
      <c r="CW12" s="126" t="n">
        <f aca="false">CS12+CS12*STCLAIRCHIP-CV12</f>
        <v>0.145703599999251</v>
      </c>
      <c r="CX12" s="130" t="n">
        <f aca="false">CW12+CX11</f>
        <v>561380.2914072</v>
      </c>
      <c r="CY12" s="96"/>
      <c r="CZ12" s="96"/>
      <c r="DA12" s="129"/>
      <c r="DB12" s="130"/>
    </row>
    <row r="13" customFormat="false" ht="15" hidden="false" customHeight="true" outlineLevel="0" collapsed="false">
      <c r="A13" s="98" t="n">
        <v>36773</v>
      </c>
      <c r="B13" s="265"/>
      <c r="C13" s="265"/>
      <c r="D13" s="265"/>
      <c r="E13" s="265"/>
      <c r="F13" s="265"/>
      <c r="G13" s="265"/>
      <c r="H13" s="265"/>
      <c r="I13" s="266"/>
      <c r="J13" s="266"/>
      <c r="K13" s="267"/>
      <c r="L13" s="255"/>
      <c r="M13" s="251"/>
      <c r="N13" s="252"/>
      <c r="O13" s="253"/>
      <c r="P13" s="141"/>
      <c r="Q13" s="253"/>
      <c r="R13" s="254"/>
      <c r="S13" s="253"/>
      <c r="T13" s="255"/>
      <c r="U13" s="253"/>
      <c r="V13" s="256"/>
      <c r="W13" s="253"/>
      <c r="X13" s="141"/>
      <c r="Y13" s="253"/>
      <c r="Z13" s="250"/>
      <c r="AA13" s="253"/>
      <c r="AB13" s="252"/>
      <c r="AC13" s="253"/>
      <c r="AD13" s="141"/>
      <c r="AE13" s="253"/>
      <c r="AF13" s="250" t="n">
        <v>5583</v>
      </c>
      <c r="AG13" s="257" t="n">
        <f aca="false">(AF13)*(1-$J$53)-(AF13)</f>
        <v>-192.735209400001</v>
      </c>
      <c r="AH13" s="252" t="n">
        <v>0</v>
      </c>
      <c r="AI13" s="253" t="n">
        <f aca="false">(AH13)*(1-$J$53)-(AH13)</f>
        <v>0</v>
      </c>
      <c r="AJ13" s="141" t="n">
        <v>0</v>
      </c>
      <c r="AK13" s="253" t="n">
        <f aca="false">(AJ13)*(1-$J$57)-(AJ13)</f>
        <v>0</v>
      </c>
      <c r="AL13" s="250" t="n">
        <v>5179</v>
      </c>
      <c r="AM13" s="257" t="n">
        <f aca="false">(AL13)*(1-$J$53)-(AL13)</f>
        <v>-178.7884022</v>
      </c>
      <c r="AN13" s="258" t="n">
        <v>0</v>
      </c>
      <c r="AO13" s="253" t="n">
        <f aca="false">(AN13)*(1-$J$53)-(AN13)</f>
        <v>0</v>
      </c>
      <c r="AP13" s="259" t="n">
        <v>0</v>
      </c>
      <c r="AQ13" s="253" t="n">
        <f aca="false">(AP13)*(1-$J$57)-(AP13)</f>
        <v>0</v>
      </c>
      <c r="AR13" s="260" t="n">
        <v>0</v>
      </c>
      <c r="AS13" s="253" t="n">
        <f aca="false">(AR13)*(1-$J$53)-(AR13)</f>
        <v>0</v>
      </c>
      <c r="AT13" s="261" t="n">
        <v>15536</v>
      </c>
      <c r="AU13" s="253" t="n">
        <f aca="false">(AT13)*(1-$J$53)-(AT13)</f>
        <v>-536.330684800001</v>
      </c>
      <c r="AV13" s="123" t="n">
        <v>0</v>
      </c>
      <c r="AW13" s="253" t="n">
        <f aca="false">AV13*-J59</f>
        <v>-0</v>
      </c>
      <c r="AX13" s="259" t="n">
        <v>0</v>
      </c>
      <c r="AY13" s="257" t="n">
        <f aca="false">(AX13)*(1-$J$57)-(AX13)</f>
        <v>0</v>
      </c>
      <c r="AZ13" s="258" t="n">
        <v>0</v>
      </c>
      <c r="BA13" s="253" t="n">
        <f aca="false">(AZ13)*(1-$J$58)-(AZ13)</f>
        <v>0</v>
      </c>
      <c r="BB13" s="262" t="n">
        <v>0</v>
      </c>
      <c r="BC13" s="253" t="n">
        <f aca="false">(BB13)*(1-$J$58)-(BB13)</f>
        <v>0</v>
      </c>
      <c r="BD13" s="105" t="n">
        <v>0</v>
      </c>
      <c r="BE13" s="253" t="n">
        <f aca="false">(BD13)*(1-$J$46)-(BD13)</f>
        <v>0</v>
      </c>
      <c r="BF13" s="111" t="n">
        <v>0</v>
      </c>
      <c r="BG13" s="109" t="n">
        <f aca="false">(BF13)*(1-$J$54)-(BF13)</f>
        <v>0</v>
      </c>
      <c r="BH13" s="111"/>
      <c r="BI13" s="111"/>
      <c r="BJ13" s="111" t="n">
        <v>0</v>
      </c>
      <c r="BK13" s="111"/>
      <c r="BL13" s="111" t="n">
        <v>0</v>
      </c>
      <c r="BM13" s="263" t="n">
        <v>0</v>
      </c>
      <c r="BN13" s="264" t="n">
        <f aca="false">(BM13)*(1-$J$55)-(BM13)</f>
        <v>0</v>
      </c>
      <c r="BO13" s="96" t="n">
        <v>0</v>
      </c>
      <c r="BP13" s="96" t="n">
        <v>0</v>
      </c>
      <c r="BQ13" s="116" t="n">
        <f aca="false">SUM($AF13:$AG13)+SUM($AL13:$AM13)+SUM($AT13:$AU13)+Z13+AA13+L13+M13+T13+U13</f>
        <v>25390.1457036</v>
      </c>
      <c r="BR13" s="117" t="n">
        <v>0</v>
      </c>
      <c r="BS13" s="117" t="n">
        <v>0</v>
      </c>
      <c r="BT13" s="117"/>
      <c r="BU13" s="117" t="n">
        <v>-25390</v>
      </c>
      <c r="BV13" s="117" t="n">
        <v>0</v>
      </c>
      <c r="BW13" s="118" t="n">
        <f aca="false">(BQ13+BR13+BS13+BU13+BV13)*M</f>
        <v>0.15372545740081</v>
      </c>
      <c r="BX13" s="119" t="n">
        <f aca="false">(BW13/(1+STCLAIRCHIP))-(BW13)</f>
        <v>-0.00180781988642123</v>
      </c>
      <c r="BY13" s="119" t="n">
        <f aca="false">BW13+BX13</f>
        <v>0.151917637514389</v>
      </c>
      <c r="BZ13" s="96" t="n">
        <f aca="false">(BY13)/M</f>
        <v>0.143990117599814</v>
      </c>
      <c r="CA13" s="96" t="n">
        <v>0</v>
      </c>
      <c r="CB13" s="120" t="n">
        <v>0</v>
      </c>
      <c r="CC13" s="121" t="n">
        <v>0</v>
      </c>
      <c r="CD13" s="121" t="n">
        <v>0</v>
      </c>
      <c r="CE13" s="121" t="n">
        <f aca="false">SUM(CB13+CC13+CD13)</f>
        <v>0</v>
      </c>
      <c r="CF13" s="122" t="n">
        <f aca="false">(CE13)*M</f>
        <v>0</v>
      </c>
      <c r="CG13" s="122"/>
      <c r="CH13" s="123" t="n">
        <f aca="false">((CF13)/(1+DAWNKIRK))-(CF13)</f>
        <v>0</v>
      </c>
      <c r="CI13" s="115" t="n">
        <f aca="false">ROUND(CF13+CH13,1)</f>
        <v>0</v>
      </c>
      <c r="CJ13" s="123" t="n">
        <f aca="false">((CI13)/(1+KIRKCHIP))-(CI13)</f>
        <v>0</v>
      </c>
      <c r="CK13" s="123" t="n">
        <f aca="false">CI13+CJ13</f>
        <v>0</v>
      </c>
      <c r="CN13" s="124" t="n">
        <f aca="false">CK13/M</f>
        <v>0</v>
      </c>
      <c r="CO13" s="96" t="n">
        <v>0</v>
      </c>
      <c r="CP13" s="96" t="n">
        <f aca="false">CO13+CN13+BZ13</f>
        <v>0.143990117599814</v>
      </c>
      <c r="CQ13" s="96" t="n">
        <v>0</v>
      </c>
      <c r="CR13" s="40" t="n">
        <v>0</v>
      </c>
      <c r="CS13" s="96" t="n">
        <f aca="false">+CP13+CQ13-CA13-CR13</f>
        <v>0.143990117599814</v>
      </c>
      <c r="CT13" s="96" t="n">
        <f aca="false">CW13*M</f>
        <v>0.15372545740081</v>
      </c>
      <c r="CU13" s="96" t="n">
        <f aca="false">+CT13+CU12</f>
        <v>60277.4611763722</v>
      </c>
      <c r="CV13" s="96" t="n">
        <v>0</v>
      </c>
      <c r="CW13" s="126" t="n">
        <f aca="false">CS13+CS13*STCLAIRCHIP-CV13</f>
        <v>0.145703599999251</v>
      </c>
      <c r="CX13" s="130" t="n">
        <f aca="false">CW13+CX12</f>
        <v>561380.4371108</v>
      </c>
      <c r="CY13" s="96"/>
      <c r="CZ13" s="96"/>
      <c r="DA13" s="129"/>
      <c r="DB13" s="130"/>
    </row>
    <row r="14" customFormat="false" ht="15" hidden="false" customHeight="true" outlineLevel="0" collapsed="false">
      <c r="A14" s="98" t="n">
        <v>36774</v>
      </c>
      <c r="B14" s="265"/>
      <c r="C14" s="265"/>
      <c r="D14" s="265"/>
      <c r="E14" s="265"/>
      <c r="F14" s="265"/>
      <c r="G14" s="265"/>
      <c r="H14" s="265"/>
      <c r="I14" s="266"/>
      <c r="J14" s="266"/>
      <c r="K14" s="267"/>
      <c r="L14" s="255"/>
      <c r="M14" s="251"/>
      <c r="N14" s="252"/>
      <c r="O14" s="253"/>
      <c r="P14" s="141"/>
      <c r="Q14" s="253"/>
      <c r="R14" s="254"/>
      <c r="S14" s="253"/>
      <c r="T14" s="255"/>
      <c r="U14" s="253"/>
      <c r="V14" s="256"/>
      <c r="W14" s="253"/>
      <c r="X14" s="141"/>
      <c r="Y14" s="253"/>
      <c r="Z14" s="250"/>
      <c r="AA14" s="253"/>
      <c r="AB14" s="252"/>
      <c r="AC14" s="253"/>
      <c r="AD14" s="141"/>
      <c r="AE14" s="253"/>
      <c r="AF14" s="250" t="n">
        <v>5583</v>
      </c>
      <c r="AG14" s="257" t="n">
        <f aca="false">(AF14)*(1-$J$53)-(AF14)</f>
        <v>-192.735209400001</v>
      </c>
      <c r="AH14" s="252" t="n">
        <v>0</v>
      </c>
      <c r="AI14" s="253" t="n">
        <f aca="false">(AH14)*(1-$J$53)-(AH14)</f>
        <v>0</v>
      </c>
      <c r="AJ14" s="141" t="n">
        <v>0</v>
      </c>
      <c r="AK14" s="253" t="n">
        <f aca="false">(AJ14)*(1-$J$57)-(AJ14)</f>
        <v>0</v>
      </c>
      <c r="AL14" s="250" t="n">
        <v>5179</v>
      </c>
      <c r="AM14" s="257" t="n">
        <f aca="false">(AL14)*(1-$J$53)-(AL14)</f>
        <v>-178.7884022</v>
      </c>
      <c r="AN14" s="258" t="n">
        <v>0</v>
      </c>
      <c r="AO14" s="253" t="n">
        <f aca="false">(AN14)*(1-$J$53)-(AN14)</f>
        <v>0</v>
      </c>
      <c r="AP14" s="259" t="n">
        <v>0</v>
      </c>
      <c r="AQ14" s="253" t="n">
        <f aca="false">(AP14)*(1-$J$57)-(AP14)</f>
        <v>0</v>
      </c>
      <c r="AR14" s="260" t="n">
        <v>0</v>
      </c>
      <c r="AS14" s="253" t="n">
        <f aca="false">(AR14)*(1-$J$53)-(AR14)</f>
        <v>0</v>
      </c>
      <c r="AT14" s="261" t="n">
        <v>15536</v>
      </c>
      <c r="AU14" s="253" t="n">
        <f aca="false">(AT14)*(1-$J$53)-(AT14)</f>
        <v>-536.330684800001</v>
      </c>
      <c r="AV14" s="123" t="n">
        <v>0</v>
      </c>
      <c r="AW14" s="253" t="n">
        <f aca="false">AV14*-J60</f>
        <v>-0</v>
      </c>
      <c r="AX14" s="259" t="n">
        <v>0</v>
      </c>
      <c r="AY14" s="257" t="n">
        <f aca="false">(AX14)*(1-$J$57)-(AX14)</f>
        <v>0</v>
      </c>
      <c r="AZ14" s="258" t="n">
        <v>0</v>
      </c>
      <c r="BA14" s="253" t="n">
        <f aca="false">(AZ14)*(1-$J$58)-(AZ14)</f>
        <v>0</v>
      </c>
      <c r="BB14" s="262" t="n">
        <v>0</v>
      </c>
      <c r="BC14" s="253" t="n">
        <f aca="false">(BB14)*(1-$J$58)-(BB14)</f>
        <v>0</v>
      </c>
      <c r="BD14" s="105" t="n">
        <v>0</v>
      </c>
      <c r="BE14" s="253" t="n">
        <f aca="false">(BD14)*(1-$J$46)-(BD14)</f>
        <v>0</v>
      </c>
      <c r="BF14" s="111" t="n">
        <v>0</v>
      </c>
      <c r="BG14" s="109" t="n">
        <f aca="false">(BF14)*(1-$J$54)-(BF14)</f>
        <v>0</v>
      </c>
      <c r="BH14" s="111"/>
      <c r="BI14" s="111"/>
      <c r="BJ14" s="111" t="n">
        <v>0</v>
      </c>
      <c r="BK14" s="111"/>
      <c r="BL14" s="111" t="n">
        <v>0</v>
      </c>
      <c r="BM14" s="263" t="n">
        <v>0</v>
      </c>
      <c r="BN14" s="264" t="n">
        <f aca="false">(BM14)*(1-$J$55)-(BM14)</f>
        <v>0</v>
      </c>
      <c r="BO14" s="96" t="n">
        <v>0</v>
      </c>
      <c r="BP14" s="96" t="n">
        <v>0</v>
      </c>
      <c r="BQ14" s="116" t="n">
        <f aca="false">SUM($AF14:$AG14)+SUM($AL14:$AM14)+SUM($AT14:$AU14)+Z14+AA14+L14+M14+T14+U14</f>
        <v>25390.1457036</v>
      </c>
      <c r="BR14" s="117" t="n">
        <v>0</v>
      </c>
      <c r="BS14" s="117" t="n">
        <v>0</v>
      </c>
      <c r="BT14" s="117"/>
      <c r="BU14" s="117" t="n">
        <v>-25390</v>
      </c>
      <c r="BV14" s="117" t="n">
        <v>0</v>
      </c>
      <c r="BW14" s="118" t="n">
        <f aca="false">(BQ14+BR14+BS14+BU14+BV14)*M</f>
        <v>0.15372545740081</v>
      </c>
      <c r="BX14" s="119" t="n">
        <f aca="false">(BW14/(1+STCLAIRCHIP))-(BW14)</f>
        <v>-0.00180781988642123</v>
      </c>
      <c r="BY14" s="119" t="n">
        <f aca="false">BW14+BX14</f>
        <v>0.151917637514389</v>
      </c>
      <c r="BZ14" s="96" t="n">
        <f aca="false">(BY14)/M</f>
        <v>0.143990117599814</v>
      </c>
      <c r="CA14" s="96" t="n">
        <v>0</v>
      </c>
      <c r="CB14" s="120" t="n">
        <v>0</v>
      </c>
      <c r="CC14" s="121" t="n">
        <v>0</v>
      </c>
      <c r="CD14" s="121" t="n">
        <v>0</v>
      </c>
      <c r="CE14" s="121" t="n">
        <f aca="false">SUM(CB14+CC14+CD14)</f>
        <v>0</v>
      </c>
      <c r="CF14" s="122" t="n">
        <f aca="false">(CE14)*M</f>
        <v>0</v>
      </c>
      <c r="CG14" s="122"/>
      <c r="CH14" s="123" t="n">
        <f aca="false">((CF14)/(1+DAWNKIRK))-(CF14)</f>
        <v>0</v>
      </c>
      <c r="CI14" s="115" t="n">
        <f aca="false">ROUND(CF14+CH14,1)</f>
        <v>0</v>
      </c>
      <c r="CJ14" s="123" t="n">
        <f aca="false">((CI14)/(1+KIRKCHIP))-(CI14)</f>
        <v>0</v>
      </c>
      <c r="CK14" s="123" t="n">
        <f aca="false">CI14+CJ14</f>
        <v>0</v>
      </c>
      <c r="CN14" s="124" t="n">
        <f aca="false">CK14/M</f>
        <v>0</v>
      </c>
      <c r="CO14" s="96" t="n">
        <v>0</v>
      </c>
      <c r="CP14" s="96" t="n">
        <f aca="false">CO14+CN14+BZ14</f>
        <v>0.143990117599814</v>
      </c>
      <c r="CQ14" s="96" t="n">
        <v>0</v>
      </c>
      <c r="CR14" s="40" t="n">
        <v>0</v>
      </c>
      <c r="CS14" s="96" t="n">
        <f aca="false">+CP14+CQ14-CA14-CR14</f>
        <v>0.143990117599814</v>
      </c>
      <c r="CT14" s="96" t="n">
        <f aca="false">CW14*M</f>
        <v>0.15372545740081</v>
      </c>
      <c r="CU14" s="96" t="n">
        <f aca="false">+CT14+CU13</f>
        <v>60277.6149018296</v>
      </c>
      <c r="CV14" s="96" t="n">
        <v>0</v>
      </c>
      <c r="CW14" s="126" t="n">
        <f aca="false">CS14+CS14*STCLAIRCHIP-CV14</f>
        <v>0.145703599999251</v>
      </c>
      <c r="CX14" s="130" t="n">
        <f aca="false">CW14+CX13</f>
        <v>561380.5828144</v>
      </c>
      <c r="CY14" s="96"/>
      <c r="CZ14" s="96"/>
      <c r="DA14" s="129"/>
      <c r="DB14" s="130"/>
    </row>
    <row r="15" customFormat="false" ht="15" hidden="false" customHeight="true" outlineLevel="0" collapsed="false">
      <c r="A15" s="98" t="n">
        <v>36775</v>
      </c>
      <c r="B15" s="265"/>
      <c r="C15" s="265"/>
      <c r="D15" s="265"/>
      <c r="E15" s="265"/>
      <c r="F15" s="265"/>
      <c r="G15" s="265"/>
      <c r="H15" s="265"/>
      <c r="I15" s="266"/>
      <c r="J15" s="266"/>
      <c r="K15" s="267"/>
      <c r="L15" s="255"/>
      <c r="M15" s="251"/>
      <c r="N15" s="252"/>
      <c r="O15" s="253"/>
      <c r="P15" s="141"/>
      <c r="Q15" s="253"/>
      <c r="R15" s="254"/>
      <c r="S15" s="253"/>
      <c r="T15" s="255"/>
      <c r="U15" s="253"/>
      <c r="V15" s="256"/>
      <c r="W15" s="253"/>
      <c r="X15" s="141"/>
      <c r="Y15" s="253"/>
      <c r="Z15" s="250"/>
      <c r="AA15" s="253"/>
      <c r="AB15" s="252"/>
      <c r="AC15" s="253"/>
      <c r="AD15" s="141"/>
      <c r="AE15" s="253"/>
      <c r="AF15" s="250" t="n">
        <v>5583</v>
      </c>
      <c r="AG15" s="257" t="n">
        <f aca="false">(AF15)*(1-$J$53)-(AF15)</f>
        <v>-192.735209400001</v>
      </c>
      <c r="AH15" s="252" t="n">
        <v>0</v>
      </c>
      <c r="AI15" s="253" t="n">
        <f aca="false">(AH15)*(1-$J$53)-(AH15)</f>
        <v>0</v>
      </c>
      <c r="AJ15" s="141" t="n">
        <v>0</v>
      </c>
      <c r="AK15" s="253" t="n">
        <f aca="false">(AJ15)*(1-$J$57)-(AJ15)</f>
        <v>0</v>
      </c>
      <c r="AL15" s="250" t="n">
        <v>5179</v>
      </c>
      <c r="AM15" s="257" t="n">
        <f aca="false">(AL15)*(1-$J$53)-(AL15)</f>
        <v>-178.7884022</v>
      </c>
      <c r="AN15" s="258" t="n">
        <v>0</v>
      </c>
      <c r="AO15" s="253" t="n">
        <f aca="false">(AN15)*(1-$J$53)-(AN15)</f>
        <v>0</v>
      </c>
      <c r="AP15" s="259" t="n">
        <v>0</v>
      </c>
      <c r="AQ15" s="253" t="n">
        <f aca="false">(AP15)*(1-$J$57)-(AP15)</f>
        <v>0</v>
      </c>
      <c r="AR15" s="260" t="n">
        <v>0</v>
      </c>
      <c r="AS15" s="253" t="n">
        <f aca="false">(AR15)*(1-$J$53)-(AR15)</f>
        <v>0</v>
      </c>
      <c r="AT15" s="261" t="n">
        <v>15536</v>
      </c>
      <c r="AU15" s="253" t="n">
        <f aca="false">(AT15)*(1-$J$53)-(AT15)</f>
        <v>-536.330684800001</v>
      </c>
      <c r="AV15" s="123" t="n">
        <v>0</v>
      </c>
      <c r="AW15" s="253" t="n">
        <f aca="false">AV15*-J61</f>
        <v>-0</v>
      </c>
      <c r="AX15" s="259" t="n">
        <v>0</v>
      </c>
      <c r="AY15" s="257" t="n">
        <f aca="false">(AX15)*(1-$J$57)-(AX15)</f>
        <v>0</v>
      </c>
      <c r="AZ15" s="258" t="n">
        <v>0</v>
      </c>
      <c r="BA15" s="253" t="n">
        <f aca="false">(AZ15)*(1-$J$58)-(AZ15)</f>
        <v>0</v>
      </c>
      <c r="BB15" s="262" t="n">
        <v>0</v>
      </c>
      <c r="BC15" s="253" t="n">
        <f aca="false">(BB15)*(1-$J$58)-(BB15)</f>
        <v>0</v>
      </c>
      <c r="BD15" s="105" t="n">
        <v>0</v>
      </c>
      <c r="BE15" s="253" t="n">
        <f aca="false">(BD15)*(1-$J$46)-(BD15)</f>
        <v>0</v>
      </c>
      <c r="BF15" s="111" t="n">
        <v>0</v>
      </c>
      <c r="BG15" s="109" t="n">
        <f aca="false">(BF15)*(1-$J$54)-(BF15)</f>
        <v>0</v>
      </c>
      <c r="BH15" s="111"/>
      <c r="BI15" s="111"/>
      <c r="BJ15" s="111" t="n">
        <v>0</v>
      </c>
      <c r="BK15" s="111"/>
      <c r="BL15" s="111" t="n">
        <v>0</v>
      </c>
      <c r="BM15" s="263" t="n">
        <v>0</v>
      </c>
      <c r="BN15" s="264" t="n">
        <f aca="false">(BM15)*(1-$J$55)-(BM15)</f>
        <v>0</v>
      </c>
      <c r="BO15" s="96" t="n">
        <v>0</v>
      </c>
      <c r="BP15" s="96" t="n">
        <v>0</v>
      </c>
      <c r="BQ15" s="116" t="n">
        <f aca="false">SUM($AF15:$AG15)+SUM($AL15:$AM15)+SUM($AT15:$AU15)+Z15+AA15+L15+M15+T15+U15</f>
        <v>25390.1457036</v>
      </c>
      <c r="BR15" s="117" t="n">
        <v>0</v>
      </c>
      <c r="BS15" s="117" t="n">
        <v>0</v>
      </c>
      <c r="BT15" s="117"/>
      <c r="BU15" s="117" t="n">
        <v>-25390</v>
      </c>
      <c r="BV15" s="117" t="n">
        <v>0</v>
      </c>
      <c r="BW15" s="118" t="n">
        <f aca="false">(BQ15+BR15+BS15+BU15+BV15)*M</f>
        <v>0.15372545740081</v>
      </c>
      <c r="BX15" s="119" t="n">
        <f aca="false">(BW15/(1+STCLAIRCHIP))-(BW15)</f>
        <v>-0.00180781988642123</v>
      </c>
      <c r="BY15" s="119" t="n">
        <f aca="false">BW15+BX15</f>
        <v>0.151917637514389</v>
      </c>
      <c r="BZ15" s="96" t="n">
        <f aca="false">(BY15)/M</f>
        <v>0.143990117599814</v>
      </c>
      <c r="CA15" s="96" t="n">
        <v>0</v>
      </c>
      <c r="CB15" s="120" t="n">
        <v>0</v>
      </c>
      <c r="CC15" s="121" t="n">
        <v>0</v>
      </c>
      <c r="CD15" s="121" t="n">
        <v>0</v>
      </c>
      <c r="CE15" s="121" t="n">
        <f aca="false">SUM(CB15+CC15+CD15)</f>
        <v>0</v>
      </c>
      <c r="CF15" s="122" t="n">
        <f aca="false">(CE15)*M</f>
        <v>0</v>
      </c>
      <c r="CG15" s="122"/>
      <c r="CH15" s="123" t="n">
        <f aca="false">((CF15)/(1+DAWNKIRK))-(CF15)</f>
        <v>0</v>
      </c>
      <c r="CI15" s="115" t="n">
        <f aca="false">ROUND(CF15+CH15,1)</f>
        <v>0</v>
      </c>
      <c r="CJ15" s="123" t="n">
        <f aca="false">((CI15)/(1+KIRKCHIP))-(CI15)</f>
        <v>0</v>
      </c>
      <c r="CK15" s="123" t="n">
        <f aca="false">CI15+CJ15</f>
        <v>0</v>
      </c>
      <c r="CN15" s="124" t="n">
        <f aca="false">CK15/M</f>
        <v>0</v>
      </c>
      <c r="CO15" s="96" t="n">
        <v>0</v>
      </c>
      <c r="CP15" s="96" t="n">
        <f aca="false">CO15+CN15+BZ15</f>
        <v>0.143990117599814</v>
      </c>
      <c r="CQ15" s="96" t="n">
        <v>0</v>
      </c>
      <c r="CR15" s="40" t="n">
        <v>0</v>
      </c>
      <c r="CS15" s="96" t="n">
        <f aca="false">+CP15+CQ15-CA15-CR15</f>
        <v>0.143990117599814</v>
      </c>
      <c r="CT15" s="96" t="n">
        <f aca="false">CW15*M</f>
        <v>0.15372545740081</v>
      </c>
      <c r="CU15" s="96" t="n">
        <f aca="false">+CT15+CU14</f>
        <v>60277.768627287</v>
      </c>
      <c r="CV15" s="96" t="n">
        <v>0</v>
      </c>
      <c r="CW15" s="126" t="n">
        <f aca="false">CS15+CS15*STCLAIRCHIP-CV15</f>
        <v>0.145703599999251</v>
      </c>
      <c r="CX15" s="130" t="n">
        <f aca="false">CW15+CX14</f>
        <v>561380.728518</v>
      </c>
      <c r="CY15" s="96"/>
      <c r="CZ15" s="96"/>
      <c r="DA15" s="129"/>
      <c r="DB15" s="130"/>
    </row>
    <row r="16" customFormat="false" ht="15" hidden="false" customHeight="true" outlineLevel="0" collapsed="false">
      <c r="A16" s="98" t="n">
        <v>36776</v>
      </c>
      <c r="B16" s="265"/>
      <c r="C16" s="265"/>
      <c r="D16" s="265"/>
      <c r="E16" s="265"/>
      <c r="F16" s="265"/>
      <c r="G16" s="265"/>
      <c r="H16" s="265"/>
      <c r="I16" s="266"/>
      <c r="J16" s="266"/>
      <c r="K16" s="267"/>
      <c r="L16" s="255"/>
      <c r="M16" s="251"/>
      <c r="N16" s="252"/>
      <c r="O16" s="253"/>
      <c r="P16" s="141"/>
      <c r="Q16" s="253"/>
      <c r="R16" s="254"/>
      <c r="S16" s="253"/>
      <c r="T16" s="255"/>
      <c r="U16" s="253"/>
      <c r="V16" s="256"/>
      <c r="W16" s="253"/>
      <c r="X16" s="141"/>
      <c r="Y16" s="253"/>
      <c r="Z16" s="250"/>
      <c r="AA16" s="253"/>
      <c r="AB16" s="252"/>
      <c r="AC16" s="253"/>
      <c r="AD16" s="141"/>
      <c r="AE16" s="253"/>
      <c r="AF16" s="250" t="n">
        <v>5583</v>
      </c>
      <c r="AG16" s="257" t="n">
        <f aca="false">(AF16)*(1-$J$53)-(AF16)</f>
        <v>-192.735209400001</v>
      </c>
      <c r="AH16" s="252" t="n">
        <v>0</v>
      </c>
      <c r="AI16" s="253" t="n">
        <f aca="false">(AH16)*(1-$J$53)-(AH16)</f>
        <v>0</v>
      </c>
      <c r="AJ16" s="141" t="n">
        <v>0</v>
      </c>
      <c r="AK16" s="253" t="n">
        <f aca="false">(AJ16)*(1-$J$57)-(AJ16)</f>
        <v>0</v>
      </c>
      <c r="AL16" s="250" t="n">
        <v>5179</v>
      </c>
      <c r="AM16" s="257" t="n">
        <f aca="false">(AL16)*(1-$J$53)-(AL16)</f>
        <v>-178.7884022</v>
      </c>
      <c r="AN16" s="258" t="n">
        <v>0</v>
      </c>
      <c r="AO16" s="253" t="n">
        <f aca="false">(AN16)*(1-$J$53)-(AN16)</f>
        <v>0</v>
      </c>
      <c r="AP16" s="259" t="n">
        <v>0</v>
      </c>
      <c r="AQ16" s="253" t="n">
        <f aca="false">(AP16)*(1-$J$57)-(AP16)</f>
        <v>0</v>
      </c>
      <c r="AR16" s="260" t="n">
        <v>0</v>
      </c>
      <c r="AS16" s="253" t="n">
        <f aca="false">(AR16)*(1-$J$53)-(AR16)</f>
        <v>0</v>
      </c>
      <c r="AT16" s="261" t="n">
        <v>15536</v>
      </c>
      <c r="AU16" s="253" t="n">
        <f aca="false">(AT16)*(1-$J$53)-(AT16)</f>
        <v>-536.330684800001</v>
      </c>
      <c r="AV16" s="123" t="n">
        <v>0</v>
      </c>
      <c r="AW16" s="253" t="n">
        <f aca="false">AV16*-J62</f>
        <v>-0</v>
      </c>
      <c r="AX16" s="259" t="n">
        <v>0</v>
      </c>
      <c r="AY16" s="257" t="n">
        <f aca="false">(AX16)*(1-$J$57)-(AX16)</f>
        <v>0</v>
      </c>
      <c r="AZ16" s="258" t="n">
        <v>0</v>
      </c>
      <c r="BA16" s="253" t="n">
        <f aca="false">(AZ16)*(1-$J$58)-(AZ16)</f>
        <v>0</v>
      </c>
      <c r="BB16" s="262" t="n">
        <v>0</v>
      </c>
      <c r="BC16" s="253" t="n">
        <f aca="false">(BB16)*(1-$J$58)-(BB16)</f>
        <v>0</v>
      </c>
      <c r="BD16" s="105" t="n">
        <v>0</v>
      </c>
      <c r="BE16" s="253" t="n">
        <f aca="false">(BD16)*(1-$J$46)-(BD16)</f>
        <v>0</v>
      </c>
      <c r="BF16" s="111" t="n">
        <v>0</v>
      </c>
      <c r="BG16" s="109" t="n">
        <f aca="false">(BF16)*(1-$J$54)-(BF16)</f>
        <v>0</v>
      </c>
      <c r="BH16" s="111"/>
      <c r="BI16" s="111"/>
      <c r="BJ16" s="111" t="n">
        <v>0</v>
      </c>
      <c r="BK16" s="111"/>
      <c r="BL16" s="111" t="n">
        <v>0</v>
      </c>
      <c r="BM16" s="263" t="n">
        <v>0</v>
      </c>
      <c r="BN16" s="264" t="n">
        <f aca="false">(BM16)*(1-$J$55)-(BM16)</f>
        <v>0</v>
      </c>
      <c r="BO16" s="96" t="n">
        <v>0</v>
      </c>
      <c r="BP16" s="96" t="n">
        <v>0</v>
      </c>
      <c r="BQ16" s="116" t="n">
        <f aca="false">SUM($AF16:$AG16)+SUM($AL16:$AM16)+SUM($AT16:$AU16)+Z16+AA16+L16+M16+T16+U16</f>
        <v>25390.1457036</v>
      </c>
      <c r="BR16" s="117" t="n">
        <v>0</v>
      </c>
      <c r="BS16" s="117" t="n">
        <v>0</v>
      </c>
      <c r="BT16" s="117"/>
      <c r="BU16" s="117" t="n">
        <v>-25390</v>
      </c>
      <c r="BV16" s="117" t="n">
        <v>0</v>
      </c>
      <c r="BW16" s="118" t="n">
        <f aca="false">(BQ16+BR16+BS16+BU16+BV16)*M</f>
        <v>0.15372545740081</v>
      </c>
      <c r="BX16" s="119" t="n">
        <f aca="false">(BW16/(1+STCLAIRCHIP))-(BW16)</f>
        <v>-0.00180781988642123</v>
      </c>
      <c r="BY16" s="119" t="n">
        <f aca="false">BW16+BX16</f>
        <v>0.151917637514389</v>
      </c>
      <c r="BZ16" s="96" t="n">
        <f aca="false">(BY16)/M</f>
        <v>0.143990117599814</v>
      </c>
      <c r="CA16" s="96" t="n">
        <v>0</v>
      </c>
      <c r="CB16" s="120" t="n">
        <v>0</v>
      </c>
      <c r="CC16" s="121" t="n">
        <v>0</v>
      </c>
      <c r="CD16" s="121" t="n">
        <v>0</v>
      </c>
      <c r="CE16" s="121" t="n">
        <f aca="false">SUM(CB16+CC16+CD16)</f>
        <v>0</v>
      </c>
      <c r="CF16" s="122" t="n">
        <f aca="false">(CE16)*M</f>
        <v>0</v>
      </c>
      <c r="CG16" s="122"/>
      <c r="CH16" s="123" t="n">
        <f aca="false">((CF16)/(1+DAWNKIRK))-(CF16)</f>
        <v>0</v>
      </c>
      <c r="CI16" s="115" t="n">
        <f aca="false">ROUND(CF16+CH16,1)</f>
        <v>0</v>
      </c>
      <c r="CJ16" s="123" t="n">
        <f aca="false">((CI16)/(1+KIRKCHIP))-(CI16)</f>
        <v>0</v>
      </c>
      <c r="CK16" s="123" t="n">
        <f aca="false">CI16+CJ16</f>
        <v>0</v>
      </c>
      <c r="CN16" s="124" t="n">
        <f aca="false">CK16/M</f>
        <v>0</v>
      </c>
      <c r="CO16" s="96" t="n">
        <v>0</v>
      </c>
      <c r="CP16" s="96" t="n">
        <f aca="false">CO16+CN16+BZ16</f>
        <v>0.143990117599814</v>
      </c>
      <c r="CQ16" s="96" t="n">
        <v>0</v>
      </c>
      <c r="CR16" s="40" t="n">
        <v>0</v>
      </c>
      <c r="CS16" s="96" t="n">
        <f aca="false">+CP16+CQ16-CA16-CR16</f>
        <v>0.143990117599814</v>
      </c>
      <c r="CT16" s="96" t="n">
        <f aca="false">CW16*M</f>
        <v>0.15372545740081</v>
      </c>
      <c r="CU16" s="96" t="n">
        <f aca="false">+CT16+CU15</f>
        <v>60277.9223527444</v>
      </c>
      <c r="CV16" s="96" t="n">
        <v>0</v>
      </c>
      <c r="CW16" s="126" t="n">
        <f aca="false">CS16+CS16*STCLAIRCHIP-CV16</f>
        <v>0.145703599999251</v>
      </c>
      <c r="CX16" s="130" t="n">
        <f aca="false">CW16+CX15</f>
        <v>561380.8742216</v>
      </c>
      <c r="CY16" s="96"/>
      <c r="CZ16" s="96"/>
      <c r="DA16" s="129"/>
      <c r="DB16" s="130"/>
    </row>
    <row r="17" customFormat="false" ht="15" hidden="false" customHeight="true" outlineLevel="0" collapsed="false">
      <c r="A17" s="98" t="n">
        <v>36777</v>
      </c>
      <c r="B17" s="265"/>
      <c r="C17" s="265"/>
      <c r="D17" s="265"/>
      <c r="E17" s="265"/>
      <c r="F17" s="265"/>
      <c r="G17" s="265"/>
      <c r="H17" s="265"/>
      <c r="I17" s="266"/>
      <c r="J17" s="266"/>
      <c r="K17" s="267"/>
      <c r="L17" s="255"/>
      <c r="M17" s="251"/>
      <c r="N17" s="252"/>
      <c r="O17" s="253"/>
      <c r="P17" s="141"/>
      <c r="Q17" s="253"/>
      <c r="R17" s="254"/>
      <c r="S17" s="253"/>
      <c r="T17" s="255"/>
      <c r="U17" s="253"/>
      <c r="V17" s="256"/>
      <c r="W17" s="253"/>
      <c r="X17" s="141"/>
      <c r="Y17" s="253"/>
      <c r="Z17" s="250"/>
      <c r="AA17" s="253"/>
      <c r="AB17" s="252"/>
      <c r="AC17" s="253"/>
      <c r="AD17" s="141"/>
      <c r="AE17" s="253"/>
      <c r="AF17" s="250" t="n">
        <v>5583</v>
      </c>
      <c r="AG17" s="257" t="n">
        <f aca="false">(AF17)*(1-$J$53)-(AF17)</f>
        <v>-192.735209400001</v>
      </c>
      <c r="AH17" s="252" t="n">
        <v>0</v>
      </c>
      <c r="AI17" s="253" t="n">
        <f aca="false">(AH17)*(1-$J$53)-(AH17)</f>
        <v>0</v>
      </c>
      <c r="AJ17" s="141" t="n">
        <v>0</v>
      </c>
      <c r="AK17" s="253" t="n">
        <f aca="false">(AJ17)*(1-$J$57)-(AJ17)</f>
        <v>0</v>
      </c>
      <c r="AL17" s="250" t="n">
        <v>5179</v>
      </c>
      <c r="AM17" s="257" t="n">
        <f aca="false">(AL17)*(1-$J$53)-(AL17)</f>
        <v>-178.7884022</v>
      </c>
      <c r="AN17" s="258" t="n">
        <v>0</v>
      </c>
      <c r="AO17" s="253" t="n">
        <f aca="false">(AN17)*(1-$J$53)-(AN17)</f>
        <v>0</v>
      </c>
      <c r="AP17" s="259" t="n">
        <v>0</v>
      </c>
      <c r="AQ17" s="253" t="n">
        <f aca="false">(AP17)*(1-$J$57)-(AP17)</f>
        <v>0</v>
      </c>
      <c r="AR17" s="260" t="n">
        <v>0</v>
      </c>
      <c r="AS17" s="253" t="n">
        <f aca="false">(AR17)*(1-$J$53)-(AR17)</f>
        <v>0</v>
      </c>
      <c r="AT17" s="261" t="n">
        <v>15536</v>
      </c>
      <c r="AU17" s="253" t="n">
        <f aca="false">(AT17)*(1-$J$53)-(AT17)</f>
        <v>-536.330684800001</v>
      </c>
      <c r="AV17" s="123" t="n">
        <v>0</v>
      </c>
      <c r="AW17" s="253" t="n">
        <f aca="false">AV17*-J63</f>
        <v>-0</v>
      </c>
      <c r="AX17" s="259" t="n">
        <v>0</v>
      </c>
      <c r="AY17" s="257" t="n">
        <f aca="false">(AX17)*(1-$J$57)-(AX17)</f>
        <v>0</v>
      </c>
      <c r="AZ17" s="258" t="n">
        <v>0</v>
      </c>
      <c r="BA17" s="253" t="n">
        <f aca="false">(AZ17)*(1-$J$58)-(AZ17)</f>
        <v>0</v>
      </c>
      <c r="BB17" s="262" t="n">
        <v>0</v>
      </c>
      <c r="BC17" s="253" t="n">
        <f aca="false">(BB17)*(1-$J$58)-(BB17)</f>
        <v>0</v>
      </c>
      <c r="BD17" s="105" t="n">
        <v>0</v>
      </c>
      <c r="BE17" s="253" t="n">
        <f aca="false">(BD17)*(1-$J$46)-(BD17)</f>
        <v>0</v>
      </c>
      <c r="BF17" s="111" t="n">
        <v>0</v>
      </c>
      <c r="BG17" s="109" t="n">
        <f aca="false">(BF17)*(1-$J$54)-(BF17)</f>
        <v>0</v>
      </c>
      <c r="BH17" s="111"/>
      <c r="BI17" s="111"/>
      <c r="BJ17" s="111" t="n">
        <v>0</v>
      </c>
      <c r="BK17" s="111"/>
      <c r="BL17" s="111" t="n">
        <v>0</v>
      </c>
      <c r="BM17" s="263" t="n">
        <v>0</v>
      </c>
      <c r="BN17" s="264" t="n">
        <f aca="false">(BM17)*(1-$J$55)-(BM17)</f>
        <v>0</v>
      </c>
      <c r="BO17" s="96" t="n">
        <v>0</v>
      </c>
      <c r="BP17" s="96" t="n">
        <v>0</v>
      </c>
      <c r="BQ17" s="116" t="n">
        <f aca="false">SUM($AF17:$AG17)+SUM($AL17:$AM17)+SUM($AT17:$AU17)+Z17+AA17+L17+M17+T17+U17</f>
        <v>25390.1457036</v>
      </c>
      <c r="BR17" s="117" t="n">
        <v>0</v>
      </c>
      <c r="BS17" s="117" t="n">
        <v>-25390</v>
      </c>
      <c r="BT17" s="117"/>
      <c r="BU17" s="117" t="n">
        <v>0</v>
      </c>
      <c r="BV17" s="117" t="n">
        <v>0</v>
      </c>
      <c r="BW17" s="118" t="n">
        <f aca="false">(BQ17+BR17+BS17+BU17+BV17)*M</f>
        <v>0.15372545740081</v>
      </c>
      <c r="BX17" s="119" t="n">
        <f aca="false">(BW17/(1+STCLAIRCHIP))-(BW17)</f>
        <v>-0.00180781988642123</v>
      </c>
      <c r="BY17" s="119" t="n">
        <f aca="false">BW17+BX17</f>
        <v>0.151917637514389</v>
      </c>
      <c r="BZ17" s="96" t="n">
        <f aca="false">(BY17)/M</f>
        <v>0.143990117599814</v>
      </c>
      <c r="CA17" s="96" t="n">
        <v>0</v>
      </c>
      <c r="CB17" s="120" t="n">
        <v>0</v>
      </c>
      <c r="CC17" s="121" t="n">
        <v>0</v>
      </c>
      <c r="CD17" s="121" t="n">
        <v>0</v>
      </c>
      <c r="CE17" s="121" t="n">
        <f aca="false">SUM(CB17+CC17+CD17)</f>
        <v>0</v>
      </c>
      <c r="CF17" s="122" t="n">
        <f aca="false">(CE17)*M</f>
        <v>0</v>
      </c>
      <c r="CG17" s="122"/>
      <c r="CH17" s="123" t="n">
        <f aca="false">((CF17)/(1+DAWNKIRK))-(CF17)</f>
        <v>0</v>
      </c>
      <c r="CI17" s="115" t="n">
        <f aca="false">ROUND(CF17+CH17,1)</f>
        <v>0</v>
      </c>
      <c r="CJ17" s="123" t="n">
        <f aca="false">((CI17)/(1+KIRKCHIP))-(CI17)</f>
        <v>0</v>
      </c>
      <c r="CK17" s="123" t="n">
        <f aca="false">CI17+CJ17</f>
        <v>0</v>
      </c>
      <c r="CN17" s="124" t="n">
        <f aca="false">CK17/M</f>
        <v>0</v>
      </c>
      <c r="CO17" s="96" t="n">
        <v>0</v>
      </c>
      <c r="CP17" s="96" t="n">
        <f aca="false">CO17+CN17+BZ17</f>
        <v>0.143990117599814</v>
      </c>
      <c r="CQ17" s="96" t="n">
        <v>0</v>
      </c>
      <c r="CR17" s="40" t="n">
        <v>0</v>
      </c>
      <c r="CS17" s="96" t="n">
        <f aca="false">+CP17+CQ17-CA17-CR17</f>
        <v>0.143990117599814</v>
      </c>
      <c r="CT17" s="96" t="n">
        <f aca="false">CW17*M</f>
        <v>0.15372545740081</v>
      </c>
      <c r="CU17" s="96" t="n">
        <f aca="false">+CT17+CU16</f>
        <v>60278.0760782018</v>
      </c>
      <c r="CV17" s="96" t="n">
        <v>0</v>
      </c>
      <c r="CW17" s="126" t="n">
        <f aca="false">CS17+CS17*STCLAIRCHIP-CV17</f>
        <v>0.145703599999251</v>
      </c>
      <c r="CX17" s="130" t="n">
        <f aca="false">CW17+CX16</f>
        <v>561381.0199252</v>
      </c>
      <c r="CY17" s="96"/>
      <c r="CZ17" s="96"/>
      <c r="DA17" s="129"/>
      <c r="DB17" s="130"/>
    </row>
    <row r="18" customFormat="false" ht="15" hidden="false" customHeight="true" outlineLevel="0" collapsed="false">
      <c r="A18" s="98" t="n">
        <v>36778</v>
      </c>
      <c r="B18" s="265"/>
      <c r="C18" s="265"/>
      <c r="D18" s="265"/>
      <c r="E18" s="265"/>
      <c r="F18" s="265"/>
      <c r="G18" s="265"/>
      <c r="H18" s="265"/>
      <c r="I18" s="266"/>
      <c r="J18" s="266"/>
      <c r="K18" s="267"/>
      <c r="L18" s="255"/>
      <c r="M18" s="251"/>
      <c r="N18" s="252"/>
      <c r="O18" s="253"/>
      <c r="P18" s="141"/>
      <c r="Q18" s="253"/>
      <c r="R18" s="254"/>
      <c r="S18" s="253"/>
      <c r="T18" s="255"/>
      <c r="U18" s="253"/>
      <c r="V18" s="256"/>
      <c r="W18" s="253"/>
      <c r="X18" s="141"/>
      <c r="Y18" s="253"/>
      <c r="Z18" s="250"/>
      <c r="AA18" s="253"/>
      <c r="AB18" s="252"/>
      <c r="AC18" s="253"/>
      <c r="AD18" s="141"/>
      <c r="AE18" s="253"/>
      <c r="AF18" s="250" t="n">
        <v>5583</v>
      </c>
      <c r="AG18" s="257" t="n">
        <f aca="false">(AF18)*(1-$J$53)-(AF18)</f>
        <v>-192.735209400001</v>
      </c>
      <c r="AH18" s="252" t="n">
        <v>0</v>
      </c>
      <c r="AI18" s="253" t="n">
        <f aca="false">(AH18)*(1-$J$53)-(AH18)</f>
        <v>0</v>
      </c>
      <c r="AJ18" s="141" t="n">
        <v>0</v>
      </c>
      <c r="AK18" s="253" t="n">
        <f aca="false">(AJ18)*(1-$J$57)-(AJ18)</f>
        <v>0</v>
      </c>
      <c r="AL18" s="250" t="n">
        <v>5179</v>
      </c>
      <c r="AM18" s="257" t="n">
        <f aca="false">(AL18)*(1-$J$53)-(AL18)</f>
        <v>-178.7884022</v>
      </c>
      <c r="AN18" s="258" t="n">
        <v>0</v>
      </c>
      <c r="AO18" s="253" t="n">
        <f aca="false">(AN18)*(1-$J$53)-(AN18)</f>
        <v>0</v>
      </c>
      <c r="AP18" s="259" t="n">
        <v>0</v>
      </c>
      <c r="AQ18" s="253" t="n">
        <f aca="false">(AP18)*(1-$J$57)-(AP18)</f>
        <v>0</v>
      </c>
      <c r="AR18" s="260" t="n">
        <v>0</v>
      </c>
      <c r="AS18" s="253" t="n">
        <f aca="false">(AR18)*(1-$J$53)-(AR18)</f>
        <v>0</v>
      </c>
      <c r="AT18" s="261" t="n">
        <v>15536</v>
      </c>
      <c r="AU18" s="253" t="n">
        <f aca="false">(AT18)*(1-$J$53)-(AT18)</f>
        <v>-536.330684800001</v>
      </c>
      <c r="AV18" s="123" t="n">
        <v>0</v>
      </c>
      <c r="AW18" s="253" t="n">
        <f aca="false">AV18*-J64</f>
        <v>-0</v>
      </c>
      <c r="AX18" s="259" t="n">
        <v>0</v>
      </c>
      <c r="AY18" s="257" t="n">
        <f aca="false">(AX18)*(1-$J$57)-(AX18)</f>
        <v>0</v>
      </c>
      <c r="AZ18" s="258" t="n">
        <v>0</v>
      </c>
      <c r="BA18" s="253" t="n">
        <f aca="false">(AZ18)*(1-$J$58)-(AZ18)</f>
        <v>0</v>
      </c>
      <c r="BB18" s="262" t="n">
        <v>0</v>
      </c>
      <c r="BC18" s="253" t="n">
        <f aca="false">(BB18)*(1-$J$58)-(BB18)</f>
        <v>0</v>
      </c>
      <c r="BD18" s="105" t="n">
        <v>0</v>
      </c>
      <c r="BE18" s="253" t="n">
        <f aca="false">(BD18)*(1-$J$46)-(BD18)</f>
        <v>0</v>
      </c>
      <c r="BF18" s="111" t="n">
        <v>0</v>
      </c>
      <c r="BG18" s="109" t="n">
        <f aca="false">(BF18)*(1-$J$54)-(BF18)</f>
        <v>0</v>
      </c>
      <c r="BH18" s="111"/>
      <c r="BI18" s="111"/>
      <c r="BJ18" s="111" t="n">
        <v>0</v>
      </c>
      <c r="BK18" s="111"/>
      <c r="BL18" s="111" t="n">
        <v>0</v>
      </c>
      <c r="BM18" s="263" t="n">
        <v>0</v>
      </c>
      <c r="BN18" s="264" t="n">
        <f aca="false">(BM18)*(1-$J$55)-(BM18)</f>
        <v>0</v>
      </c>
      <c r="BO18" s="96" t="n">
        <v>0</v>
      </c>
      <c r="BP18" s="96" t="n">
        <v>0</v>
      </c>
      <c r="BQ18" s="116" t="n">
        <f aca="false">SUM($AF18:$AG18)+SUM($AL18:$AM18)+SUM($AT18:$AU18)+Z18+AA18+L18+M18+T18+U18</f>
        <v>25390.1457036</v>
      </c>
      <c r="BR18" s="117" t="n">
        <v>0</v>
      </c>
      <c r="BS18" s="117" t="n">
        <v>-25390</v>
      </c>
      <c r="BT18" s="117"/>
      <c r="BU18" s="117" t="n">
        <v>0</v>
      </c>
      <c r="BV18" s="117" t="n">
        <v>0</v>
      </c>
      <c r="BW18" s="118" t="n">
        <f aca="false">(BQ18+BR18+BS18+BU18+BV18)*M</f>
        <v>0.15372545740081</v>
      </c>
      <c r="BX18" s="119" t="n">
        <f aca="false">(BW18/(1+STCLAIRCHIP))-(BW18)</f>
        <v>-0.00180781988642123</v>
      </c>
      <c r="BY18" s="119" t="n">
        <f aca="false">BW18+BX18</f>
        <v>0.151917637514389</v>
      </c>
      <c r="BZ18" s="96" t="n">
        <f aca="false">(BY18)/M</f>
        <v>0.143990117599814</v>
      </c>
      <c r="CA18" s="96" t="n">
        <v>0</v>
      </c>
      <c r="CB18" s="120" t="n">
        <v>0</v>
      </c>
      <c r="CC18" s="121" t="n">
        <v>0</v>
      </c>
      <c r="CD18" s="121" t="n">
        <v>0</v>
      </c>
      <c r="CE18" s="121" t="n">
        <f aca="false">SUM(CB18+CC18+CD18)</f>
        <v>0</v>
      </c>
      <c r="CF18" s="122" t="n">
        <f aca="false">(CE18)*M</f>
        <v>0</v>
      </c>
      <c r="CG18" s="122"/>
      <c r="CH18" s="123" t="n">
        <f aca="false">((CF18)/(1+DAWNKIRK))-(CF18)</f>
        <v>0</v>
      </c>
      <c r="CI18" s="115" t="n">
        <f aca="false">ROUND(CF18+CH18,1)</f>
        <v>0</v>
      </c>
      <c r="CJ18" s="123" t="n">
        <f aca="false">((CI18)/(1+KIRKCHIP))-(CI18)</f>
        <v>0</v>
      </c>
      <c r="CK18" s="123" t="n">
        <f aca="false">CI18+CJ18</f>
        <v>0</v>
      </c>
      <c r="CN18" s="124" t="n">
        <f aca="false">CK18/M</f>
        <v>0</v>
      </c>
      <c r="CO18" s="96" t="n">
        <v>0</v>
      </c>
      <c r="CP18" s="96" t="n">
        <f aca="false">CO18+CN18+BZ18</f>
        <v>0.143990117599814</v>
      </c>
      <c r="CQ18" s="96" t="n">
        <v>0</v>
      </c>
      <c r="CR18" s="40" t="n">
        <v>0</v>
      </c>
      <c r="CS18" s="96" t="n">
        <f aca="false">+CP18+CQ18-CA18-CR18</f>
        <v>0.143990117599814</v>
      </c>
      <c r="CT18" s="96" t="n">
        <f aca="false">CW18*M</f>
        <v>0.15372545740081</v>
      </c>
      <c r="CU18" s="96" t="n">
        <f aca="false">+CT18+CU17</f>
        <v>60278.2298036592</v>
      </c>
      <c r="CV18" s="96" t="n">
        <v>0</v>
      </c>
      <c r="CW18" s="126" t="n">
        <f aca="false">CS18+CS18*STCLAIRCHIP-CV18</f>
        <v>0.145703599999251</v>
      </c>
      <c r="CX18" s="130" t="n">
        <f aca="false">CW18+CX17</f>
        <v>561381.1656288</v>
      </c>
      <c r="CY18" s="96"/>
      <c r="CZ18" s="96"/>
      <c r="DA18" s="129"/>
      <c r="DB18" s="130"/>
    </row>
    <row r="19" customFormat="false" ht="15" hidden="false" customHeight="true" outlineLevel="0" collapsed="false">
      <c r="A19" s="98" t="n">
        <v>36779</v>
      </c>
      <c r="B19" s="265"/>
      <c r="C19" s="265"/>
      <c r="D19" s="265"/>
      <c r="E19" s="265"/>
      <c r="F19" s="265"/>
      <c r="G19" s="265"/>
      <c r="H19" s="265"/>
      <c r="I19" s="266"/>
      <c r="J19" s="266"/>
      <c r="K19" s="267"/>
      <c r="L19" s="255"/>
      <c r="M19" s="251"/>
      <c r="N19" s="252"/>
      <c r="O19" s="253"/>
      <c r="P19" s="141"/>
      <c r="Q19" s="253"/>
      <c r="R19" s="254"/>
      <c r="S19" s="253"/>
      <c r="T19" s="255"/>
      <c r="U19" s="253"/>
      <c r="V19" s="256"/>
      <c r="W19" s="253"/>
      <c r="X19" s="141"/>
      <c r="Y19" s="253"/>
      <c r="Z19" s="250"/>
      <c r="AA19" s="253"/>
      <c r="AB19" s="252"/>
      <c r="AC19" s="253"/>
      <c r="AD19" s="141"/>
      <c r="AE19" s="253"/>
      <c r="AF19" s="250" t="n">
        <v>5583</v>
      </c>
      <c r="AG19" s="257" t="n">
        <f aca="false">(AF19)*(1-$J$53)-(AF19)</f>
        <v>-192.735209400001</v>
      </c>
      <c r="AH19" s="252" t="n">
        <v>0</v>
      </c>
      <c r="AI19" s="253" t="n">
        <f aca="false">(AH19)*(1-$J$53)-(AH19)</f>
        <v>0</v>
      </c>
      <c r="AJ19" s="141" t="n">
        <v>0</v>
      </c>
      <c r="AK19" s="253" t="n">
        <f aca="false">(AJ19)*(1-$J$57)-(AJ19)</f>
        <v>0</v>
      </c>
      <c r="AL19" s="250" t="n">
        <v>5179</v>
      </c>
      <c r="AM19" s="257" t="n">
        <f aca="false">(AL19)*(1-$J$53)-(AL19)</f>
        <v>-178.7884022</v>
      </c>
      <c r="AN19" s="258" t="n">
        <v>0</v>
      </c>
      <c r="AO19" s="253" t="n">
        <f aca="false">(AN19)*(1-$J$53)-(AN19)</f>
        <v>0</v>
      </c>
      <c r="AP19" s="259" t="n">
        <v>0</v>
      </c>
      <c r="AQ19" s="253" t="n">
        <f aca="false">(AP19)*(1-$J$57)-(AP19)</f>
        <v>0</v>
      </c>
      <c r="AR19" s="260" t="n">
        <v>0</v>
      </c>
      <c r="AS19" s="253" t="n">
        <f aca="false">(AR19)*(1-$J$53)-(AR19)</f>
        <v>0</v>
      </c>
      <c r="AT19" s="261" t="n">
        <v>15536</v>
      </c>
      <c r="AU19" s="253" t="n">
        <f aca="false">(AT19)*(1-$J$53)-(AT19)</f>
        <v>-536.330684800001</v>
      </c>
      <c r="AV19" s="123" t="n">
        <v>0</v>
      </c>
      <c r="AW19" s="253" t="n">
        <f aca="false">AV19*-J65</f>
        <v>-0</v>
      </c>
      <c r="AX19" s="259" t="n">
        <v>0</v>
      </c>
      <c r="AY19" s="257" t="n">
        <f aca="false">(AX19)*(1-$J$57)-(AX19)</f>
        <v>0</v>
      </c>
      <c r="AZ19" s="258" t="n">
        <v>0</v>
      </c>
      <c r="BA19" s="253" t="n">
        <f aca="false">(AZ19)*(1-$J$58)-(AZ19)</f>
        <v>0</v>
      </c>
      <c r="BB19" s="262" t="n">
        <v>0</v>
      </c>
      <c r="BC19" s="253" t="n">
        <f aca="false">(BB19)*(1-$J$58)-(BB19)</f>
        <v>0</v>
      </c>
      <c r="BD19" s="105" t="n">
        <v>0</v>
      </c>
      <c r="BE19" s="253" t="n">
        <f aca="false">(BD19)*(1-$J$46)-(BD19)</f>
        <v>0</v>
      </c>
      <c r="BF19" s="111" t="n">
        <v>0</v>
      </c>
      <c r="BG19" s="109" t="n">
        <f aca="false">(BF19)*(1-$J$54)-(BF19)</f>
        <v>0</v>
      </c>
      <c r="BH19" s="111"/>
      <c r="BI19" s="111"/>
      <c r="BJ19" s="111" t="n">
        <v>0</v>
      </c>
      <c r="BK19" s="111"/>
      <c r="BL19" s="111" t="n">
        <v>0</v>
      </c>
      <c r="BM19" s="263" t="n">
        <v>0</v>
      </c>
      <c r="BN19" s="264" t="n">
        <f aca="false">(BM19)*(1-$J$55)-(BM19)</f>
        <v>0</v>
      </c>
      <c r="BO19" s="96" t="n">
        <v>0</v>
      </c>
      <c r="BP19" s="96" t="n">
        <v>0</v>
      </c>
      <c r="BQ19" s="116" t="n">
        <f aca="false">SUM($AF19:$AG19)+SUM($AL19:$AM19)+SUM($AT19:$AU19)+Z19+AA19+L19+M19+T19+U19</f>
        <v>25390.1457036</v>
      </c>
      <c r="BR19" s="117" t="n">
        <v>0</v>
      </c>
      <c r="BS19" s="117" t="n">
        <v>-25390</v>
      </c>
      <c r="BT19" s="117"/>
      <c r="BU19" s="117" t="n">
        <v>0</v>
      </c>
      <c r="BV19" s="117" t="n">
        <v>0</v>
      </c>
      <c r="BW19" s="118" t="n">
        <f aca="false">(BQ19+BR19+BS19+BU19+BV19)*M</f>
        <v>0.15372545740081</v>
      </c>
      <c r="BX19" s="119" t="n">
        <f aca="false">(BW19/(1+STCLAIRCHIP))-(BW19)</f>
        <v>-0.00180781988642123</v>
      </c>
      <c r="BY19" s="119" t="n">
        <f aca="false">BW19+BX19</f>
        <v>0.151917637514389</v>
      </c>
      <c r="BZ19" s="96" t="n">
        <f aca="false">(BY19)/M</f>
        <v>0.143990117599814</v>
      </c>
      <c r="CA19" s="96" t="n">
        <v>0</v>
      </c>
      <c r="CB19" s="120" t="n">
        <v>0</v>
      </c>
      <c r="CC19" s="121" t="n">
        <v>0</v>
      </c>
      <c r="CD19" s="121" t="n">
        <v>0</v>
      </c>
      <c r="CE19" s="121" t="n">
        <f aca="false">SUM(CB19+CC19+CD19)</f>
        <v>0</v>
      </c>
      <c r="CF19" s="122" t="n">
        <f aca="false">(CE19)*M</f>
        <v>0</v>
      </c>
      <c r="CG19" s="122"/>
      <c r="CH19" s="123" t="n">
        <f aca="false">((CF19)/(1+DAWNKIRK))-(CF19)</f>
        <v>0</v>
      </c>
      <c r="CI19" s="115" t="n">
        <f aca="false">ROUND(CF19+CH19,1)</f>
        <v>0</v>
      </c>
      <c r="CJ19" s="123" t="n">
        <f aca="false">((CI19)/(1+KIRKCHIP))-(CI19)</f>
        <v>0</v>
      </c>
      <c r="CK19" s="123" t="n">
        <f aca="false">CI19+CJ19</f>
        <v>0</v>
      </c>
      <c r="CN19" s="124" t="n">
        <f aca="false">CK19/M</f>
        <v>0</v>
      </c>
      <c r="CO19" s="96" t="n">
        <v>0</v>
      </c>
      <c r="CP19" s="96" t="n">
        <f aca="false">CO19+CN19+BZ19</f>
        <v>0.143990117599814</v>
      </c>
      <c r="CQ19" s="96" t="n">
        <v>0</v>
      </c>
      <c r="CR19" s="40" t="n">
        <v>0</v>
      </c>
      <c r="CS19" s="96" t="n">
        <f aca="false">+CP19+CQ19-CA19-CR19</f>
        <v>0.143990117599814</v>
      </c>
      <c r="CT19" s="96" t="n">
        <f aca="false">CW19*M</f>
        <v>0.15372545740081</v>
      </c>
      <c r="CU19" s="96" t="n">
        <f aca="false">+CT19+CU18</f>
        <v>60278.3835291166</v>
      </c>
      <c r="CV19" s="96" t="n">
        <v>0</v>
      </c>
      <c r="CW19" s="126" t="n">
        <f aca="false">CS19+CS19*STCLAIRCHIP-CV19</f>
        <v>0.145703599999251</v>
      </c>
      <c r="CX19" s="130" t="n">
        <f aca="false">CW19+CX18</f>
        <v>561381.3113324</v>
      </c>
      <c r="CY19" s="96"/>
      <c r="CZ19" s="96"/>
      <c r="DA19" s="129"/>
      <c r="DB19" s="130"/>
    </row>
    <row r="20" customFormat="false" ht="15" hidden="false" customHeight="true" outlineLevel="0" collapsed="false">
      <c r="A20" s="98" t="n">
        <v>36780</v>
      </c>
      <c r="B20" s="265"/>
      <c r="C20" s="265"/>
      <c r="D20" s="265"/>
      <c r="E20" s="265"/>
      <c r="F20" s="265"/>
      <c r="G20" s="265"/>
      <c r="H20" s="265"/>
      <c r="I20" s="266"/>
      <c r="J20" s="266"/>
      <c r="K20" s="267"/>
      <c r="L20" s="255"/>
      <c r="M20" s="251"/>
      <c r="N20" s="252"/>
      <c r="O20" s="253"/>
      <c r="P20" s="141"/>
      <c r="Q20" s="253"/>
      <c r="R20" s="254"/>
      <c r="S20" s="253"/>
      <c r="T20" s="255"/>
      <c r="U20" s="253"/>
      <c r="V20" s="256"/>
      <c r="W20" s="253"/>
      <c r="X20" s="141"/>
      <c r="Y20" s="253"/>
      <c r="Z20" s="250"/>
      <c r="AA20" s="253"/>
      <c r="AB20" s="252"/>
      <c r="AC20" s="253"/>
      <c r="AD20" s="141"/>
      <c r="AE20" s="253"/>
      <c r="AF20" s="250" t="n">
        <v>5583</v>
      </c>
      <c r="AG20" s="257" t="n">
        <f aca="false">(AF20)*(1-$J$53)-(AF20)</f>
        <v>-192.735209400001</v>
      </c>
      <c r="AH20" s="252" t="n">
        <v>0</v>
      </c>
      <c r="AI20" s="253" t="n">
        <f aca="false">(AH20)*(1-$J$53)-(AH20)</f>
        <v>0</v>
      </c>
      <c r="AJ20" s="141" t="n">
        <v>0</v>
      </c>
      <c r="AK20" s="253" t="n">
        <f aca="false">(AJ20)*(1-$J$57)-(AJ20)</f>
        <v>0</v>
      </c>
      <c r="AL20" s="250" t="n">
        <v>5179</v>
      </c>
      <c r="AM20" s="257" t="n">
        <f aca="false">(AL20)*(1-$J$53)-(AL20)</f>
        <v>-178.7884022</v>
      </c>
      <c r="AN20" s="258" t="n">
        <v>0</v>
      </c>
      <c r="AO20" s="253" t="n">
        <f aca="false">(AN20)*(1-$J$53)-(AN20)</f>
        <v>0</v>
      </c>
      <c r="AP20" s="259" t="n">
        <v>0</v>
      </c>
      <c r="AQ20" s="253" t="n">
        <f aca="false">(AP20)*(1-$J$57)-(AP20)</f>
        <v>0</v>
      </c>
      <c r="AR20" s="260" t="n">
        <v>0</v>
      </c>
      <c r="AS20" s="253" t="n">
        <f aca="false">(AR20)*(1-$J$53)-(AR20)</f>
        <v>0</v>
      </c>
      <c r="AT20" s="261" t="n">
        <v>15536</v>
      </c>
      <c r="AU20" s="253" t="n">
        <f aca="false">(AT20)*(1-$J$53)-(AT20)</f>
        <v>-536.330684800001</v>
      </c>
      <c r="AV20" s="123" t="n">
        <v>0</v>
      </c>
      <c r="AW20" s="253" t="n">
        <f aca="false">AV20*-J66</f>
        <v>-0</v>
      </c>
      <c r="AX20" s="259" t="n">
        <v>0</v>
      </c>
      <c r="AY20" s="257" t="n">
        <f aca="false">(AX20)*(1-$J$57)-(AX20)</f>
        <v>0</v>
      </c>
      <c r="AZ20" s="258" t="n">
        <v>0</v>
      </c>
      <c r="BA20" s="253" t="n">
        <f aca="false">(AZ20)*(1-$J$58)-(AZ20)</f>
        <v>0</v>
      </c>
      <c r="BB20" s="262" t="n">
        <v>0</v>
      </c>
      <c r="BC20" s="253" t="n">
        <f aca="false">(BB20)*(1-$J$58)-(BB20)</f>
        <v>0</v>
      </c>
      <c r="BD20" s="105" t="n">
        <v>0</v>
      </c>
      <c r="BE20" s="253" t="n">
        <f aca="false">(BD20)*(1-$J$46)-(BD20)</f>
        <v>0</v>
      </c>
      <c r="BF20" s="111" t="n">
        <v>0</v>
      </c>
      <c r="BG20" s="109" t="n">
        <f aca="false">(BF20)*(1-$J$54)-(BF20)</f>
        <v>0</v>
      </c>
      <c r="BH20" s="111"/>
      <c r="BI20" s="111"/>
      <c r="BJ20" s="111" t="n">
        <v>0</v>
      </c>
      <c r="BK20" s="111"/>
      <c r="BL20" s="111" t="n">
        <v>0</v>
      </c>
      <c r="BM20" s="263" t="n">
        <v>0</v>
      </c>
      <c r="BN20" s="264" t="n">
        <f aca="false">(BM20)*(1-$J$55)-(BM20)</f>
        <v>0</v>
      </c>
      <c r="BO20" s="96" t="n">
        <v>0</v>
      </c>
      <c r="BP20" s="96" t="n">
        <v>0</v>
      </c>
      <c r="BQ20" s="116" t="n">
        <f aca="false">SUM($AF20:$AG20)+SUM($AL20:$AM20)+SUM($AT20:$AU20)+Z20+AA20+L20+M20+T20+U20</f>
        <v>25390.1457036</v>
      </c>
      <c r="BR20" s="117" t="n">
        <v>0</v>
      </c>
      <c r="BS20" s="117" t="n">
        <v>-25390</v>
      </c>
      <c r="BT20" s="117"/>
      <c r="BU20" s="117" t="n">
        <v>0</v>
      </c>
      <c r="BV20" s="117" t="n">
        <v>0</v>
      </c>
      <c r="BW20" s="118" t="n">
        <f aca="false">(BQ20+BR20+BS20+BU20+BV20)*M</f>
        <v>0.15372545740081</v>
      </c>
      <c r="BX20" s="119" t="n">
        <f aca="false">(BW20/(1+STCLAIRCHIP))-(BW20)</f>
        <v>-0.00180781988642123</v>
      </c>
      <c r="BY20" s="119" t="n">
        <f aca="false">BW20+BX20</f>
        <v>0.151917637514389</v>
      </c>
      <c r="BZ20" s="96" t="n">
        <f aca="false">(BY20)/M</f>
        <v>0.143990117599814</v>
      </c>
      <c r="CA20" s="96" t="n">
        <v>0</v>
      </c>
      <c r="CB20" s="120" t="n">
        <v>0</v>
      </c>
      <c r="CC20" s="121" t="n">
        <v>0</v>
      </c>
      <c r="CD20" s="121" t="n">
        <v>0</v>
      </c>
      <c r="CE20" s="121" t="n">
        <f aca="false">SUM(CB20+CC20+CD20)</f>
        <v>0</v>
      </c>
      <c r="CF20" s="122" t="n">
        <f aca="false">(CE20)*M</f>
        <v>0</v>
      </c>
      <c r="CG20" s="122"/>
      <c r="CH20" s="123" t="n">
        <f aca="false">((CF20)/(1+DAWNKIRK))-(CF20)</f>
        <v>0</v>
      </c>
      <c r="CI20" s="115" t="n">
        <f aca="false">ROUND(CF20+CH20,1)</f>
        <v>0</v>
      </c>
      <c r="CJ20" s="123" t="n">
        <f aca="false">((CI20)/(1+KIRKCHIP))-(CI20)</f>
        <v>0</v>
      </c>
      <c r="CK20" s="123" t="n">
        <f aca="false">CI20+CJ20</f>
        <v>0</v>
      </c>
      <c r="CN20" s="124" t="n">
        <f aca="false">CK20/M</f>
        <v>0</v>
      </c>
      <c r="CO20" s="96" t="n">
        <v>0</v>
      </c>
      <c r="CP20" s="96" t="n">
        <f aca="false">CO20+CN20+BZ20</f>
        <v>0.143990117599814</v>
      </c>
      <c r="CQ20" s="96" t="n">
        <v>0</v>
      </c>
      <c r="CR20" s="40" t="n">
        <v>0</v>
      </c>
      <c r="CS20" s="96" t="n">
        <f aca="false">+CP20+CQ20-CA20-CR20</f>
        <v>0.143990117599814</v>
      </c>
      <c r="CT20" s="96" t="n">
        <f aca="false">CW20*M</f>
        <v>0.15372545740081</v>
      </c>
      <c r="CU20" s="96" t="n">
        <f aca="false">+CT20+CU19</f>
        <v>60278.537254574</v>
      </c>
      <c r="CV20" s="96" t="n">
        <v>0</v>
      </c>
      <c r="CW20" s="126" t="n">
        <f aca="false">CS20+CS20*STCLAIRCHIP-CV20</f>
        <v>0.145703599999251</v>
      </c>
      <c r="CX20" s="130" t="n">
        <f aca="false">CW20+CX19</f>
        <v>561381.457036</v>
      </c>
      <c r="CY20" s="96"/>
      <c r="CZ20" s="96"/>
      <c r="DA20" s="129"/>
      <c r="DB20" s="130"/>
    </row>
    <row r="21" customFormat="false" ht="15" hidden="false" customHeight="true" outlineLevel="0" collapsed="false">
      <c r="A21" s="98" t="n">
        <v>36781</v>
      </c>
      <c r="B21" s="265"/>
      <c r="C21" s="265"/>
      <c r="D21" s="265"/>
      <c r="E21" s="265"/>
      <c r="F21" s="265"/>
      <c r="G21" s="265"/>
      <c r="H21" s="265"/>
      <c r="I21" s="266"/>
      <c r="J21" s="266"/>
      <c r="K21" s="267"/>
      <c r="L21" s="255"/>
      <c r="M21" s="251"/>
      <c r="N21" s="252"/>
      <c r="O21" s="253"/>
      <c r="P21" s="141"/>
      <c r="Q21" s="253"/>
      <c r="R21" s="254"/>
      <c r="S21" s="253"/>
      <c r="T21" s="255"/>
      <c r="U21" s="253"/>
      <c r="V21" s="256"/>
      <c r="W21" s="253"/>
      <c r="X21" s="141"/>
      <c r="Y21" s="253"/>
      <c r="Z21" s="250"/>
      <c r="AA21" s="253"/>
      <c r="AB21" s="252"/>
      <c r="AC21" s="253"/>
      <c r="AD21" s="141"/>
      <c r="AE21" s="253"/>
      <c r="AF21" s="250" t="n">
        <v>5583</v>
      </c>
      <c r="AG21" s="257" t="n">
        <f aca="false">(AF21)*(1-$J$53)-(AF21)</f>
        <v>-192.735209400001</v>
      </c>
      <c r="AH21" s="252" t="n">
        <v>0</v>
      </c>
      <c r="AI21" s="253" t="n">
        <f aca="false">(AH21)*(1-$J$53)-(AH21)</f>
        <v>0</v>
      </c>
      <c r="AJ21" s="141" t="n">
        <v>0</v>
      </c>
      <c r="AK21" s="253" t="n">
        <f aca="false">(AJ21)*(1-$J$57)-(AJ21)</f>
        <v>0</v>
      </c>
      <c r="AL21" s="250" t="n">
        <v>5179</v>
      </c>
      <c r="AM21" s="257" t="n">
        <f aca="false">(AL21)*(1-$J$53)-(AL21)</f>
        <v>-178.7884022</v>
      </c>
      <c r="AN21" s="258" t="n">
        <v>0</v>
      </c>
      <c r="AO21" s="253" t="n">
        <f aca="false">(AN21)*(1-$J$53)-(AN21)</f>
        <v>0</v>
      </c>
      <c r="AP21" s="259" t="n">
        <v>0</v>
      </c>
      <c r="AQ21" s="253" t="n">
        <f aca="false">(AP21)*(1-$J$57)-(AP21)</f>
        <v>0</v>
      </c>
      <c r="AR21" s="260" t="n">
        <v>0</v>
      </c>
      <c r="AS21" s="253" t="n">
        <f aca="false">(AR21)*(1-$J$53)-(AR21)</f>
        <v>0</v>
      </c>
      <c r="AT21" s="261" t="n">
        <v>15536</v>
      </c>
      <c r="AU21" s="253" t="n">
        <f aca="false">(AT21)*(1-$J$53)-(AT21)</f>
        <v>-536.330684800001</v>
      </c>
      <c r="AV21" s="123" t="n">
        <v>0</v>
      </c>
      <c r="AW21" s="253" t="n">
        <f aca="false">AV21*-J67</f>
        <v>-0</v>
      </c>
      <c r="AX21" s="259" t="n">
        <v>0</v>
      </c>
      <c r="AY21" s="257" t="n">
        <f aca="false">(AX21)*(1-$J$57)-(AX21)</f>
        <v>0</v>
      </c>
      <c r="AZ21" s="258" t="n">
        <v>0</v>
      </c>
      <c r="BA21" s="253" t="n">
        <f aca="false">(AZ21)*(1-$J$58)-(AZ21)</f>
        <v>0</v>
      </c>
      <c r="BB21" s="262" t="n">
        <v>0</v>
      </c>
      <c r="BC21" s="253" t="n">
        <f aca="false">(BB21)*(1-$J$58)-(BB21)</f>
        <v>0</v>
      </c>
      <c r="BD21" s="105" t="n">
        <v>0</v>
      </c>
      <c r="BE21" s="253" t="n">
        <f aca="false">(BD21)*(1-$J$46)-(BD21)</f>
        <v>0</v>
      </c>
      <c r="BF21" s="111" t="n">
        <v>0</v>
      </c>
      <c r="BG21" s="109" t="n">
        <f aca="false">(BF21)*(1-$J$54)-(BF21)</f>
        <v>0</v>
      </c>
      <c r="BH21" s="111"/>
      <c r="BI21" s="111"/>
      <c r="BJ21" s="111" t="n">
        <v>0</v>
      </c>
      <c r="BK21" s="111"/>
      <c r="BL21" s="111" t="n">
        <v>0</v>
      </c>
      <c r="BM21" s="263" t="n">
        <v>0</v>
      </c>
      <c r="BN21" s="264" t="n">
        <f aca="false">(BM21)*(1-$J$55)-(BM21)</f>
        <v>0</v>
      </c>
      <c r="BO21" s="96" t="n">
        <v>0</v>
      </c>
      <c r="BP21" s="96" t="n">
        <v>0</v>
      </c>
      <c r="BQ21" s="116" t="n">
        <f aca="false">SUM($AF21:$AG21)+SUM($AL21:$AM21)+SUM($AT21:$AU21)+Z21+AA21+L21+M21+T21+U21</f>
        <v>25390.1457036</v>
      </c>
      <c r="BR21" s="117" t="n">
        <v>0</v>
      </c>
      <c r="BS21" s="117" t="n">
        <v>-25390</v>
      </c>
      <c r="BT21" s="117"/>
      <c r="BU21" s="117" t="n">
        <v>0</v>
      </c>
      <c r="BV21" s="117" t="n">
        <v>0</v>
      </c>
      <c r="BW21" s="118" t="n">
        <f aca="false">(BQ21+BR21+BS21+BU21+BV21)*M</f>
        <v>0.15372545740081</v>
      </c>
      <c r="BX21" s="119" t="n">
        <f aca="false">(BW21/(1+STCLAIRCHIP))-(BW21)</f>
        <v>-0.00180781988642123</v>
      </c>
      <c r="BY21" s="119" t="n">
        <f aca="false">BW21+BX21</f>
        <v>0.151917637514389</v>
      </c>
      <c r="BZ21" s="96" t="n">
        <f aca="false">(BY21)/M</f>
        <v>0.143990117599814</v>
      </c>
      <c r="CA21" s="96" t="n">
        <v>0</v>
      </c>
      <c r="CB21" s="120" t="n">
        <v>0</v>
      </c>
      <c r="CC21" s="121" t="n">
        <v>0</v>
      </c>
      <c r="CD21" s="121" t="n">
        <v>0</v>
      </c>
      <c r="CE21" s="121" t="n">
        <f aca="false">SUM(CB21+CC21+CD21)</f>
        <v>0</v>
      </c>
      <c r="CF21" s="122" t="n">
        <f aca="false">(CE21)*M</f>
        <v>0</v>
      </c>
      <c r="CG21" s="122"/>
      <c r="CH21" s="123" t="n">
        <f aca="false">((CF21)/(1+DAWNKIRK))-(CF21)</f>
        <v>0</v>
      </c>
      <c r="CI21" s="115" t="n">
        <f aca="false">ROUND(CF21+CH21,1)</f>
        <v>0</v>
      </c>
      <c r="CJ21" s="123" t="n">
        <f aca="false">((CI21)/(1+KIRKCHIP))-(CI21)</f>
        <v>0</v>
      </c>
      <c r="CK21" s="123" t="n">
        <f aca="false">CI21+CJ21</f>
        <v>0</v>
      </c>
      <c r="CN21" s="124" t="n">
        <f aca="false">CK21/M</f>
        <v>0</v>
      </c>
      <c r="CO21" s="96" t="n">
        <v>0</v>
      </c>
      <c r="CP21" s="96" t="n">
        <f aca="false">CO21+CN21+BZ21</f>
        <v>0.143990117599814</v>
      </c>
      <c r="CQ21" s="96" t="n">
        <v>0</v>
      </c>
      <c r="CR21" s="40" t="n">
        <v>0</v>
      </c>
      <c r="CS21" s="96" t="n">
        <f aca="false">+CP21+CQ21-CA21-CR21</f>
        <v>0.143990117599814</v>
      </c>
      <c r="CT21" s="96" t="n">
        <f aca="false">CW21*M</f>
        <v>0.15372545740081</v>
      </c>
      <c r="CU21" s="96" t="n">
        <f aca="false">+CT21+CU20</f>
        <v>60278.6909800314</v>
      </c>
      <c r="CV21" s="96" t="n">
        <v>0</v>
      </c>
      <c r="CW21" s="126" t="n">
        <f aca="false">CS21+CS21*STCLAIRCHIP-CV21</f>
        <v>0.145703599999251</v>
      </c>
      <c r="CX21" s="130" t="n">
        <f aca="false">CW21+CX20</f>
        <v>561381.6027396</v>
      </c>
      <c r="CY21" s="96"/>
      <c r="CZ21" s="96"/>
      <c r="DA21" s="129"/>
      <c r="DB21" s="130"/>
    </row>
    <row r="22" customFormat="false" ht="15" hidden="false" customHeight="true" outlineLevel="0" collapsed="false">
      <c r="A22" s="98" t="n">
        <v>36782</v>
      </c>
      <c r="B22" s="265"/>
      <c r="C22" s="265"/>
      <c r="D22" s="265"/>
      <c r="E22" s="265"/>
      <c r="F22" s="265"/>
      <c r="G22" s="265"/>
      <c r="H22" s="265"/>
      <c r="I22" s="266"/>
      <c r="J22" s="266"/>
      <c r="K22" s="267"/>
      <c r="L22" s="255"/>
      <c r="M22" s="251"/>
      <c r="N22" s="252"/>
      <c r="O22" s="253"/>
      <c r="P22" s="141"/>
      <c r="Q22" s="253"/>
      <c r="R22" s="254"/>
      <c r="S22" s="253"/>
      <c r="T22" s="255"/>
      <c r="U22" s="253"/>
      <c r="V22" s="256"/>
      <c r="W22" s="253"/>
      <c r="X22" s="141"/>
      <c r="Y22" s="253"/>
      <c r="Z22" s="250"/>
      <c r="AA22" s="253"/>
      <c r="AB22" s="252"/>
      <c r="AC22" s="253"/>
      <c r="AD22" s="141"/>
      <c r="AE22" s="253"/>
      <c r="AF22" s="250" t="n">
        <v>5583</v>
      </c>
      <c r="AG22" s="257" t="n">
        <f aca="false">(AF22)*(1-$J$53)-(AF22)</f>
        <v>-192.735209400001</v>
      </c>
      <c r="AH22" s="252" t="n">
        <v>0</v>
      </c>
      <c r="AI22" s="253" t="n">
        <f aca="false">(AH22)*(1-$J$53)-(AH22)</f>
        <v>0</v>
      </c>
      <c r="AJ22" s="141" t="n">
        <v>0</v>
      </c>
      <c r="AK22" s="253" t="n">
        <f aca="false">(AJ22)*(1-$J$57)-(AJ22)</f>
        <v>0</v>
      </c>
      <c r="AL22" s="250" t="n">
        <v>5179</v>
      </c>
      <c r="AM22" s="257" t="n">
        <f aca="false">(AL22)*(1-$J$53)-(AL22)</f>
        <v>-178.7884022</v>
      </c>
      <c r="AN22" s="258" t="n">
        <v>0</v>
      </c>
      <c r="AO22" s="253" t="n">
        <f aca="false">(AN22)*(1-$J$53)-(AN22)</f>
        <v>0</v>
      </c>
      <c r="AP22" s="259" t="n">
        <v>0</v>
      </c>
      <c r="AQ22" s="253" t="n">
        <f aca="false">(AP22)*(1-$J$57)-(AP22)</f>
        <v>0</v>
      </c>
      <c r="AR22" s="260" t="n">
        <v>0</v>
      </c>
      <c r="AS22" s="253" t="n">
        <f aca="false">(AR22)*(1-$J$53)-(AR22)</f>
        <v>0</v>
      </c>
      <c r="AT22" s="261" t="n">
        <v>15536</v>
      </c>
      <c r="AU22" s="253" t="n">
        <f aca="false">(AT22)*(1-$J$53)-(AT22)</f>
        <v>-536.330684800001</v>
      </c>
      <c r="AV22" s="123" t="n">
        <v>0</v>
      </c>
      <c r="AW22" s="253" t="n">
        <f aca="false">AV22*-J68</f>
        <v>-0</v>
      </c>
      <c r="AX22" s="259" t="n">
        <v>0</v>
      </c>
      <c r="AY22" s="257" t="n">
        <f aca="false">(AX22)*(1-$J$57)-(AX22)</f>
        <v>0</v>
      </c>
      <c r="AZ22" s="258" t="n">
        <v>0</v>
      </c>
      <c r="BA22" s="253" t="n">
        <f aca="false">(AZ22)*(1-$J$58)-(AZ22)</f>
        <v>0</v>
      </c>
      <c r="BB22" s="262" t="n">
        <v>0</v>
      </c>
      <c r="BC22" s="253" t="n">
        <f aca="false">(BB22)*(1-$J$58)-(BB22)</f>
        <v>0</v>
      </c>
      <c r="BD22" s="105" t="n">
        <v>0</v>
      </c>
      <c r="BE22" s="253" t="n">
        <f aca="false">(BD22)*(1-$J$46)-(BD22)</f>
        <v>0</v>
      </c>
      <c r="BF22" s="111" t="n">
        <v>0</v>
      </c>
      <c r="BG22" s="109" t="n">
        <f aca="false">(BF22)*(1-$J$54)-(BF22)</f>
        <v>0</v>
      </c>
      <c r="BH22" s="111"/>
      <c r="BI22" s="111"/>
      <c r="BJ22" s="111" t="n">
        <v>0</v>
      </c>
      <c r="BK22" s="111"/>
      <c r="BL22" s="111" t="n">
        <v>0</v>
      </c>
      <c r="BM22" s="263" t="n">
        <v>0</v>
      </c>
      <c r="BN22" s="264" t="n">
        <f aca="false">(BM22)*(1-$J$55)-(BM22)</f>
        <v>0</v>
      </c>
      <c r="BO22" s="96" t="n">
        <v>0</v>
      </c>
      <c r="BP22" s="96" t="n">
        <v>0</v>
      </c>
      <c r="BQ22" s="116" t="n">
        <f aca="false">SUM($AF22:$AG22)+SUM($AL22:$AM22)+SUM($AT22:$AU22)+Z22+AA22+L22+M22+T22+U22</f>
        <v>25390.1457036</v>
      </c>
      <c r="BR22" s="117" t="n">
        <v>0</v>
      </c>
      <c r="BS22" s="117" t="n">
        <f aca="false">-25390-8703</f>
        <v>-34093</v>
      </c>
      <c r="BT22" s="117"/>
      <c r="BU22" s="117" t="n">
        <v>0</v>
      </c>
      <c r="BV22" s="117" t="n">
        <v>0</v>
      </c>
      <c r="BW22" s="118" t="n">
        <f aca="false">(BQ22+BR22+BS22+BU22+BV22)*M</f>
        <v>-9181.9986425426</v>
      </c>
      <c r="BX22" s="119" t="n">
        <f aca="false">(BW22/(1+STCLAIRCHIP))-(BW22)</f>
        <v>107.9808121813</v>
      </c>
      <c r="BY22" s="119" t="n">
        <f aca="false">BW22+BX22</f>
        <v>-9074.0178303613</v>
      </c>
      <c r="BZ22" s="96" t="n">
        <f aca="false">(BY22)/M</f>
        <v>-8600.50824824588</v>
      </c>
      <c r="CA22" s="96" t="n">
        <v>0</v>
      </c>
      <c r="CB22" s="120" t="n">
        <v>8703</v>
      </c>
      <c r="CC22" s="121" t="n">
        <v>0</v>
      </c>
      <c r="CD22" s="121" t="n">
        <v>0</v>
      </c>
      <c r="CE22" s="121" t="n">
        <f aca="false">SUM(CB22+CC22+CD22)</f>
        <v>8703</v>
      </c>
      <c r="CF22" s="122" t="n">
        <f aca="false">(CE22)*M</f>
        <v>9182.152368</v>
      </c>
      <c r="CG22" s="122"/>
      <c r="CH22" s="123" t="n">
        <f aca="false">((CF22)/(1+DAWNKIRK))-(CF22)</f>
        <v>-44.1366160817634</v>
      </c>
      <c r="CI22" s="115" t="n">
        <f aca="false">ROUND(CF22+CH22,1)</f>
        <v>9138</v>
      </c>
      <c r="CJ22" s="123" t="n">
        <f aca="false">((CI22)/(1+KIRKCHIP))-(CI22)</f>
        <v>-60.8171252607517</v>
      </c>
      <c r="CK22" s="123" t="n">
        <f aca="false">CI22+CJ22</f>
        <v>9077.18287473925</v>
      </c>
      <c r="CN22" s="124" t="n">
        <f aca="false">CK22/M</f>
        <v>8603.50813107479</v>
      </c>
      <c r="CO22" s="96" t="n">
        <v>0</v>
      </c>
      <c r="CP22" s="96" t="n">
        <f aca="false">CO22+CN22+BZ22</f>
        <v>2.999882828919</v>
      </c>
      <c r="CQ22" s="96" t="n">
        <v>0</v>
      </c>
      <c r="CR22" s="40" t="n">
        <v>0</v>
      </c>
      <c r="CS22" s="96" t="n">
        <f aca="false">+CP22+CQ22-CA22-CR22</f>
        <v>2.999882828919</v>
      </c>
      <c r="CT22" s="96" t="n">
        <f aca="false">CW22*M</f>
        <v>3.20270840604554</v>
      </c>
      <c r="CU22" s="96" t="n">
        <f aca="false">+CT22+CU21</f>
        <v>60281.8936884374</v>
      </c>
      <c r="CV22" s="96" t="n">
        <v>0</v>
      </c>
      <c r="CW22" s="126" t="n">
        <f aca="false">CS22+CS22*STCLAIRCHIP-CV22</f>
        <v>3.03558143458314</v>
      </c>
      <c r="CX22" s="130" t="n">
        <f aca="false">CW22+CX21</f>
        <v>561384.638321035</v>
      </c>
      <c r="CY22" s="96"/>
      <c r="CZ22" s="96"/>
      <c r="DA22" s="129"/>
      <c r="DB22" s="130"/>
    </row>
    <row r="23" customFormat="false" ht="15" hidden="false" customHeight="true" outlineLevel="0" collapsed="false">
      <c r="A23" s="98" t="n">
        <v>36783</v>
      </c>
      <c r="B23" s="265"/>
      <c r="C23" s="265"/>
      <c r="D23" s="265"/>
      <c r="E23" s="265"/>
      <c r="F23" s="265"/>
      <c r="G23" s="265"/>
      <c r="H23" s="265"/>
      <c r="I23" s="266"/>
      <c r="J23" s="266"/>
      <c r="K23" s="267"/>
      <c r="L23" s="255"/>
      <c r="M23" s="251"/>
      <c r="N23" s="252"/>
      <c r="O23" s="253"/>
      <c r="P23" s="141"/>
      <c r="Q23" s="253"/>
      <c r="R23" s="254"/>
      <c r="S23" s="253"/>
      <c r="T23" s="255"/>
      <c r="U23" s="253"/>
      <c r="V23" s="256"/>
      <c r="W23" s="253"/>
      <c r="X23" s="141"/>
      <c r="Y23" s="253"/>
      <c r="Z23" s="250"/>
      <c r="AA23" s="253"/>
      <c r="AB23" s="252"/>
      <c r="AC23" s="253"/>
      <c r="AD23" s="141"/>
      <c r="AE23" s="253"/>
      <c r="AF23" s="250" t="n">
        <v>5583</v>
      </c>
      <c r="AG23" s="257" t="n">
        <f aca="false">(AF23)*(1-$J$53)-(AF23)</f>
        <v>-192.735209400001</v>
      </c>
      <c r="AH23" s="252" t="n">
        <v>0</v>
      </c>
      <c r="AI23" s="253" t="n">
        <f aca="false">(AH23)*(1-$J$53)-(AH23)</f>
        <v>0</v>
      </c>
      <c r="AJ23" s="141" t="n">
        <v>0</v>
      </c>
      <c r="AK23" s="253" t="n">
        <f aca="false">(AJ23)*(1-$J$57)-(AJ23)</f>
        <v>0</v>
      </c>
      <c r="AL23" s="250" t="n">
        <v>5179</v>
      </c>
      <c r="AM23" s="257" t="n">
        <f aca="false">(AL23)*(1-$J$53)-(AL23)</f>
        <v>-178.7884022</v>
      </c>
      <c r="AN23" s="258" t="n">
        <v>0</v>
      </c>
      <c r="AO23" s="253" t="n">
        <f aca="false">(AN23)*(1-$J$53)-(AN23)</f>
        <v>0</v>
      </c>
      <c r="AP23" s="259" t="n">
        <v>0</v>
      </c>
      <c r="AQ23" s="253" t="n">
        <f aca="false">(AP23)*(1-$J$57)-(AP23)</f>
        <v>0</v>
      </c>
      <c r="AR23" s="260" t="n">
        <v>0</v>
      </c>
      <c r="AS23" s="253" t="n">
        <f aca="false">(AR23)*(1-$J$53)-(AR23)</f>
        <v>0</v>
      </c>
      <c r="AT23" s="261" t="n">
        <v>15536</v>
      </c>
      <c r="AU23" s="253" t="n">
        <f aca="false">(AT23)*(1-$J$53)-(AT23)</f>
        <v>-536.330684800001</v>
      </c>
      <c r="AV23" s="123" t="n">
        <v>0</v>
      </c>
      <c r="AW23" s="253" t="n">
        <f aca="false">AV23*-J69</f>
        <v>-0</v>
      </c>
      <c r="AX23" s="259" t="n">
        <v>0</v>
      </c>
      <c r="AY23" s="257" t="n">
        <f aca="false">(AX23)*(1-$J$57)-(AX23)</f>
        <v>0</v>
      </c>
      <c r="AZ23" s="258" t="n">
        <v>0</v>
      </c>
      <c r="BA23" s="253" t="n">
        <f aca="false">(AZ23)*(1-$J$58)-(AZ23)</f>
        <v>0</v>
      </c>
      <c r="BB23" s="262" t="n">
        <v>0</v>
      </c>
      <c r="BC23" s="253" t="n">
        <f aca="false">(BB23)*(1-$J$58)-(BB23)</f>
        <v>0</v>
      </c>
      <c r="BD23" s="105" t="n">
        <v>0</v>
      </c>
      <c r="BE23" s="253" t="n">
        <f aca="false">(BD23)*(1-$J$46)-(BD23)</f>
        <v>0</v>
      </c>
      <c r="BF23" s="111" t="n">
        <v>0</v>
      </c>
      <c r="BG23" s="109" t="n">
        <f aca="false">(BF23)*(1-$J$54)-(BF23)</f>
        <v>0</v>
      </c>
      <c r="BH23" s="111"/>
      <c r="BI23" s="111"/>
      <c r="BJ23" s="111" t="n">
        <v>0</v>
      </c>
      <c r="BK23" s="111"/>
      <c r="BL23" s="111" t="n">
        <v>0</v>
      </c>
      <c r="BM23" s="263" t="n">
        <v>0</v>
      </c>
      <c r="BN23" s="264" t="n">
        <f aca="false">(BM23)*(1-$J$55)-(BM23)</f>
        <v>0</v>
      </c>
      <c r="BO23" s="96" t="n">
        <v>0</v>
      </c>
      <c r="BP23" s="96" t="n">
        <v>0</v>
      </c>
      <c r="BQ23" s="116" t="n">
        <f aca="false">SUM($AF23:$AG23)+SUM($AL23:$AM23)+SUM($AT23:$AU23)+Z23+AA23+L23+M23+T23+U23</f>
        <v>25390.1457036</v>
      </c>
      <c r="BR23" s="117" t="n">
        <v>0</v>
      </c>
      <c r="BS23" s="117" t="n">
        <f aca="false">-8703-25390</f>
        <v>-34093</v>
      </c>
      <c r="BT23" s="117"/>
      <c r="BU23" s="117" t="n">
        <v>0</v>
      </c>
      <c r="BV23" s="117" t="n">
        <v>0</v>
      </c>
      <c r="BW23" s="118" t="n">
        <f aca="false">(BQ23+BR23+BS23+BU23+BV23)*M</f>
        <v>-9181.9986425426</v>
      </c>
      <c r="BX23" s="119" t="n">
        <f aca="false">(BW23/(1+STCLAIRCHIP))-(BW23)</f>
        <v>107.9808121813</v>
      </c>
      <c r="BY23" s="119" t="n">
        <f aca="false">BW23+BX23</f>
        <v>-9074.0178303613</v>
      </c>
      <c r="BZ23" s="96" t="n">
        <f aca="false">(BY23)/M</f>
        <v>-8600.50824824588</v>
      </c>
      <c r="CA23" s="96" t="n">
        <v>0</v>
      </c>
      <c r="CB23" s="120" t="n">
        <v>8703</v>
      </c>
      <c r="CC23" s="121" t="n">
        <v>0</v>
      </c>
      <c r="CD23" s="121" t="n">
        <v>0</v>
      </c>
      <c r="CE23" s="121" t="n">
        <f aca="false">SUM(CB23+CC23+CD23)</f>
        <v>8703</v>
      </c>
      <c r="CF23" s="122" t="n">
        <f aca="false">(CE23)*M</f>
        <v>9182.152368</v>
      </c>
      <c r="CG23" s="122"/>
      <c r="CH23" s="123" t="n">
        <f aca="false">((CF23)/(1+DAWNKIRK))-(CF23)</f>
        <v>-44.1366160817634</v>
      </c>
      <c r="CI23" s="115" t="n">
        <f aca="false">ROUND(CF23+CH23,1)</f>
        <v>9138</v>
      </c>
      <c r="CJ23" s="123" t="n">
        <f aca="false">((CI23)/(1+KIRKCHIP))-(CI23)</f>
        <v>-60.8171252607517</v>
      </c>
      <c r="CK23" s="123" t="n">
        <f aca="false">CI23+CJ23</f>
        <v>9077.18287473925</v>
      </c>
      <c r="CN23" s="124" t="n">
        <f aca="false">CK23/M</f>
        <v>8603.50813107479</v>
      </c>
      <c r="CO23" s="96" t="n">
        <v>0</v>
      </c>
      <c r="CP23" s="96" t="n">
        <f aca="false">CO23+CN23+BZ23</f>
        <v>2.999882828919</v>
      </c>
      <c r="CQ23" s="96" t="n">
        <v>0</v>
      </c>
      <c r="CR23" s="40" t="n">
        <v>0</v>
      </c>
      <c r="CS23" s="96" t="n">
        <f aca="false">+CP23+CQ23-CA23-CR23</f>
        <v>2.999882828919</v>
      </c>
      <c r="CT23" s="96" t="n">
        <f aca="false">CW23*M</f>
        <v>3.20270840604554</v>
      </c>
      <c r="CU23" s="96" t="n">
        <f aca="false">+CT23+CU22</f>
        <v>60285.0963968435</v>
      </c>
      <c r="CV23" s="96" t="n">
        <v>0</v>
      </c>
      <c r="CW23" s="126" t="n">
        <f aca="false">CS23+CS23*STCLAIRCHIP-CV23</f>
        <v>3.03558143458314</v>
      </c>
      <c r="CX23" s="130" t="n">
        <f aca="false">CW23+CX22</f>
        <v>561387.67390247</v>
      </c>
      <c r="CY23" s="96"/>
      <c r="CZ23" s="96"/>
      <c r="DA23" s="129"/>
      <c r="DB23" s="130"/>
    </row>
    <row r="24" customFormat="false" ht="15" hidden="false" customHeight="true" outlineLevel="0" collapsed="false">
      <c r="A24" s="98" t="n">
        <v>36784</v>
      </c>
      <c r="B24" s="265"/>
      <c r="C24" s="265"/>
      <c r="D24" s="265"/>
      <c r="E24" s="265"/>
      <c r="F24" s="265"/>
      <c r="G24" s="265"/>
      <c r="H24" s="265"/>
      <c r="I24" s="266"/>
      <c r="J24" s="266"/>
      <c r="K24" s="267"/>
      <c r="L24" s="255"/>
      <c r="M24" s="251"/>
      <c r="N24" s="252"/>
      <c r="O24" s="253"/>
      <c r="P24" s="141"/>
      <c r="Q24" s="253"/>
      <c r="R24" s="254"/>
      <c r="S24" s="253"/>
      <c r="T24" s="255"/>
      <c r="U24" s="253"/>
      <c r="V24" s="256"/>
      <c r="W24" s="253"/>
      <c r="X24" s="141"/>
      <c r="Y24" s="253"/>
      <c r="Z24" s="250"/>
      <c r="AA24" s="253"/>
      <c r="AB24" s="252"/>
      <c r="AC24" s="253"/>
      <c r="AD24" s="141"/>
      <c r="AE24" s="253"/>
      <c r="AF24" s="250" t="n">
        <v>5583</v>
      </c>
      <c r="AG24" s="257" t="n">
        <f aca="false">(AF24)*(1-$J$53)-(AF24)</f>
        <v>-192.735209400001</v>
      </c>
      <c r="AH24" s="252" t="n">
        <v>0</v>
      </c>
      <c r="AI24" s="253" t="n">
        <f aca="false">(AH24)*(1-$J$53)-(AH24)</f>
        <v>0</v>
      </c>
      <c r="AJ24" s="141" t="n">
        <v>0</v>
      </c>
      <c r="AK24" s="253" t="n">
        <f aca="false">(AJ24)*(1-$J$57)-(AJ24)</f>
        <v>0</v>
      </c>
      <c r="AL24" s="250" t="n">
        <v>5179</v>
      </c>
      <c r="AM24" s="257" t="n">
        <f aca="false">(AL24)*(1-$J$53)-(AL24)</f>
        <v>-178.7884022</v>
      </c>
      <c r="AN24" s="258" t="n">
        <v>0</v>
      </c>
      <c r="AO24" s="253" t="n">
        <f aca="false">(AN24)*(1-$J$53)-(AN24)</f>
        <v>0</v>
      </c>
      <c r="AP24" s="259" t="n">
        <v>0</v>
      </c>
      <c r="AQ24" s="253" t="n">
        <f aca="false">(AP24)*(1-$J$57)-(AP24)</f>
        <v>0</v>
      </c>
      <c r="AR24" s="260" t="n">
        <v>0</v>
      </c>
      <c r="AS24" s="253" t="n">
        <f aca="false">(AR24)*(1-$J$53)-(AR24)</f>
        <v>0</v>
      </c>
      <c r="AT24" s="261" t="n">
        <v>15536</v>
      </c>
      <c r="AU24" s="253" t="n">
        <f aca="false">(AT24)*(1-$J$53)-(AT24)</f>
        <v>-536.330684800001</v>
      </c>
      <c r="AV24" s="123" t="n">
        <v>0</v>
      </c>
      <c r="AW24" s="253" t="n">
        <f aca="false">AV24*-J70</f>
        <v>-0</v>
      </c>
      <c r="AX24" s="259" t="n">
        <v>0</v>
      </c>
      <c r="AY24" s="257" t="n">
        <f aca="false">(AX24)*(1-$J$57)-(AX24)</f>
        <v>0</v>
      </c>
      <c r="AZ24" s="258" t="n">
        <v>0</v>
      </c>
      <c r="BA24" s="253" t="n">
        <f aca="false">(AZ24)*(1-$J$58)-(AZ24)</f>
        <v>0</v>
      </c>
      <c r="BB24" s="262" t="n">
        <v>0</v>
      </c>
      <c r="BC24" s="253" t="n">
        <f aca="false">(BB24)*(1-$J$58)-(BB24)</f>
        <v>0</v>
      </c>
      <c r="BD24" s="105" t="n">
        <v>0</v>
      </c>
      <c r="BE24" s="253" t="n">
        <f aca="false">(BD24)*(1-$J$46)-(BD24)</f>
        <v>0</v>
      </c>
      <c r="BF24" s="111" t="n">
        <v>0</v>
      </c>
      <c r="BG24" s="109" t="n">
        <f aca="false">(BF24)*(1-$J$54)-(BF24)</f>
        <v>0</v>
      </c>
      <c r="BH24" s="111"/>
      <c r="BI24" s="111"/>
      <c r="BJ24" s="111" t="n">
        <v>0</v>
      </c>
      <c r="BK24" s="111"/>
      <c r="BL24" s="111" t="n">
        <v>0</v>
      </c>
      <c r="BM24" s="263" t="n">
        <v>0</v>
      </c>
      <c r="BN24" s="264" t="n">
        <f aca="false">(BM24)*(1-$J$55)-(BM24)</f>
        <v>0</v>
      </c>
      <c r="BO24" s="96" t="n">
        <v>0</v>
      </c>
      <c r="BP24" s="96" t="n">
        <v>0</v>
      </c>
      <c r="BQ24" s="116" t="n">
        <f aca="false">SUM($AF24:$AG24)+SUM($AL24:$AM24)+SUM($AT24:$AU24)+Z24+AA24+L24+M24+T24+U24</f>
        <v>25390.1457036</v>
      </c>
      <c r="BR24" s="117" t="n">
        <v>0</v>
      </c>
      <c r="BS24" s="117" t="n">
        <v>-8703</v>
      </c>
      <c r="BT24" s="117"/>
      <c r="BU24" s="117" t="n">
        <v>0</v>
      </c>
      <c r="BV24" s="117" t="n">
        <v>0</v>
      </c>
      <c r="BW24" s="118" t="n">
        <f aca="false">(BQ24+BR24+BS24+BU24+BV24)*M</f>
        <v>17605.8731974574</v>
      </c>
      <c r="BX24" s="119" t="n">
        <f aca="false">(BW24/(1+STCLAIRCHIP))-(BW24)</f>
        <v>-207.046043136419</v>
      </c>
      <c r="BY24" s="119" t="n">
        <f aca="false">BW24+BX24</f>
        <v>17398.827154321</v>
      </c>
      <c r="BZ24" s="96" t="n">
        <f aca="false">(BY24)/M</f>
        <v>16490.903946635</v>
      </c>
      <c r="CA24" s="96" t="n">
        <v>0</v>
      </c>
      <c r="CB24" s="120" t="n">
        <v>8703</v>
      </c>
      <c r="CC24" s="121" t="n">
        <v>0</v>
      </c>
      <c r="CD24" s="121" t="n">
        <v>0</v>
      </c>
      <c r="CE24" s="121" t="n">
        <f aca="false">SUM(CB24+CC24+CD24)</f>
        <v>8703</v>
      </c>
      <c r="CF24" s="122" t="n">
        <f aca="false">(CE24)*M</f>
        <v>9182.152368</v>
      </c>
      <c r="CG24" s="122"/>
      <c r="CH24" s="123" t="n">
        <f aca="false">((CF24)/(1+DAWNKIRK))-(CF24)</f>
        <v>-44.1366160817634</v>
      </c>
      <c r="CI24" s="115" t="n">
        <f aca="false">ROUND(CF24+CH24,1)</f>
        <v>9138</v>
      </c>
      <c r="CJ24" s="123" t="n">
        <f aca="false">((CI24)/(1+KIRKCHIP))-(CI24)</f>
        <v>-60.8171252607517</v>
      </c>
      <c r="CK24" s="123" t="n">
        <f aca="false">CI24+CJ24</f>
        <v>9077.18287473925</v>
      </c>
      <c r="CN24" s="124" t="n">
        <f aca="false">CK24/M</f>
        <v>8603.50813107479</v>
      </c>
      <c r="CO24" s="96" t="n">
        <v>0</v>
      </c>
      <c r="CP24" s="96" t="n">
        <f aca="false">CO24+CN24+BZ24</f>
        <v>25094.4120777098</v>
      </c>
      <c r="CQ24" s="96" t="n">
        <v>0</v>
      </c>
      <c r="CR24" s="40" t="n">
        <v>0</v>
      </c>
      <c r="CS24" s="96" t="n">
        <f aca="false">+CP24+CQ24-CA24-CR24</f>
        <v>25094.4120777098</v>
      </c>
      <c r="CT24" s="96" t="n">
        <f aca="false">CW24*M</f>
        <v>26791.074548406</v>
      </c>
      <c r="CU24" s="96" t="n">
        <f aca="false">+CT24+CU23</f>
        <v>87076.1709452495</v>
      </c>
      <c r="CV24" s="96" t="n">
        <v>0</v>
      </c>
      <c r="CW24" s="126" t="n">
        <f aca="false">CS24+CS24*STCLAIRCHIP-CV24</f>
        <v>25393.0355814346</v>
      </c>
      <c r="CX24" s="130" t="n">
        <f aca="false">CW24+CX23</f>
        <v>586780.709483904</v>
      </c>
      <c r="CY24" s="96"/>
      <c r="CZ24" s="96"/>
      <c r="DA24" s="129"/>
      <c r="DB24" s="130"/>
    </row>
    <row r="25" customFormat="false" ht="15" hidden="false" customHeight="true" outlineLevel="0" collapsed="false">
      <c r="A25" s="98" t="n">
        <v>36785</v>
      </c>
      <c r="B25" s="265"/>
      <c r="C25" s="265"/>
      <c r="D25" s="265"/>
      <c r="E25" s="265"/>
      <c r="F25" s="265"/>
      <c r="G25" s="265"/>
      <c r="H25" s="265"/>
      <c r="I25" s="266"/>
      <c r="J25" s="266"/>
      <c r="K25" s="267"/>
      <c r="L25" s="255"/>
      <c r="M25" s="251"/>
      <c r="N25" s="252"/>
      <c r="O25" s="253"/>
      <c r="P25" s="141"/>
      <c r="Q25" s="253"/>
      <c r="R25" s="254"/>
      <c r="S25" s="253"/>
      <c r="T25" s="255"/>
      <c r="U25" s="253"/>
      <c r="V25" s="256"/>
      <c r="W25" s="253"/>
      <c r="X25" s="141"/>
      <c r="Y25" s="253"/>
      <c r="Z25" s="250"/>
      <c r="AA25" s="253"/>
      <c r="AB25" s="252"/>
      <c r="AC25" s="253"/>
      <c r="AD25" s="141"/>
      <c r="AE25" s="253"/>
      <c r="AF25" s="250" t="n">
        <v>5583</v>
      </c>
      <c r="AG25" s="257" t="n">
        <f aca="false">(AF25)*(1-$J$53)-(AF25)</f>
        <v>-192.735209400001</v>
      </c>
      <c r="AH25" s="252" t="n">
        <v>0</v>
      </c>
      <c r="AI25" s="253" t="n">
        <f aca="false">(AH25)*(1-$J$53)-(AH25)</f>
        <v>0</v>
      </c>
      <c r="AJ25" s="141" t="n">
        <v>0</v>
      </c>
      <c r="AK25" s="253" t="n">
        <f aca="false">(AJ25)*(1-$J$57)-(AJ25)</f>
        <v>0</v>
      </c>
      <c r="AL25" s="250" t="n">
        <v>5179</v>
      </c>
      <c r="AM25" s="257" t="n">
        <f aca="false">(AL25)*(1-$J$53)-(AL25)</f>
        <v>-178.7884022</v>
      </c>
      <c r="AN25" s="258" t="n">
        <v>0</v>
      </c>
      <c r="AO25" s="253" t="n">
        <f aca="false">(AN25)*(1-$J$53)-(AN25)</f>
        <v>0</v>
      </c>
      <c r="AP25" s="259" t="n">
        <v>0</v>
      </c>
      <c r="AQ25" s="253" t="n">
        <f aca="false">(AP25)*(1-$J$57)-(AP25)</f>
        <v>0</v>
      </c>
      <c r="AR25" s="260" t="n">
        <v>0</v>
      </c>
      <c r="AS25" s="253" t="n">
        <f aca="false">(AR25)*(1-$J$53)-(AR25)</f>
        <v>0</v>
      </c>
      <c r="AT25" s="261" t="n">
        <v>15536</v>
      </c>
      <c r="AU25" s="253" t="n">
        <f aca="false">(AT25)*(1-$J$53)-(AT25)</f>
        <v>-536.330684800001</v>
      </c>
      <c r="AV25" s="123" t="n">
        <v>0</v>
      </c>
      <c r="AW25" s="253" t="n">
        <f aca="false">AV25*-J71</f>
        <v>-0</v>
      </c>
      <c r="AX25" s="259" t="n">
        <v>0</v>
      </c>
      <c r="AY25" s="257" t="n">
        <f aca="false">(AX25)*(1-$J$57)-(AX25)</f>
        <v>0</v>
      </c>
      <c r="AZ25" s="258" t="n">
        <v>0</v>
      </c>
      <c r="BA25" s="253" t="n">
        <f aca="false">(AZ25)*(1-$J$58)-(AZ25)</f>
        <v>0</v>
      </c>
      <c r="BB25" s="262" t="n">
        <v>0</v>
      </c>
      <c r="BC25" s="253" t="n">
        <f aca="false">(BB25)*(1-$J$58)-(BB25)</f>
        <v>0</v>
      </c>
      <c r="BD25" s="105" t="n">
        <v>0</v>
      </c>
      <c r="BE25" s="253" t="n">
        <f aca="false">(BD25)*(1-$J$46)-(BD25)</f>
        <v>0</v>
      </c>
      <c r="BF25" s="111" t="n">
        <v>0</v>
      </c>
      <c r="BG25" s="109" t="n">
        <f aca="false">(BF25)*(1-$J$54)-(BF25)</f>
        <v>0</v>
      </c>
      <c r="BH25" s="111"/>
      <c r="BI25" s="111"/>
      <c r="BJ25" s="111" t="n">
        <v>0</v>
      </c>
      <c r="BK25" s="111"/>
      <c r="BL25" s="111" t="n">
        <v>0</v>
      </c>
      <c r="BM25" s="263" t="n">
        <v>0</v>
      </c>
      <c r="BN25" s="264" t="n">
        <f aca="false">(BM25)*(1-$J$55)-(BM25)</f>
        <v>0</v>
      </c>
      <c r="BO25" s="96" t="n">
        <v>0</v>
      </c>
      <c r="BP25" s="96" t="n">
        <v>0</v>
      </c>
      <c r="BQ25" s="116" t="n">
        <f aca="false">SUM($AF25:$AG25)+SUM($AL25:$AM25)+SUM($AT25:$AU25)+Z25+AA25+L25+M25+T25+U25</f>
        <v>25390.1457036</v>
      </c>
      <c r="BR25" s="117" t="n">
        <v>0</v>
      </c>
      <c r="BS25" s="117" t="n">
        <v>-25390</v>
      </c>
      <c r="BT25" s="117"/>
      <c r="BU25" s="117" t="n">
        <v>0</v>
      </c>
      <c r="BV25" s="117" t="n">
        <v>0</v>
      </c>
      <c r="BW25" s="118" t="n">
        <f aca="false">(BQ25+BR25+BS25+BU25+BV25)*M</f>
        <v>0.15372545740081</v>
      </c>
      <c r="BX25" s="119" t="n">
        <f aca="false">(BW25/(1+STCLAIRCHIP))-(BW25)</f>
        <v>-0.00180781988642123</v>
      </c>
      <c r="BY25" s="119" t="n">
        <f aca="false">BW25+BX25</f>
        <v>0.151917637514389</v>
      </c>
      <c r="BZ25" s="96" t="n">
        <f aca="false">(BY25)/M</f>
        <v>0.143990117599814</v>
      </c>
      <c r="CA25" s="96" t="n">
        <v>0</v>
      </c>
      <c r="CB25" s="120" t="n">
        <v>0</v>
      </c>
      <c r="CC25" s="121" t="n">
        <v>0</v>
      </c>
      <c r="CD25" s="121" t="n">
        <v>0</v>
      </c>
      <c r="CE25" s="121" t="n">
        <f aca="false">SUM(CB25+CC25+CD25)</f>
        <v>0</v>
      </c>
      <c r="CF25" s="122" t="n">
        <f aca="false">(CE25)*M</f>
        <v>0</v>
      </c>
      <c r="CG25" s="122"/>
      <c r="CH25" s="123" t="n">
        <f aca="false">((CF25)/(1+DAWNKIRK))-(CF25)</f>
        <v>0</v>
      </c>
      <c r="CI25" s="115" t="n">
        <f aca="false">ROUND(CF25+CH25,1)</f>
        <v>0</v>
      </c>
      <c r="CJ25" s="123" t="n">
        <f aca="false">((CI25)/(1+KIRKCHIP))-(CI25)</f>
        <v>0</v>
      </c>
      <c r="CK25" s="123" t="n">
        <f aca="false">CI25+CJ25</f>
        <v>0</v>
      </c>
      <c r="CN25" s="124" t="n">
        <f aca="false">CK25/M</f>
        <v>0</v>
      </c>
      <c r="CO25" s="96" t="n">
        <v>0</v>
      </c>
      <c r="CP25" s="96" t="n">
        <f aca="false">CO25+CN25+BZ25</f>
        <v>0.143990117599814</v>
      </c>
      <c r="CQ25" s="96" t="n">
        <v>0</v>
      </c>
      <c r="CR25" s="40" t="n">
        <v>0</v>
      </c>
      <c r="CS25" s="96" t="n">
        <f aca="false">+CP25+CQ25-CA25-CR25</f>
        <v>0.143990117599814</v>
      </c>
      <c r="CT25" s="96" t="n">
        <f aca="false">CW25*M</f>
        <v>0.15372545740081</v>
      </c>
      <c r="CU25" s="96" t="n">
        <f aca="false">+CT25+CU24</f>
        <v>87076.3246707069</v>
      </c>
      <c r="CV25" s="96" t="n">
        <v>0</v>
      </c>
      <c r="CW25" s="126" t="n">
        <f aca="false">CS25+CS25*STCLAIRCHIP-CV25</f>
        <v>0.145703599999251</v>
      </c>
      <c r="CX25" s="130" t="n">
        <f aca="false">CW25+CX24</f>
        <v>586780.855187504</v>
      </c>
      <c r="CY25" s="96"/>
      <c r="CZ25" s="96"/>
      <c r="DA25" s="129"/>
      <c r="DB25" s="130"/>
    </row>
    <row r="26" customFormat="false" ht="15" hidden="false" customHeight="true" outlineLevel="0" collapsed="false">
      <c r="A26" s="98" t="n">
        <v>36786</v>
      </c>
      <c r="B26" s="265"/>
      <c r="C26" s="265"/>
      <c r="D26" s="265"/>
      <c r="E26" s="265"/>
      <c r="F26" s="265"/>
      <c r="G26" s="265"/>
      <c r="H26" s="265"/>
      <c r="I26" s="266"/>
      <c r="J26" s="266"/>
      <c r="K26" s="267"/>
      <c r="L26" s="255"/>
      <c r="M26" s="251"/>
      <c r="N26" s="252"/>
      <c r="O26" s="253"/>
      <c r="P26" s="141"/>
      <c r="Q26" s="253"/>
      <c r="R26" s="254"/>
      <c r="S26" s="253"/>
      <c r="T26" s="255"/>
      <c r="U26" s="253"/>
      <c r="V26" s="256"/>
      <c r="W26" s="253"/>
      <c r="X26" s="141"/>
      <c r="Y26" s="253"/>
      <c r="Z26" s="250"/>
      <c r="AA26" s="253"/>
      <c r="AB26" s="252"/>
      <c r="AC26" s="253"/>
      <c r="AD26" s="141"/>
      <c r="AE26" s="253"/>
      <c r="AF26" s="250" t="n">
        <v>5583</v>
      </c>
      <c r="AG26" s="257" t="n">
        <f aca="false">(AF26)*(1-$J$53)-(AF26)</f>
        <v>-192.735209400001</v>
      </c>
      <c r="AH26" s="252" t="n">
        <v>0</v>
      </c>
      <c r="AI26" s="253" t="n">
        <f aca="false">(AH26)*(1-$J$53)-(AH26)</f>
        <v>0</v>
      </c>
      <c r="AJ26" s="141" t="n">
        <v>0</v>
      </c>
      <c r="AK26" s="253" t="n">
        <f aca="false">(AJ26)*(1-$J$57)-(AJ26)</f>
        <v>0</v>
      </c>
      <c r="AL26" s="250" t="n">
        <v>5179</v>
      </c>
      <c r="AM26" s="257" t="n">
        <f aca="false">(AL26)*(1-$J$53)-(AL26)</f>
        <v>-178.7884022</v>
      </c>
      <c r="AN26" s="258" t="n">
        <v>0</v>
      </c>
      <c r="AO26" s="253" t="n">
        <f aca="false">(AN26)*(1-$J$53)-(AN26)</f>
        <v>0</v>
      </c>
      <c r="AP26" s="259" t="n">
        <v>0</v>
      </c>
      <c r="AQ26" s="253" t="n">
        <f aca="false">(AP26)*(1-$J$57)-(AP26)</f>
        <v>0</v>
      </c>
      <c r="AR26" s="260" t="n">
        <v>0</v>
      </c>
      <c r="AS26" s="253" t="n">
        <f aca="false">(AR26)*(1-$J$53)-(AR26)</f>
        <v>0</v>
      </c>
      <c r="AT26" s="261" t="n">
        <v>15536</v>
      </c>
      <c r="AU26" s="253" t="n">
        <f aca="false">(AT26)*(1-$J$53)-(AT26)</f>
        <v>-536.330684800001</v>
      </c>
      <c r="AV26" s="123" t="n">
        <v>0</v>
      </c>
      <c r="AW26" s="253" t="n">
        <f aca="false">AV26*-J72</f>
        <v>-0</v>
      </c>
      <c r="AX26" s="259" t="n">
        <v>0</v>
      </c>
      <c r="AY26" s="257" t="n">
        <f aca="false">(AX26)*(1-$J$57)-(AX26)</f>
        <v>0</v>
      </c>
      <c r="AZ26" s="258" t="n">
        <v>0</v>
      </c>
      <c r="BA26" s="253" t="n">
        <f aca="false">(AZ26)*(1-$J$58)-(AZ26)</f>
        <v>0</v>
      </c>
      <c r="BB26" s="262" t="n">
        <v>0</v>
      </c>
      <c r="BC26" s="253" t="n">
        <f aca="false">(BB26)*(1-$J$58)-(BB26)</f>
        <v>0</v>
      </c>
      <c r="BD26" s="105" t="n">
        <v>0</v>
      </c>
      <c r="BE26" s="253" t="n">
        <f aca="false">(BD26)*(1-$J$46)-(BD26)</f>
        <v>0</v>
      </c>
      <c r="BF26" s="111" t="n">
        <v>0</v>
      </c>
      <c r="BG26" s="109" t="n">
        <f aca="false">(BF26)*(1-$J$54)-(BF26)</f>
        <v>0</v>
      </c>
      <c r="BH26" s="111"/>
      <c r="BI26" s="111"/>
      <c r="BJ26" s="111" t="n">
        <v>0</v>
      </c>
      <c r="BK26" s="111"/>
      <c r="BL26" s="111" t="n">
        <v>0</v>
      </c>
      <c r="BM26" s="263" t="n">
        <v>0</v>
      </c>
      <c r="BN26" s="264" t="n">
        <f aca="false">(BM26)*(1-$J$55)-(BM26)</f>
        <v>0</v>
      </c>
      <c r="BO26" s="96" t="n">
        <v>0</v>
      </c>
      <c r="BP26" s="96" t="n">
        <v>0</v>
      </c>
      <c r="BQ26" s="116" t="n">
        <f aca="false">SUM($AF26:$AG26)+SUM($AL26:$AM26)+SUM($AT26:$AU26)+Z26+AA26+L26+M26+T26+U26</f>
        <v>25390.1457036</v>
      </c>
      <c r="BR26" s="117" t="n">
        <v>0</v>
      </c>
      <c r="BS26" s="117" t="n">
        <v>-25390</v>
      </c>
      <c r="BT26" s="117"/>
      <c r="BU26" s="117" t="n">
        <v>0</v>
      </c>
      <c r="BV26" s="117" t="n">
        <v>0</v>
      </c>
      <c r="BW26" s="118" t="n">
        <f aca="false">(BQ26+BR26+BS26+BU26+BV26)*M</f>
        <v>0.15372545740081</v>
      </c>
      <c r="BX26" s="119" t="n">
        <f aca="false">(BW26/(1+STCLAIRCHIP))-(BW26)</f>
        <v>-0.00180781988642123</v>
      </c>
      <c r="BY26" s="119" t="n">
        <f aca="false">BW26+BX26</f>
        <v>0.151917637514389</v>
      </c>
      <c r="BZ26" s="96" t="n">
        <f aca="false">(BY26)/M</f>
        <v>0.143990117599814</v>
      </c>
      <c r="CA26" s="96" t="n">
        <v>0</v>
      </c>
      <c r="CB26" s="120" t="n">
        <v>0</v>
      </c>
      <c r="CC26" s="121" t="n">
        <v>0</v>
      </c>
      <c r="CD26" s="121" t="n">
        <v>0</v>
      </c>
      <c r="CE26" s="121" t="n">
        <f aca="false">SUM(CB26+CC26+CD26)</f>
        <v>0</v>
      </c>
      <c r="CF26" s="122" t="n">
        <f aca="false">(CE26)*M</f>
        <v>0</v>
      </c>
      <c r="CG26" s="122"/>
      <c r="CH26" s="123" t="n">
        <f aca="false">((CF26)/(1+DAWNKIRK))-(CF26)</f>
        <v>0</v>
      </c>
      <c r="CI26" s="115" t="n">
        <f aca="false">ROUND(CF26+CH26,1)</f>
        <v>0</v>
      </c>
      <c r="CJ26" s="123" t="n">
        <f aca="false">((CI26)/(1+KIRKCHIP))-(CI26)</f>
        <v>0</v>
      </c>
      <c r="CK26" s="123" t="n">
        <f aca="false">CI26+CJ26</f>
        <v>0</v>
      </c>
      <c r="CN26" s="124" t="n">
        <f aca="false">CK26/M</f>
        <v>0</v>
      </c>
      <c r="CO26" s="96" t="n">
        <v>0</v>
      </c>
      <c r="CP26" s="96" t="n">
        <f aca="false">CO26+CN26+BZ26</f>
        <v>0.143990117599814</v>
      </c>
      <c r="CQ26" s="96" t="n">
        <v>0</v>
      </c>
      <c r="CR26" s="40" t="n">
        <v>0</v>
      </c>
      <c r="CS26" s="96" t="n">
        <f aca="false">+CP26+CQ26-CA26-CR26</f>
        <v>0.143990117599814</v>
      </c>
      <c r="CT26" s="96" t="n">
        <f aca="false">CW26*M</f>
        <v>0.15372545740081</v>
      </c>
      <c r="CU26" s="96" t="n">
        <f aca="false">+CT26+CU25</f>
        <v>87076.4783961643</v>
      </c>
      <c r="CV26" s="96" t="n">
        <v>0</v>
      </c>
      <c r="CW26" s="126" t="n">
        <f aca="false">CS26+CS26*STCLAIRCHIP-CV26</f>
        <v>0.145703599999251</v>
      </c>
      <c r="CX26" s="130" t="n">
        <f aca="false">CW26+CX25</f>
        <v>586781.000891104</v>
      </c>
      <c r="CY26" s="96"/>
      <c r="CZ26" s="96"/>
      <c r="DA26" s="129"/>
      <c r="DB26" s="130"/>
    </row>
    <row r="27" customFormat="false" ht="15" hidden="false" customHeight="true" outlineLevel="0" collapsed="false">
      <c r="A27" s="98" t="n">
        <v>36787</v>
      </c>
      <c r="B27" s="265"/>
      <c r="C27" s="265"/>
      <c r="D27" s="265"/>
      <c r="E27" s="265"/>
      <c r="F27" s="265"/>
      <c r="G27" s="265"/>
      <c r="H27" s="265"/>
      <c r="I27" s="266"/>
      <c r="J27" s="266"/>
      <c r="K27" s="267"/>
      <c r="L27" s="255"/>
      <c r="M27" s="251"/>
      <c r="N27" s="252"/>
      <c r="O27" s="253"/>
      <c r="P27" s="141"/>
      <c r="Q27" s="253"/>
      <c r="R27" s="254"/>
      <c r="S27" s="253"/>
      <c r="T27" s="255"/>
      <c r="U27" s="253"/>
      <c r="V27" s="256"/>
      <c r="W27" s="253"/>
      <c r="X27" s="141"/>
      <c r="Y27" s="253"/>
      <c r="Z27" s="250"/>
      <c r="AA27" s="253"/>
      <c r="AB27" s="252"/>
      <c r="AC27" s="253"/>
      <c r="AD27" s="141"/>
      <c r="AE27" s="253"/>
      <c r="AF27" s="250" t="n">
        <v>5583</v>
      </c>
      <c r="AG27" s="257" t="n">
        <f aca="false">(AF27)*(1-$J$53)-(AF27)</f>
        <v>-192.735209400001</v>
      </c>
      <c r="AH27" s="252" t="n">
        <v>0</v>
      </c>
      <c r="AI27" s="253" t="n">
        <f aca="false">(AH27)*(1-$J$53)-(AH27)</f>
        <v>0</v>
      </c>
      <c r="AJ27" s="141" t="n">
        <v>0</v>
      </c>
      <c r="AK27" s="253" t="n">
        <f aca="false">(AJ27)*(1-$J$57)-(AJ27)</f>
        <v>0</v>
      </c>
      <c r="AL27" s="250" t="n">
        <v>5179</v>
      </c>
      <c r="AM27" s="257" t="n">
        <f aca="false">(AL27)*(1-$J$53)-(AL27)</f>
        <v>-178.7884022</v>
      </c>
      <c r="AN27" s="258" t="n">
        <v>0</v>
      </c>
      <c r="AO27" s="253" t="n">
        <f aca="false">(AN27)*(1-$J$53)-(AN27)</f>
        <v>0</v>
      </c>
      <c r="AP27" s="259" t="n">
        <v>0</v>
      </c>
      <c r="AQ27" s="253" t="n">
        <f aca="false">(AP27)*(1-$J$57)-(AP27)</f>
        <v>0</v>
      </c>
      <c r="AR27" s="260" t="n">
        <v>0</v>
      </c>
      <c r="AS27" s="253" t="n">
        <f aca="false">(AR27)*(1-$J$53)-(AR27)</f>
        <v>0</v>
      </c>
      <c r="AT27" s="261" t="n">
        <v>15536</v>
      </c>
      <c r="AU27" s="253" t="n">
        <f aca="false">(AT27)*(1-$J$53)-(AT27)</f>
        <v>-536.330684800001</v>
      </c>
      <c r="AV27" s="123" t="n">
        <v>0</v>
      </c>
      <c r="AW27" s="253" t="n">
        <f aca="false">AV27*-J73</f>
        <v>-0</v>
      </c>
      <c r="AX27" s="259" t="n">
        <v>0</v>
      </c>
      <c r="AY27" s="257" t="n">
        <f aca="false">(AX27)*(1-$J$57)-(AX27)</f>
        <v>0</v>
      </c>
      <c r="AZ27" s="258" t="n">
        <v>0</v>
      </c>
      <c r="BA27" s="253" t="n">
        <f aca="false">(AZ27)*(1-$J$58)-(AZ27)</f>
        <v>0</v>
      </c>
      <c r="BB27" s="262" t="n">
        <v>0</v>
      </c>
      <c r="BC27" s="253" t="n">
        <f aca="false">(BB27)*(1-$J$58)-(BB27)</f>
        <v>0</v>
      </c>
      <c r="BD27" s="105" t="n">
        <v>0</v>
      </c>
      <c r="BE27" s="253" t="n">
        <f aca="false">(BD27)*(1-$J$46)-(BD27)</f>
        <v>0</v>
      </c>
      <c r="BF27" s="111" t="n">
        <v>0</v>
      </c>
      <c r="BG27" s="109" t="n">
        <f aca="false">(BF27)*(1-$J$54)-(BF27)</f>
        <v>0</v>
      </c>
      <c r="BH27" s="111"/>
      <c r="BI27" s="111"/>
      <c r="BJ27" s="111" t="n">
        <v>0</v>
      </c>
      <c r="BK27" s="111"/>
      <c r="BL27" s="111" t="n">
        <v>0</v>
      </c>
      <c r="BM27" s="263" t="n">
        <v>0</v>
      </c>
      <c r="BN27" s="264" t="n">
        <f aca="false">(BM27)*(1-$J$55)-(BM27)</f>
        <v>0</v>
      </c>
      <c r="BO27" s="96" t="n">
        <v>0</v>
      </c>
      <c r="BP27" s="96" t="n">
        <v>0</v>
      </c>
      <c r="BQ27" s="116" t="n">
        <f aca="false">SUM($AF27:$AG27)+SUM($AL27:$AM27)+SUM($AT27:$AU27)+Z27+AA27+L27+M27+T27+U27</f>
        <v>25390.1457036</v>
      </c>
      <c r="BR27" s="117" t="n">
        <v>0</v>
      </c>
      <c r="BS27" s="117" t="n">
        <v>-25390</v>
      </c>
      <c r="BT27" s="117"/>
      <c r="BU27" s="117" t="n">
        <v>0</v>
      </c>
      <c r="BV27" s="117" t="n">
        <v>0</v>
      </c>
      <c r="BW27" s="118" t="n">
        <f aca="false">(BQ27+BR27+BS27+BU27+BV27)*M</f>
        <v>0.15372545740081</v>
      </c>
      <c r="BX27" s="119" t="n">
        <f aca="false">(BW27/(1+STCLAIRCHIP))-(BW27)</f>
        <v>-0.00180781988642123</v>
      </c>
      <c r="BY27" s="119" t="n">
        <f aca="false">BW27+BX27</f>
        <v>0.151917637514389</v>
      </c>
      <c r="BZ27" s="96" t="n">
        <f aca="false">(BY27)/M</f>
        <v>0.143990117599814</v>
      </c>
      <c r="CA27" s="96" t="n">
        <v>0</v>
      </c>
      <c r="CB27" s="120" t="n">
        <v>0</v>
      </c>
      <c r="CC27" s="121" t="n">
        <v>0</v>
      </c>
      <c r="CD27" s="121" t="n">
        <v>0</v>
      </c>
      <c r="CE27" s="121" t="n">
        <f aca="false">SUM(CB27+CC27+CD27)</f>
        <v>0</v>
      </c>
      <c r="CF27" s="122" t="n">
        <f aca="false">(CE27)*M</f>
        <v>0</v>
      </c>
      <c r="CG27" s="122"/>
      <c r="CH27" s="123" t="n">
        <f aca="false">((CF27)/(1+DAWNKIRK))-(CF27)</f>
        <v>0</v>
      </c>
      <c r="CI27" s="115" t="n">
        <f aca="false">ROUND(CF27+CH27,1)</f>
        <v>0</v>
      </c>
      <c r="CJ27" s="123" t="n">
        <f aca="false">((CI27)/(1+KIRKCHIP))-(CI27)</f>
        <v>0</v>
      </c>
      <c r="CK27" s="123" t="n">
        <f aca="false">CI27+CJ27</f>
        <v>0</v>
      </c>
      <c r="CN27" s="124" t="n">
        <f aca="false">CK27/M</f>
        <v>0</v>
      </c>
      <c r="CO27" s="96" t="n">
        <v>0</v>
      </c>
      <c r="CP27" s="96" t="n">
        <f aca="false">CO27+CN27+BZ27</f>
        <v>0.143990117599814</v>
      </c>
      <c r="CQ27" s="96" t="n">
        <v>0</v>
      </c>
      <c r="CR27" s="40" t="n">
        <v>0</v>
      </c>
      <c r="CS27" s="96" t="n">
        <f aca="false">+CP27+CQ27-CA27-CR27</f>
        <v>0.143990117599814</v>
      </c>
      <c r="CT27" s="96" t="n">
        <f aca="false">CW27*M</f>
        <v>0.15372545740081</v>
      </c>
      <c r="CU27" s="96" t="n">
        <f aca="false">+CT27+CU26</f>
        <v>87076.6321216218</v>
      </c>
      <c r="CV27" s="96" t="n">
        <v>0</v>
      </c>
      <c r="CW27" s="126" t="n">
        <f aca="false">CS27+CS27*STCLAIRCHIP-CV27</f>
        <v>0.145703599999251</v>
      </c>
      <c r="CX27" s="130" t="n">
        <f aca="false">CW27+CX26</f>
        <v>586781.146594704</v>
      </c>
      <c r="CY27" s="96"/>
      <c r="CZ27" s="96"/>
      <c r="DA27" s="129"/>
      <c r="DB27" s="130"/>
    </row>
    <row r="28" customFormat="false" ht="15" hidden="false" customHeight="true" outlineLevel="0" collapsed="false">
      <c r="A28" s="98" t="n">
        <v>36788</v>
      </c>
      <c r="B28" s="265"/>
      <c r="C28" s="265"/>
      <c r="D28" s="265"/>
      <c r="E28" s="265"/>
      <c r="F28" s="265"/>
      <c r="G28" s="265"/>
      <c r="H28" s="265"/>
      <c r="I28" s="266"/>
      <c r="J28" s="266"/>
      <c r="K28" s="267"/>
      <c r="L28" s="255"/>
      <c r="M28" s="251"/>
      <c r="N28" s="252"/>
      <c r="O28" s="253"/>
      <c r="P28" s="141"/>
      <c r="Q28" s="253"/>
      <c r="R28" s="254"/>
      <c r="S28" s="253"/>
      <c r="T28" s="255"/>
      <c r="U28" s="253"/>
      <c r="V28" s="256"/>
      <c r="W28" s="253"/>
      <c r="X28" s="141"/>
      <c r="Y28" s="253"/>
      <c r="Z28" s="250"/>
      <c r="AA28" s="253"/>
      <c r="AB28" s="252"/>
      <c r="AC28" s="253"/>
      <c r="AD28" s="141"/>
      <c r="AE28" s="253"/>
      <c r="AF28" s="250" t="n">
        <v>5583</v>
      </c>
      <c r="AG28" s="257" t="n">
        <f aca="false">(AF28)*(1-$J$53)-(AF28)</f>
        <v>-192.735209400001</v>
      </c>
      <c r="AH28" s="252" t="n">
        <v>0</v>
      </c>
      <c r="AI28" s="253" t="n">
        <f aca="false">(AH28)*(1-$J$53)-(AH28)</f>
        <v>0</v>
      </c>
      <c r="AJ28" s="141" t="n">
        <v>0</v>
      </c>
      <c r="AK28" s="253" t="n">
        <f aca="false">(AJ28)*(1-$J$57)-(AJ28)</f>
        <v>0</v>
      </c>
      <c r="AL28" s="250" t="n">
        <v>5179</v>
      </c>
      <c r="AM28" s="257" t="n">
        <f aca="false">(AL28)*(1-$J$53)-(AL28)</f>
        <v>-178.7884022</v>
      </c>
      <c r="AN28" s="258" t="n">
        <v>0</v>
      </c>
      <c r="AO28" s="253" t="n">
        <f aca="false">(AN28)*(1-$J$53)-(AN28)</f>
        <v>0</v>
      </c>
      <c r="AP28" s="259" t="n">
        <v>0</v>
      </c>
      <c r="AQ28" s="253" t="n">
        <f aca="false">(AP28)*(1-$J$57)-(AP28)</f>
        <v>0</v>
      </c>
      <c r="AR28" s="260" t="n">
        <v>0</v>
      </c>
      <c r="AS28" s="253" t="n">
        <f aca="false">(AR28)*(1-$J$53)-(AR28)</f>
        <v>0</v>
      </c>
      <c r="AT28" s="261" t="n">
        <v>15536</v>
      </c>
      <c r="AU28" s="253" t="n">
        <f aca="false">(AT28)*(1-$J$53)-(AT28)</f>
        <v>-536.330684800001</v>
      </c>
      <c r="AV28" s="123" t="n">
        <v>0</v>
      </c>
      <c r="AW28" s="253" t="n">
        <f aca="false">AV28*-J74</f>
        <v>-0</v>
      </c>
      <c r="AX28" s="259" t="n">
        <v>0</v>
      </c>
      <c r="AY28" s="257" t="n">
        <f aca="false">(AX28)*(1-$J$57)-(AX28)</f>
        <v>0</v>
      </c>
      <c r="AZ28" s="258" t="n">
        <v>0</v>
      </c>
      <c r="BA28" s="253" t="n">
        <f aca="false">(AZ28)*(1-$J$58)-(AZ28)</f>
        <v>0</v>
      </c>
      <c r="BB28" s="262" t="n">
        <v>0</v>
      </c>
      <c r="BC28" s="253" t="n">
        <f aca="false">(BB28)*(1-$J$58)-(BB28)</f>
        <v>0</v>
      </c>
      <c r="BD28" s="105" t="n">
        <v>0</v>
      </c>
      <c r="BE28" s="253" t="n">
        <f aca="false">(BD28)*(1-$J$46)-(BD28)</f>
        <v>0</v>
      </c>
      <c r="BF28" s="111" t="n">
        <v>0</v>
      </c>
      <c r="BG28" s="109" t="n">
        <f aca="false">(BF28)*(1-$J$54)-(BF28)</f>
        <v>0</v>
      </c>
      <c r="BH28" s="111"/>
      <c r="BI28" s="111"/>
      <c r="BJ28" s="111" t="n">
        <v>0</v>
      </c>
      <c r="BK28" s="111"/>
      <c r="BL28" s="111" t="n">
        <v>0</v>
      </c>
      <c r="BM28" s="263" t="n">
        <v>0</v>
      </c>
      <c r="BN28" s="264" t="n">
        <f aca="false">(BM28)*(1-$J$55)-(BM28)</f>
        <v>0</v>
      </c>
      <c r="BO28" s="96" t="n">
        <v>0</v>
      </c>
      <c r="BP28" s="96" t="n">
        <v>0</v>
      </c>
      <c r="BQ28" s="116" t="n">
        <f aca="false">SUM($AF28:$AG28)+SUM($AL28:$AM28)+SUM($AT28:$AU28)+Z28+AA28+L28+M28+T28+U28</f>
        <v>25390.1457036</v>
      </c>
      <c r="BR28" s="117" t="n">
        <v>0</v>
      </c>
      <c r="BS28" s="117" t="n">
        <v>-25390</v>
      </c>
      <c r="BT28" s="117"/>
      <c r="BU28" s="117" t="n">
        <v>0</v>
      </c>
      <c r="BV28" s="117" t="n">
        <v>0</v>
      </c>
      <c r="BW28" s="118" t="n">
        <f aca="false">(BQ28+BR28+BS28+BU28+BV28)*M</f>
        <v>0.15372545740081</v>
      </c>
      <c r="BX28" s="119" t="n">
        <f aca="false">(BW28/(1+STCLAIRCHIP))-(BW28)</f>
        <v>-0.00180781988642123</v>
      </c>
      <c r="BY28" s="119" t="n">
        <f aca="false">BW28+BX28</f>
        <v>0.151917637514389</v>
      </c>
      <c r="BZ28" s="96" t="n">
        <f aca="false">(BY28)/M</f>
        <v>0.143990117599814</v>
      </c>
      <c r="CA28" s="96" t="n">
        <v>0</v>
      </c>
      <c r="CB28" s="120" t="n">
        <v>0</v>
      </c>
      <c r="CC28" s="121" t="n">
        <v>0</v>
      </c>
      <c r="CD28" s="121" t="n">
        <v>0</v>
      </c>
      <c r="CE28" s="121" t="n">
        <f aca="false">SUM(CB28+CC28+CD28)</f>
        <v>0</v>
      </c>
      <c r="CF28" s="122" t="n">
        <f aca="false">(CE28)*M</f>
        <v>0</v>
      </c>
      <c r="CG28" s="122"/>
      <c r="CH28" s="123" t="n">
        <f aca="false">((CF28)/(1+DAWNKIRK))-(CF28)</f>
        <v>0</v>
      </c>
      <c r="CI28" s="115" t="n">
        <f aca="false">ROUND(CF28+CH28,1)</f>
        <v>0</v>
      </c>
      <c r="CJ28" s="123" t="n">
        <f aca="false">((CI28)/(1+KIRKCHIP))-(CI28)</f>
        <v>0</v>
      </c>
      <c r="CK28" s="123" t="n">
        <f aca="false">CI28+CJ28</f>
        <v>0</v>
      </c>
      <c r="CN28" s="124" t="n">
        <f aca="false">CK28/M</f>
        <v>0</v>
      </c>
      <c r="CO28" s="96" t="n">
        <v>0</v>
      </c>
      <c r="CP28" s="96" t="n">
        <f aca="false">CO28+CN28+BZ28</f>
        <v>0.143990117599814</v>
      </c>
      <c r="CQ28" s="96" t="n">
        <v>0</v>
      </c>
      <c r="CR28" s="40" t="n">
        <v>0</v>
      </c>
      <c r="CS28" s="96" t="n">
        <f aca="false">+CP28+CQ28-CA28-CR28</f>
        <v>0.143990117599814</v>
      </c>
      <c r="CT28" s="96" t="n">
        <f aca="false">CW28*M</f>
        <v>0.15372545740081</v>
      </c>
      <c r="CU28" s="96" t="n">
        <f aca="false">+CT28+CU27</f>
        <v>87076.7858470792</v>
      </c>
      <c r="CV28" s="96" t="n">
        <v>0</v>
      </c>
      <c r="CW28" s="126" t="n">
        <f aca="false">CS28+CS28*STCLAIRCHIP-CV28</f>
        <v>0.145703599999251</v>
      </c>
      <c r="CX28" s="130" t="n">
        <f aca="false">CW28+CX27</f>
        <v>586781.292298304</v>
      </c>
      <c r="CY28" s="96"/>
      <c r="CZ28" s="96"/>
      <c r="DA28" s="129"/>
      <c r="DB28" s="130"/>
    </row>
    <row r="29" customFormat="false" ht="15" hidden="false" customHeight="true" outlineLevel="0" collapsed="false">
      <c r="A29" s="98" t="n">
        <v>36789</v>
      </c>
      <c r="B29" s="265"/>
      <c r="C29" s="265"/>
      <c r="D29" s="265"/>
      <c r="E29" s="265"/>
      <c r="F29" s="265"/>
      <c r="G29" s="265"/>
      <c r="H29" s="265"/>
      <c r="I29" s="266"/>
      <c r="J29" s="266"/>
      <c r="K29" s="267"/>
      <c r="L29" s="255"/>
      <c r="M29" s="251"/>
      <c r="N29" s="252"/>
      <c r="O29" s="253"/>
      <c r="P29" s="141"/>
      <c r="Q29" s="253"/>
      <c r="R29" s="254"/>
      <c r="S29" s="253"/>
      <c r="T29" s="255"/>
      <c r="U29" s="253"/>
      <c r="V29" s="256"/>
      <c r="W29" s="253"/>
      <c r="X29" s="141"/>
      <c r="Y29" s="253"/>
      <c r="Z29" s="250"/>
      <c r="AA29" s="253"/>
      <c r="AB29" s="252"/>
      <c r="AC29" s="253"/>
      <c r="AD29" s="141"/>
      <c r="AE29" s="253"/>
      <c r="AF29" s="250" t="n">
        <v>5583</v>
      </c>
      <c r="AG29" s="257" t="n">
        <f aca="false">(AF29)*(1-$J$53)-(AF29)</f>
        <v>-192.735209400001</v>
      </c>
      <c r="AH29" s="252" t="n">
        <v>0</v>
      </c>
      <c r="AI29" s="253" t="n">
        <f aca="false">(AH29)*(1-$J$53)-(AH29)</f>
        <v>0</v>
      </c>
      <c r="AJ29" s="141" t="n">
        <v>0</v>
      </c>
      <c r="AK29" s="253" t="n">
        <f aca="false">(AJ29)*(1-$J$57)-(AJ29)</f>
        <v>0</v>
      </c>
      <c r="AL29" s="250" t="n">
        <v>5179</v>
      </c>
      <c r="AM29" s="257" t="n">
        <f aca="false">(AL29)*(1-$J$53)-(AL29)</f>
        <v>-178.7884022</v>
      </c>
      <c r="AN29" s="258" t="n">
        <v>0</v>
      </c>
      <c r="AO29" s="253" t="n">
        <f aca="false">(AN29)*(1-$J$53)-(AN29)</f>
        <v>0</v>
      </c>
      <c r="AP29" s="259" t="n">
        <v>0</v>
      </c>
      <c r="AQ29" s="253" t="n">
        <f aca="false">(AP29)*(1-$J$57)-(AP29)</f>
        <v>0</v>
      </c>
      <c r="AR29" s="260" t="n">
        <v>0</v>
      </c>
      <c r="AS29" s="253" t="n">
        <f aca="false">(AR29)*(1-$J$53)-(AR29)</f>
        <v>0</v>
      </c>
      <c r="AT29" s="261" t="n">
        <v>15536</v>
      </c>
      <c r="AU29" s="253" t="n">
        <f aca="false">(AT29)*(1-$J$53)-(AT29)</f>
        <v>-536.330684800001</v>
      </c>
      <c r="AV29" s="123" t="n">
        <v>0</v>
      </c>
      <c r="AW29" s="253" t="n">
        <f aca="false">AV29*-J75</f>
        <v>-0</v>
      </c>
      <c r="AX29" s="259" t="n">
        <v>0</v>
      </c>
      <c r="AY29" s="257" t="n">
        <f aca="false">(AX29)*(1-$J$57)-(AX29)</f>
        <v>0</v>
      </c>
      <c r="AZ29" s="258" t="n">
        <v>0</v>
      </c>
      <c r="BA29" s="253" t="n">
        <f aca="false">(AZ29)*(1-$J$58)-(AZ29)</f>
        <v>0</v>
      </c>
      <c r="BB29" s="262" t="n">
        <v>0</v>
      </c>
      <c r="BC29" s="253" t="n">
        <f aca="false">(BB29)*(1-$J$58)-(BB29)</f>
        <v>0</v>
      </c>
      <c r="BD29" s="105" t="n">
        <v>0</v>
      </c>
      <c r="BE29" s="253" t="n">
        <f aca="false">(BD29)*(1-$J$46)-(BD29)</f>
        <v>0</v>
      </c>
      <c r="BF29" s="111" t="n">
        <v>0</v>
      </c>
      <c r="BG29" s="109" t="n">
        <f aca="false">(BF29)*(1-$J$54)-(BF29)</f>
        <v>0</v>
      </c>
      <c r="BH29" s="111"/>
      <c r="BI29" s="111"/>
      <c r="BJ29" s="111" t="n">
        <v>0</v>
      </c>
      <c r="BK29" s="111"/>
      <c r="BL29" s="111" t="n">
        <v>0</v>
      </c>
      <c r="BM29" s="263" t="n">
        <v>0</v>
      </c>
      <c r="BN29" s="264" t="n">
        <f aca="false">(BM29)*(1-$J$55)-(BM29)</f>
        <v>0</v>
      </c>
      <c r="BO29" s="96" t="n">
        <v>0</v>
      </c>
      <c r="BP29" s="96" t="n">
        <v>0</v>
      </c>
      <c r="BQ29" s="116" t="n">
        <f aca="false">SUM($AF29:$AG29)+SUM($AL29:$AM29)+SUM($AT29:$AU29)+Z29+AA29+L29+M29+T29+U29</f>
        <v>25390.1457036</v>
      </c>
      <c r="BR29" s="117" t="n">
        <v>0</v>
      </c>
      <c r="BS29" s="117" t="n">
        <v>-25390</v>
      </c>
      <c r="BT29" s="117"/>
      <c r="BU29" s="117" t="n">
        <v>0</v>
      </c>
      <c r="BV29" s="117" t="n">
        <v>0</v>
      </c>
      <c r="BW29" s="118" t="n">
        <f aca="false">(BQ29+BR29+BS29+BU29+BV29)*M</f>
        <v>0.15372545740081</v>
      </c>
      <c r="BX29" s="119" t="n">
        <f aca="false">(BW29/(1+STCLAIRCHIP))-(BW29)</f>
        <v>-0.00180781988642123</v>
      </c>
      <c r="BY29" s="119" t="n">
        <f aca="false">BW29+BX29</f>
        <v>0.151917637514389</v>
      </c>
      <c r="BZ29" s="96" t="n">
        <f aca="false">(BY29)/M</f>
        <v>0.143990117599814</v>
      </c>
      <c r="CA29" s="96" t="n">
        <v>0</v>
      </c>
      <c r="CB29" s="120" t="n">
        <v>0</v>
      </c>
      <c r="CC29" s="121" t="n">
        <v>0</v>
      </c>
      <c r="CD29" s="121" t="n">
        <v>0</v>
      </c>
      <c r="CE29" s="121" t="n">
        <f aca="false">SUM(CB29+CC29+CD29)</f>
        <v>0</v>
      </c>
      <c r="CF29" s="122" t="n">
        <f aca="false">(CE29)*M</f>
        <v>0</v>
      </c>
      <c r="CG29" s="122"/>
      <c r="CH29" s="123" t="n">
        <f aca="false">((CF29)/(1+DAWNKIRK))-(CF29)</f>
        <v>0</v>
      </c>
      <c r="CI29" s="115" t="n">
        <f aca="false">ROUND(CF29+CH29,1)</f>
        <v>0</v>
      </c>
      <c r="CJ29" s="123" t="n">
        <f aca="false">((CI29)/(1+KIRKCHIP))-(CI29)</f>
        <v>0</v>
      </c>
      <c r="CK29" s="123" t="n">
        <f aca="false">CI29+CJ29</f>
        <v>0</v>
      </c>
      <c r="CN29" s="124" t="n">
        <f aca="false">CK29/M</f>
        <v>0</v>
      </c>
      <c r="CO29" s="96" t="n">
        <v>0</v>
      </c>
      <c r="CP29" s="96" t="n">
        <f aca="false">CO29+CN29+BZ29</f>
        <v>0.143990117599814</v>
      </c>
      <c r="CQ29" s="96" t="n">
        <v>0</v>
      </c>
      <c r="CR29" s="40" t="n">
        <v>0</v>
      </c>
      <c r="CS29" s="96" t="n">
        <f aca="false">+CP29+CQ29-CA29-CR29</f>
        <v>0.143990117599814</v>
      </c>
      <c r="CT29" s="96" t="n">
        <f aca="false">CW29*M</f>
        <v>0.15372545740081</v>
      </c>
      <c r="CU29" s="96" t="n">
        <f aca="false">+CT29+CU28</f>
        <v>87076.9395725366</v>
      </c>
      <c r="CV29" s="96" t="n">
        <v>0</v>
      </c>
      <c r="CW29" s="126" t="n">
        <f aca="false">CS29+CS29*STCLAIRCHIP-CV29</f>
        <v>0.145703599999251</v>
      </c>
      <c r="CX29" s="130" t="n">
        <f aca="false">CW29+CX28</f>
        <v>586781.438001904</v>
      </c>
      <c r="CY29" s="96"/>
      <c r="CZ29" s="96"/>
      <c r="DA29" s="129"/>
      <c r="DB29" s="130"/>
    </row>
    <row r="30" customFormat="false" ht="13.5" hidden="false" customHeight="true" outlineLevel="0" collapsed="false">
      <c r="A30" s="98" t="n">
        <v>36790</v>
      </c>
      <c r="B30" s="265"/>
      <c r="C30" s="265"/>
      <c r="D30" s="265"/>
      <c r="E30" s="265"/>
      <c r="F30" s="265"/>
      <c r="G30" s="265"/>
      <c r="H30" s="265"/>
      <c r="I30" s="266"/>
      <c r="J30" s="266"/>
      <c r="K30" s="267"/>
      <c r="L30" s="255"/>
      <c r="M30" s="251"/>
      <c r="N30" s="252"/>
      <c r="O30" s="253"/>
      <c r="P30" s="141"/>
      <c r="Q30" s="253"/>
      <c r="R30" s="254"/>
      <c r="S30" s="253"/>
      <c r="T30" s="255"/>
      <c r="U30" s="253"/>
      <c r="V30" s="256"/>
      <c r="W30" s="253"/>
      <c r="X30" s="141"/>
      <c r="Y30" s="253"/>
      <c r="Z30" s="250"/>
      <c r="AA30" s="253"/>
      <c r="AB30" s="252"/>
      <c r="AC30" s="253"/>
      <c r="AD30" s="141"/>
      <c r="AE30" s="253"/>
      <c r="AF30" s="250" t="n">
        <v>5583</v>
      </c>
      <c r="AG30" s="257" t="n">
        <f aca="false">(AF30)*(1-$J$53)-(AF30)</f>
        <v>-192.735209400001</v>
      </c>
      <c r="AH30" s="252" t="n">
        <v>0</v>
      </c>
      <c r="AI30" s="253" t="n">
        <f aca="false">(AH30)*(1-$J$53)-(AH30)</f>
        <v>0</v>
      </c>
      <c r="AJ30" s="141" t="n">
        <v>0</v>
      </c>
      <c r="AK30" s="253" t="n">
        <f aca="false">(AJ30)*(1-$J$57)-(AJ30)</f>
        <v>0</v>
      </c>
      <c r="AL30" s="250" t="n">
        <v>5179</v>
      </c>
      <c r="AM30" s="257" t="n">
        <f aca="false">(AL30)*(1-$J$53)-(AL30)</f>
        <v>-178.7884022</v>
      </c>
      <c r="AN30" s="258" t="n">
        <v>0</v>
      </c>
      <c r="AO30" s="253" t="n">
        <f aca="false">(AN30)*(1-$J$53)-(AN30)</f>
        <v>0</v>
      </c>
      <c r="AP30" s="259" t="n">
        <v>0</v>
      </c>
      <c r="AQ30" s="253" t="n">
        <f aca="false">(AP30)*(1-$J$57)-(AP30)</f>
        <v>0</v>
      </c>
      <c r="AR30" s="260" t="n">
        <v>0</v>
      </c>
      <c r="AS30" s="253" t="n">
        <f aca="false">(AR30)*(1-$J$53)-(AR30)</f>
        <v>0</v>
      </c>
      <c r="AT30" s="261" t="n">
        <v>15536</v>
      </c>
      <c r="AU30" s="253" t="n">
        <f aca="false">(AT30)*(1-$J$53)-(AT30)</f>
        <v>-536.330684800001</v>
      </c>
      <c r="AV30" s="123" t="n">
        <v>0</v>
      </c>
      <c r="AW30" s="253" t="n">
        <f aca="false">AV30*-J76</f>
        <v>-0</v>
      </c>
      <c r="AX30" s="259" t="n">
        <v>0</v>
      </c>
      <c r="AY30" s="257" t="n">
        <f aca="false">(AX30)*(1-$J$57)-(AX30)</f>
        <v>0</v>
      </c>
      <c r="AZ30" s="258" t="n">
        <v>0</v>
      </c>
      <c r="BA30" s="253" t="n">
        <f aca="false">(AZ30)*(1-$J$58)-(AZ30)</f>
        <v>0</v>
      </c>
      <c r="BB30" s="262" t="n">
        <v>0</v>
      </c>
      <c r="BC30" s="253" t="n">
        <f aca="false">(BB30)*(1-$J$58)-(BB30)</f>
        <v>0</v>
      </c>
      <c r="BD30" s="105" t="n">
        <v>0</v>
      </c>
      <c r="BE30" s="253" t="n">
        <f aca="false">(BD30)*(1-$J$46)-(BD30)</f>
        <v>0</v>
      </c>
      <c r="BF30" s="111" t="n">
        <v>0</v>
      </c>
      <c r="BG30" s="109" t="n">
        <f aca="false">(BF30)*(1-$J$54)-(BF30)</f>
        <v>0</v>
      </c>
      <c r="BH30" s="111"/>
      <c r="BI30" s="111"/>
      <c r="BJ30" s="111" t="n">
        <v>0</v>
      </c>
      <c r="BK30" s="111"/>
      <c r="BL30" s="111" t="n">
        <v>0</v>
      </c>
      <c r="BM30" s="263" t="n">
        <v>0</v>
      </c>
      <c r="BN30" s="264" t="n">
        <f aca="false">(BM30)*(1-$J$55)-(BM30)</f>
        <v>0</v>
      </c>
      <c r="BO30" s="96" t="n">
        <v>0</v>
      </c>
      <c r="BP30" s="96" t="n">
        <v>0</v>
      </c>
      <c r="BQ30" s="116" t="n">
        <f aca="false">SUM($AF30:$AG30)+SUM($AL30:$AM30)+SUM($AT30:$AU30)+Z30+AA30+L30+M30+T30+U30</f>
        <v>25390.1457036</v>
      </c>
      <c r="BR30" s="117" t="n">
        <v>0</v>
      </c>
      <c r="BS30" s="117" t="n">
        <v>-25390</v>
      </c>
      <c r="BT30" s="117"/>
      <c r="BU30" s="117" t="n">
        <v>0</v>
      </c>
      <c r="BV30" s="117" t="n">
        <v>0</v>
      </c>
      <c r="BW30" s="118" t="n">
        <f aca="false">(BQ30+BR30+BS30+BU30+BV30)*M</f>
        <v>0.15372545740081</v>
      </c>
      <c r="BX30" s="119" t="n">
        <f aca="false">(BW30/(1+STCLAIRCHIP))-(BW30)</f>
        <v>-0.00180781988642123</v>
      </c>
      <c r="BY30" s="119" t="n">
        <f aca="false">BW30+BX30</f>
        <v>0.151917637514389</v>
      </c>
      <c r="BZ30" s="96" t="n">
        <f aca="false">(BY30)/M</f>
        <v>0.143990117599814</v>
      </c>
      <c r="CA30" s="96" t="n">
        <v>0</v>
      </c>
      <c r="CB30" s="120" t="n">
        <v>0</v>
      </c>
      <c r="CC30" s="121" t="n">
        <v>0</v>
      </c>
      <c r="CD30" s="121" t="n">
        <v>0</v>
      </c>
      <c r="CE30" s="121" t="n">
        <f aca="false">SUM(CB30+CC30+CD30)</f>
        <v>0</v>
      </c>
      <c r="CF30" s="122" t="n">
        <f aca="false">(CE30)*M</f>
        <v>0</v>
      </c>
      <c r="CG30" s="122"/>
      <c r="CH30" s="123" t="n">
        <f aca="false">((CF30)/(1+DAWNKIRK))-(CF30)</f>
        <v>0</v>
      </c>
      <c r="CI30" s="115" t="n">
        <f aca="false">ROUND(CF30+CH30,1)</f>
        <v>0</v>
      </c>
      <c r="CJ30" s="123" t="n">
        <f aca="false">((CI30)/(1+KIRKCHIP))-(CI30)</f>
        <v>0</v>
      </c>
      <c r="CK30" s="123" t="n">
        <f aca="false">CI30+CJ30</f>
        <v>0</v>
      </c>
      <c r="CN30" s="124" t="n">
        <f aca="false">CK30/M</f>
        <v>0</v>
      </c>
      <c r="CO30" s="96" t="n">
        <v>0</v>
      </c>
      <c r="CP30" s="96" t="n">
        <f aca="false">CO30+CN30+BZ30</f>
        <v>0.143990117599814</v>
      </c>
      <c r="CQ30" s="96" t="n">
        <v>0</v>
      </c>
      <c r="CR30" s="40" t="n">
        <v>0</v>
      </c>
      <c r="CS30" s="96" t="n">
        <f aca="false">+CP30+CQ30-CA30-CR30</f>
        <v>0.143990117599814</v>
      </c>
      <c r="CT30" s="96" t="n">
        <f aca="false">CW30*M</f>
        <v>0.15372545740081</v>
      </c>
      <c r="CU30" s="96" t="n">
        <f aca="false">+CT30+CU29</f>
        <v>87077.093297994</v>
      </c>
      <c r="CV30" s="96" t="n">
        <v>0</v>
      </c>
      <c r="CW30" s="126" t="n">
        <f aca="false">CS30+CS30*STCLAIRCHIP-CV30</f>
        <v>0.145703599999251</v>
      </c>
      <c r="CX30" s="130" t="n">
        <f aca="false">CW30+CX29</f>
        <v>586781.583705504</v>
      </c>
      <c r="CY30" s="96"/>
      <c r="CZ30" s="96"/>
      <c r="DA30" s="129"/>
      <c r="DB30" s="130"/>
    </row>
    <row r="31" customFormat="false" ht="13.5" hidden="false" customHeight="true" outlineLevel="0" collapsed="false">
      <c r="A31" s="98" t="n">
        <v>36791</v>
      </c>
      <c r="B31" s="265"/>
      <c r="C31" s="265"/>
      <c r="D31" s="265"/>
      <c r="E31" s="265"/>
      <c r="F31" s="265"/>
      <c r="G31" s="265"/>
      <c r="H31" s="265"/>
      <c r="I31" s="266"/>
      <c r="J31" s="266"/>
      <c r="K31" s="267"/>
      <c r="L31" s="255"/>
      <c r="M31" s="251"/>
      <c r="N31" s="252"/>
      <c r="O31" s="253"/>
      <c r="P31" s="141"/>
      <c r="Q31" s="253"/>
      <c r="R31" s="254"/>
      <c r="S31" s="253"/>
      <c r="T31" s="255"/>
      <c r="U31" s="253"/>
      <c r="V31" s="256"/>
      <c r="W31" s="253"/>
      <c r="X31" s="141"/>
      <c r="Y31" s="253"/>
      <c r="Z31" s="250"/>
      <c r="AA31" s="253"/>
      <c r="AB31" s="252"/>
      <c r="AC31" s="253"/>
      <c r="AD31" s="141"/>
      <c r="AE31" s="253"/>
      <c r="AF31" s="250" t="n">
        <v>5583</v>
      </c>
      <c r="AG31" s="257" t="n">
        <f aca="false">(AF31)*(1-$J$53)-(AF31)</f>
        <v>-192.735209400001</v>
      </c>
      <c r="AH31" s="252" t="n">
        <v>0</v>
      </c>
      <c r="AI31" s="253" t="n">
        <f aca="false">(AH31)*(1-$J$53)-(AH31)</f>
        <v>0</v>
      </c>
      <c r="AJ31" s="141" t="n">
        <v>0</v>
      </c>
      <c r="AK31" s="253" t="n">
        <f aca="false">(AJ31)*(1-$J$57)-(AJ31)</f>
        <v>0</v>
      </c>
      <c r="AL31" s="250" t="n">
        <v>5179</v>
      </c>
      <c r="AM31" s="257" t="n">
        <f aca="false">(AL31)*(1-$J$53)-(AL31)</f>
        <v>-178.7884022</v>
      </c>
      <c r="AN31" s="258" t="n">
        <v>0</v>
      </c>
      <c r="AO31" s="253" t="n">
        <f aca="false">(AN31)*(1-$J$53)-(AN31)</f>
        <v>0</v>
      </c>
      <c r="AP31" s="259" t="n">
        <v>0</v>
      </c>
      <c r="AQ31" s="253" t="n">
        <f aca="false">(AP31)*(1-$J$57)-(AP31)</f>
        <v>0</v>
      </c>
      <c r="AR31" s="260" t="n">
        <v>0</v>
      </c>
      <c r="AS31" s="253" t="n">
        <f aca="false">(AR31)*(1-$J$53)-(AR31)</f>
        <v>0</v>
      </c>
      <c r="AT31" s="261" t="n">
        <v>15536</v>
      </c>
      <c r="AU31" s="253" t="n">
        <f aca="false">(AT31)*(1-$J$53)-(AT31)</f>
        <v>-536.330684800001</v>
      </c>
      <c r="AV31" s="123" t="n">
        <v>0</v>
      </c>
      <c r="AW31" s="253" t="n">
        <f aca="false">AV31*-J77</f>
        <v>-0</v>
      </c>
      <c r="AX31" s="259" t="n">
        <v>0</v>
      </c>
      <c r="AY31" s="257" t="n">
        <f aca="false">(AX31)*(1-$J$57)-(AX31)</f>
        <v>0</v>
      </c>
      <c r="AZ31" s="258" t="n">
        <v>0</v>
      </c>
      <c r="BA31" s="253" t="n">
        <f aca="false">(AZ31)*(1-$J$58)-(AZ31)</f>
        <v>0</v>
      </c>
      <c r="BB31" s="262" t="n">
        <v>0</v>
      </c>
      <c r="BC31" s="253" t="n">
        <f aca="false">(BB31)*(1-$J$58)-(BB31)</f>
        <v>0</v>
      </c>
      <c r="BD31" s="105" t="n">
        <v>0</v>
      </c>
      <c r="BE31" s="253" t="n">
        <f aca="false">(BD31)*(1-$J$46)-(BD31)</f>
        <v>0</v>
      </c>
      <c r="BF31" s="111" t="n">
        <v>0</v>
      </c>
      <c r="BG31" s="109" t="n">
        <f aca="false">(BF31)*(1-$J$54)-(BF31)</f>
        <v>0</v>
      </c>
      <c r="BH31" s="111"/>
      <c r="BI31" s="111"/>
      <c r="BJ31" s="111" t="n">
        <v>0</v>
      </c>
      <c r="BK31" s="111"/>
      <c r="BL31" s="111" t="n">
        <v>0</v>
      </c>
      <c r="BM31" s="263" t="n">
        <v>0</v>
      </c>
      <c r="BN31" s="264" t="n">
        <f aca="false">(BM31)*(1-$J$55)-(BM31)</f>
        <v>0</v>
      </c>
      <c r="BO31" s="96" t="n">
        <v>0</v>
      </c>
      <c r="BP31" s="96" t="n">
        <v>0</v>
      </c>
      <c r="BQ31" s="116" t="n">
        <f aca="false">SUM($AF31:$AG31)+SUM($AL31:$AM31)+SUM($AT31:$AU31)+Z31+AA31+L31+M31+T31+U31</f>
        <v>25390.1457036</v>
      </c>
      <c r="BR31" s="117" t="n">
        <v>0</v>
      </c>
      <c r="BS31" s="117" t="n">
        <v>-25390</v>
      </c>
      <c r="BT31" s="117"/>
      <c r="BU31" s="117" t="n">
        <v>0</v>
      </c>
      <c r="BV31" s="117" t="n">
        <v>0</v>
      </c>
      <c r="BW31" s="118" t="n">
        <f aca="false">(BQ31+BR31+BS31+BU31+BV31)*M</f>
        <v>0.15372545740081</v>
      </c>
      <c r="BX31" s="119" t="n">
        <f aca="false">(BW31/(1+STCLAIRCHIP))-(BW31)</f>
        <v>-0.00180781988642123</v>
      </c>
      <c r="BY31" s="119" t="n">
        <f aca="false">BW31+BX31</f>
        <v>0.151917637514389</v>
      </c>
      <c r="BZ31" s="96" t="n">
        <f aca="false">(BY31)/M</f>
        <v>0.143990117599814</v>
      </c>
      <c r="CA31" s="96" t="n">
        <v>0</v>
      </c>
      <c r="CB31" s="120" t="n">
        <v>0</v>
      </c>
      <c r="CC31" s="121" t="n">
        <v>0</v>
      </c>
      <c r="CD31" s="121" t="n">
        <v>0</v>
      </c>
      <c r="CE31" s="121" t="n">
        <f aca="false">SUM(CB31+CC31+CD31)</f>
        <v>0</v>
      </c>
      <c r="CF31" s="122" t="n">
        <f aca="false">(CE31)*M</f>
        <v>0</v>
      </c>
      <c r="CG31" s="122"/>
      <c r="CH31" s="123" t="n">
        <f aca="false">((CF31)/(1+DAWNKIRK))-(CF31)</f>
        <v>0</v>
      </c>
      <c r="CI31" s="115" t="n">
        <f aca="false">ROUND(CF31+CH31,1)</f>
        <v>0</v>
      </c>
      <c r="CJ31" s="123" t="n">
        <f aca="false">((CI31)/(1+KIRKCHIP))-(CI31)</f>
        <v>0</v>
      </c>
      <c r="CK31" s="123" t="n">
        <f aca="false">CI31+CJ31</f>
        <v>0</v>
      </c>
      <c r="CN31" s="124" t="n">
        <f aca="false">CK31/M</f>
        <v>0</v>
      </c>
      <c r="CO31" s="96" t="n">
        <v>0</v>
      </c>
      <c r="CP31" s="96" t="n">
        <f aca="false">CO31+CN31+BZ31</f>
        <v>0.143990117599814</v>
      </c>
      <c r="CQ31" s="96" t="n">
        <v>0</v>
      </c>
      <c r="CR31" s="40" t="n">
        <v>0</v>
      </c>
      <c r="CS31" s="96" t="n">
        <f aca="false">+CP31+CQ31-CA31-CR31</f>
        <v>0.143990117599814</v>
      </c>
      <c r="CT31" s="96" t="n">
        <f aca="false">CW31*M</f>
        <v>0.15372545740081</v>
      </c>
      <c r="CU31" s="96" t="n">
        <f aca="false">+CT31+CU30</f>
        <v>87077.2470234514</v>
      </c>
      <c r="CV31" s="96" t="n">
        <v>0</v>
      </c>
      <c r="CW31" s="126" t="n">
        <f aca="false">CS31+CS31*STCLAIRCHIP-CV31</f>
        <v>0.145703599999251</v>
      </c>
      <c r="CX31" s="130" t="n">
        <f aca="false">CW31+CX30</f>
        <v>586781.729409104</v>
      </c>
      <c r="CY31" s="96"/>
      <c r="CZ31" s="96"/>
      <c r="DA31" s="129"/>
      <c r="DB31" s="130"/>
    </row>
    <row r="32" customFormat="false" ht="13.5" hidden="false" customHeight="true" outlineLevel="0" collapsed="false">
      <c r="A32" s="98" t="n">
        <v>36792</v>
      </c>
      <c r="B32" s="265"/>
      <c r="C32" s="265"/>
      <c r="D32" s="265"/>
      <c r="E32" s="265"/>
      <c r="F32" s="265"/>
      <c r="G32" s="265"/>
      <c r="H32" s="265"/>
      <c r="I32" s="266"/>
      <c r="J32" s="266"/>
      <c r="K32" s="267"/>
      <c r="L32" s="255"/>
      <c r="M32" s="251"/>
      <c r="N32" s="252"/>
      <c r="O32" s="253"/>
      <c r="P32" s="141"/>
      <c r="Q32" s="253"/>
      <c r="R32" s="254"/>
      <c r="S32" s="253"/>
      <c r="T32" s="255"/>
      <c r="U32" s="253"/>
      <c r="V32" s="256"/>
      <c r="W32" s="253"/>
      <c r="X32" s="141"/>
      <c r="Y32" s="253"/>
      <c r="Z32" s="250"/>
      <c r="AA32" s="253"/>
      <c r="AB32" s="252"/>
      <c r="AC32" s="253"/>
      <c r="AD32" s="141"/>
      <c r="AE32" s="253"/>
      <c r="AF32" s="250" t="n">
        <v>5583</v>
      </c>
      <c r="AG32" s="257" t="n">
        <f aca="false">(AF32)*(1-$J$53)-(AF32)</f>
        <v>-192.735209400001</v>
      </c>
      <c r="AH32" s="252" t="n">
        <v>0</v>
      </c>
      <c r="AI32" s="253" t="n">
        <f aca="false">(AH32)*(1-$J$53)-(AH32)</f>
        <v>0</v>
      </c>
      <c r="AJ32" s="141" t="n">
        <v>0</v>
      </c>
      <c r="AK32" s="253" t="n">
        <f aca="false">(AJ32)*(1-$J$57)-(AJ32)</f>
        <v>0</v>
      </c>
      <c r="AL32" s="250" t="n">
        <v>5179</v>
      </c>
      <c r="AM32" s="257" t="n">
        <f aca="false">(AL32)*(1-$J$53)-(AL32)</f>
        <v>-178.7884022</v>
      </c>
      <c r="AN32" s="258" t="n">
        <v>0</v>
      </c>
      <c r="AO32" s="253" t="n">
        <f aca="false">(AN32)*(1-$J$53)-(AN32)</f>
        <v>0</v>
      </c>
      <c r="AP32" s="259" t="n">
        <v>0</v>
      </c>
      <c r="AQ32" s="253" t="n">
        <f aca="false">(AP32)*(1-$J$57)-(AP32)</f>
        <v>0</v>
      </c>
      <c r="AR32" s="260" t="n">
        <v>0</v>
      </c>
      <c r="AS32" s="253" t="n">
        <f aca="false">(AR32)*(1-$J$53)-(AR32)</f>
        <v>0</v>
      </c>
      <c r="AT32" s="261" t="n">
        <v>15536</v>
      </c>
      <c r="AU32" s="253" t="n">
        <f aca="false">(AT32)*(1-$J$53)-(AT32)</f>
        <v>-536.330684800001</v>
      </c>
      <c r="AV32" s="123" t="n">
        <v>0</v>
      </c>
      <c r="AW32" s="253" t="n">
        <f aca="false">AV32*-J78</f>
        <v>-0</v>
      </c>
      <c r="AX32" s="259" t="n">
        <v>0</v>
      </c>
      <c r="AY32" s="257" t="n">
        <f aca="false">(AX32)*(1-$J$57)-(AX32)</f>
        <v>0</v>
      </c>
      <c r="AZ32" s="258" t="n">
        <v>0</v>
      </c>
      <c r="BA32" s="253" t="n">
        <f aca="false">(AZ32)*(1-$J$58)-(AZ32)</f>
        <v>0</v>
      </c>
      <c r="BB32" s="262" t="n">
        <v>0</v>
      </c>
      <c r="BC32" s="253" t="n">
        <f aca="false">(BB32)*(1-$J$58)-(BB32)</f>
        <v>0</v>
      </c>
      <c r="BD32" s="105" t="n">
        <v>0</v>
      </c>
      <c r="BE32" s="253" t="n">
        <f aca="false">(BD32)*(1-$J$46)-(BD32)</f>
        <v>0</v>
      </c>
      <c r="BF32" s="111" t="n">
        <v>0</v>
      </c>
      <c r="BG32" s="109" t="n">
        <f aca="false">(BF32)*(1-$J$54)-(BF32)</f>
        <v>0</v>
      </c>
      <c r="BH32" s="111"/>
      <c r="BI32" s="111"/>
      <c r="BJ32" s="111" t="n">
        <v>0</v>
      </c>
      <c r="BK32" s="111"/>
      <c r="BL32" s="111" t="n">
        <v>0</v>
      </c>
      <c r="BM32" s="263" t="n">
        <v>0</v>
      </c>
      <c r="BN32" s="264" t="n">
        <f aca="false">(BM32)*(1-$J$55)-(BM32)</f>
        <v>0</v>
      </c>
      <c r="BO32" s="96" t="n">
        <v>0</v>
      </c>
      <c r="BP32" s="96" t="n">
        <v>0</v>
      </c>
      <c r="BQ32" s="116" t="n">
        <f aca="false">SUM($AF32:$AG32)+SUM($AL32:$AM32)+SUM($AT32:$AU32)+Z32+AA32+L32+M32+T32+U32</f>
        <v>25390.1457036</v>
      </c>
      <c r="BR32" s="117" t="n">
        <v>0</v>
      </c>
      <c r="BS32" s="117" t="n">
        <v>-25390</v>
      </c>
      <c r="BT32" s="117"/>
      <c r="BU32" s="117" t="n">
        <v>0</v>
      </c>
      <c r="BV32" s="117" t="n">
        <v>0</v>
      </c>
      <c r="BW32" s="118" t="n">
        <f aca="false">(BQ32+BR32+BS32+BU32+BV32)*M</f>
        <v>0.15372545740081</v>
      </c>
      <c r="BX32" s="119" t="n">
        <f aca="false">(BW32/(1+STCLAIRCHIP))-(BW32)</f>
        <v>-0.00180781988642123</v>
      </c>
      <c r="BY32" s="119" t="n">
        <f aca="false">BW32+BX32</f>
        <v>0.151917637514389</v>
      </c>
      <c r="BZ32" s="96" t="n">
        <f aca="false">(BY32)/M</f>
        <v>0.143990117599814</v>
      </c>
      <c r="CA32" s="96" t="n">
        <v>0</v>
      </c>
      <c r="CB32" s="120" t="n">
        <v>0</v>
      </c>
      <c r="CC32" s="121" t="n">
        <v>0</v>
      </c>
      <c r="CD32" s="121" t="n">
        <v>0</v>
      </c>
      <c r="CE32" s="121" t="n">
        <f aca="false">SUM(CB32+CC32+CD32)</f>
        <v>0</v>
      </c>
      <c r="CF32" s="122" t="n">
        <f aca="false">(CE32)*M</f>
        <v>0</v>
      </c>
      <c r="CG32" s="122"/>
      <c r="CH32" s="123" t="n">
        <f aca="false">((CF32)/(1+DAWNKIRK))-(CF32)</f>
        <v>0</v>
      </c>
      <c r="CI32" s="115" t="n">
        <f aca="false">ROUND(CF32+CH32,1)</f>
        <v>0</v>
      </c>
      <c r="CJ32" s="123" t="n">
        <f aca="false">((CI32)/(1+KIRKCHIP))-(CI32)</f>
        <v>0</v>
      </c>
      <c r="CK32" s="123" t="n">
        <f aca="false">CI32+CJ32</f>
        <v>0</v>
      </c>
      <c r="CN32" s="124" t="n">
        <f aca="false">CK32/M</f>
        <v>0</v>
      </c>
      <c r="CO32" s="96" t="n">
        <v>0</v>
      </c>
      <c r="CP32" s="96" t="n">
        <f aca="false">CO32+CN32+BZ32</f>
        <v>0.143990117599814</v>
      </c>
      <c r="CQ32" s="96" t="n">
        <v>0</v>
      </c>
      <c r="CR32" s="40" t="n">
        <v>0</v>
      </c>
      <c r="CS32" s="96" t="n">
        <f aca="false">+CP32+CQ32-CA32-CR32</f>
        <v>0.143990117599814</v>
      </c>
      <c r="CT32" s="96" t="n">
        <f aca="false">CW32*M</f>
        <v>0.15372545740081</v>
      </c>
      <c r="CU32" s="96" t="n">
        <f aca="false">+CT32+CU31</f>
        <v>87077.4007489088</v>
      </c>
      <c r="CV32" s="96" t="n">
        <v>0</v>
      </c>
      <c r="CW32" s="126" t="n">
        <f aca="false">CS32+CS32*STCLAIRCHIP-CV32</f>
        <v>0.145703599999251</v>
      </c>
      <c r="CX32" s="130" t="n">
        <f aca="false">CW32+CX31</f>
        <v>586781.875112704</v>
      </c>
      <c r="CY32" s="96"/>
      <c r="CZ32" s="96"/>
      <c r="DA32" s="129"/>
      <c r="DB32" s="130"/>
    </row>
    <row r="33" customFormat="false" ht="13.5" hidden="false" customHeight="true" outlineLevel="0" collapsed="false">
      <c r="A33" s="98" t="n">
        <v>36793</v>
      </c>
      <c r="B33" s="265"/>
      <c r="C33" s="265"/>
      <c r="D33" s="265"/>
      <c r="E33" s="265"/>
      <c r="F33" s="265"/>
      <c r="G33" s="265"/>
      <c r="H33" s="265"/>
      <c r="I33" s="266"/>
      <c r="J33" s="266"/>
      <c r="K33" s="267"/>
      <c r="L33" s="255"/>
      <c r="M33" s="251"/>
      <c r="N33" s="252"/>
      <c r="O33" s="253"/>
      <c r="P33" s="141"/>
      <c r="Q33" s="253"/>
      <c r="R33" s="254"/>
      <c r="S33" s="253"/>
      <c r="T33" s="255"/>
      <c r="U33" s="253"/>
      <c r="V33" s="256"/>
      <c r="W33" s="253"/>
      <c r="X33" s="141"/>
      <c r="Y33" s="253"/>
      <c r="Z33" s="250"/>
      <c r="AA33" s="253"/>
      <c r="AB33" s="252"/>
      <c r="AC33" s="253"/>
      <c r="AD33" s="141"/>
      <c r="AE33" s="253"/>
      <c r="AF33" s="250" t="n">
        <v>5583</v>
      </c>
      <c r="AG33" s="257" t="n">
        <f aca="false">(AF33)*(1-$J$53)-(AF33)</f>
        <v>-192.735209400001</v>
      </c>
      <c r="AH33" s="252" t="n">
        <v>0</v>
      </c>
      <c r="AI33" s="253" t="n">
        <f aca="false">(AH33)*(1-$J$53)-(AH33)</f>
        <v>0</v>
      </c>
      <c r="AJ33" s="141" t="n">
        <v>0</v>
      </c>
      <c r="AK33" s="253" t="n">
        <f aca="false">(AJ33)*(1-$J$57)-(AJ33)</f>
        <v>0</v>
      </c>
      <c r="AL33" s="250" t="n">
        <v>5179</v>
      </c>
      <c r="AM33" s="257" t="n">
        <f aca="false">(AL33)*(1-$J$53)-(AL33)</f>
        <v>-178.7884022</v>
      </c>
      <c r="AN33" s="258" t="n">
        <v>0</v>
      </c>
      <c r="AO33" s="253" t="n">
        <f aca="false">(AN33)*(1-$J$53)-(AN33)</f>
        <v>0</v>
      </c>
      <c r="AP33" s="259" t="n">
        <v>0</v>
      </c>
      <c r="AQ33" s="253" t="n">
        <f aca="false">(AP33)*(1-$J$57)-(AP33)</f>
        <v>0</v>
      </c>
      <c r="AR33" s="260" t="n">
        <v>0</v>
      </c>
      <c r="AS33" s="253" t="n">
        <f aca="false">(AR33)*(1-$J$53)-(AR33)</f>
        <v>0</v>
      </c>
      <c r="AT33" s="261" t="n">
        <v>15536</v>
      </c>
      <c r="AU33" s="253" t="n">
        <f aca="false">(AT33)*(1-$J$53)-(AT33)</f>
        <v>-536.330684800001</v>
      </c>
      <c r="AV33" s="123" t="n">
        <v>0</v>
      </c>
      <c r="AW33" s="253" t="n">
        <f aca="false">AV33*-J79</f>
        <v>-0</v>
      </c>
      <c r="AX33" s="259" t="n">
        <v>0</v>
      </c>
      <c r="AY33" s="257" t="n">
        <f aca="false">(AX33)*(1-$J$57)-(AX33)</f>
        <v>0</v>
      </c>
      <c r="AZ33" s="258" t="n">
        <v>0</v>
      </c>
      <c r="BA33" s="253" t="n">
        <f aca="false">(AZ33)*(1-$J$58)-(AZ33)</f>
        <v>0</v>
      </c>
      <c r="BB33" s="262" t="n">
        <v>0</v>
      </c>
      <c r="BC33" s="253" t="n">
        <f aca="false">(BB33)*(1-$J$58)-(BB33)</f>
        <v>0</v>
      </c>
      <c r="BD33" s="105" t="n">
        <v>0</v>
      </c>
      <c r="BE33" s="253" t="n">
        <f aca="false">(BD33)*(1-$J$46)-(BD33)</f>
        <v>0</v>
      </c>
      <c r="BF33" s="111" t="n">
        <v>0</v>
      </c>
      <c r="BG33" s="109" t="n">
        <f aca="false">(BF33)*(1-$J$54)-(BF33)</f>
        <v>0</v>
      </c>
      <c r="BH33" s="111"/>
      <c r="BI33" s="111"/>
      <c r="BJ33" s="111" t="n">
        <v>0</v>
      </c>
      <c r="BK33" s="111"/>
      <c r="BL33" s="111" t="n">
        <v>0</v>
      </c>
      <c r="BM33" s="263" t="n">
        <v>0</v>
      </c>
      <c r="BN33" s="264" t="n">
        <f aca="false">(BM33)*(1-$J$55)-(BM33)</f>
        <v>0</v>
      </c>
      <c r="BO33" s="96" t="n">
        <v>0</v>
      </c>
      <c r="BP33" s="96" t="n">
        <v>0</v>
      </c>
      <c r="BQ33" s="116" t="n">
        <f aca="false">SUM($AF33:$AG33)+SUM($AL33:$AM33)+SUM($AT33:$AU33)+Z33+AA33+L33+M33+T33+U33</f>
        <v>25390.1457036</v>
      </c>
      <c r="BR33" s="117" t="n">
        <v>0</v>
      </c>
      <c r="BS33" s="117" t="n">
        <v>-25390</v>
      </c>
      <c r="BT33" s="117"/>
      <c r="BU33" s="117" t="n">
        <v>0</v>
      </c>
      <c r="BV33" s="117" t="n">
        <v>0</v>
      </c>
      <c r="BW33" s="118" t="n">
        <f aca="false">(BQ33+BR33+BS33+BU33+BV33)*M</f>
        <v>0.15372545740081</v>
      </c>
      <c r="BX33" s="119" t="n">
        <f aca="false">(BW33/(1+STCLAIRCHIP))-(BW33)</f>
        <v>-0.00180781988642123</v>
      </c>
      <c r="BY33" s="119" t="n">
        <f aca="false">BW33+BX33</f>
        <v>0.151917637514389</v>
      </c>
      <c r="BZ33" s="96" t="n">
        <f aca="false">(BY33)/M</f>
        <v>0.143990117599814</v>
      </c>
      <c r="CA33" s="96" t="n">
        <v>0</v>
      </c>
      <c r="CB33" s="120" t="n">
        <v>0</v>
      </c>
      <c r="CC33" s="121" t="n">
        <v>0</v>
      </c>
      <c r="CD33" s="121" t="n">
        <v>0</v>
      </c>
      <c r="CE33" s="121" t="n">
        <f aca="false">SUM(CB33+CC33+CD33)</f>
        <v>0</v>
      </c>
      <c r="CF33" s="122" t="n">
        <f aca="false">(CE33)*M</f>
        <v>0</v>
      </c>
      <c r="CG33" s="122"/>
      <c r="CH33" s="123" t="n">
        <f aca="false">((CF33)/(1+DAWNKIRK))-(CF33)</f>
        <v>0</v>
      </c>
      <c r="CI33" s="115" t="n">
        <f aca="false">ROUND(CF33+CH33,1)</f>
        <v>0</v>
      </c>
      <c r="CJ33" s="123" t="n">
        <f aca="false">((CI33)/(1+KIRKCHIP))-(CI33)</f>
        <v>0</v>
      </c>
      <c r="CK33" s="123" t="n">
        <f aca="false">CI33+CJ33</f>
        <v>0</v>
      </c>
      <c r="CN33" s="124" t="n">
        <f aca="false">CK33/M</f>
        <v>0</v>
      </c>
      <c r="CO33" s="96" t="n">
        <v>0</v>
      </c>
      <c r="CP33" s="96" t="n">
        <f aca="false">CO33+CN33+BZ33</f>
        <v>0.143990117599814</v>
      </c>
      <c r="CQ33" s="96" t="n">
        <v>0</v>
      </c>
      <c r="CR33" s="40" t="n">
        <v>0</v>
      </c>
      <c r="CS33" s="96" t="n">
        <f aca="false">+CP33+CQ33-CA33-CR33</f>
        <v>0.143990117599814</v>
      </c>
      <c r="CT33" s="96" t="n">
        <f aca="false">CW33*M</f>
        <v>0.15372545740081</v>
      </c>
      <c r="CU33" s="96" t="n">
        <f aca="false">+CT33+CU32</f>
        <v>87077.5544743662</v>
      </c>
      <c r="CV33" s="96" t="n">
        <v>0</v>
      </c>
      <c r="CW33" s="126" t="n">
        <f aca="false">CS33+CS33*STCLAIRCHIP-CV33</f>
        <v>0.145703599999251</v>
      </c>
      <c r="CX33" s="130" t="n">
        <f aca="false">CW33+CX32</f>
        <v>586782.020816304</v>
      </c>
      <c r="CY33" s="96"/>
      <c r="CZ33" s="96"/>
      <c r="DA33" s="129"/>
      <c r="DB33" s="130"/>
    </row>
    <row r="34" customFormat="false" ht="13.5" hidden="false" customHeight="true" outlineLevel="0" collapsed="false">
      <c r="A34" s="98" t="n">
        <v>36794</v>
      </c>
      <c r="B34" s="265"/>
      <c r="C34" s="265"/>
      <c r="D34" s="265"/>
      <c r="E34" s="265"/>
      <c r="F34" s="265"/>
      <c r="G34" s="265"/>
      <c r="H34" s="265"/>
      <c r="I34" s="266"/>
      <c r="J34" s="266"/>
      <c r="K34" s="267"/>
      <c r="L34" s="255"/>
      <c r="M34" s="251"/>
      <c r="N34" s="252"/>
      <c r="O34" s="253"/>
      <c r="P34" s="141"/>
      <c r="Q34" s="253"/>
      <c r="R34" s="254"/>
      <c r="S34" s="253"/>
      <c r="T34" s="255"/>
      <c r="U34" s="253"/>
      <c r="V34" s="256"/>
      <c r="W34" s="253"/>
      <c r="X34" s="141"/>
      <c r="Y34" s="253"/>
      <c r="Z34" s="250"/>
      <c r="AA34" s="253"/>
      <c r="AB34" s="252"/>
      <c r="AC34" s="253"/>
      <c r="AD34" s="141"/>
      <c r="AE34" s="253"/>
      <c r="AF34" s="250" t="n">
        <v>5583</v>
      </c>
      <c r="AG34" s="257" t="n">
        <f aca="false">(AF34)*(1-$J$53)-(AF34)</f>
        <v>-192.735209400001</v>
      </c>
      <c r="AH34" s="252" t="n">
        <v>0</v>
      </c>
      <c r="AI34" s="253" t="n">
        <f aca="false">(AH34)*(1-$J$53)-(AH34)</f>
        <v>0</v>
      </c>
      <c r="AJ34" s="141" t="n">
        <v>0</v>
      </c>
      <c r="AK34" s="253" t="n">
        <f aca="false">(AJ34)*(1-$J$57)-(AJ34)</f>
        <v>0</v>
      </c>
      <c r="AL34" s="250" t="n">
        <v>5179</v>
      </c>
      <c r="AM34" s="257" t="n">
        <f aca="false">(AL34)*(1-$J$53)-(AL34)</f>
        <v>-178.7884022</v>
      </c>
      <c r="AN34" s="258" t="n">
        <v>0</v>
      </c>
      <c r="AO34" s="253" t="n">
        <f aca="false">(AN34)*(1-$J$53)-(AN34)</f>
        <v>0</v>
      </c>
      <c r="AP34" s="259" t="n">
        <v>0</v>
      </c>
      <c r="AQ34" s="253" t="n">
        <f aca="false">(AP34)*(1-$J$57)-(AP34)</f>
        <v>0</v>
      </c>
      <c r="AR34" s="260" t="n">
        <v>0</v>
      </c>
      <c r="AS34" s="253" t="n">
        <f aca="false">(AR34)*(1-$J$53)-(AR34)</f>
        <v>0</v>
      </c>
      <c r="AT34" s="261" t="n">
        <v>15536</v>
      </c>
      <c r="AU34" s="253" t="n">
        <f aca="false">(AT34)*(1-$J$53)-(AT34)</f>
        <v>-536.330684800001</v>
      </c>
      <c r="AV34" s="123" t="n">
        <v>0</v>
      </c>
      <c r="AW34" s="253" t="n">
        <f aca="false">AV34*-J80</f>
        <v>-0</v>
      </c>
      <c r="AX34" s="259" t="n">
        <v>0</v>
      </c>
      <c r="AY34" s="257" t="n">
        <f aca="false">(AX34)*(1-$J$57)-(AX34)</f>
        <v>0</v>
      </c>
      <c r="AZ34" s="258" t="n">
        <v>0</v>
      </c>
      <c r="BA34" s="253" t="n">
        <f aca="false">(AZ34)*(1-$J$58)-(AZ34)</f>
        <v>0</v>
      </c>
      <c r="BB34" s="262" t="n">
        <v>0</v>
      </c>
      <c r="BC34" s="253" t="n">
        <f aca="false">(BB34)*(1-$J$58)-(BB34)</f>
        <v>0</v>
      </c>
      <c r="BD34" s="105" t="n">
        <v>0</v>
      </c>
      <c r="BE34" s="253" t="n">
        <f aca="false">(BD34)*(1-$J$46)-(BD34)</f>
        <v>0</v>
      </c>
      <c r="BF34" s="111" t="n">
        <v>0</v>
      </c>
      <c r="BG34" s="109" t="n">
        <f aca="false">(BF34)*(1-$J$54)-(BF34)</f>
        <v>0</v>
      </c>
      <c r="BH34" s="111"/>
      <c r="BI34" s="111"/>
      <c r="BJ34" s="111" t="n">
        <v>0</v>
      </c>
      <c r="BK34" s="111"/>
      <c r="BL34" s="111" t="n">
        <v>0</v>
      </c>
      <c r="BM34" s="263" t="n">
        <v>0</v>
      </c>
      <c r="BN34" s="264" t="n">
        <f aca="false">(BM34)*(1-$J$55)-(BM34)</f>
        <v>0</v>
      </c>
      <c r="BO34" s="96" t="n">
        <v>0</v>
      </c>
      <c r="BP34" s="96" t="n">
        <v>0</v>
      </c>
      <c r="BQ34" s="116" t="n">
        <f aca="false">SUM($AF34:$AG34)+SUM($AL34:$AM34)+SUM($AT34:$AU34)+Z34+AA34+L34+M34+T34+U34</f>
        <v>25390.1457036</v>
      </c>
      <c r="BR34" s="117" t="n">
        <v>0</v>
      </c>
      <c r="BS34" s="117" t="n">
        <v>-25390</v>
      </c>
      <c r="BT34" s="117"/>
      <c r="BU34" s="117" t="n">
        <v>0</v>
      </c>
      <c r="BV34" s="117" t="n">
        <v>0</v>
      </c>
      <c r="BW34" s="118" t="n">
        <f aca="false">(BQ34+BR34+BS34+BU34+BV34)*M</f>
        <v>0.15372545740081</v>
      </c>
      <c r="BX34" s="119" t="n">
        <f aca="false">(BW34/(1+STCLAIRCHIP))-(BW34)</f>
        <v>-0.00180781988642123</v>
      </c>
      <c r="BY34" s="119" t="n">
        <f aca="false">BW34+BX34</f>
        <v>0.151917637514389</v>
      </c>
      <c r="BZ34" s="96" t="n">
        <f aca="false">(BY34)/M</f>
        <v>0.143990117599814</v>
      </c>
      <c r="CA34" s="96" t="n">
        <v>0</v>
      </c>
      <c r="CB34" s="120" t="n">
        <v>0</v>
      </c>
      <c r="CC34" s="121" t="n">
        <v>0</v>
      </c>
      <c r="CD34" s="121" t="n">
        <v>0</v>
      </c>
      <c r="CE34" s="121" t="n">
        <f aca="false">SUM(CB34+CC34+CD34)</f>
        <v>0</v>
      </c>
      <c r="CF34" s="122" t="n">
        <f aca="false">(CE34)*M</f>
        <v>0</v>
      </c>
      <c r="CG34" s="122"/>
      <c r="CH34" s="123" t="n">
        <f aca="false">((CF34)/(1+DAWNKIRK))-(CF34)</f>
        <v>0</v>
      </c>
      <c r="CI34" s="115" t="n">
        <f aca="false">ROUND(CF34+CH34,1)</f>
        <v>0</v>
      </c>
      <c r="CJ34" s="123" t="n">
        <f aca="false">((CI34)/(1+KIRKCHIP))-(CI34)</f>
        <v>0</v>
      </c>
      <c r="CK34" s="123" t="n">
        <f aca="false">CI34+CJ34</f>
        <v>0</v>
      </c>
      <c r="CN34" s="124" t="n">
        <f aca="false">CK34/M</f>
        <v>0</v>
      </c>
      <c r="CO34" s="96" t="n">
        <v>0</v>
      </c>
      <c r="CP34" s="96" t="n">
        <f aca="false">CO34+CN34+BZ34</f>
        <v>0.143990117599814</v>
      </c>
      <c r="CQ34" s="96" t="n">
        <v>0</v>
      </c>
      <c r="CR34" s="40" t="n">
        <v>0</v>
      </c>
      <c r="CS34" s="96" t="n">
        <f aca="false">+CP34+CQ34-CA34-CR34</f>
        <v>0.143990117599814</v>
      </c>
      <c r="CT34" s="96" t="n">
        <f aca="false">CW34*M</f>
        <v>0.15372545740081</v>
      </c>
      <c r="CU34" s="96" t="n">
        <f aca="false">+CT34+CU33</f>
        <v>87077.7081998236</v>
      </c>
      <c r="CV34" s="96" t="n">
        <v>0</v>
      </c>
      <c r="CW34" s="126" t="n">
        <f aca="false">CS34+CS34*STCLAIRCHIP-CV34</f>
        <v>0.145703599999251</v>
      </c>
      <c r="CX34" s="130" t="n">
        <f aca="false">CW34+CX33</f>
        <v>586782.166519904</v>
      </c>
      <c r="CY34" s="96"/>
      <c r="CZ34" s="96"/>
      <c r="DA34" s="129"/>
      <c r="DB34" s="130"/>
    </row>
    <row r="35" customFormat="false" ht="13.5" hidden="false" customHeight="true" outlineLevel="0" collapsed="false">
      <c r="A35" s="98" t="n">
        <v>36795</v>
      </c>
      <c r="B35" s="265"/>
      <c r="C35" s="265"/>
      <c r="D35" s="265"/>
      <c r="E35" s="265"/>
      <c r="F35" s="265"/>
      <c r="G35" s="265"/>
      <c r="H35" s="265"/>
      <c r="I35" s="266"/>
      <c r="J35" s="266"/>
      <c r="K35" s="267"/>
      <c r="L35" s="255"/>
      <c r="M35" s="251"/>
      <c r="N35" s="252"/>
      <c r="O35" s="253"/>
      <c r="P35" s="141"/>
      <c r="Q35" s="253"/>
      <c r="R35" s="254"/>
      <c r="S35" s="253"/>
      <c r="T35" s="255"/>
      <c r="U35" s="253"/>
      <c r="V35" s="256"/>
      <c r="W35" s="253"/>
      <c r="X35" s="141"/>
      <c r="Y35" s="253"/>
      <c r="Z35" s="250"/>
      <c r="AA35" s="253"/>
      <c r="AB35" s="252"/>
      <c r="AC35" s="253"/>
      <c r="AD35" s="141"/>
      <c r="AE35" s="253"/>
      <c r="AF35" s="250" t="n">
        <v>5583</v>
      </c>
      <c r="AG35" s="257" t="n">
        <f aca="false">(AF35)*(1-$J$53)-(AF35)</f>
        <v>-192.735209400001</v>
      </c>
      <c r="AH35" s="252" t="n">
        <v>0</v>
      </c>
      <c r="AI35" s="253" t="n">
        <f aca="false">(AH35)*(1-$J$53)-(AH35)</f>
        <v>0</v>
      </c>
      <c r="AJ35" s="141" t="n">
        <v>0</v>
      </c>
      <c r="AK35" s="253" t="n">
        <f aca="false">(AJ35)*(1-$J$57)-(AJ35)</f>
        <v>0</v>
      </c>
      <c r="AL35" s="250" t="n">
        <v>5179</v>
      </c>
      <c r="AM35" s="257" t="n">
        <f aca="false">(AL35)*(1-$J$53)-(AL35)</f>
        <v>-178.7884022</v>
      </c>
      <c r="AN35" s="258" t="n">
        <v>0</v>
      </c>
      <c r="AO35" s="253" t="n">
        <f aca="false">(AN35)*(1-$J$53)-(AN35)</f>
        <v>0</v>
      </c>
      <c r="AP35" s="259" t="n">
        <v>0</v>
      </c>
      <c r="AQ35" s="253" t="n">
        <f aca="false">(AP35)*(1-$J$57)-(AP35)</f>
        <v>0</v>
      </c>
      <c r="AR35" s="260" t="n">
        <v>0</v>
      </c>
      <c r="AS35" s="253" t="n">
        <f aca="false">(AR35)*(1-$J$53)-(AR35)</f>
        <v>0</v>
      </c>
      <c r="AT35" s="261" t="n">
        <v>15536</v>
      </c>
      <c r="AU35" s="253" t="n">
        <f aca="false">(AT35)*(1-$J$53)-(AT35)</f>
        <v>-536.330684800001</v>
      </c>
      <c r="AV35" s="123" t="n">
        <v>0</v>
      </c>
      <c r="AW35" s="253" t="n">
        <f aca="false">AV35*-J81</f>
        <v>-0</v>
      </c>
      <c r="AX35" s="259" t="n">
        <v>0</v>
      </c>
      <c r="AY35" s="257" t="n">
        <f aca="false">(AX35)*(1-$J$57)-(AX35)</f>
        <v>0</v>
      </c>
      <c r="AZ35" s="258" t="n">
        <v>0</v>
      </c>
      <c r="BA35" s="253" t="n">
        <f aca="false">(AZ35)*(1-$J$58)-(AZ35)</f>
        <v>0</v>
      </c>
      <c r="BB35" s="262" t="n">
        <v>0</v>
      </c>
      <c r="BC35" s="253" t="n">
        <f aca="false">(BB35)*(1-$J$58)-(BB35)</f>
        <v>0</v>
      </c>
      <c r="BD35" s="105" t="n">
        <v>0</v>
      </c>
      <c r="BE35" s="253" t="n">
        <f aca="false">(BD35)*(1-$J$46)-(BD35)</f>
        <v>0</v>
      </c>
      <c r="BF35" s="111" t="n">
        <v>0</v>
      </c>
      <c r="BG35" s="109" t="n">
        <f aca="false">(BF35)*(1-$J$54)-(BF35)</f>
        <v>0</v>
      </c>
      <c r="BH35" s="111"/>
      <c r="BI35" s="111"/>
      <c r="BJ35" s="111" t="n">
        <v>0</v>
      </c>
      <c r="BK35" s="111"/>
      <c r="BL35" s="111" t="n">
        <v>0</v>
      </c>
      <c r="BM35" s="263" t="n">
        <v>0</v>
      </c>
      <c r="BN35" s="264" t="n">
        <f aca="false">(BM35)*(1-$J$55)-(BM35)</f>
        <v>0</v>
      </c>
      <c r="BO35" s="96" t="n">
        <v>0</v>
      </c>
      <c r="BP35" s="96" t="n">
        <v>0</v>
      </c>
      <c r="BQ35" s="116" t="n">
        <f aca="false">SUM($AF35:$AG35)+SUM($AL35:$AM35)+SUM($AT35:$AU35)+Z35+AA35+L35+M35+T35+U35</f>
        <v>25390.1457036</v>
      </c>
      <c r="BR35" s="117" t="n">
        <v>0</v>
      </c>
      <c r="BS35" s="117" t="n">
        <v>0</v>
      </c>
      <c r="BT35" s="117"/>
      <c r="BU35" s="117" t="n">
        <v>-25390</v>
      </c>
      <c r="BV35" s="117" t="n">
        <v>0</v>
      </c>
      <c r="BW35" s="118" t="n">
        <f aca="false">(BQ35+BR35+BS35+BU35+BV35)*M</f>
        <v>0.15372545740081</v>
      </c>
      <c r="BX35" s="119" t="n">
        <f aca="false">(BW35/(1+STCLAIRCHIP))-(BW35)</f>
        <v>-0.00180781988642123</v>
      </c>
      <c r="BY35" s="119" t="n">
        <f aca="false">BW35+BX35</f>
        <v>0.151917637514389</v>
      </c>
      <c r="BZ35" s="96" t="n">
        <f aca="false">(BY35)/M</f>
        <v>0.143990117599814</v>
      </c>
      <c r="CA35" s="96" t="n">
        <v>0</v>
      </c>
      <c r="CB35" s="120" t="n">
        <v>0</v>
      </c>
      <c r="CC35" s="121" t="n">
        <v>0</v>
      </c>
      <c r="CD35" s="121" t="n">
        <v>0</v>
      </c>
      <c r="CE35" s="121" t="n">
        <f aca="false">SUM(CB35+CC35+CD35)</f>
        <v>0</v>
      </c>
      <c r="CF35" s="122" t="n">
        <f aca="false">(CE35)*M</f>
        <v>0</v>
      </c>
      <c r="CG35" s="122"/>
      <c r="CH35" s="123" t="n">
        <f aca="false">((CF35)/(1+DAWNKIRK))-(CF35)</f>
        <v>0</v>
      </c>
      <c r="CI35" s="115" t="n">
        <f aca="false">ROUND(CF35+CH35,1)</f>
        <v>0</v>
      </c>
      <c r="CJ35" s="123" t="n">
        <f aca="false">((CI35)/(1+KIRKCHIP))-(CI35)</f>
        <v>0</v>
      </c>
      <c r="CK35" s="123" t="n">
        <f aca="false">CI35+CJ35</f>
        <v>0</v>
      </c>
      <c r="CN35" s="124" t="n">
        <f aca="false">CK35/M</f>
        <v>0</v>
      </c>
      <c r="CO35" s="96" t="n">
        <v>0</v>
      </c>
      <c r="CP35" s="96" t="n">
        <f aca="false">CO35+CN35+BZ35</f>
        <v>0.143990117599814</v>
      </c>
      <c r="CQ35" s="96" t="n">
        <v>0</v>
      </c>
      <c r="CR35" s="40" t="n">
        <v>0</v>
      </c>
      <c r="CS35" s="96" t="n">
        <f aca="false">+CP35+CQ35-CA35-CR35</f>
        <v>0.143990117599814</v>
      </c>
      <c r="CT35" s="96" t="n">
        <f aca="false">CW35*M</f>
        <v>0.15372545740081</v>
      </c>
      <c r="CU35" s="96" t="n">
        <f aca="false">+CT35+CU34</f>
        <v>87077.861925281</v>
      </c>
      <c r="CV35" s="96" t="n">
        <v>0</v>
      </c>
      <c r="CW35" s="126" t="n">
        <f aca="false">CS35+CS35*STCLAIRCHIP-CV35</f>
        <v>0.145703599999251</v>
      </c>
      <c r="CX35" s="130" t="n">
        <f aca="false">CW35+CX34</f>
        <v>586782.312223504</v>
      </c>
      <c r="CY35" s="96"/>
      <c r="CZ35" s="96"/>
      <c r="DA35" s="129"/>
      <c r="DB35" s="130"/>
    </row>
    <row r="36" customFormat="false" ht="13.5" hidden="false" customHeight="true" outlineLevel="0" collapsed="false">
      <c r="A36" s="98" t="n">
        <v>36796</v>
      </c>
      <c r="B36" s="265"/>
      <c r="C36" s="265"/>
      <c r="D36" s="265"/>
      <c r="E36" s="265"/>
      <c r="F36" s="265"/>
      <c r="G36" s="265"/>
      <c r="H36" s="265"/>
      <c r="I36" s="266"/>
      <c r="J36" s="266"/>
      <c r="K36" s="267"/>
      <c r="L36" s="255"/>
      <c r="M36" s="251"/>
      <c r="N36" s="252"/>
      <c r="O36" s="253"/>
      <c r="P36" s="141"/>
      <c r="Q36" s="253"/>
      <c r="R36" s="254"/>
      <c r="S36" s="253"/>
      <c r="T36" s="255"/>
      <c r="U36" s="253"/>
      <c r="V36" s="256"/>
      <c r="W36" s="253"/>
      <c r="X36" s="141"/>
      <c r="Y36" s="253"/>
      <c r="Z36" s="250"/>
      <c r="AA36" s="253"/>
      <c r="AB36" s="252"/>
      <c r="AC36" s="253"/>
      <c r="AD36" s="141"/>
      <c r="AE36" s="253"/>
      <c r="AF36" s="250" t="n">
        <v>5583</v>
      </c>
      <c r="AG36" s="257" t="n">
        <f aca="false">(AF36)*(1-$J$53)-(AF36)</f>
        <v>-192.735209400001</v>
      </c>
      <c r="AH36" s="252" t="n">
        <v>0</v>
      </c>
      <c r="AI36" s="253" t="n">
        <f aca="false">(AH36)*(1-$J$53)-(AH36)</f>
        <v>0</v>
      </c>
      <c r="AJ36" s="141" t="n">
        <v>0</v>
      </c>
      <c r="AK36" s="253" t="n">
        <f aca="false">(AJ36)*(1-$J$57)-(AJ36)</f>
        <v>0</v>
      </c>
      <c r="AL36" s="250" t="n">
        <v>5179</v>
      </c>
      <c r="AM36" s="257" t="n">
        <f aca="false">(AL36)*(1-$J$53)-(AL36)</f>
        <v>-178.7884022</v>
      </c>
      <c r="AN36" s="258" t="n">
        <v>0</v>
      </c>
      <c r="AO36" s="253" t="n">
        <f aca="false">(AN36)*(1-$J$53)-(AN36)</f>
        <v>0</v>
      </c>
      <c r="AP36" s="259" t="n">
        <v>0</v>
      </c>
      <c r="AQ36" s="253" t="n">
        <f aca="false">(AP36)*(1-$J$57)-(AP36)</f>
        <v>0</v>
      </c>
      <c r="AR36" s="260" t="n">
        <v>0</v>
      </c>
      <c r="AS36" s="253" t="n">
        <f aca="false">(AR36)*(1-$J$53)-(AR36)</f>
        <v>0</v>
      </c>
      <c r="AT36" s="261" t="n">
        <v>15536</v>
      </c>
      <c r="AU36" s="253" t="n">
        <f aca="false">(AT36)*(1-$J$53)-(AT36)</f>
        <v>-536.330684800001</v>
      </c>
      <c r="AV36" s="123" t="n">
        <v>0</v>
      </c>
      <c r="AW36" s="253" t="n">
        <f aca="false">AV36*-J82</f>
        <v>-0</v>
      </c>
      <c r="AX36" s="259" t="n">
        <v>0</v>
      </c>
      <c r="AY36" s="257" t="n">
        <f aca="false">(AX36)*(1-$J$57)-(AX36)</f>
        <v>0</v>
      </c>
      <c r="AZ36" s="258" t="n">
        <v>0</v>
      </c>
      <c r="BA36" s="253" t="n">
        <f aca="false">(AZ36)*(1-$J$58)-(AZ36)</f>
        <v>0</v>
      </c>
      <c r="BB36" s="262" t="n">
        <v>0</v>
      </c>
      <c r="BC36" s="253" t="n">
        <f aca="false">(BB36)*(1-$J$58)-(BB36)</f>
        <v>0</v>
      </c>
      <c r="BD36" s="105" t="n">
        <v>0</v>
      </c>
      <c r="BE36" s="253" t="n">
        <f aca="false">(BD36)*(1-$J$46)-(BD36)</f>
        <v>0</v>
      </c>
      <c r="BF36" s="111" t="n">
        <v>0</v>
      </c>
      <c r="BG36" s="109" t="n">
        <f aca="false">(BF36)*(1-$J$54)-(BF36)</f>
        <v>0</v>
      </c>
      <c r="BH36" s="111"/>
      <c r="BI36" s="111"/>
      <c r="BJ36" s="111" t="n">
        <v>0</v>
      </c>
      <c r="BK36" s="111"/>
      <c r="BL36" s="111" t="n">
        <v>0</v>
      </c>
      <c r="BM36" s="263" t="n">
        <v>0</v>
      </c>
      <c r="BN36" s="264" t="n">
        <f aca="false">(BM36)*(1-$J$55)-(BM36)</f>
        <v>0</v>
      </c>
      <c r="BO36" s="96" t="n">
        <v>0</v>
      </c>
      <c r="BP36" s="96" t="n">
        <v>0</v>
      </c>
      <c r="BQ36" s="116" t="n">
        <f aca="false">SUM($AF36:$AG36)+SUM($AL36:$AM36)+SUM($AT36:$AU36)+Z36+AA36+L36+M36+T36+U36</f>
        <v>25390.1457036</v>
      </c>
      <c r="BR36" s="117" t="n">
        <v>0</v>
      </c>
      <c r="BS36" s="117" t="n">
        <v>0</v>
      </c>
      <c r="BT36" s="117"/>
      <c r="BU36" s="117" t="n">
        <v>-25390</v>
      </c>
      <c r="BV36" s="117" t="n">
        <v>0</v>
      </c>
      <c r="BW36" s="118" t="n">
        <f aca="false">(BQ36+BR36+BS36+BU36+BV36)*M</f>
        <v>0.15372545740081</v>
      </c>
      <c r="BX36" s="119" t="n">
        <f aca="false">(BW36/(1+STCLAIRCHIP))-(BW36)</f>
        <v>-0.00180781988642123</v>
      </c>
      <c r="BY36" s="119" t="n">
        <f aca="false">BW36+BX36</f>
        <v>0.151917637514389</v>
      </c>
      <c r="BZ36" s="96" t="n">
        <f aca="false">(BY36)/M</f>
        <v>0.143990117599814</v>
      </c>
      <c r="CA36" s="96" t="n">
        <v>0</v>
      </c>
      <c r="CB36" s="120" t="n">
        <v>0</v>
      </c>
      <c r="CC36" s="121" t="n">
        <v>0</v>
      </c>
      <c r="CD36" s="121" t="n">
        <v>0</v>
      </c>
      <c r="CE36" s="121" t="n">
        <f aca="false">SUM(CB36+CC36+CD36)</f>
        <v>0</v>
      </c>
      <c r="CF36" s="122" t="n">
        <f aca="false">(CE36)*M</f>
        <v>0</v>
      </c>
      <c r="CG36" s="122"/>
      <c r="CH36" s="123" t="n">
        <f aca="false">((CF36)/(1+DAWNKIRK))-(CF36)</f>
        <v>0</v>
      </c>
      <c r="CI36" s="115" t="n">
        <f aca="false">ROUND(CF36+CH36,1)</f>
        <v>0</v>
      </c>
      <c r="CJ36" s="123" t="n">
        <f aca="false">((CI36)/(1+KIRKCHIP))-(CI36)</f>
        <v>0</v>
      </c>
      <c r="CK36" s="123" t="n">
        <f aca="false">CI36+CJ36</f>
        <v>0</v>
      </c>
      <c r="CN36" s="124" t="n">
        <f aca="false">CK36/M</f>
        <v>0</v>
      </c>
      <c r="CO36" s="96" t="n">
        <v>0</v>
      </c>
      <c r="CP36" s="96" t="n">
        <f aca="false">CO36+CN36+BZ36</f>
        <v>0.143990117599814</v>
      </c>
      <c r="CQ36" s="96" t="n">
        <v>0</v>
      </c>
      <c r="CR36" s="40" t="n">
        <v>0</v>
      </c>
      <c r="CS36" s="96" t="n">
        <f aca="false">+CP36+CQ36-CA36-CR36</f>
        <v>0.143990117599814</v>
      </c>
      <c r="CT36" s="96" t="n">
        <f aca="false">CW36*M</f>
        <v>0.15372545740081</v>
      </c>
      <c r="CU36" s="96" t="n">
        <f aca="false">+CT36+CU35</f>
        <v>87078.0156507384</v>
      </c>
      <c r="CV36" s="96" t="n">
        <v>0</v>
      </c>
      <c r="CW36" s="126" t="n">
        <f aca="false">CS36+CS36*STCLAIRCHIP-CV36</f>
        <v>0.145703599999251</v>
      </c>
      <c r="CX36" s="130" t="n">
        <f aca="false">CW36+CX35</f>
        <v>586782.457927104</v>
      </c>
      <c r="CY36" s="96"/>
      <c r="CZ36" s="96"/>
      <c r="DA36" s="129"/>
      <c r="DB36" s="130"/>
    </row>
    <row r="37" customFormat="false" ht="13.5" hidden="false" customHeight="true" outlineLevel="0" collapsed="false">
      <c r="A37" s="98" t="n">
        <v>36797</v>
      </c>
      <c r="B37" s="265"/>
      <c r="C37" s="265"/>
      <c r="D37" s="265"/>
      <c r="E37" s="265"/>
      <c r="F37" s="265"/>
      <c r="G37" s="265"/>
      <c r="H37" s="265"/>
      <c r="I37" s="266"/>
      <c r="J37" s="266"/>
      <c r="K37" s="267"/>
      <c r="L37" s="255"/>
      <c r="M37" s="251"/>
      <c r="N37" s="252"/>
      <c r="O37" s="253"/>
      <c r="P37" s="141"/>
      <c r="Q37" s="253"/>
      <c r="R37" s="254"/>
      <c r="S37" s="253"/>
      <c r="T37" s="255"/>
      <c r="U37" s="253"/>
      <c r="V37" s="256"/>
      <c r="W37" s="253"/>
      <c r="X37" s="141"/>
      <c r="Y37" s="253"/>
      <c r="Z37" s="250"/>
      <c r="AA37" s="253"/>
      <c r="AB37" s="252"/>
      <c r="AC37" s="253"/>
      <c r="AD37" s="141"/>
      <c r="AE37" s="253"/>
      <c r="AF37" s="250" t="n">
        <v>5583</v>
      </c>
      <c r="AG37" s="257" t="n">
        <f aca="false">(AF37)*(1-$J$53)-(AF37)</f>
        <v>-192.735209400001</v>
      </c>
      <c r="AH37" s="252" t="n">
        <v>0</v>
      </c>
      <c r="AI37" s="253" t="n">
        <f aca="false">(AH37)*(1-$J$53)-(AH37)</f>
        <v>0</v>
      </c>
      <c r="AJ37" s="141" t="n">
        <v>0</v>
      </c>
      <c r="AK37" s="253" t="n">
        <f aca="false">(AJ37)*(1-$J$57)-(AJ37)</f>
        <v>0</v>
      </c>
      <c r="AL37" s="250" t="n">
        <v>5179</v>
      </c>
      <c r="AM37" s="257" t="n">
        <f aca="false">(AL37)*(1-$J$53)-(AL37)</f>
        <v>-178.7884022</v>
      </c>
      <c r="AN37" s="258" t="n">
        <v>0</v>
      </c>
      <c r="AO37" s="253" t="n">
        <f aca="false">(AN37)*(1-$J$53)-(AN37)</f>
        <v>0</v>
      </c>
      <c r="AP37" s="259" t="n">
        <v>0</v>
      </c>
      <c r="AQ37" s="253" t="n">
        <f aca="false">(AP37)*(1-$J$57)-(AP37)</f>
        <v>0</v>
      </c>
      <c r="AR37" s="260" t="n">
        <v>0</v>
      </c>
      <c r="AS37" s="253" t="n">
        <f aca="false">(AR37)*(1-$J$53)-(AR37)</f>
        <v>0</v>
      </c>
      <c r="AT37" s="261" t="n">
        <v>15536</v>
      </c>
      <c r="AU37" s="253" t="n">
        <f aca="false">(AT37)*(1-$J$53)-(AT37)</f>
        <v>-536.330684800001</v>
      </c>
      <c r="AV37" s="123" t="n">
        <v>0</v>
      </c>
      <c r="AW37" s="253" t="n">
        <f aca="false">AV37*-J83</f>
        <v>-0</v>
      </c>
      <c r="AX37" s="259" t="n">
        <v>0</v>
      </c>
      <c r="AY37" s="257" t="n">
        <f aca="false">(AX37)*(1-$J$57)-(AX37)</f>
        <v>0</v>
      </c>
      <c r="AZ37" s="258" t="n">
        <v>0</v>
      </c>
      <c r="BA37" s="253" t="n">
        <f aca="false">(AZ37)*(1-$J$58)-(AZ37)</f>
        <v>0</v>
      </c>
      <c r="BB37" s="262" t="n">
        <v>0</v>
      </c>
      <c r="BC37" s="253" t="n">
        <f aca="false">(BB37)*(1-$J$58)-(BB37)</f>
        <v>0</v>
      </c>
      <c r="BD37" s="105" t="n">
        <v>0</v>
      </c>
      <c r="BE37" s="253" t="n">
        <f aca="false">(BD37)*(1-$J$46)-(BD37)</f>
        <v>0</v>
      </c>
      <c r="BF37" s="111" t="n">
        <v>0</v>
      </c>
      <c r="BG37" s="109" t="n">
        <f aca="false">(BF37)*(1-$J$54)-(BF37)</f>
        <v>0</v>
      </c>
      <c r="BH37" s="111"/>
      <c r="BI37" s="111"/>
      <c r="BJ37" s="111" t="n">
        <v>0</v>
      </c>
      <c r="BK37" s="111"/>
      <c r="BL37" s="111" t="n">
        <v>0</v>
      </c>
      <c r="BM37" s="263" t="n">
        <v>0</v>
      </c>
      <c r="BN37" s="264" t="n">
        <f aca="false">(BM37)*(1-$J$55)-(BM37)</f>
        <v>0</v>
      </c>
      <c r="BO37" s="96" t="n">
        <v>0</v>
      </c>
      <c r="BP37" s="96" t="n">
        <v>0</v>
      </c>
      <c r="BQ37" s="116" t="n">
        <f aca="false">SUM($AF37:$AG37)+SUM($AL37:$AM37)+SUM($AT37:$AU37)+Z37+AA37+L37+M37+T37+U37</f>
        <v>25390.1457036</v>
      </c>
      <c r="BR37" s="117" t="n">
        <v>0</v>
      </c>
      <c r="BS37" s="117" t="n">
        <v>0</v>
      </c>
      <c r="BT37" s="117"/>
      <c r="BU37" s="117" t="n">
        <v>-25390</v>
      </c>
      <c r="BV37" s="117" t="n">
        <v>0</v>
      </c>
      <c r="BW37" s="118" t="n">
        <f aca="false">(BQ37+BR37+BS37+BU37+BV37)*M</f>
        <v>0.15372545740081</v>
      </c>
      <c r="BX37" s="119" t="n">
        <f aca="false">(BW37/(1+STCLAIRCHIP))-(BW37)</f>
        <v>-0.00180781988642123</v>
      </c>
      <c r="BY37" s="119" t="n">
        <f aca="false">BW37+BX37</f>
        <v>0.151917637514389</v>
      </c>
      <c r="BZ37" s="96" t="n">
        <f aca="false">(BY37)/M</f>
        <v>0.143990117599814</v>
      </c>
      <c r="CA37" s="96" t="n">
        <v>0</v>
      </c>
      <c r="CB37" s="120" t="n">
        <v>0</v>
      </c>
      <c r="CC37" s="121" t="n">
        <v>0</v>
      </c>
      <c r="CD37" s="121" t="n">
        <v>0</v>
      </c>
      <c r="CE37" s="121" t="n">
        <f aca="false">SUM(CB37+CC37+CD37)</f>
        <v>0</v>
      </c>
      <c r="CF37" s="122" t="n">
        <f aca="false">(CE37)*M</f>
        <v>0</v>
      </c>
      <c r="CG37" s="122"/>
      <c r="CH37" s="123" t="n">
        <f aca="false">((CF37)/(1+DAWNKIRK))-(CF37)</f>
        <v>0</v>
      </c>
      <c r="CI37" s="115" t="n">
        <f aca="false">ROUND(CF37+CH37,1)</f>
        <v>0</v>
      </c>
      <c r="CJ37" s="123" t="n">
        <f aca="false">((CI37)/(1+KIRKCHIP))-(CI37)</f>
        <v>0</v>
      </c>
      <c r="CK37" s="123" t="n">
        <f aca="false">CI37+CJ37</f>
        <v>0</v>
      </c>
      <c r="CN37" s="124" t="n">
        <f aca="false">CK37/M</f>
        <v>0</v>
      </c>
      <c r="CO37" s="96" t="n">
        <v>0</v>
      </c>
      <c r="CP37" s="96" t="n">
        <f aca="false">CO37+CN37+BZ37</f>
        <v>0.143990117599814</v>
      </c>
      <c r="CQ37" s="96" t="n">
        <v>0</v>
      </c>
      <c r="CR37" s="40" t="n">
        <v>0</v>
      </c>
      <c r="CS37" s="96" t="n">
        <f aca="false">+CP37+CQ37-CA37-CR37</f>
        <v>0.143990117599814</v>
      </c>
      <c r="CT37" s="96" t="n">
        <f aca="false">CW37*M</f>
        <v>0.15372545740081</v>
      </c>
      <c r="CU37" s="96" t="n">
        <f aca="false">+CT37+CU36</f>
        <v>87078.1693761958</v>
      </c>
      <c r="CV37" s="96" t="n">
        <v>0</v>
      </c>
      <c r="CW37" s="126" t="n">
        <f aca="false">CS37+CS37*STCLAIRCHIP-CV37</f>
        <v>0.145703599999251</v>
      </c>
      <c r="CX37" s="130" t="n">
        <f aca="false">CW37+CX36</f>
        <v>586782.603630704</v>
      </c>
      <c r="CY37" s="96"/>
      <c r="CZ37" s="96"/>
      <c r="DA37" s="129"/>
      <c r="DB37" s="130"/>
    </row>
    <row r="38" customFormat="false" ht="13.5" hidden="false" customHeight="true" outlineLevel="0" collapsed="false">
      <c r="A38" s="98" t="n">
        <v>36798</v>
      </c>
      <c r="B38" s="265"/>
      <c r="C38" s="265"/>
      <c r="D38" s="265"/>
      <c r="E38" s="265"/>
      <c r="F38" s="265"/>
      <c r="G38" s="265"/>
      <c r="H38" s="265"/>
      <c r="I38" s="266"/>
      <c r="J38" s="266"/>
      <c r="K38" s="267"/>
      <c r="L38" s="255"/>
      <c r="M38" s="251"/>
      <c r="N38" s="252"/>
      <c r="O38" s="253"/>
      <c r="P38" s="141"/>
      <c r="Q38" s="253"/>
      <c r="R38" s="254"/>
      <c r="S38" s="253"/>
      <c r="T38" s="255"/>
      <c r="U38" s="253"/>
      <c r="V38" s="256"/>
      <c r="W38" s="253"/>
      <c r="X38" s="141"/>
      <c r="Y38" s="253"/>
      <c r="Z38" s="250"/>
      <c r="AA38" s="253"/>
      <c r="AB38" s="252"/>
      <c r="AC38" s="253"/>
      <c r="AD38" s="141"/>
      <c r="AE38" s="253"/>
      <c r="AF38" s="250" t="n">
        <v>5583</v>
      </c>
      <c r="AG38" s="257" t="n">
        <f aca="false">(AF38)*(1-$J$53)-(AF38)</f>
        <v>-192.735209400001</v>
      </c>
      <c r="AH38" s="252" t="n">
        <v>0</v>
      </c>
      <c r="AI38" s="253" t="n">
        <f aca="false">(AH38)*(1-$J$53)-(AH38)</f>
        <v>0</v>
      </c>
      <c r="AJ38" s="141" t="n">
        <v>0</v>
      </c>
      <c r="AK38" s="253" t="n">
        <f aca="false">(AJ38)*(1-$J$57)-(AJ38)</f>
        <v>0</v>
      </c>
      <c r="AL38" s="250" t="n">
        <v>5179</v>
      </c>
      <c r="AM38" s="257" t="n">
        <f aca="false">(AL38)*(1-$J$53)-(AL38)</f>
        <v>-178.7884022</v>
      </c>
      <c r="AN38" s="258" t="n">
        <v>0</v>
      </c>
      <c r="AO38" s="253" t="n">
        <f aca="false">(AN38)*(1-$J$53)-(AN38)</f>
        <v>0</v>
      </c>
      <c r="AP38" s="259" t="n">
        <v>0</v>
      </c>
      <c r="AQ38" s="253" t="n">
        <f aca="false">(AP38)*(1-$J$57)-(AP38)</f>
        <v>0</v>
      </c>
      <c r="AR38" s="260" t="n">
        <v>0</v>
      </c>
      <c r="AS38" s="253" t="n">
        <f aca="false">(AR38)*(1-$J$53)-(AR38)</f>
        <v>0</v>
      </c>
      <c r="AT38" s="261" t="n">
        <v>15536</v>
      </c>
      <c r="AU38" s="253" t="n">
        <f aca="false">(AT38)*(1-$J$53)-(AT38)</f>
        <v>-536.330684800001</v>
      </c>
      <c r="AV38" s="123" t="n">
        <v>0</v>
      </c>
      <c r="AW38" s="253" t="n">
        <f aca="false">AV38*-J84</f>
        <v>-0</v>
      </c>
      <c r="AX38" s="259" t="n">
        <v>0</v>
      </c>
      <c r="AY38" s="257" t="n">
        <f aca="false">(AX38)*(1-$J$57)-(AX38)</f>
        <v>0</v>
      </c>
      <c r="AZ38" s="258" t="n">
        <v>0</v>
      </c>
      <c r="BA38" s="253" t="n">
        <f aca="false">(AZ38)*(1-$J$58)-(AZ38)</f>
        <v>0</v>
      </c>
      <c r="BB38" s="262" t="n">
        <v>0</v>
      </c>
      <c r="BC38" s="253" t="n">
        <f aca="false">(BB38)*(1-$J$58)-(BB38)</f>
        <v>0</v>
      </c>
      <c r="BD38" s="105" t="n">
        <v>0</v>
      </c>
      <c r="BE38" s="253" t="n">
        <f aca="false">(BD38)*(1-$J$46)-(BD38)</f>
        <v>0</v>
      </c>
      <c r="BF38" s="111" t="n">
        <v>0</v>
      </c>
      <c r="BG38" s="109" t="n">
        <f aca="false">(BF38)*(1-$J$54)-(BF38)</f>
        <v>0</v>
      </c>
      <c r="BH38" s="111"/>
      <c r="BI38" s="111"/>
      <c r="BJ38" s="111" t="n">
        <v>0</v>
      </c>
      <c r="BK38" s="111"/>
      <c r="BL38" s="111" t="n">
        <v>0</v>
      </c>
      <c r="BM38" s="263" t="n">
        <v>0</v>
      </c>
      <c r="BN38" s="264" t="n">
        <f aca="false">(BM38)*(1-$J$55)-(BM38)</f>
        <v>0</v>
      </c>
      <c r="BO38" s="96" t="n">
        <v>0</v>
      </c>
      <c r="BP38" s="96" t="n">
        <v>0</v>
      </c>
      <c r="BQ38" s="116" t="n">
        <f aca="false">SUM($AF38:$AG38)+SUM($AL38:$AM38)+SUM($AT38:$AU38)+Z38+AA38+L38+M38+T38+U38</f>
        <v>25390.1457036</v>
      </c>
      <c r="BR38" s="117" t="n">
        <v>0</v>
      </c>
      <c r="BS38" s="117" t="n">
        <v>0</v>
      </c>
      <c r="BT38" s="117"/>
      <c r="BU38" s="117" t="n">
        <v>-25390</v>
      </c>
      <c r="BV38" s="117" t="n">
        <v>0</v>
      </c>
      <c r="BW38" s="118" t="n">
        <f aca="false">(BQ38+BR38+BS38+BU38+BV38)*M</f>
        <v>0.15372545740081</v>
      </c>
      <c r="BX38" s="119" t="n">
        <f aca="false">(BW38/(1+STCLAIRCHIP))-(BW38)</f>
        <v>-0.00180781988642123</v>
      </c>
      <c r="BY38" s="119" t="n">
        <f aca="false">BW38+BX38</f>
        <v>0.151917637514389</v>
      </c>
      <c r="BZ38" s="96" t="n">
        <f aca="false">(BY38)/M</f>
        <v>0.143990117599814</v>
      </c>
      <c r="CA38" s="96" t="n">
        <v>0</v>
      </c>
      <c r="CB38" s="120" t="n">
        <v>0</v>
      </c>
      <c r="CC38" s="121" t="n">
        <v>0</v>
      </c>
      <c r="CD38" s="121" t="n">
        <v>0</v>
      </c>
      <c r="CE38" s="121" t="n">
        <f aca="false">SUM(CB38+CC38+CD38)</f>
        <v>0</v>
      </c>
      <c r="CF38" s="122" t="n">
        <f aca="false">(CE38)*M</f>
        <v>0</v>
      </c>
      <c r="CG38" s="122"/>
      <c r="CH38" s="123" t="n">
        <f aca="false">((CF38)/(1+DAWNKIRK))-(CF38)</f>
        <v>0</v>
      </c>
      <c r="CI38" s="115" t="n">
        <f aca="false">ROUND(CF38+CH38,1)</f>
        <v>0</v>
      </c>
      <c r="CJ38" s="123" t="n">
        <f aca="false">((CI38)/(1+KIRKCHIP))-(CI38)</f>
        <v>0</v>
      </c>
      <c r="CK38" s="123" t="n">
        <f aca="false">CI38+CJ38</f>
        <v>0</v>
      </c>
      <c r="CN38" s="124" t="n">
        <f aca="false">CK38/M</f>
        <v>0</v>
      </c>
      <c r="CO38" s="96" t="n">
        <v>0</v>
      </c>
      <c r="CP38" s="96" t="n">
        <f aca="false">CO38+CN38+BZ38</f>
        <v>0.143990117599814</v>
      </c>
      <c r="CQ38" s="96" t="n">
        <v>0</v>
      </c>
      <c r="CR38" s="40" t="n">
        <v>0</v>
      </c>
      <c r="CS38" s="96" t="n">
        <f aca="false">+CP38+CQ38-CA38-CR38</f>
        <v>0.143990117599814</v>
      </c>
      <c r="CT38" s="96" t="n">
        <f aca="false">CW38*M</f>
        <v>0.15372545740081</v>
      </c>
      <c r="CU38" s="96" t="n">
        <f aca="false">+CT38+CU37</f>
        <v>87078.3231016532</v>
      </c>
      <c r="CV38" s="96" t="n">
        <v>0</v>
      </c>
      <c r="CW38" s="126" t="n">
        <f aca="false">CS38+CS38*STCLAIRCHIP-CV38</f>
        <v>0.145703599999251</v>
      </c>
      <c r="CX38" s="130" t="n">
        <f aca="false">CW38+CX37</f>
        <v>586782.749334304</v>
      </c>
      <c r="CY38" s="96"/>
      <c r="CZ38" s="96"/>
      <c r="DA38" s="129"/>
      <c r="DB38" s="130"/>
    </row>
    <row r="39" customFormat="false" ht="13.5" hidden="false" customHeight="true" outlineLevel="0" collapsed="false">
      <c r="A39" s="98" t="n">
        <v>36799</v>
      </c>
      <c r="B39" s="265"/>
      <c r="C39" s="265"/>
      <c r="D39" s="265"/>
      <c r="E39" s="265"/>
      <c r="F39" s="265"/>
      <c r="G39" s="265"/>
      <c r="H39" s="265"/>
      <c r="I39" s="266"/>
      <c r="J39" s="266"/>
      <c r="K39" s="267"/>
      <c r="L39" s="255"/>
      <c r="M39" s="251"/>
      <c r="N39" s="252"/>
      <c r="O39" s="253"/>
      <c r="P39" s="141"/>
      <c r="Q39" s="253"/>
      <c r="R39" s="254"/>
      <c r="S39" s="253"/>
      <c r="T39" s="255"/>
      <c r="U39" s="253"/>
      <c r="V39" s="256"/>
      <c r="W39" s="253"/>
      <c r="X39" s="141"/>
      <c r="Y39" s="253"/>
      <c r="Z39" s="250"/>
      <c r="AA39" s="253"/>
      <c r="AB39" s="252"/>
      <c r="AC39" s="253"/>
      <c r="AD39" s="141"/>
      <c r="AE39" s="253"/>
      <c r="AF39" s="250" t="n">
        <v>5583</v>
      </c>
      <c r="AG39" s="257" t="n">
        <f aca="false">(AF39)*(1-$J$53)-(AF39)</f>
        <v>-192.735209400001</v>
      </c>
      <c r="AH39" s="252" t="n">
        <v>0</v>
      </c>
      <c r="AI39" s="253" t="n">
        <f aca="false">(AH39)*(1-$J$53)-(AH39)</f>
        <v>0</v>
      </c>
      <c r="AJ39" s="141" t="n">
        <v>0</v>
      </c>
      <c r="AK39" s="253" t="n">
        <f aca="false">(AJ39)*(1-$J$57)-(AJ39)</f>
        <v>0</v>
      </c>
      <c r="AL39" s="250" t="n">
        <v>5179</v>
      </c>
      <c r="AM39" s="257" t="n">
        <f aca="false">(AL39)*(1-$J$53)-(AL39)</f>
        <v>-178.7884022</v>
      </c>
      <c r="AN39" s="258" t="n">
        <v>0</v>
      </c>
      <c r="AO39" s="253" t="n">
        <f aca="false">(AN39)*(1-$J$53)-(AN39)</f>
        <v>0</v>
      </c>
      <c r="AP39" s="259" t="n">
        <v>0</v>
      </c>
      <c r="AQ39" s="253" t="n">
        <f aca="false">(AP39)*(1-$J$57)-(AP39)</f>
        <v>0</v>
      </c>
      <c r="AR39" s="260" t="n">
        <v>0</v>
      </c>
      <c r="AS39" s="253" t="n">
        <f aca="false">(AR39)*(1-$J$53)-(AR39)</f>
        <v>0</v>
      </c>
      <c r="AT39" s="261" t="n">
        <v>15536</v>
      </c>
      <c r="AU39" s="253" t="n">
        <f aca="false">(AT39)*(1-$J$53)-(AT39)</f>
        <v>-536.330684800001</v>
      </c>
      <c r="AV39" s="123" t="n">
        <v>0</v>
      </c>
      <c r="AW39" s="253" t="n">
        <f aca="false">AV39*-J85</f>
        <v>-0</v>
      </c>
      <c r="AX39" s="259" t="n">
        <v>0</v>
      </c>
      <c r="AY39" s="257" t="n">
        <f aca="false">(AX39)*(1-$J$57)-(AX39)</f>
        <v>0</v>
      </c>
      <c r="AZ39" s="258" t="n">
        <v>0</v>
      </c>
      <c r="BA39" s="253" t="n">
        <f aca="false">(AZ39)*(1-$J$58)-(AZ39)</f>
        <v>0</v>
      </c>
      <c r="BB39" s="262" t="n">
        <v>0</v>
      </c>
      <c r="BC39" s="253" t="n">
        <f aca="false">(BB39)*(1-$J$58)-(BB39)</f>
        <v>0</v>
      </c>
      <c r="BD39" s="105" t="n">
        <v>0</v>
      </c>
      <c r="BE39" s="253" t="n">
        <f aca="false">(BD39)*(1-$J$46)-(BD39)</f>
        <v>0</v>
      </c>
      <c r="BF39" s="111" t="n">
        <v>0</v>
      </c>
      <c r="BG39" s="109" t="n">
        <f aca="false">(BF39)*(1-$J$54)-(BF39)</f>
        <v>0</v>
      </c>
      <c r="BH39" s="111"/>
      <c r="BI39" s="111"/>
      <c r="BJ39" s="111" t="n">
        <v>0</v>
      </c>
      <c r="BK39" s="111"/>
      <c r="BL39" s="111" t="n">
        <v>0</v>
      </c>
      <c r="BM39" s="263" t="n">
        <v>0</v>
      </c>
      <c r="BN39" s="264" t="n">
        <f aca="false">(BM39)*(1-$J$55)-(BM39)</f>
        <v>0</v>
      </c>
      <c r="BO39" s="96" t="n">
        <v>0</v>
      </c>
      <c r="BP39" s="96" t="n">
        <v>0</v>
      </c>
      <c r="BQ39" s="116" t="n">
        <f aca="false">SUM($AF39:$AG39)+SUM($AL39:$AM39)+SUM($AT39:$AU39)+Z39+AA39+L39+M39+T39+U39</f>
        <v>25390.1457036</v>
      </c>
      <c r="BR39" s="117" t="n">
        <v>0</v>
      </c>
      <c r="BS39" s="117" t="n">
        <v>0</v>
      </c>
      <c r="BT39" s="117"/>
      <c r="BU39" s="117" t="n">
        <v>-25390</v>
      </c>
      <c r="BV39" s="117" t="n">
        <v>0</v>
      </c>
      <c r="BW39" s="118" t="n">
        <f aca="false">(BQ39+BR39+BS39+BU39+BV39)*M</f>
        <v>0.15372545740081</v>
      </c>
      <c r="BX39" s="119" t="n">
        <f aca="false">(BW39/(1+STCLAIRCHIP))-(BW39)</f>
        <v>-0.00180781988642123</v>
      </c>
      <c r="BY39" s="119" t="n">
        <f aca="false">BW39+BX39</f>
        <v>0.151917637514389</v>
      </c>
      <c r="BZ39" s="96" t="n">
        <f aca="false">(BY39)/M</f>
        <v>0.143990117599814</v>
      </c>
      <c r="CA39" s="96" t="n">
        <v>0</v>
      </c>
      <c r="CB39" s="120" t="n">
        <v>0</v>
      </c>
      <c r="CC39" s="121" t="n">
        <v>0</v>
      </c>
      <c r="CD39" s="121" t="n">
        <v>0</v>
      </c>
      <c r="CE39" s="121" t="n">
        <f aca="false">SUM(CB39+CC39+CD39)</f>
        <v>0</v>
      </c>
      <c r="CF39" s="122" t="n">
        <f aca="false">(CE39)*M</f>
        <v>0</v>
      </c>
      <c r="CG39" s="122"/>
      <c r="CH39" s="123" t="n">
        <f aca="false">((CF39)/(1+DAWNKIRK))-(CF39)</f>
        <v>0</v>
      </c>
      <c r="CI39" s="115" t="n">
        <f aca="false">ROUND(CF39+CH39,1)</f>
        <v>0</v>
      </c>
      <c r="CJ39" s="123" t="n">
        <f aca="false">((CI39)/(1+KIRKCHIP))-(CI39)</f>
        <v>0</v>
      </c>
      <c r="CK39" s="123" t="n">
        <f aca="false">CI39+CJ39</f>
        <v>0</v>
      </c>
      <c r="CN39" s="124" t="n">
        <f aca="false">CK39/M</f>
        <v>0</v>
      </c>
      <c r="CO39" s="96" t="n">
        <v>0</v>
      </c>
      <c r="CP39" s="96" t="n">
        <f aca="false">CO39+CN39+BZ39</f>
        <v>0.143990117599814</v>
      </c>
      <c r="CQ39" s="96" t="n">
        <v>0</v>
      </c>
      <c r="CR39" s="40" t="n">
        <v>0</v>
      </c>
      <c r="CS39" s="96" t="n">
        <f aca="false">+CP39+CQ39-CA39-CR39</f>
        <v>0.143990117599814</v>
      </c>
      <c r="CT39" s="96" t="n">
        <f aca="false">CW39*M</f>
        <v>0.15372545740081</v>
      </c>
      <c r="CU39" s="96" t="n">
        <f aca="false">+CT39+CU38</f>
        <v>87078.4768271106</v>
      </c>
      <c r="CV39" s="96" t="n">
        <v>0</v>
      </c>
      <c r="CW39" s="126" t="n">
        <f aca="false">CS39+CS39*STCLAIRCHIP-CV39</f>
        <v>0.145703599999251</v>
      </c>
      <c r="CX39" s="130" t="n">
        <f aca="false">CW39+CX38</f>
        <v>586782.895037904</v>
      </c>
      <c r="CY39" s="96"/>
      <c r="CZ39" s="96"/>
      <c r="DA39" s="129"/>
      <c r="DB39" s="130"/>
    </row>
    <row r="40" customFormat="false" ht="12.75" hidden="false" customHeight="false" outlineLevel="0" collapsed="false">
      <c r="A40" s="135" t="s">
        <v>129</v>
      </c>
      <c r="B40" s="137"/>
      <c r="C40" s="137"/>
      <c r="D40" s="137"/>
      <c r="E40" s="137"/>
      <c r="F40" s="137"/>
      <c r="G40" s="96"/>
      <c r="H40" s="96"/>
      <c r="I40" s="141"/>
      <c r="J40" s="40"/>
      <c r="K40" s="268" t="s">
        <v>131</v>
      </c>
      <c r="L40" s="40" t="s">
        <v>1</v>
      </c>
      <c r="M40" s="268"/>
      <c r="N40" s="268"/>
      <c r="O40" s="268"/>
      <c r="P40" s="268"/>
      <c r="Q40" s="268"/>
      <c r="R40" s="269"/>
      <c r="S40" s="268"/>
      <c r="T40" s="270"/>
      <c r="U40" s="268" t="s">
        <v>1</v>
      </c>
      <c r="V40" s="268" t="s">
        <v>1</v>
      </c>
      <c r="W40" s="271"/>
      <c r="X40" s="268"/>
      <c r="Y40" s="268"/>
      <c r="Z40" s="269" t="s">
        <v>1</v>
      </c>
      <c r="AA40" s="268"/>
      <c r="AB40" s="268"/>
      <c r="AC40" s="268"/>
      <c r="AD40" s="268"/>
      <c r="AE40" s="268"/>
      <c r="AF40" s="269" t="s">
        <v>1</v>
      </c>
      <c r="AG40" s="40"/>
      <c r="AH40" s="40"/>
      <c r="AI40" s="40" t="s">
        <v>1</v>
      </c>
      <c r="AJ40" s="40"/>
      <c r="AK40" s="40"/>
      <c r="AL40" s="272"/>
      <c r="AM40" s="40"/>
      <c r="AN40" s="40"/>
      <c r="AO40" s="40" t="s">
        <v>1</v>
      </c>
      <c r="AP40" s="40"/>
      <c r="AQ40" s="40"/>
      <c r="AR40" s="272"/>
      <c r="AS40" s="40"/>
      <c r="AT40" s="40"/>
      <c r="AU40" s="40"/>
      <c r="AV40" s="40" t="s">
        <v>1</v>
      </c>
      <c r="AW40" s="40"/>
      <c r="AX40" s="40"/>
      <c r="AY40" s="40"/>
      <c r="AZ40" s="40"/>
      <c r="BA40" s="40"/>
      <c r="BB40" s="272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273"/>
      <c r="BO40" s="96"/>
      <c r="BP40" s="96"/>
      <c r="BQ40" s="96"/>
      <c r="BR40" s="96"/>
      <c r="BS40" s="96"/>
      <c r="BT40" s="96"/>
      <c r="BU40" s="96"/>
      <c r="BV40" s="96"/>
      <c r="BW40" s="122"/>
      <c r="BX40" s="122"/>
      <c r="BY40" s="122"/>
      <c r="BZ40" s="96"/>
      <c r="CA40" s="96"/>
      <c r="CB40" s="40"/>
      <c r="CC40" s="40"/>
      <c r="CD40" s="40"/>
      <c r="CE40" s="40"/>
      <c r="CF40" s="122"/>
      <c r="CG40" s="122"/>
      <c r="CH40" s="122"/>
      <c r="CI40" s="122"/>
      <c r="CJ40" s="122"/>
      <c r="CK40" s="122"/>
      <c r="CL40" s="122"/>
      <c r="CM40" s="122"/>
      <c r="CN40" s="122"/>
      <c r="CO40" s="96"/>
      <c r="CP40" s="96"/>
      <c r="CQ40" s="96"/>
      <c r="CR40" s="40"/>
      <c r="CS40" s="96"/>
      <c r="CT40" s="96"/>
      <c r="CU40" s="96"/>
    </row>
    <row r="41" customFormat="false" ht="12.75" hidden="false" customHeight="false" outlineLevel="0" collapsed="false">
      <c r="A41" s="135"/>
      <c r="B41" s="137"/>
      <c r="C41" s="137"/>
      <c r="D41" s="137"/>
      <c r="E41" s="137"/>
      <c r="F41" s="137"/>
      <c r="G41" s="96"/>
      <c r="H41" s="96"/>
      <c r="I41" s="141"/>
      <c r="J41" s="40"/>
      <c r="K41" s="268"/>
      <c r="L41" s="40"/>
      <c r="M41" s="268"/>
      <c r="N41" s="268"/>
      <c r="O41" s="268"/>
      <c r="P41" s="268"/>
      <c r="Q41" s="268"/>
      <c r="R41" s="269"/>
      <c r="S41" s="268"/>
      <c r="T41" s="270"/>
      <c r="U41" s="268"/>
      <c r="V41" s="268"/>
      <c r="W41" s="271"/>
      <c r="X41" s="274"/>
      <c r="Y41" s="268"/>
      <c r="Z41" s="269"/>
      <c r="AA41" s="268"/>
      <c r="AB41" s="268"/>
      <c r="AC41" s="268"/>
      <c r="AD41" s="268"/>
      <c r="AE41" s="268"/>
      <c r="AF41" s="269"/>
      <c r="AG41" s="40"/>
      <c r="AH41" s="40"/>
      <c r="AI41" s="40" t="s">
        <v>1</v>
      </c>
      <c r="AJ41" s="40"/>
      <c r="AK41" s="40"/>
      <c r="AL41" s="272"/>
      <c r="AM41" s="40"/>
      <c r="AN41" s="40"/>
      <c r="AO41" s="40"/>
      <c r="AP41" s="40"/>
      <c r="AQ41" s="40"/>
      <c r="AR41" s="272"/>
      <c r="AS41" s="40"/>
      <c r="AT41" s="40"/>
      <c r="AU41" s="40"/>
      <c r="AV41" s="40"/>
      <c r="AW41" s="40"/>
      <c r="AX41" s="40"/>
      <c r="AY41" s="40"/>
      <c r="AZ41" s="40"/>
      <c r="BA41" s="40"/>
      <c r="BB41" s="272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273"/>
      <c r="BO41" s="96"/>
      <c r="BP41" s="96"/>
      <c r="BQ41" s="96"/>
      <c r="BR41" s="96"/>
      <c r="BS41" s="96"/>
      <c r="BT41" s="96"/>
      <c r="BU41" s="96"/>
      <c r="BV41" s="96"/>
      <c r="BW41" s="122"/>
      <c r="BX41" s="122"/>
      <c r="BY41" s="122"/>
      <c r="BZ41" s="96"/>
      <c r="CA41" s="96"/>
      <c r="CB41" s="40"/>
      <c r="CC41" s="40"/>
      <c r="CD41" s="40"/>
      <c r="CE41" s="40"/>
      <c r="CF41" s="122"/>
      <c r="CG41" s="122"/>
      <c r="CH41" s="122"/>
      <c r="CI41" s="122"/>
      <c r="CJ41" s="122"/>
      <c r="CK41" s="122"/>
      <c r="CL41" s="122"/>
      <c r="CM41" s="122"/>
      <c r="CN41" s="122"/>
      <c r="CO41" s="96"/>
      <c r="CP41" s="96"/>
      <c r="CQ41" s="96"/>
      <c r="CR41" s="40"/>
      <c r="CS41" s="96"/>
      <c r="CT41" s="96"/>
      <c r="CU41" s="96"/>
    </row>
    <row r="42" customFormat="false" ht="12" hidden="false" customHeight="true" outlineLevel="0" collapsed="false">
      <c r="A42" s="135"/>
      <c r="B42" s="137"/>
      <c r="C42" s="137"/>
      <c r="D42" s="137"/>
      <c r="E42" s="137"/>
      <c r="F42" s="137"/>
      <c r="G42" s="96"/>
      <c r="H42" s="96"/>
      <c r="I42" s="141"/>
      <c r="J42" s="40"/>
      <c r="K42" s="268"/>
      <c r="L42" s="40" t="s">
        <v>1</v>
      </c>
      <c r="M42" s="268"/>
      <c r="N42" s="268"/>
      <c r="O42" s="268"/>
      <c r="P42" s="268"/>
      <c r="Q42" s="268"/>
      <c r="R42" s="269"/>
      <c r="S42" s="268"/>
      <c r="T42" s="270"/>
      <c r="U42" s="268"/>
      <c r="V42" s="268"/>
      <c r="W42" s="271"/>
      <c r="X42" s="268"/>
      <c r="Y42" s="268"/>
      <c r="Z42" s="269"/>
      <c r="AA42" s="268"/>
      <c r="AB42" s="268"/>
      <c r="AC42" s="268"/>
      <c r="AD42" s="268"/>
      <c r="AE42" s="268"/>
      <c r="AF42" s="269"/>
      <c r="AG42" s="40"/>
      <c r="AH42" s="40"/>
      <c r="AI42" s="40" t="s">
        <v>1</v>
      </c>
      <c r="AJ42" s="40"/>
      <c r="AK42" s="40"/>
      <c r="AL42" s="272"/>
      <c r="AM42" s="40"/>
      <c r="AN42" s="40"/>
      <c r="AO42" s="40"/>
      <c r="AP42" s="40"/>
      <c r="AQ42" s="40"/>
      <c r="AR42" s="272"/>
      <c r="AS42" s="40"/>
      <c r="AT42" s="40"/>
      <c r="AU42" s="40"/>
      <c r="AV42" s="40"/>
      <c r="AW42" s="40"/>
      <c r="AX42" s="40"/>
      <c r="AY42" s="40"/>
      <c r="AZ42" s="40"/>
      <c r="BA42" s="40"/>
      <c r="BB42" s="272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273"/>
      <c r="BO42" s="96"/>
      <c r="BP42" s="96"/>
      <c r="BQ42" s="96"/>
      <c r="BR42" s="96"/>
      <c r="BS42" s="96"/>
      <c r="BT42" s="96"/>
      <c r="BU42" s="96"/>
      <c r="BV42" s="96"/>
      <c r="BW42" s="122"/>
      <c r="BX42" s="122"/>
      <c r="BY42" s="122"/>
      <c r="BZ42" s="96"/>
      <c r="CA42" s="96"/>
      <c r="CB42" s="40"/>
      <c r="CC42" s="40"/>
      <c r="CD42" s="40"/>
      <c r="CE42" s="40"/>
      <c r="CF42" s="122"/>
      <c r="CG42" s="122"/>
      <c r="CH42" s="122"/>
      <c r="CI42" s="122"/>
      <c r="CJ42" s="122"/>
      <c r="CK42" s="122"/>
      <c r="CL42" s="122"/>
      <c r="CM42" s="122"/>
      <c r="CN42" s="122"/>
      <c r="CO42" s="96"/>
      <c r="CP42" s="96"/>
      <c r="CQ42" s="96"/>
      <c r="CR42" s="40"/>
      <c r="CS42" s="96"/>
      <c r="CT42" s="96"/>
      <c r="CU42" s="96"/>
    </row>
    <row r="43" customFormat="false" ht="12.75" hidden="false" customHeight="false" outlineLevel="0" collapsed="false">
      <c r="A43" s="275" t="s">
        <v>183</v>
      </c>
      <c r="J43" s="146" t="n">
        <v>0.0461</v>
      </c>
      <c r="K43" s="146" t="n">
        <v>0.0461</v>
      </c>
      <c r="L43" s="146" t="n">
        <f aca="false">J43-K43</f>
        <v>0</v>
      </c>
      <c r="M43" s="146"/>
      <c r="N43" s="146"/>
      <c r="O43" s="146"/>
      <c r="P43" s="146"/>
      <c r="Q43" s="146"/>
      <c r="R43" s="276"/>
      <c r="S43" s="146"/>
      <c r="T43" s="277"/>
      <c r="U43" s="146"/>
      <c r="V43" s="146"/>
      <c r="W43" s="146"/>
      <c r="X43" s="146"/>
      <c r="Y43" s="146"/>
      <c r="Z43" s="276"/>
      <c r="AA43" s="146"/>
      <c r="AB43" s="146"/>
      <c r="AC43" s="146"/>
      <c r="AD43" s="146"/>
      <c r="AE43" s="146"/>
      <c r="AF43" s="278" t="n">
        <f aca="false">J43-K43</f>
        <v>0</v>
      </c>
      <c r="AG43" s="148"/>
      <c r="AH43" s="148"/>
      <c r="AI43" s="148"/>
      <c r="AJ43" s="148"/>
      <c r="AK43" s="148"/>
      <c r="AL43" s="279"/>
      <c r="AM43" s="139"/>
      <c r="AN43" s="148"/>
      <c r="AO43" s="148"/>
      <c r="AP43" s="148"/>
      <c r="AQ43" s="40"/>
      <c r="AR43" s="272"/>
      <c r="AS43" s="40"/>
      <c r="AT43" s="40"/>
      <c r="AU43" s="40"/>
      <c r="AV43" s="40"/>
      <c r="AW43" s="40"/>
      <c r="AX43" s="40"/>
      <c r="AY43" s="40"/>
      <c r="AZ43" s="40"/>
      <c r="BA43" s="40"/>
      <c r="BB43" s="272"/>
      <c r="BC43" s="40"/>
      <c r="BD43" s="148"/>
      <c r="BE43" s="148"/>
      <c r="BF43" s="148"/>
      <c r="BG43" s="148"/>
      <c r="BH43" s="148"/>
      <c r="BI43" s="148"/>
      <c r="BJ43" s="148"/>
      <c r="BK43" s="148"/>
      <c r="BL43" s="148"/>
      <c r="BM43" s="40"/>
      <c r="BN43" s="273"/>
      <c r="BO43" s="96"/>
      <c r="BP43" s="96"/>
      <c r="BQ43" s="96"/>
      <c r="BR43" s="96"/>
      <c r="BS43" s="96"/>
      <c r="BT43" s="96"/>
      <c r="BU43" s="96"/>
      <c r="BV43" s="96"/>
      <c r="BW43" s="122"/>
      <c r="BX43" s="122"/>
      <c r="BY43" s="122"/>
      <c r="BZ43" s="96"/>
      <c r="CA43" s="96"/>
      <c r="CB43" s="40"/>
      <c r="CC43" s="40"/>
      <c r="CD43" s="40"/>
      <c r="CE43" s="40"/>
      <c r="CF43" s="122"/>
      <c r="CG43" s="122"/>
      <c r="CH43" s="122"/>
      <c r="CI43" s="122"/>
      <c r="CJ43" s="122"/>
      <c r="CK43" s="122"/>
      <c r="CL43" s="122"/>
      <c r="CM43" s="122"/>
      <c r="CN43" s="122"/>
      <c r="CO43" s="96"/>
      <c r="CP43" s="96"/>
      <c r="CQ43" s="96"/>
      <c r="CR43" s="40"/>
      <c r="CS43" s="96"/>
      <c r="CT43" s="96"/>
      <c r="CU43" s="96"/>
    </row>
    <row r="44" customFormat="false" ht="12.75" hidden="false" customHeight="false" outlineLevel="0" collapsed="false">
      <c r="A44" s="275" t="s">
        <v>184</v>
      </c>
      <c r="J44" s="146" t="n">
        <v>0.0497</v>
      </c>
      <c r="K44" s="146" t="n">
        <v>0.0497</v>
      </c>
      <c r="L44" s="146" t="n">
        <f aca="false">J44-K44</f>
        <v>0</v>
      </c>
      <c r="M44" s="146"/>
      <c r="N44" s="146"/>
      <c r="O44" s="146"/>
      <c r="P44" s="146"/>
      <c r="Q44" s="146"/>
      <c r="R44" s="276"/>
      <c r="S44" s="146"/>
      <c r="T44" s="277"/>
      <c r="U44" s="146"/>
      <c r="V44" s="146"/>
      <c r="W44" s="146"/>
      <c r="X44" s="146"/>
      <c r="Y44" s="146"/>
      <c r="Z44" s="276"/>
      <c r="AA44" s="146"/>
      <c r="AB44" s="146"/>
      <c r="AC44" s="146"/>
      <c r="AD44" s="280"/>
      <c r="AE44" s="146"/>
      <c r="AF44" s="278" t="n">
        <f aca="false">J44-K44</f>
        <v>0</v>
      </c>
      <c r="AG44" s="281" t="n">
        <v>0</v>
      </c>
      <c r="AH44" s="281"/>
      <c r="AI44" s="281"/>
      <c r="AJ44" s="281"/>
      <c r="AK44" s="281"/>
      <c r="AL44" s="282"/>
      <c r="AM44" s="139"/>
      <c r="AN44" s="281" t="n">
        <v>0</v>
      </c>
      <c r="AO44" s="281"/>
      <c r="AP44" s="281"/>
      <c r="AQ44" s="40"/>
      <c r="AR44" s="272"/>
      <c r="AS44" s="40"/>
      <c r="AT44" s="40"/>
      <c r="AU44" s="40"/>
      <c r="AV44" s="40"/>
      <c r="AW44" s="40"/>
      <c r="AX44" s="40"/>
      <c r="AY44" s="40"/>
      <c r="AZ44" s="40"/>
      <c r="BA44" s="40"/>
      <c r="BB44" s="272"/>
      <c r="BC44" s="40"/>
      <c r="BD44" s="281" t="n">
        <v>0</v>
      </c>
      <c r="BE44" s="281" t="n">
        <v>0</v>
      </c>
      <c r="BF44" s="281" t="n">
        <v>0</v>
      </c>
      <c r="BG44" s="281" t="n">
        <v>0</v>
      </c>
      <c r="BH44" s="281" t="n">
        <v>0</v>
      </c>
      <c r="BI44" s="281" t="n">
        <v>0</v>
      </c>
      <c r="BJ44" s="281" t="n">
        <v>0</v>
      </c>
      <c r="BK44" s="281"/>
      <c r="BL44" s="281" t="n">
        <v>0</v>
      </c>
      <c r="BM44" s="40"/>
      <c r="BN44" s="273"/>
      <c r="BO44" s="96"/>
      <c r="BP44" s="96"/>
      <c r="BQ44" s="96"/>
      <c r="BR44" s="96"/>
      <c r="BS44" s="96"/>
      <c r="BT44" s="96"/>
      <c r="BU44" s="96"/>
      <c r="BV44" s="96"/>
      <c r="BW44" s="122"/>
      <c r="BX44" s="122"/>
      <c r="BY44" s="122"/>
      <c r="BZ44" s="96"/>
      <c r="CA44" s="96"/>
      <c r="CB44" s="40"/>
      <c r="CC44" s="40"/>
      <c r="CD44" s="40"/>
      <c r="CE44" s="40"/>
      <c r="CF44" s="122"/>
      <c r="CG44" s="122"/>
      <c r="CH44" s="122"/>
      <c r="CI44" s="122"/>
      <c r="CJ44" s="122"/>
      <c r="CK44" s="122"/>
      <c r="CL44" s="122"/>
      <c r="CM44" s="122"/>
      <c r="CN44" s="122"/>
      <c r="CO44" s="96"/>
      <c r="CP44" s="96"/>
      <c r="CQ44" s="96"/>
      <c r="CR44" s="40"/>
      <c r="CS44" s="96"/>
      <c r="CT44" s="96"/>
      <c r="CU44" s="96"/>
    </row>
    <row r="45" customFormat="false" ht="12.75" hidden="false" customHeight="false" outlineLevel="0" collapsed="false">
      <c r="A45" s="275" t="s">
        <v>185</v>
      </c>
      <c r="J45" s="146" t="n">
        <v>0.0441</v>
      </c>
      <c r="K45" s="146" t="n">
        <v>0.0441</v>
      </c>
      <c r="L45" s="146" t="n">
        <f aca="false">J45-K45</f>
        <v>0</v>
      </c>
      <c r="M45" s="146"/>
      <c r="N45" s="146"/>
      <c r="O45" s="146"/>
      <c r="P45" s="146"/>
      <c r="Q45" s="146"/>
      <c r="R45" s="276"/>
      <c r="S45" s="146"/>
      <c r="T45" s="277"/>
      <c r="U45" s="146"/>
      <c r="V45" s="146"/>
      <c r="W45" s="146"/>
      <c r="X45" s="146"/>
      <c r="Y45" s="146"/>
      <c r="Z45" s="276"/>
      <c r="AA45" s="146"/>
      <c r="AB45" s="146"/>
      <c r="AC45" s="146"/>
      <c r="AD45" s="146"/>
      <c r="AE45" s="146"/>
      <c r="AF45" s="278" t="n">
        <f aca="false">J45-K45</f>
        <v>0</v>
      </c>
      <c r="AG45" s="281" t="n">
        <v>0</v>
      </c>
      <c r="AH45" s="281"/>
      <c r="AI45" s="281"/>
      <c r="AJ45" s="281"/>
      <c r="AK45" s="281"/>
      <c r="AL45" s="282"/>
      <c r="AM45" s="139"/>
      <c r="AN45" s="281" t="n">
        <v>0</v>
      </c>
      <c r="AO45" s="281"/>
      <c r="AP45" s="158"/>
      <c r="AQ45" s="40"/>
      <c r="AR45" s="272"/>
      <c r="AS45" s="40"/>
      <c r="AT45" s="40"/>
      <c r="AU45" s="40"/>
      <c r="AV45" s="40"/>
      <c r="AW45" s="40"/>
      <c r="AX45" s="40"/>
      <c r="AY45" s="40"/>
      <c r="AZ45" s="40"/>
      <c r="BA45" s="40"/>
      <c r="BB45" s="272"/>
      <c r="BC45" s="40"/>
      <c r="BD45" s="281" t="n">
        <v>0</v>
      </c>
      <c r="BE45" s="281" t="n">
        <v>0</v>
      </c>
      <c r="BF45" s="281" t="n">
        <v>0</v>
      </c>
      <c r="BG45" s="281" t="n">
        <v>0</v>
      </c>
      <c r="BH45" s="281" t="n">
        <v>0</v>
      </c>
      <c r="BI45" s="281" t="n">
        <v>0</v>
      </c>
      <c r="BJ45" s="281" t="n">
        <v>0</v>
      </c>
      <c r="BK45" s="281"/>
      <c r="BL45" s="281" t="n">
        <v>0</v>
      </c>
      <c r="BM45" s="40"/>
      <c r="BN45" s="273"/>
      <c r="BO45" s="96"/>
      <c r="BP45" s="96"/>
      <c r="BQ45" s="96"/>
      <c r="BR45" s="96"/>
      <c r="BS45" s="96"/>
      <c r="BT45" s="96"/>
      <c r="BU45" s="96"/>
      <c r="BV45" s="96"/>
      <c r="BW45" s="122"/>
      <c r="BX45" s="122"/>
      <c r="BY45" s="122"/>
      <c r="BZ45" s="96"/>
      <c r="CA45" s="96"/>
      <c r="CB45" s="40"/>
      <c r="CC45" s="40"/>
      <c r="CD45" s="40"/>
      <c r="CE45" s="40"/>
      <c r="CF45" s="122"/>
      <c r="CG45" s="122"/>
      <c r="CH45" s="122"/>
      <c r="CI45" s="122"/>
      <c r="CJ45" s="122"/>
      <c r="CK45" s="122"/>
      <c r="CL45" s="122"/>
      <c r="CM45" s="122"/>
      <c r="CN45" s="122"/>
      <c r="CO45" s="96"/>
      <c r="CP45" s="96"/>
      <c r="CQ45" s="96"/>
      <c r="CR45" s="40"/>
      <c r="CS45" s="96"/>
      <c r="CT45" s="96"/>
      <c r="CU45" s="96"/>
    </row>
    <row r="46" customFormat="false" ht="12.75" hidden="false" customHeight="false" outlineLevel="0" collapsed="false">
      <c r="A46" s="275" t="s">
        <v>186</v>
      </c>
      <c r="J46" s="41" t="n">
        <v>0.0061919</v>
      </c>
      <c r="K46" s="170" t="n">
        <v>0.0061919</v>
      </c>
      <c r="L46" s="146" t="n">
        <f aca="false">J46-K46</f>
        <v>0</v>
      </c>
      <c r="M46" s="41"/>
      <c r="N46" s="41"/>
      <c r="O46" s="41"/>
      <c r="P46" s="41"/>
      <c r="Q46" s="41"/>
      <c r="R46" s="283"/>
      <c r="S46" s="41"/>
      <c r="T46" s="284"/>
      <c r="U46" s="41"/>
      <c r="V46" s="41"/>
      <c r="W46" s="41"/>
      <c r="X46" s="41"/>
      <c r="Y46" s="41"/>
      <c r="Z46" s="283"/>
      <c r="AA46" s="41"/>
      <c r="AB46" s="41"/>
      <c r="AC46" s="41"/>
      <c r="AD46" s="41"/>
      <c r="AE46" s="41"/>
      <c r="AF46" s="278" t="n">
        <f aca="false">J46-K46</f>
        <v>0</v>
      </c>
      <c r="AG46" s="281" t="n">
        <v>0</v>
      </c>
      <c r="AH46" s="281"/>
      <c r="AI46" s="281"/>
      <c r="AJ46" s="281"/>
      <c r="AK46" s="281"/>
      <c r="AL46" s="282"/>
      <c r="AM46" s="139"/>
      <c r="AN46" s="281" t="n">
        <v>0</v>
      </c>
      <c r="AO46" s="281"/>
      <c r="AP46" s="281"/>
      <c r="AQ46" s="40"/>
      <c r="AR46" s="272"/>
      <c r="AS46" s="40"/>
      <c r="AT46" s="40"/>
      <c r="AU46" s="40"/>
      <c r="AV46" s="40"/>
      <c r="AW46" s="40"/>
      <c r="AX46" s="40"/>
      <c r="AY46" s="40"/>
      <c r="AZ46" s="40"/>
      <c r="BA46" s="40"/>
      <c r="BB46" s="272"/>
      <c r="BC46" s="40"/>
      <c r="BD46" s="281" t="n">
        <v>0</v>
      </c>
      <c r="BE46" s="281" t="n">
        <v>0</v>
      </c>
      <c r="BF46" s="281" t="n">
        <v>0</v>
      </c>
      <c r="BG46" s="281" t="n">
        <v>0</v>
      </c>
      <c r="BH46" s="281" t="n">
        <v>0</v>
      </c>
      <c r="BI46" s="281" t="n">
        <v>0</v>
      </c>
      <c r="BJ46" s="281" t="n">
        <v>0</v>
      </c>
      <c r="BK46" s="281"/>
      <c r="BL46" s="281" t="n">
        <v>0</v>
      </c>
      <c r="BM46" s="40"/>
      <c r="BN46" s="273"/>
      <c r="BO46" s="96"/>
      <c r="BP46" s="96"/>
      <c r="BQ46" s="96"/>
      <c r="BR46" s="96"/>
      <c r="BS46" s="96"/>
      <c r="BT46" s="96"/>
      <c r="BU46" s="96"/>
      <c r="BV46" s="96"/>
      <c r="BW46" s="122"/>
      <c r="BX46" s="122"/>
      <c r="BY46" s="122"/>
      <c r="BZ46" s="96"/>
      <c r="CA46" s="96"/>
      <c r="CB46" s="40"/>
      <c r="CC46" s="40"/>
      <c r="CD46" s="40"/>
      <c r="CE46" s="40"/>
      <c r="CF46" s="122"/>
      <c r="CG46" s="122"/>
      <c r="CH46" s="122"/>
      <c r="CI46" s="122"/>
      <c r="CJ46" s="122"/>
      <c r="CK46" s="122"/>
      <c r="CL46" s="122"/>
      <c r="CM46" s="122"/>
      <c r="CN46" s="122"/>
      <c r="CO46" s="96"/>
      <c r="CP46" s="96"/>
      <c r="CQ46" s="96"/>
      <c r="CR46" s="40"/>
      <c r="CS46" s="96"/>
      <c r="CT46" s="96"/>
      <c r="CU46" s="96"/>
    </row>
    <row r="47" customFormat="false" ht="12.75" hidden="false" customHeight="false" outlineLevel="0" collapsed="false">
      <c r="A47" s="275" t="s">
        <v>187</v>
      </c>
      <c r="J47" s="159" t="n">
        <v>0.0119</v>
      </c>
      <c r="K47" s="159" t="n">
        <v>0.0119</v>
      </c>
      <c r="L47" s="146" t="n">
        <f aca="false">J47-K47</f>
        <v>0</v>
      </c>
      <c r="M47" s="159"/>
      <c r="N47" s="159"/>
      <c r="O47" s="159"/>
      <c r="P47" s="159"/>
      <c r="Q47" s="159"/>
      <c r="R47" s="285"/>
      <c r="S47" s="159"/>
      <c r="T47" s="286"/>
      <c r="U47" s="159"/>
      <c r="V47" s="159"/>
      <c r="W47" s="159"/>
      <c r="X47" s="159"/>
      <c r="Y47" s="159"/>
      <c r="Z47" s="285"/>
      <c r="AA47" s="159"/>
      <c r="AB47" s="159"/>
      <c r="AC47" s="159"/>
      <c r="AD47" s="159"/>
      <c r="AE47" s="159"/>
      <c r="AF47" s="278" t="n">
        <f aca="false">J47-K47</f>
        <v>0</v>
      </c>
      <c r="AG47" s="281" t="n">
        <v>0</v>
      </c>
      <c r="AH47" s="281"/>
      <c r="AI47" s="281"/>
      <c r="AJ47" s="158"/>
      <c r="AK47" s="281"/>
      <c r="AL47" s="282"/>
      <c r="AM47" s="139"/>
      <c r="AN47" s="281" t="n">
        <v>0</v>
      </c>
      <c r="AO47" s="281"/>
      <c r="AP47" s="281"/>
      <c r="AQ47" s="40"/>
      <c r="AR47" s="272"/>
      <c r="AS47" s="40"/>
      <c r="AT47" s="40"/>
      <c r="AU47" s="40"/>
      <c r="AV47" s="40"/>
      <c r="AW47" s="40"/>
      <c r="AX47" s="40"/>
      <c r="AY47" s="40"/>
      <c r="AZ47" s="40"/>
      <c r="BA47" s="40"/>
      <c r="BB47" s="272"/>
      <c r="BC47" s="40"/>
      <c r="BD47" s="281" t="n">
        <v>0</v>
      </c>
      <c r="BE47" s="281" t="n">
        <v>0</v>
      </c>
      <c r="BF47" s="281" t="n">
        <v>0</v>
      </c>
      <c r="BG47" s="281" t="n">
        <v>0</v>
      </c>
      <c r="BH47" s="281" t="n">
        <v>0</v>
      </c>
      <c r="BI47" s="281" t="n">
        <v>0</v>
      </c>
      <c r="BJ47" s="281" t="n">
        <v>0</v>
      </c>
      <c r="BK47" s="281"/>
      <c r="BL47" s="281" t="n">
        <v>0</v>
      </c>
      <c r="BM47" s="40"/>
      <c r="BN47" s="273"/>
      <c r="BO47" s="96"/>
      <c r="BP47" s="96"/>
      <c r="BQ47" s="96"/>
      <c r="BR47" s="96"/>
      <c r="BS47" s="96"/>
      <c r="BT47" s="96"/>
      <c r="BU47" s="96"/>
      <c r="BV47" s="96"/>
      <c r="BW47" s="122"/>
      <c r="BX47" s="122"/>
      <c r="BY47" s="122"/>
      <c r="BZ47" s="96"/>
      <c r="CA47" s="96"/>
      <c r="CB47" s="40"/>
      <c r="CC47" s="40"/>
      <c r="CD47" s="40"/>
      <c r="CE47" s="40"/>
      <c r="CF47" s="122"/>
      <c r="CG47" s="122"/>
      <c r="CH47" s="122"/>
      <c r="CI47" s="122"/>
      <c r="CJ47" s="122"/>
      <c r="CK47" s="122"/>
      <c r="CL47" s="122"/>
      <c r="CM47" s="122"/>
      <c r="CN47" s="122"/>
      <c r="CO47" s="96"/>
      <c r="CP47" s="96"/>
      <c r="CQ47" s="96"/>
      <c r="CR47" s="40"/>
      <c r="CS47" s="96"/>
      <c r="CT47" s="96"/>
      <c r="CU47" s="96"/>
    </row>
    <row r="48" customFormat="false" ht="12.75" hidden="false" customHeight="false" outlineLevel="0" collapsed="false">
      <c r="A48" s="275" t="s">
        <v>188</v>
      </c>
      <c r="J48" s="146" t="n">
        <v>0</v>
      </c>
      <c r="K48" s="146" t="n">
        <v>0</v>
      </c>
      <c r="L48" s="146" t="n">
        <f aca="false">J48-K48</f>
        <v>0</v>
      </c>
      <c r="M48" s="146"/>
      <c r="N48" s="146"/>
      <c r="O48" s="146"/>
      <c r="P48" s="146"/>
      <c r="Q48" s="146"/>
      <c r="R48" s="276"/>
      <c r="S48" s="146"/>
      <c r="T48" s="277"/>
      <c r="U48" s="146"/>
      <c r="V48" s="146"/>
      <c r="W48" s="146"/>
      <c r="X48" s="146"/>
      <c r="Y48" s="146"/>
      <c r="Z48" s="276"/>
      <c r="AA48" s="146"/>
      <c r="AB48" s="146"/>
      <c r="AC48" s="146"/>
      <c r="AD48" s="146"/>
      <c r="AE48" s="146"/>
      <c r="AF48" s="278" t="n">
        <f aca="false">J48-K48</f>
        <v>0</v>
      </c>
      <c r="AG48" s="281" t="n">
        <v>0</v>
      </c>
      <c r="AH48" s="281"/>
      <c r="AI48" s="281"/>
      <c r="AJ48" s="281"/>
      <c r="AK48" s="281"/>
      <c r="AL48" s="282"/>
      <c r="AM48" s="139"/>
      <c r="AN48" s="281" t="n">
        <v>0</v>
      </c>
      <c r="AO48" s="281"/>
      <c r="AP48" s="281"/>
      <c r="AQ48" s="40"/>
      <c r="AR48" s="272"/>
      <c r="AS48" s="40"/>
      <c r="AT48" s="40"/>
      <c r="AU48" s="40"/>
      <c r="AV48" s="105"/>
      <c r="AW48" s="40"/>
      <c r="AX48" s="40"/>
      <c r="AY48" s="40"/>
      <c r="AZ48" s="40"/>
      <c r="BA48" s="40"/>
      <c r="BB48" s="272"/>
      <c r="BC48" s="40"/>
      <c r="BD48" s="281" t="n">
        <v>0</v>
      </c>
      <c r="BE48" s="281" t="n">
        <v>0</v>
      </c>
      <c r="BF48" s="281" t="n">
        <v>0</v>
      </c>
      <c r="BG48" s="281" t="n">
        <v>0</v>
      </c>
      <c r="BH48" s="281" t="n">
        <v>0</v>
      </c>
      <c r="BI48" s="281" t="n">
        <v>0</v>
      </c>
      <c r="BJ48" s="281" t="n">
        <v>0</v>
      </c>
      <c r="BK48" s="281"/>
      <c r="BL48" s="281" t="n">
        <v>0</v>
      </c>
      <c r="BM48" s="40"/>
      <c r="BN48" s="273"/>
      <c r="BO48" s="96"/>
      <c r="BP48" s="96"/>
      <c r="BQ48" s="96"/>
      <c r="BR48" s="96"/>
      <c r="BS48" s="96"/>
      <c r="BT48" s="96"/>
      <c r="BU48" s="96"/>
      <c r="BV48" s="96"/>
      <c r="BW48" s="122"/>
      <c r="BX48" s="122"/>
      <c r="BY48" s="122"/>
      <c r="BZ48" s="96"/>
      <c r="CA48" s="96"/>
      <c r="CB48" s="40"/>
      <c r="CC48" s="40"/>
      <c r="CD48" s="40"/>
      <c r="CE48" s="40"/>
      <c r="CF48" s="122"/>
      <c r="CG48" s="122"/>
      <c r="CH48" s="122"/>
      <c r="CI48" s="122"/>
      <c r="CJ48" s="122"/>
      <c r="CK48" s="122"/>
      <c r="CL48" s="122"/>
      <c r="CM48" s="122"/>
      <c r="CN48" s="122"/>
      <c r="CO48" s="96"/>
      <c r="CP48" s="96"/>
      <c r="CQ48" s="96"/>
      <c r="CR48" s="40"/>
      <c r="CS48" s="96"/>
      <c r="CT48" s="96"/>
      <c r="CU48" s="96"/>
    </row>
    <row r="49" customFormat="false" ht="12.75" hidden="false" customHeight="false" outlineLevel="0" collapsed="false">
      <c r="A49" s="275" t="s">
        <v>189</v>
      </c>
      <c r="J49" s="146" t="n">
        <v>0.00483</v>
      </c>
      <c r="K49" s="146" t="n">
        <v>0.00483</v>
      </c>
      <c r="L49" s="146" t="n">
        <f aca="false">J49-K49</f>
        <v>0</v>
      </c>
      <c r="M49" s="146"/>
      <c r="N49" s="146"/>
      <c r="O49" s="146"/>
      <c r="P49" s="146"/>
      <c r="Q49" s="146"/>
      <c r="R49" s="276"/>
      <c r="S49" s="146"/>
      <c r="T49" s="277"/>
      <c r="U49" s="146"/>
      <c r="V49" s="146"/>
      <c r="W49" s="146"/>
      <c r="X49" s="146"/>
      <c r="Y49" s="146"/>
      <c r="Z49" s="276"/>
      <c r="AA49" s="146"/>
      <c r="AB49" s="146"/>
      <c r="AC49" s="146"/>
      <c r="AD49" s="146"/>
      <c r="AE49" s="146"/>
      <c r="AF49" s="278" t="n">
        <f aca="false">J49-K49</f>
        <v>0</v>
      </c>
      <c r="AG49" s="281"/>
      <c r="AH49" s="281"/>
      <c r="AI49" s="281"/>
      <c r="AJ49" s="281"/>
      <c r="AK49" s="281"/>
      <c r="AL49" s="282"/>
      <c r="AM49" s="139"/>
      <c r="AN49" s="281"/>
      <c r="AO49" s="281"/>
      <c r="AP49" s="281"/>
      <c r="AQ49" s="40"/>
      <c r="AR49" s="272"/>
      <c r="AS49" s="40"/>
      <c r="AT49" s="40"/>
      <c r="AU49" s="40"/>
      <c r="AV49" s="40"/>
      <c r="AW49" s="40"/>
      <c r="AX49" s="40"/>
      <c r="AY49" s="40"/>
      <c r="AZ49" s="40"/>
      <c r="BA49" s="40"/>
      <c r="BB49" s="272"/>
      <c r="BC49" s="40"/>
      <c r="BD49" s="281"/>
      <c r="BE49" s="281"/>
      <c r="BF49" s="281"/>
      <c r="BG49" s="281"/>
      <c r="BH49" s="281"/>
      <c r="BI49" s="281"/>
      <c r="BJ49" s="281"/>
      <c r="BK49" s="281"/>
      <c r="BL49" s="281"/>
      <c r="BM49" s="40"/>
      <c r="BN49" s="273"/>
      <c r="BO49" s="96"/>
      <c r="BP49" s="96"/>
      <c r="BQ49" s="96"/>
      <c r="BR49" s="96"/>
      <c r="BS49" s="96"/>
      <c r="BT49" s="96"/>
      <c r="BU49" s="96"/>
      <c r="BV49" s="96"/>
      <c r="BW49" s="122"/>
      <c r="BX49" s="122"/>
      <c r="BY49" s="122"/>
      <c r="BZ49" s="96"/>
      <c r="CA49" s="96"/>
      <c r="CB49" s="40"/>
      <c r="CC49" s="40"/>
      <c r="CD49" s="40"/>
      <c r="CE49" s="40"/>
      <c r="CF49" s="122"/>
      <c r="CG49" s="122"/>
      <c r="CH49" s="122"/>
      <c r="CI49" s="122"/>
      <c r="CJ49" s="122"/>
      <c r="CK49" s="122"/>
      <c r="CL49" s="122"/>
      <c r="CM49" s="122"/>
      <c r="CN49" s="122"/>
      <c r="CO49" s="96"/>
      <c r="CP49" s="96"/>
      <c r="CQ49" s="96"/>
      <c r="CR49" s="40"/>
      <c r="CS49" s="96"/>
      <c r="CT49" s="96"/>
      <c r="CU49" s="96"/>
    </row>
    <row r="50" customFormat="false" ht="12.75" hidden="false" customHeight="false" outlineLevel="0" collapsed="false">
      <c r="A50" s="275" t="s">
        <v>190</v>
      </c>
      <c r="J50" s="146" t="n">
        <v>0.0067</v>
      </c>
      <c r="K50" s="146" t="n">
        <v>0.0067</v>
      </c>
      <c r="L50" s="146" t="n">
        <f aca="false">J50-K50</f>
        <v>0</v>
      </c>
      <c r="M50" s="146"/>
      <c r="N50" s="146"/>
      <c r="O50" s="146"/>
      <c r="P50" s="146"/>
      <c r="Q50" s="146"/>
      <c r="R50" s="276"/>
      <c r="S50" s="146"/>
      <c r="T50" s="277"/>
      <c r="U50" s="146"/>
      <c r="V50" s="146"/>
      <c r="W50" s="146"/>
      <c r="X50" s="146"/>
      <c r="Y50" s="146"/>
      <c r="Z50" s="276"/>
      <c r="AA50" s="146"/>
      <c r="AB50" s="146"/>
      <c r="AC50" s="146"/>
      <c r="AD50" s="146"/>
      <c r="AE50" s="146"/>
      <c r="AF50" s="278" t="n">
        <f aca="false">J50-K50</f>
        <v>0</v>
      </c>
      <c r="AG50" s="287" t="n">
        <v>1.055056</v>
      </c>
      <c r="AH50" s="287"/>
      <c r="AI50" s="287"/>
      <c r="AJ50" s="287"/>
      <c r="AK50" s="287"/>
      <c r="AL50" s="288"/>
      <c r="AM50" s="139"/>
      <c r="AN50" s="287" t="n">
        <v>1.055056</v>
      </c>
      <c r="AO50" s="287"/>
      <c r="AP50" s="287"/>
      <c r="AQ50" s="40"/>
      <c r="AR50" s="272"/>
      <c r="AS50" s="40"/>
      <c r="AT50" s="40"/>
      <c r="AU50" s="40"/>
      <c r="AV50" s="40"/>
      <c r="AW50" s="40"/>
      <c r="AX50" s="40"/>
      <c r="AY50" s="40"/>
      <c r="AZ50" s="40"/>
      <c r="BA50" s="40"/>
      <c r="BB50" s="272"/>
      <c r="BC50" s="40"/>
      <c r="BD50" s="287" t="n">
        <v>1.055056</v>
      </c>
      <c r="BE50" s="287" t="n">
        <v>1.055056</v>
      </c>
      <c r="BF50" s="287" t="n">
        <v>1.055056</v>
      </c>
      <c r="BG50" s="287" t="n">
        <v>1.055056</v>
      </c>
      <c r="BH50" s="287" t="n">
        <v>1.055056</v>
      </c>
      <c r="BI50" s="287" t="n">
        <v>1.055056</v>
      </c>
      <c r="BJ50" s="287" t="n">
        <v>1.055056</v>
      </c>
      <c r="BK50" s="287"/>
      <c r="BL50" s="287" t="n">
        <v>1.055056</v>
      </c>
      <c r="BM50" s="40"/>
      <c r="BN50" s="273"/>
      <c r="BO50" s="96"/>
      <c r="BP50" s="96"/>
      <c r="BQ50" s="96"/>
      <c r="BR50" s="96"/>
      <c r="BS50" s="96"/>
      <c r="BT50" s="96"/>
      <c r="BU50" s="96"/>
      <c r="BV50" s="96"/>
      <c r="BW50" s="122"/>
      <c r="BX50" s="122"/>
      <c r="BY50" s="122"/>
      <c r="BZ50" s="96"/>
      <c r="CA50" s="96"/>
      <c r="CB50" s="40"/>
      <c r="CC50" s="40"/>
      <c r="CD50" s="40"/>
      <c r="CE50" s="40"/>
      <c r="CF50" s="122"/>
      <c r="CG50" s="122"/>
      <c r="CH50" s="122"/>
      <c r="CI50" s="122"/>
      <c r="CJ50" s="122"/>
      <c r="CK50" s="122"/>
      <c r="CL50" s="122"/>
      <c r="CM50" s="122"/>
      <c r="CN50" s="122"/>
      <c r="CO50" s="96"/>
      <c r="CP50" s="96"/>
      <c r="CQ50" s="96"/>
      <c r="CR50" s="40"/>
      <c r="CS50" s="96"/>
      <c r="CT50" s="96"/>
      <c r="CU50" s="96"/>
    </row>
    <row r="51" customFormat="false" ht="12.75" hidden="false" customHeight="false" outlineLevel="0" collapsed="false">
      <c r="A51" s="275" t="s">
        <v>191</v>
      </c>
      <c r="J51" s="146" t="n">
        <v>0.003</v>
      </c>
      <c r="K51" s="146" t="n">
        <v>0.003</v>
      </c>
      <c r="L51" s="146" t="n">
        <f aca="false">J51-K51</f>
        <v>0</v>
      </c>
      <c r="M51" s="146"/>
      <c r="N51" s="146"/>
      <c r="O51" s="146"/>
      <c r="P51" s="146"/>
      <c r="Q51" s="146"/>
      <c r="R51" s="276"/>
      <c r="S51" s="146"/>
      <c r="T51" s="277"/>
      <c r="U51" s="146"/>
      <c r="V51" s="146"/>
      <c r="W51" s="146"/>
      <c r="X51" s="146"/>
      <c r="Y51" s="146"/>
      <c r="Z51" s="276"/>
      <c r="AA51" s="146"/>
      <c r="AB51" s="146"/>
      <c r="AC51" s="146"/>
      <c r="AD51" s="146"/>
      <c r="AE51" s="146"/>
      <c r="AF51" s="278" t="n">
        <f aca="false">J51-K51</f>
        <v>0</v>
      </c>
      <c r="AG51" s="139"/>
      <c r="AH51" s="139"/>
      <c r="AI51" s="139"/>
      <c r="AJ51" s="139"/>
      <c r="AK51" s="139"/>
      <c r="AL51" s="275"/>
      <c r="AM51" s="139"/>
      <c r="AN51" s="139"/>
      <c r="AO51" s="139"/>
      <c r="AP51" s="139"/>
      <c r="AQ51" s="40"/>
      <c r="AR51" s="272"/>
      <c r="AS51" s="40"/>
      <c r="AT51" s="40"/>
      <c r="AU51" s="40"/>
      <c r="AV51" s="40"/>
      <c r="AW51" s="40"/>
      <c r="AX51" s="40"/>
      <c r="AY51" s="40"/>
      <c r="AZ51" s="40"/>
      <c r="BA51" s="40"/>
      <c r="BB51" s="272"/>
      <c r="BC51" s="40"/>
      <c r="BD51" s="139"/>
      <c r="BE51" s="139"/>
      <c r="BF51" s="139"/>
      <c r="BG51" s="139"/>
      <c r="BH51" s="139"/>
      <c r="BI51" s="139"/>
      <c r="BJ51" s="139"/>
      <c r="BK51" s="139"/>
      <c r="BL51" s="139"/>
      <c r="BM51" s="40"/>
      <c r="BN51" s="273"/>
      <c r="BO51" s="96"/>
      <c r="BP51" s="96"/>
      <c r="BQ51" s="96"/>
      <c r="BR51" s="96"/>
      <c r="BS51" s="96"/>
      <c r="BT51" s="96"/>
      <c r="BU51" s="96"/>
      <c r="BV51" s="96"/>
      <c r="BW51" s="122"/>
      <c r="BX51" s="122"/>
      <c r="BY51" s="122"/>
      <c r="BZ51" s="96"/>
      <c r="CA51" s="96"/>
      <c r="CB51" s="40"/>
      <c r="CC51" s="40"/>
      <c r="CD51" s="40"/>
      <c r="CE51" s="40"/>
      <c r="CF51" s="122"/>
      <c r="CG51" s="122"/>
      <c r="CH51" s="122"/>
      <c r="CI51" s="122"/>
      <c r="CJ51" s="122"/>
      <c r="CK51" s="122"/>
      <c r="CL51" s="122"/>
      <c r="CM51" s="122"/>
      <c r="CN51" s="122"/>
      <c r="CO51" s="96"/>
      <c r="CP51" s="96"/>
      <c r="CQ51" s="96"/>
      <c r="CR51" s="40"/>
      <c r="CS51" s="96"/>
      <c r="CT51" s="96"/>
      <c r="CU51" s="96"/>
    </row>
    <row r="52" customFormat="false" ht="12.75" hidden="false" customHeight="false" outlineLevel="0" collapsed="false">
      <c r="A52" s="289" t="s">
        <v>143</v>
      </c>
      <c r="J52" s="164" t="n">
        <v>0.078</v>
      </c>
      <c r="K52" s="164" t="n">
        <v>0.078</v>
      </c>
      <c r="L52" s="164" t="n">
        <f aca="false">J52-K52</f>
        <v>0</v>
      </c>
      <c r="M52" s="146"/>
      <c r="N52" s="146"/>
      <c r="O52" s="146"/>
      <c r="P52" s="146"/>
      <c r="Q52" s="146"/>
      <c r="R52" s="276"/>
      <c r="S52" s="146"/>
      <c r="T52" s="277"/>
      <c r="U52" s="146"/>
      <c r="V52" s="146"/>
      <c r="W52" s="146"/>
      <c r="X52" s="146"/>
      <c r="Y52" s="146"/>
      <c r="Z52" s="276"/>
      <c r="AA52" s="146"/>
      <c r="AB52" s="146"/>
      <c r="AC52" s="146"/>
      <c r="AD52" s="146"/>
      <c r="AE52" s="146"/>
      <c r="AF52" s="278" t="n">
        <f aca="false">J52-K52</f>
        <v>0</v>
      </c>
      <c r="AG52" s="139"/>
      <c r="AH52" s="139"/>
      <c r="AI52" s="139"/>
      <c r="AJ52" s="139"/>
      <c r="AK52" s="139"/>
      <c r="AL52" s="275"/>
      <c r="AM52" s="139"/>
      <c r="AN52" s="139"/>
      <c r="AO52" s="139"/>
      <c r="AP52" s="139"/>
      <c r="AQ52" s="40"/>
      <c r="AR52" s="272"/>
      <c r="AS52" s="40"/>
      <c r="AT52" s="40"/>
      <c r="AU52" s="40"/>
      <c r="AV52" s="40"/>
      <c r="AW52" s="40"/>
      <c r="AX52" s="40"/>
      <c r="AY52" s="40"/>
      <c r="AZ52" s="40"/>
      <c r="BA52" s="40"/>
      <c r="BB52" s="272"/>
      <c r="BC52" s="40"/>
      <c r="BD52" s="139"/>
      <c r="BE52" s="139"/>
      <c r="BF52" s="139"/>
      <c r="BG52" s="139"/>
      <c r="BH52" s="139"/>
      <c r="BI52" s="139"/>
      <c r="BJ52" s="139"/>
      <c r="BK52" s="139"/>
      <c r="BL52" s="139"/>
      <c r="BM52" s="40"/>
      <c r="BN52" s="273"/>
      <c r="BO52" s="96"/>
      <c r="BP52" s="96"/>
      <c r="BQ52" s="96"/>
      <c r="BR52" s="96"/>
      <c r="BS52" s="96"/>
      <c r="BT52" s="96"/>
      <c r="BU52" s="96"/>
      <c r="BV52" s="96"/>
      <c r="BW52" s="122"/>
      <c r="BX52" s="122"/>
      <c r="BY52" s="122"/>
      <c r="BZ52" s="96"/>
      <c r="CA52" s="96"/>
      <c r="CB52" s="40"/>
      <c r="CC52" s="40"/>
      <c r="CD52" s="40"/>
      <c r="CE52" s="40"/>
      <c r="CF52" s="122"/>
      <c r="CG52" s="122"/>
      <c r="CH52" s="122"/>
      <c r="CI52" s="122"/>
      <c r="CJ52" s="122"/>
      <c r="CK52" s="122"/>
      <c r="CL52" s="122"/>
      <c r="CM52" s="122"/>
      <c r="CN52" s="122"/>
      <c r="CO52" s="96"/>
      <c r="CP52" s="96"/>
      <c r="CQ52" s="96"/>
      <c r="CR52" s="40"/>
      <c r="CS52" s="96"/>
      <c r="CT52" s="96"/>
      <c r="CU52" s="96"/>
    </row>
    <row r="53" customFormat="false" ht="12.75" hidden="false" customHeight="false" outlineLevel="0" collapsed="false">
      <c r="A53" s="0" t="s">
        <v>192</v>
      </c>
      <c r="J53" s="167" t="n">
        <v>0.0345218</v>
      </c>
      <c r="K53" s="167" t="n">
        <v>0.0345218</v>
      </c>
      <c r="L53" s="146" t="n">
        <f aca="false">J53-K53</f>
        <v>0</v>
      </c>
      <c r="M53" s="167"/>
      <c r="N53" s="167"/>
      <c r="O53" s="167"/>
      <c r="P53" s="167"/>
      <c r="Q53" s="167"/>
      <c r="R53" s="290"/>
      <c r="S53" s="167"/>
      <c r="T53" s="291"/>
      <c r="U53" s="167"/>
      <c r="V53" s="167"/>
      <c r="W53" s="167"/>
      <c r="X53" s="167"/>
      <c r="Y53" s="167"/>
      <c r="Z53" s="290"/>
      <c r="AA53" s="167"/>
      <c r="AB53" s="167"/>
      <c r="AC53" s="167"/>
      <c r="AD53" s="167"/>
      <c r="AE53" s="167"/>
      <c r="AF53" s="278" t="n">
        <f aca="false">J53-K53</f>
        <v>0</v>
      </c>
      <c r="AG53" s="0"/>
      <c r="AH53" s="0"/>
      <c r="AI53" s="0"/>
      <c r="AJ53" s="0"/>
      <c r="AK53" s="0"/>
      <c r="AL53" s="1"/>
      <c r="AM53" s="0"/>
      <c r="AN53" s="0"/>
      <c r="AO53" s="0"/>
      <c r="AP53" s="0"/>
      <c r="AQ53" s="40"/>
      <c r="AR53" s="272"/>
      <c r="AS53" s="40"/>
      <c r="AT53" s="40"/>
      <c r="AU53" s="40"/>
      <c r="AV53" s="40"/>
      <c r="AW53" s="40"/>
      <c r="AX53" s="40"/>
      <c r="AY53" s="40"/>
      <c r="AZ53" s="40"/>
      <c r="BA53" s="40"/>
      <c r="BB53" s="272"/>
      <c r="BC53" s="40"/>
      <c r="BD53" s="0"/>
      <c r="BE53" s="0"/>
      <c r="BF53" s="0"/>
      <c r="BG53" s="0"/>
      <c r="BH53" s="0"/>
      <c r="BI53" s="0"/>
      <c r="BJ53" s="0"/>
      <c r="BK53" s="0"/>
      <c r="BL53" s="0"/>
      <c r="BM53" s="40"/>
      <c r="BN53" s="273"/>
      <c r="BO53" s="96"/>
      <c r="BP53" s="96"/>
      <c r="BQ53" s="96"/>
      <c r="BR53" s="96"/>
      <c r="BS53" s="96"/>
      <c r="BT53" s="96"/>
      <c r="BU53" s="96"/>
      <c r="BV53" s="96"/>
      <c r="BW53" s="122"/>
      <c r="BX53" s="122"/>
      <c r="BY53" s="122"/>
      <c r="BZ53" s="96"/>
      <c r="CA53" s="96"/>
      <c r="CB53" s="40"/>
      <c r="CC53" s="40"/>
      <c r="CD53" s="40"/>
      <c r="CE53" s="40"/>
      <c r="CF53" s="122"/>
      <c r="CG53" s="122"/>
      <c r="CH53" s="122"/>
      <c r="CI53" s="122"/>
      <c r="CJ53" s="122"/>
      <c r="CK53" s="122"/>
      <c r="CL53" s="122"/>
      <c r="CM53" s="122"/>
      <c r="CN53" s="122"/>
      <c r="CO53" s="96"/>
      <c r="CP53" s="96"/>
      <c r="CQ53" s="96"/>
      <c r="CR53" s="40"/>
      <c r="CS53" s="96"/>
      <c r="CT53" s="96"/>
      <c r="CU53" s="96"/>
    </row>
    <row r="54" customFormat="false" ht="12.75" hidden="false" customHeight="false" outlineLevel="0" collapsed="false">
      <c r="A54" s="0" t="s">
        <v>193</v>
      </c>
      <c r="J54" s="167" t="n">
        <v>0.0178169</v>
      </c>
      <c r="K54" s="167" t="n">
        <v>0.0178169</v>
      </c>
      <c r="L54" s="146" t="n">
        <f aca="false">J54-K54</f>
        <v>0</v>
      </c>
      <c r="M54" s="167"/>
      <c r="N54" s="167"/>
      <c r="O54" s="167"/>
      <c r="P54" s="167"/>
      <c r="Q54" s="167"/>
      <c r="R54" s="290"/>
      <c r="S54" s="167"/>
      <c r="T54" s="291"/>
      <c r="U54" s="167"/>
      <c r="V54" s="167"/>
      <c r="W54" s="167"/>
      <c r="X54" s="167"/>
      <c r="Y54" s="167"/>
      <c r="Z54" s="290"/>
      <c r="AA54" s="167"/>
      <c r="AB54" s="167"/>
      <c r="AC54" s="167"/>
      <c r="AD54" s="167"/>
      <c r="AE54" s="167"/>
      <c r="AF54" s="278" t="n">
        <f aca="false">J54-K54</f>
        <v>0</v>
      </c>
      <c r="AG54" s="2"/>
      <c r="AH54" s="2"/>
      <c r="AI54" s="2"/>
      <c r="AJ54" s="2"/>
      <c r="AK54" s="2"/>
      <c r="AL54" s="1"/>
      <c r="AM54" s="2"/>
      <c r="AN54" s="2"/>
      <c r="AO54" s="2"/>
      <c r="AP54" s="2"/>
      <c r="AQ54" s="40"/>
      <c r="AR54" s="272"/>
      <c r="AS54" s="40"/>
      <c r="AT54" s="40"/>
      <c r="AU54" s="40"/>
      <c r="AV54" s="40"/>
      <c r="AW54" s="40"/>
      <c r="AX54" s="40"/>
      <c r="AY54" s="40"/>
      <c r="AZ54" s="40"/>
      <c r="BA54" s="40"/>
      <c r="BB54" s="272"/>
      <c r="BC54" s="40"/>
      <c r="BD54" s="2"/>
      <c r="BE54" s="2"/>
      <c r="BF54" s="2"/>
      <c r="BG54" s="2"/>
      <c r="BH54" s="2"/>
      <c r="BI54" s="2"/>
      <c r="BJ54" s="2"/>
      <c r="BK54" s="2"/>
      <c r="BL54" s="2"/>
      <c r="BM54" s="40"/>
      <c r="BN54" s="273"/>
      <c r="BO54" s="96"/>
      <c r="BP54" s="96"/>
      <c r="BQ54" s="96"/>
      <c r="BR54" s="96"/>
      <c r="BS54" s="96"/>
      <c r="BT54" s="96"/>
      <c r="BU54" s="96"/>
      <c r="BV54" s="96"/>
      <c r="BW54" s="122"/>
      <c r="BX54" s="122"/>
      <c r="BY54" s="122"/>
      <c r="BZ54" s="96"/>
      <c r="CA54" s="96"/>
      <c r="CB54" s="40"/>
      <c r="CC54" s="40"/>
      <c r="CD54" s="40"/>
      <c r="CE54" s="40"/>
      <c r="CF54" s="122"/>
      <c r="CG54" s="122"/>
      <c r="CH54" s="122"/>
      <c r="CI54" s="122"/>
      <c r="CJ54" s="122"/>
      <c r="CK54" s="122"/>
      <c r="CL54" s="122"/>
      <c r="CM54" s="122"/>
      <c r="CN54" s="122"/>
      <c r="CO54" s="96"/>
      <c r="CP54" s="96"/>
      <c r="CQ54" s="96"/>
      <c r="CR54" s="40"/>
      <c r="CS54" s="96"/>
      <c r="CT54" s="96"/>
      <c r="CU54" s="96"/>
    </row>
    <row r="55" customFormat="false" ht="12.75" hidden="false" customHeight="false" outlineLevel="0" collapsed="false">
      <c r="A55" s="0" t="s">
        <v>146</v>
      </c>
      <c r="J55" s="169" t="n">
        <v>0.002756</v>
      </c>
      <c r="K55" s="169" t="n">
        <v>0.002756</v>
      </c>
      <c r="L55" s="146" t="n">
        <f aca="false">J55-K55</f>
        <v>0</v>
      </c>
      <c r="M55" s="169"/>
      <c r="N55" s="169"/>
      <c r="O55" s="169"/>
      <c r="P55" s="169"/>
      <c r="Q55" s="169"/>
      <c r="R55" s="292"/>
      <c r="S55" s="169"/>
      <c r="T55" s="169"/>
      <c r="U55" s="169"/>
      <c r="V55" s="169"/>
      <c r="W55" s="169"/>
      <c r="X55" s="169"/>
      <c r="Y55" s="169"/>
      <c r="Z55" s="292"/>
      <c r="AA55" s="169"/>
      <c r="AB55" s="169"/>
      <c r="AC55" s="169"/>
      <c r="AD55" s="169"/>
      <c r="AE55" s="169"/>
      <c r="AF55" s="278" t="n">
        <f aca="false">J55-K55</f>
        <v>0</v>
      </c>
      <c r="AG55" s="2"/>
      <c r="AH55" s="2"/>
      <c r="AI55" s="2"/>
      <c r="AJ55" s="2"/>
      <c r="AK55" s="2"/>
      <c r="AL55" s="1"/>
      <c r="AM55" s="2"/>
      <c r="AN55" s="2"/>
      <c r="AO55" s="2"/>
      <c r="AP55" s="2"/>
      <c r="AQ55" s="40"/>
      <c r="AR55" s="272"/>
      <c r="AS55" s="40"/>
      <c r="AT55" s="40"/>
      <c r="AU55" s="40"/>
      <c r="AV55" s="40"/>
      <c r="AW55" s="40"/>
      <c r="AX55" s="40"/>
      <c r="AY55" s="40"/>
      <c r="AZ55" s="40"/>
      <c r="BA55" s="40"/>
      <c r="BB55" s="272"/>
      <c r="BC55" s="40"/>
      <c r="BD55" s="2"/>
      <c r="BE55" s="2"/>
      <c r="BF55" s="2"/>
      <c r="BG55" s="2"/>
      <c r="BH55" s="2"/>
      <c r="BI55" s="2"/>
      <c r="BJ55" s="2"/>
      <c r="BK55" s="2"/>
      <c r="BL55" s="2"/>
      <c r="BM55" s="40"/>
      <c r="BN55" s="273"/>
      <c r="BO55" s="96"/>
      <c r="BP55" s="96"/>
      <c r="BQ55" s="96"/>
      <c r="BR55" s="96"/>
      <c r="BS55" s="96"/>
      <c r="BT55" s="96"/>
      <c r="BU55" s="96"/>
      <c r="BV55" s="96"/>
      <c r="BW55" s="122"/>
      <c r="BX55" s="122"/>
      <c r="BY55" s="122"/>
      <c r="BZ55" s="96"/>
      <c r="CA55" s="96"/>
      <c r="CB55" s="40"/>
      <c r="CC55" s="40"/>
      <c r="CD55" s="40"/>
      <c r="CE55" s="40"/>
      <c r="CF55" s="122"/>
      <c r="CG55" s="122"/>
      <c r="CH55" s="122"/>
      <c r="CI55" s="122"/>
      <c r="CJ55" s="122"/>
      <c r="CK55" s="122"/>
      <c r="CL55" s="122"/>
      <c r="CM55" s="122"/>
      <c r="CN55" s="122"/>
      <c r="CO55" s="96"/>
      <c r="CP55" s="96"/>
      <c r="CQ55" s="96"/>
      <c r="CR55" s="40"/>
      <c r="CS55" s="96"/>
      <c r="CT55" s="96"/>
      <c r="CU55" s="96"/>
    </row>
    <row r="56" customFormat="false" ht="12.75" hidden="false" customHeight="false" outlineLevel="0" collapsed="false">
      <c r="A56" s="0" t="s">
        <v>194</v>
      </c>
      <c r="J56" s="170" t="n">
        <v>0.0091239</v>
      </c>
      <c r="K56" s="170" t="n">
        <v>0.0091239</v>
      </c>
      <c r="L56" s="146" t="n">
        <f aca="false">J56-K56</f>
        <v>0</v>
      </c>
      <c r="M56" s="170"/>
      <c r="N56" s="170"/>
      <c r="O56" s="170"/>
      <c r="P56" s="170"/>
      <c r="Q56" s="170"/>
      <c r="R56" s="293"/>
      <c r="S56" s="170"/>
      <c r="T56" s="294"/>
      <c r="U56" s="170"/>
      <c r="V56" s="170"/>
      <c r="W56" s="170"/>
      <c r="X56" s="170"/>
      <c r="Y56" s="170"/>
      <c r="Z56" s="293"/>
      <c r="AA56" s="170"/>
      <c r="AB56" s="170"/>
      <c r="AC56" s="170"/>
      <c r="AD56" s="170"/>
      <c r="AE56" s="170"/>
      <c r="AF56" s="278" t="n">
        <f aca="false">J56-K56</f>
        <v>0</v>
      </c>
      <c r="AG56" s="40"/>
      <c r="AH56" s="40"/>
      <c r="AI56" s="40"/>
      <c r="AJ56" s="40"/>
      <c r="AK56" s="40"/>
      <c r="AL56" s="272"/>
      <c r="AM56" s="141"/>
      <c r="AN56" s="40"/>
      <c r="AO56" s="40"/>
      <c r="AP56" s="40"/>
      <c r="AQ56" s="40"/>
      <c r="AR56" s="272"/>
      <c r="AS56" s="40"/>
      <c r="AT56" s="40"/>
      <c r="AU56" s="40"/>
      <c r="AV56" s="40"/>
      <c r="AW56" s="40"/>
      <c r="AX56" s="40"/>
      <c r="AY56" s="40"/>
      <c r="AZ56" s="40"/>
      <c r="BA56" s="40"/>
      <c r="BB56" s="272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273"/>
      <c r="BO56" s="96"/>
      <c r="BP56" s="96"/>
      <c r="BQ56" s="96"/>
      <c r="BR56" s="96"/>
      <c r="BS56" s="96"/>
      <c r="BT56" s="96"/>
      <c r="BU56" s="96"/>
      <c r="BV56" s="96"/>
      <c r="BW56" s="122"/>
      <c r="BX56" s="122"/>
      <c r="BY56" s="122"/>
      <c r="BZ56" s="96"/>
      <c r="CA56" s="96"/>
      <c r="CB56" s="40"/>
      <c r="CC56" s="40"/>
      <c r="CD56" s="40"/>
      <c r="CE56" s="40"/>
      <c r="CF56" s="122"/>
      <c r="CG56" s="122"/>
      <c r="CH56" s="122"/>
      <c r="CI56" s="122"/>
      <c r="CJ56" s="122"/>
      <c r="CK56" s="122"/>
      <c r="CL56" s="122"/>
      <c r="CM56" s="122"/>
      <c r="CN56" s="122"/>
      <c r="CO56" s="96"/>
      <c r="CP56" s="96"/>
      <c r="CQ56" s="96"/>
      <c r="CR56" s="40"/>
      <c r="CS56" s="96"/>
      <c r="CT56" s="96"/>
      <c r="CU56" s="96"/>
    </row>
    <row r="57" customFormat="false" ht="12.75" hidden="false" customHeight="false" outlineLevel="0" collapsed="false">
      <c r="A57" s="0" t="s">
        <v>195</v>
      </c>
      <c r="E57" s="2" t="s">
        <v>196</v>
      </c>
      <c r="J57" s="170" t="n">
        <v>0.0319712</v>
      </c>
      <c r="K57" s="170" t="n">
        <v>0.0319712</v>
      </c>
      <c r="L57" s="146" t="n">
        <f aca="false">J57-K57</f>
        <v>0</v>
      </c>
      <c r="M57" s="170"/>
      <c r="N57" s="170"/>
      <c r="O57" s="170"/>
      <c r="P57" s="170"/>
      <c r="Q57" s="170"/>
      <c r="R57" s="293"/>
      <c r="S57" s="170"/>
      <c r="T57" s="294"/>
      <c r="U57" s="170"/>
      <c r="V57" s="170"/>
      <c r="W57" s="170"/>
      <c r="X57" s="170"/>
      <c r="Y57" s="170"/>
      <c r="Z57" s="293"/>
      <c r="AA57" s="170"/>
      <c r="AB57" s="170"/>
      <c r="AC57" s="170"/>
      <c r="AD57" s="170"/>
      <c r="AE57" s="170"/>
      <c r="AF57" s="278" t="n">
        <f aca="false">J57-K57</f>
        <v>0</v>
      </c>
      <c r="AG57" s="40"/>
      <c r="AH57" s="40"/>
      <c r="AI57" s="40"/>
      <c r="AJ57" s="40"/>
      <c r="AK57" s="40"/>
      <c r="AL57" s="272"/>
      <c r="AM57" s="141"/>
      <c r="AN57" s="40"/>
      <c r="AO57" s="40"/>
      <c r="AP57" s="40"/>
      <c r="AQ57" s="40"/>
      <c r="AR57" s="272"/>
      <c r="AS57" s="40"/>
      <c r="AT57" s="40"/>
      <c r="AU57" s="40"/>
      <c r="AV57" s="40"/>
      <c r="AW57" s="40"/>
      <c r="AX57" s="40"/>
      <c r="AY57" s="40"/>
      <c r="AZ57" s="40"/>
      <c r="BA57" s="40"/>
      <c r="BB57" s="272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273"/>
      <c r="BO57" s="96"/>
      <c r="BP57" s="96"/>
      <c r="BQ57" s="96"/>
      <c r="BR57" s="96"/>
      <c r="BS57" s="96"/>
      <c r="BT57" s="96"/>
      <c r="BU57" s="96"/>
      <c r="BV57" s="96"/>
      <c r="BW57" s="122"/>
      <c r="BX57" s="122"/>
      <c r="BY57" s="122"/>
      <c r="BZ57" s="96"/>
      <c r="CA57" s="96"/>
      <c r="CB57" s="40"/>
      <c r="CC57" s="40"/>
      <c r="CD57" s="40"/>
      <c r="CE57" s="40"/>
      <c r="CF57" s="122"/>
      <c r="CG57" s="122"/>
      <c r="CH57" s="122"/>
      <c r="CI57" s="122"/>
      <c r="CJ57" s="122"/>
      <c r="CK57" s="122"/>
      <c r="CL57" s="122"/>
      <c r="CM57" s="122"/>
      <c r="CN57" s="122"/>
      <c r="CO57" s="96"/>
      <c r="CP57" s="96"/>
      <c r="CQ57" s="96"/>
      <c r="CR57" s="40"/>
      <c r="CS57" s="96"/>
      <c r="CT57" s="96"/>
      <c r="CU57" s="96"/>
    </row>
    <row r="58" customFormat="false" ht="12.75" hidden="false" customHeight="false" outlineLevel="0" collapsed="false">
      <c r="A58" s="0" t="s">
        <v>150</v>
      </c>
      <c r="G58" s="96"/>
      <c r="H58" s="96"/>
      <c r="I58" s="141"/>
      <c r="J58" s="170" t="n">
        <v>0.0291731</v>
      </c>
      <c r="K58" s="170" t="n">
        <v>0.0291731</v>
      </c>
      <c r="L58" s="146" t="n">
        <f aca="false">J58-K58</f>
        <v>0</v>
      </c>
      <c r="M58" s="170"/>
      <c r="N58" s="170"/>
      <c r="O58" s="170"/>
      <c r="P58" s="170"/>
      <c r="Q58" s="170"/>
      <c r="R58" s="293"/>
      <c r="S58" s="170"/>
      <c r="T58" s="294"/>
      <c r="U58" s="170"/>
      <c r="V58" s="170"/>
      <c r="W58" s="170"/>
      <c r="X58" s="170"/>
      <c r="Y58" s="170"/>
      <c r="Z58" s="293"/>
      <c r="AA58" s="170"/>
      <c r="AB58" s="170"/>
      <c r="AC58" s="170"/>
      <c r="AD58" s="170"/>
      <c r="AE58" s="170"/>
      <c r="AF58" s="278" t="n">
        <f aca="false">J58-K58</f>
        <v>0</v>
      </c>
      <c r="AG58" s="40"/>
      <c r="AH58" s="40"/>
      <c r="AI58" s="40"/>
      <c r="AJ58" s="40"/>
      <c r="AK58" s="40"/>
      <c r="AL58" s="272"/>
      <c r="AM58" s="40"/>
      <c r="AN58" s="40"/>
      <c r="AO58" s="40"/>
      <c r="AP58" s="40"/>
      <c r="AQ58" s="40"/>
      <c r="AR58" s="272"/>
      <c r="AS58" s="40"/>
      <c r="AT58" s="40"/>
      <c r="AU58" s="40"/>
      <c r="AV58" s="40"/>
      <c r="AW58" s="40"/>
      <c r="AX58" s="40"/>
      <c r="AY58" s="40"/>
      <c r="AZ58" s="40"/>
      <c r="BA58" s="40"/>
      <c r="BB58" s="272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273"/>
      <c r="BO58" s="96"/>
      <c r="BP58" s="96"/>
      <c r="BQ58" s="96"/>
      <c r="BR58" s="96"/>
      <c r="BS58" s="96"/>
      <c r="BT58" s="96"/>
      <c r="BU58" s="96"/>
      <c r="BV58" s="96"/>
      <c r="BW58" s="122"/>
      <c r="BX58" s="122"/>
      <c r="BY58" s="122"/>
      <c r="BZ58" s="96"/>
      <c r="CA58" s="96"/>
      <c r="CB58" s="40"/>
      <c r="CC58" s="40"/>
      <c r="CD58" s="40"/>
      <c r="CE58" s="40"/>
      <c r="CF58" s="122"/>
      <c r="CG58" s="122"/>
      <c r="CH58" s="122"/>
      <c r="CI58" s="122"/>
      <c r="CJ58" s="122"/>
      <c r="CK58" s="122"/>
      <c r="CL58" s="122"/>
      <c r="CM58" s="122"/>
      <c r="CN58" s="122"/>
      <c r="CO58" s="96"/>
      <c r="CP58" s="96"/>
      <c r="CQ58" s="96"/>
      <c r="CR58" s="40"/>
      <c r="CS58" s="96"/>
      <c r="CT58" s="96"/>
      <c r="CU58" s="96"/>
    </row>
    <row r="59" customFormat="false" ht="12.75" hidden="false" customHeight="false" outlineLevel="0" collapsed="false">
      <c r="G59" s="96"/>
      <c r="H59" s="96"/>
      <c r="I59" s="141"/>
      <c r="J59" s="40"/>
      <c r="K59" s="40"/>
      <c r="L59" s="40"/>
      <c r="M59" s="40"/>
      <c r="N59" s="40"/>
      <c r="O59" s="40"/>
      <c r="P59" s="40"/>
      <c r="Q59" s="40"/>
      <c r="R59" s="272"/>
      <c r="S59" s="40"/>
      <c r="T59" s="273"/>
      <c r="U59" s="40"/>
      <c r="V59" s="40"/>
      <c r="W59" s="40"/>
      <c r="X59" s="40"/>
      <c r="Y59" s="40"/>
      <c r="Z59" s="272"/>
      <c r="AA59" s="40"/>
      <c r="AB59" s="40"/>
      <c r="AC59" s="40"/>
      <c r="AD59" s="40"/>
      <c r="AE59" s="40"/>
      <c r="AF59" s="272"/>
      <c r="AG59" s="40"/>
      <c r="AH59" s="40"/>
      <c r="AI59" s="40"/>
      <c r="AJ59" s="40"/>
      <c r="AK59" s="40"/>
      <c r="AL59" s="272"/>
      <c r="AM59" s="40"/>
      <c r="AN59" s="40"/>
      <c r="AO59" s="40"/>
      <c r="AP59" s="40"/>
      <c r="AQ59" s="40"/>
      <c r="AR59" s="272"/>
      <c r="AS59" s="40"/>
      <c r="AT59" s="40"/>
      <c r="AU59" s="40"/>
      <c r="AV59" s="40"/>
      <c r="AW59" s="40"/>
      <c r="AX59" s="40"/>
      <c r="AY59" s="40"/>
      <c r="AZ59" s="40"/>
      <c r="BA59" s="40"/>
      <c r="BB59" s="272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273"/>
      <c r="BO59" s="96"/>
      <c r="BP59" s="96"/>
      <c r="BQ59" s="96"/>
      <c r="BR59" s="96"/>
      <c r="BS59" s="96"/>
      <c r="BT59" s="96"/>
      <c r="BU59" s="96"/>
      <c r="BV59" s="96"/>
      <c r="BW59" s="122"/>
      <c r="BX59" s="122"/>
      <c r="BY59" s="122"/>
      <c r="BZ59" s="96"/>
      <c r="CA59" s="96"/>
      <c r="CB59" s="40"/>
      <c r="CC59" s="40"/>
      <c r="CD59" s="40"/>
      <c r="CE59" s="40"/>
      <c r="CF59" s="122"/>
      <c r="CG59" s="122"/>
      <c r="CH59" s="122"/>
      <c r="CI59" s="122"/>
      <c r="CJ59" s="122"/>
      <c r="CK59" s="122"/>
      <c r="CL59" s="122"/>
      <c r="CM59" s="122"/>
      <c r="CN59" s="122"/>
      <c r="CO59" s="96"/>
      <c r="CP59" s="96"/>
      <c r="CQ59" s="96"/>
      <c r="CR59" s="40"/>
      <c r="CS59" s="96"/>
      <c r="CT59" s="96"/>
      <c r="CU59" s="96"/>
    </row>
    <row r="60" customFormat="false" ht="12.75" hidden="false" customHeight="false" outlineLevel="0" collapsed="false">
      <c r="G60" s="96"/>
      <c r="H60" s="96"/>
      <c r="I60" s="141"/>
      <c r="J60" s="40"/>
      <c r="K60" s="40"/>
      <c r="L60" s="40"/>
      <c r="M60" s="40"/>
      <c r="N60" s="40"/>
      <c r="O60" s="40"/>
      <c r="P60" s="40"/>
      <c r="Q60" s="40"/>
      <c r="R60" s="272"/>
      <c r="S60" s="40"/>
      <c r="T60" s="273"/>
      <c r="U60" s="40"/>
      <c r="V60" s="40"/>
      <c r="W60" s="40"/>
      <c r="X60" s="40"/>
      <c r="Y60" s="40"/>
      <c r="Z60" s="272"/>
      <c r="AA60" s="40"/>
      <c r="AB60" s="40"/>
      <c r="AC60" s="40"/>
      <c r="AD60" s="40"/>
      <c r="AE60" s="40"/>
      <c r="AF60" s="272"/>
      <c r="AG60" s="40"/>
      <c r="AH60" s="40"/>
      <c r="AI60" s="40"/>
      <c r="AJ60" s="40"/>
      <c r="AK60" s="40"/>
      <c r="AL60" s="272"/>
      <c r="AM60" s="40"/>
      <c r="AN60" s="40"/>
      <c r="AO60" s="40"/>
      <c r="AP60" s="40"/>
      <c r="AQ60" s="40"/>
      <c r="AR60" s="272"/>
      <c r="AS60" s="40"/>
      <c r="AT60" s="40"/>
      <c r="AU60" s="40"/>
      <c r="AV60" s="40"/>
      <c r="AW60" s="40"/>
      <c r="AX60" s="40"/>
      <c r="AY60" s="40"/>
      <c r="AZ60" s="40"/>
      <c r="BA60" s="40"/>
      <c r="BB60" s="272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273"/>
      <c r="BO60" s="96"/>
      <c r="BP60" s="96"/>
      <c r="BQ60" s="96"/>
      <c r="BR60" s="96"/>
      <c r="BS60" s="96"/>
      <c r="BT60" s="96"/>
      <c r="BU60" s="96"/>
      <c r="BV60" s="96"/>
      <c r="BW60" s="122"/>
      <c r="BX60" s="122"/>
      <c r="BY60" s="122"/>
      <c r="BZ60" s="96"/>
      <c r="CA60" s="96"/>
      <c r="CB60" s="40"/>
      <c r="CC60" s="40"/>
      <c r="CD60" s="40"/>
      <c r="CE60" s="40"/>
      <c r="CF60" s="122"/>
      <c r="CG60" s="122"/>
      <c r="CH60" s="122"/>
      <c r="CI60" s="122"/>
      <c r="CJ60" s="122"/>
      <c r="CK60" s="122"/>
      <c r="CL60" s="122"/>
      <c r="CM60" s="122"/>
      <c r="CN60" s="122"/>
      <c r="CO60" s="96"/>
      <c r="CP60" s="96"/>
      <c r="CQ60" s="96"/>
      <c r="CR60" s="40"/>
      <c r="CS60" s="96"/>
      <c r="CT60" s="96"/>
      <c r="CU60" s="96"/>
    </row>
    <row r="61" customFormat="false" ht="12.75" hidden="false" customHeight="false" outlineLevel="0" collapsed="false">
      <c r="G61" s="96"/>
      <c r="H61" s="96"/>
      <c r="I61" s="141"/>
      <c r="J61" s="40"/>
      <c r="K61" s="40"/>
      <c r="L61" s="40"/>
      <c r="M61" s="40"/>
      <c r="N61" s="40"/>
      <c r="O61" s="40"/>
      <c r="P61" s="40"/>
      <c r="Q61" s="40"/>
      <c r="R61" s="272"/>
      <c r="S61" s="40"/>
      <c r="T61" s="273"/>
      <c r="U61" s="40"/>
      <c r="V61" s="40"/>
      <c r="W61" s="40"/>
      <c r="X61" s="40"/>
      <c r="Y61" s="40"/>
      <c r="Z61" s="272"/>
      <c r="AA61" s="40"/>
      <c r="AB61" s="40"/>
      <c r="AC61" s="40"/>
      <c r="AD61" s="40"/>
      <c r="AE61" s="40"/>
      <c r="AF61" s="272"/>
      <c r="AG61" s="40"/>
      <c r="AH61" s="40"/>
      <c r="AI61" s="40"/>
      <c r="AJ61" s="40"/>
      <c r="AK61" s="40"/>
      <c r="AL61" s="272"/>
      <c r="AM61" s="40"/>
      <c r="AN61" s="40"/>
      <c r="AO61" s="40"/>
      <c r="AP61" s="40"/>
      <c r="AQ61" s="40"/>
      <c r="AR61" s="272"/>
      <c r="AS61" s="40"/>
      <c r="AT61" s="40"/>
      <c r="AU61" s="40"/>
      <c r="AV61" s="40"/>
      <c r="AW61" s="40"/>
      <c r="AX61" s="40"/>
      <c r="AY61" s="40"/>
      <c r="AZ61" s="40"/>
      <c r="BA61" s="40"/>
      <c r="BB61" s="272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273"/>
      <c r="BO61" s="96"/>
      <c r="BP61" s="96"/>
      <c r="BQ61" s="96"/>
      <c r="BR61" s="96"/>
      <c r="BS61" s="96"/>
      <c r="BT61" s="96"/>
      <c r="BU61" s="96"/>
      <c r="BV61" s="96"/>
      <c r="BW61" s="122"/>
      <c r="BX61" s="122"/>
      <c r="BY61" s="122"/>
      <c r="BZ61" s="96"/>
      <c r="CA61" s="96"/>
      <c r="CB61" s="40"/>
      <c r="CC61" s="40"/>
      <c r="CD61" s="40"/>
      <c r="CE61" s="40"/>
      <c r="CF61" s="122"/>
      <c r="CG61" s="122"/>
      <c r="CH61" s="122"/>
      <c r="CI61" s="122"/>
      <c r="CJ61" s="122"/>
      <c r="CK61" s="122"/>
      <c r="CL61" s="122"/>
      <c r="CM61" s="122"/>
      <c r="CN61" s="122"/>
      <c r="CO61" s="96"/>
      <c r="CP61" s="96"/>
      <c r="CQ61" s="96"/>
      <c r="CR61" s="40"/>
      <c r="CS61" s="96"/>
      <c r="CT61" s="96"/>
      <c r="CU61" s="96"/>
    </row>
    <row r="62" customFormat="false" ht="12.75" hidden="false" customHeight="false" outlineLevel="0" collapsed="false">
      <c r="G62" s="96"/>
      <c r="H62" s="96"/>
      <c r="I62" s="141"/>
      <c r="J62" s="40"/>
      <c r="K62" s="40"/>
      <c r="L62" s="40"/>
      <c r="M62" s="40"/>
      <c r="N62" s="40"/>
      <c r="O62" s="40"/>
      <c r="P62" s="40"/>
      <c r="Q62" s="40"/>
      <c r="R62" s="272"/>
      <c r="S62" s="40"/>
      <c r="T62" s="273"/>
      <c r="U62" s="40"/>
      <c r="V62" s="40"/>
      <c r="W62" s="40"/>
      <c r="X62" s="40"/>
      <c r="Y62" s="40"/>
      <c r="Z62" s="272"/>
      <c r="AA62" s="40"/>
      <c r="AB62" s="40"/>
      <c r="AC62" s="40"/>
      <c r="AD62" s="40"/>
      <c r="AE62" s="40"/>
      <c r="AF62" s="272"/>
      <c r="AG62" s="40"/>
      <c r="AH62" s="40"/>
      <c r="AI62" s="40"/>
      <c r="AJ62" s="40"/>
      <c r="AK62" s="40"/>
      <c r="AL62" s="272"/>
      <c r="AM62" s="40"/>
      <c r="AN62" s="40"/>
      <c r="AO62" s="40"/>
      <c r="AP62" s="40"/>
      <c r="AQ62" s="40"/>
      <c r="AR62" s="272"/>
      <c r="AS62" s="40"/>
      <c r="AT62" s="40"/>
      <c r="AU62" s="40"/>
      <c r="AV62" s="40"/>
      <c r="AW62" s="40"/>
      <c r="AX62" s="40"/>
      <c r="AY62" s="40"/>
      <c r="AZ62" s="40"/>
      <c r="BA62" s="40"/>
      <c r="BB62" s="272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273"/>
      <c r="BO62" s="96"/>
      <c r="BP62" s="96"/>
      <c r="BQ62" s="96"/>
      <c r="BR62" s="96"/>
      <c r="BS62" s="96"/>
      <c r="BT62" s="96"/>
      <c r="BU62" s="96"/>
      <c r="BV62" s="96"/>
      <c r="BW62" s="122"/>
      <c r="BX62" s="122"/>
      <c r="BY62" s="122"/>
      <c r="BZ62" s="96"/>
      <c r="CA62" s="96"/>
      <c r="CB62" s="40"/>
      <c r="CC62" s="40"/>
      <c r="CD62" s="40"/>
      <c r="CE62" s="40"/>
      <c r="CF62" s="122"/>
      <c r="CG62" s="122"/>
      <c r="CH62" s="122"/>
      <c r="CI62" s="122"/>
      <c r="CJ62" s="122"/>
      <c r="CK62" s="122"/>
      <c r="CL62" s="122"/>
      <c r="CM62" s="122"/>
      <c r="CN62" s="122"/>
      <c r="CO62" s="96"/>
      <c r="CP62" s="96"/>
      <c r="CQ62" s="96"/>
      <c r="CR62" s="40"/>
      <c r="CS62" s="96"/>
      <c r="CT62" s="96"/>
      <c r="CU62" s="96"/>
    </row>
    <row r="63" customFormat="false" ht="12.75" hidden="false" customHeight="false" outlineLevel="0" collapsed="false">
      <c r="G63" s="96"/>
      <c r="H63" s="96"/>
      <c r="I63" s="141"/>
      <c r="J63" s="40"/>
      <c r="K63" s="40"/>
      <c r="L63" s="40"/>
      <c r="M63" s="40"/>
      <c r="N63" s="40"/>
      <c r="O63" s="40"/>
      <c r="P63" s="40"/>
      <c r="Q63" s="40"/>
      <c r="R63" s="272"/>
      <c r="S63" s="40"/>
      <c r="T63" s="273"/>
      <c r="U63" s="40"/>
      <c r="V63" s="40"/>
      <c r="W63" s="40"/>
      <c r="X63" s="40"/>
      <c r="Y63" s="40"/>
      <c r="Z63" s="272"/>
      <c r="AA63" s="40"/>
      <c r="AB63" s="40"/>
      <c r="AC63" s="40"/>
      <c r="AD63" s="40"/>
      <c r="AE63" s="40"/>
      <c r="AF63" s="272"/>
      <c r="AG63" s="40"/>
      <c r="AH63" s="40"/>
      <c r="AI63" s="40"/>
      <c r="AJ63" s="40"/>
      <c r="AK63" s="40"/>
      <c r="AL63" s="272"/>
      <c r="AM63" s="40"/>
      <c r="AN63" s="40"/>
      <c r="AO63" s="40"/>
      <c r="AP63" s="40"/>
      <c r="AQ63" s="40"/>
      <c r="AR63" s="272"/>
      <c r="AS63" s="40"/>
      <c r="AT63" s="40"/>
      <c r="AU63" s="40"/>
      <c r="AV63" s="40"/>
      <c r="AW63" s="40"/>
      <c r="AX63" s="40"/>
      <c r="AY63" s="40"/>
      <c r="AZ63" s="40"/>
      <c r="BA63" s="40"/>
      <c r="BB63" s="272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273"/>
      <c r="BO63" s="96"/>
      <c r="BP63" s="96"/>
      <c r="BQ63" s="96"/>
      <c r="BR63" s="96"/>
      <c r="BS63" s="96"/>
      <c r="BT63" s="96"/>
      <c r="BU63" s="96"/>
      <c r="BV63" s="96"/>
      <c r="BW63" s="122"/>
      <c r="BX63" s="122"/>
      <c r="BY63" s="122"/>
      <c r="BZ63" s="96"/>
      <c r="CA63" s="96"/>
      <c r="CB63" s="40"/>
      <c r="CC63" s="40"/>
      <c r="CD63" s="40"/>
      <c r="CE63" s="40"/>
      <c r="CF63" s="122"/>
      <c r="CG63" s="122"/>
      <c r="CH63" s="122"/>
      <c r="CI63" s="122"/>
      <c r="CJ63" s="122"/>
      <c r="CK63" s="122"/>
      <c r="CL63" s="122"/>
      <c r="CM63" s="122"/>
      <c r="CN63" s="122"/>
      <c r="CO63" s="96"/>
      <c r="CP63" s="96"/>
      <c r="CQ63" s="96"/>
      <c r="CR63" s="40"/>
      <c r="CS63" s="96"/>
      <c r="CT63" s="96"/>
      <c r="CU63" s="96"/>
    </row>
    <row r="64" customFormat="false" ht="12.75" hidden="false" customHeight="false" outlineLevel="0" collapsed="false">
      <c r="G64" s="96"/>
      <c r="H64" s="96"/>
      <c r="I64" s="141"/>
      <c r="J64" s="40"/>
      <c r="K64" s="40"/>
      <c r="L64" s="40"/>
      <c r="M64" s="40"/>
      <c r="N64" s="40"/>
      <c r="O64" s="40"/>
      <c r="P64" s="40"/>
      <c r="Q64" s="40"/>
      <c r="R64" s="272"/>
      <c r="S64" s="40"/>
      <c r="T64" s="273"/>
      <c r="U64" s="40"/>
      <c r="V64" s="40"/>
      <c r="W64" s="40"/>
      <c r="X64" s="40"/>
      <c r="Y64" s="40"/>
      <c r="Z64" s="272"/>
      <c r="AA64" s="40"/>
      <c r="AB64" s="40"/>
      <c r="AC64" s="40"/>
      <c r="AD64" s="40"/>
      <c r="AE64" s="40"/>
      <c r="AF64" s="272"/>
      <c r="AG64" s="40"/>
      <c r="AH64" s="40"/>
      <c r="AI64" s="40"/>
      <c r="AJ64" s="40"/>
      <c r="AK64" s="40"/>
      <c r="AL64" s="272"/>
      <c r="AM64" s="40"/>
      <c r="AN64" s="40"/>
      <c r="AO64" s="40"/>
      <c r="AP64" s="40"/>
      <c r="AQ64" s="40"/>
      <c r="AR64" s="272"/>
      <c r="AS64" s="40"/>
      <c r="AT64" s="40"/>
      <c r="AU64" s="40"/>
      <c r="AV64" s="40"/>
      <c r="AW64" s="40"/>
      <c r="AX64" s="40"/>
      <c r="AY64" s="40"/>
      <c r="AZ64" s="40"/>
      <c r="BA64" s="40"/>
      <c r="BB64" s="272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273"/>
      <c r="BO64" s="96"/>
      <c r="BP64" s="96"/>
      <c r="BQ64" s="96"/>
      <c r="BR64" s="96"/>
      <c r="BS64" s="96"/>
      <c r="BT64" s="96"/>
      <c r="BU64" s="96"/>
      <c r="BV64" s="96"/>
      <c r="BW64" s="122"/>
      <c r="BX64" s="122"/>
      <c r="BY64" s="122"/>
      <c r="BZ64" s="96"/>
      <c r="CA64" s="96"/>
      <c r="CB64" s="40"/>
      <c r="CC64" s="40"/>
      <c r="CD64" s="40"/>
      <c r="CE64" s="40"/>
      <c r="CF64" s="122"/>
      <c r="CG64" s="122"/>
      <c r="CH64" s="122"/>
      <c r="CI64" s="122"/>
      <c r="CJ64" s="122"/>
      <c r="CK64" s="122"/>
      <c r="CL64" s="122"/>
      <c r="CM64" s="122"/>
      <c r="CN64" s="122"/>
      <c r="CO64" s="96"/>
      <c r="CP64" s="96"/>
      <c r="CQ64" s="96"/>
      <c r="CR64" s="40"/>
      <c r="CS64" s="96"/>
      <c r="CT64" s="96"/>
      <c r="CU64" s="96"/>
    </row>
    <row r="65" customFormat="false" ht="12.75" hidden="false" customHeight="false" outlineLevel="0" collapsed="false">
      <c r="G65" s="96"/>
      <c r="H65" s="96"/>
      <c r="I65" s="141"/>
      <c r="J65" s="40"/>
      <c r="K65" s="40"/>
      <c r="L65" s="40"/>
      <c r="M65" s="40"/>
      <c r="N65" s="40"/>
      <c r="O65" s="40"/>
      <c r="P65" s="40"/>
      <c r="Q65" s="40"/>
      <c r="R65" s="272"/>
      <c r="S65" s="40"/>
      <c r="T65" s="273"/>
      <c r="U65" s="40"/>
      <c r="V65" s="40"/>
      <c r="W65" s="40"/>
      <c r="X65" s="40"/>
      <c r="Y65" s="40"/>
      <c r="Z65" s="272"/>
      <c r="AA65" s="40"/>
      <c r="AB65" s="40"/>
      <c r="AC65" s="40"/>
      <c r="AD65" s="40"/>
      <c r="AE65" s="40"/>
      <c r="AF65" s="272"/>
      <c r="AG65" s="40"/>
      <c r="AH65" s="40"/>
      <c r="AI65" s="40"/>
      <c r="AJ65" s="40"/>
      <c r="AK65" s="40"/>
      <c r="AL65" s="272"/>
      <c r="AM65" s="40"/>
      <c r="AN65" s="40"/>
      <c r="AO65" s="40"/>
      <c r="AP65" s="40"/>
      <c r="AQ65" s="40"/>
      <c r="AR65" s="272"/>
      <c r="AS65" s="40"/>
      <c r="AT65" s="40"/>
      <c r="AU65" s="40"/>
      <c r="AV65" s="40"/>
      <c r="AW65" s="40"/>
      <c r="AX65" s="40"/>
      <c r="AY65" s="40"/>
      <c r="AZ65" s="40"/>
      <c r="BA65" s="40"/>
      <c r="BB65" s="272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273"/>
      <c r="BO65" s="96"/>
      <c r="BP65" s="96"/>
      <c r="BQ65" s="96"/>
      <c r="BR65" s="96"/>
      <c r="BS65" s="96"/>
      <c r="BT65" s="96"/>
      <c r="BU65" s="96"/>
      <c r="BV65" s="96"/>
      <c r="BW65" s="122"/>
      <c r="BX65" s="122"/>
      <c r="BY65" s="122"/>
      <c r="BZ65" s="96"/>
      <c r="CA65" s="96"/>
      <c r="CB65" s="40"/>
      <c r="CC65" s="40"/>
      <c r="CD65" s="40"/>
      <c r="CE65" s="40"/>
      <c r="CF65" s="122"/>
      <c r="CG65" s="122"/>
      <c r="CH65" s="122"/>
      <c r="CI65" s="122"/>
      <c r="CJ65" s="122"/>
      <c r="CK65" s="122"/>
      <c r="CL65" s="122"/>
      <c r="CM65" s="122"/>
      <c r="CN65" s="122"/>
      <c r="CO65" s="96"/>
      <c r="CP65" s="96"/>
      <c r="CQ65" s="96"/>
      <c r="CR65" s="40"/>
      <c r="CS65" s="96"/>
      <c r="CT65" s="96"/>
      <c r="CU65" s="96"/>
    </row>
    <row r="66" customFormat="false" ht="12.75" hidden="false" customHeight="false" outlineLevel="0" collapsed="false">
      <c r="G66" s="96"/>
      <c r="H66" s="96"/>
      <c r="I66" s="141"/>
      <c r="J66" s="40"/>
      <c r="K66" s="40"/>
      <c r="L66" s="40"/>
      <c r="M66" s="40"/>
      <c r="N66" s="40"/>
      <c r="O66" s="40"/>
      <c r="P66" s="40"/>
      <c r="Q66" s="40"/>
      <c r="R66" s="272"/>
      <c r="S66" s="40"/>
      <c r="T66" s="273"/>
      <c r="U66" s="40"/>
      <c r="V66" s="40"/>
      <c r="W66" s="40"/>
      <c r="X66" s="40"/>
      <c r="Y66" s="40"/>
      <c r="Z66" s="272"/>
      <c r="AA66" s="40"/>
      <c r="AB66" s="40"/>
      <c r="AC66" s="40"/>
      <c r="AD66" s="40"/>
      <c r="AE66" s="40"/>
      <c r="AF66" s="272"/>
      <c r="AG66" s="40"/>
      <c r="AH66" s="40"/>
      <c r="AI66" s="40"/>
      <c r="AJ66" s="40"/>
      <c r="AK66" s="40"/>
      <c r="AL66" s="272"/>
      <c r="AM66" s="40"/>
      <c r="AN66" s="40"/>
      <c r="AO66" s="40"/>
      <c r="AP66" s="40"/>
      <c r="AQ66" s="40"/>
      <c r="AR66" s="272"/>
      <c r="AS66" s="40"/>
      <c r="AT66" s="40"/>
      <c r="AU66" s="40"/>
      <c r="AV66" s="40"/>
      <c r="AW66" s="40"/>
      <c r="AX66" s="40"/>
      <c r="AY66" s="40"/>
      <c r="AZ66" s="40"/>
      <c r="BA66" s="40"/>
      <c r="BB66" s="272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273"/>
      <c r="BO66" s="96"/>
      <c r="BP66" s="96"/>
      <c r="BQ66" s="96"/>
      <c r="BR66" s="96"/>
      <c r="BS66" s="96"/>
      <c r="BT66" s="96"/>
      <c r="BU66" s="96"/>
      <c r="BV66" s="96"/>
      <c r="BW66" s="122"/>
      <c r="BX66" s="122"/>
      <c r="BY66" s="122"/>
      <c r="BZ66" s="96"/>
      <c r="CA66" s="96"/>
      <c r="CB66" s="40"/>
      <c r="CC66" s="40"/>
      <c r="CD66" s="40"/>
      <c r="CE66" s="40"/>
      <c r="CF66" s="122"/>
      <c r="CG66" s="122"/>
      <c r="CH66" s="122"/>
      <c r="CI66" s="122"/>
      <c r="CJ66" s="122"/>
      <c r="CK66" s="122"/>
      <c r="CL66" s="122"/>
      <c r="CM66" s="122"/>
      <c r="CN66" s="122"/>
      <c r="CO66" s="96"/>
      <c r="CP66" s="96"/>
      <c r="CQ66" s="96"/>
      <c r="CR66" s="40"/>
      <c r="CS66" s="96"/>
      <c r="CT66" s="96"/>
      <c r="CU66" s="96"/>
    </row>
    <row r="67" customFormat="false" ht="12.75" hidden="false" customHeight="false" outlineLevel="0" collapsed="false">
      <c r="G67" s="96"/>
      <c r="H67" s="96"/>
      <c r="I67" s="141"/>
      <c r="J67" s="40"/>
      <c r="K67" s="40"/>
      <c r="L67" s="40"/>
      <c r="M67" s="40"/>
      <c r="N67" s="40"/>
      <c r="O67" s="40"/>
      <c r="P67" s="40"/>
      <c r="Q67" s="40"/>
      <c r="R67" s="272"/>
      <c r="S67" s="40"/>
      <c r="T67" s="273"/>
      <c r="U67" s="40"/>
      <c r="V67" s="40"/>
      <c r="W67" s="40"/>
      <c r="X67" s="40"/>
      <c r="Y67" s="40"/>
      <c r="Z67" s="272"/>
      <c r="AA67" s="40"/>
      <c r="AB67" s="40"/>
      <c r="AC67" s="40"/>
      <c r="AD67" s="40"/>
      <c r="AE67" s="40"/>
      <c r="AF67" s="272"/>
      <c r="AG67" s="40"/>
      <c r="AH67" s="40"/>
      <c r="AI67" s="40"/>
      <c r="AJ67" s="40"/>
      <c r="AK67" s="40"/>
      <c r="AL67" s="272"/>
      <c r="AM67" s="40"/>
      <c r="AN67" s="40"/>
      <c r="AO67" s="40"/>
      <c r="AP67" s="40"/>
      <c r="AQ67" s="40"/>
      <c r="AR67" s="272"/>
      <c r="AS67" s="40"/>
      <c r="AT67" s="40"/>
      <c r="AU67" s="40"/>
      <c r="AV67" s="40"/>
      <c r="AW67" s="40"/>
      <c r="AX67" s="40"/>
      <c r="AY67" s="40"/>
      <c r="AZ67" s="40"/>
      <c r="BA67" s="40"/>
      <c r="BB67" s="272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273"/>
      <c r="BO67" s="96"/>
      <c r="BP67" s="96"/>
      <c r="BQ67" s="96"/>
      <c r="BR67" s="96"/>
      <c r="BS67" s="96"/>
      <c r="BT67" s="96"/>
      <c r="BU67" s="96"/>
      <c r="BV67" s="96"/>
      <c r="BW67" s="122"/>
      <c r="BX67" s="122"/>
      <c r="BY67" s="122"/>
      <c r="BZ67" s="96"/>
      <c r="CA67" s="96"/>
      <c r="CB67" s="40"/>
      <c r="CC67" s="40"/>
      <c r="CD67" s="40"/>
      <c r="CE67" s="40"/>
      <c r="CF67" s="122"/>
      <c r="CG67" s="122"/>
      <c r="CH67" s="122"/>
      <c r="CI67" s="122"/>
      <c r="CJ67" s="122"/>
      <c r="CK67" s="122"/>
      <c r="CL67" s="122"/>
      <c r="CM67" s="122"/>
      <c r="CN67" s="122"/>
      <c r="CO67" s="96"/>
      <c r="CP67" s="96"/>
      <c r="CQ67" s="96"/>
      <c r="CR67" s="40"/>
      <c r="CS67" s="96"/>
      <c r="CT67" s="96"/>
      <c r="CU67" s="96"/>
    </row>
    <row r="68" customFormat="false" ht="12.75" hidden="false" customHeight="false" outlineLevel="0" collapsed="false">
      <c r="G68" s="96"/>
      <c r="H68" s="96"/>
      <c r="I68" s="141"/>
      <c r="J68" s="40"/>
      <c r="K68" s="40"/>
      <c r="L68" s="40"/>
      <c r="M68" s="40"/>
      <c r="N68" s="40"/>
      <c r="O68" s="40"/>
      <c r="P68" s="40"/>
      <c r="Q68" s="40"/>
      <c r="R68" s="272"/>
      <c r="S68" s="40"/>
      <c r="T68" s="273"/>
      <c r="U68" s="40"/>
      <c r="V68" s="40"/>
      <c r="W68" s="40"/>
      <c r="X68" s="40"/>
      <c r="Y68" s="40"/>
      <c r="Z68" s="272"/>
      <c r="AA68" s="40"/>
      <c r="AB68" s="40"/>
      <c r="AC68" s="40"/>
      <c r="AD68" s="40"/>
      <c r="AE68" s="40"/>
      <c r="AF68" s="272"/>
      <c r="AG68" s="40"/>
      <c r="AH68" s="40"/>
      <c r="AI68" s="40"/>
      <c r="AJ68" s="40"/>
      <c r="AK68" s="40"/>
      <c r="AL68" s="272"/>
      <c r="AM68" s="40"/>
      <c r="AN68" s="40"/>
      <c r="AO68" s="40"/>
      <c r="AP68" s="40"/>
      <c r="AQ68" s="40"/>
      <c r="AR68" s="272"/>
      <c r="AS68" s="40"/>
      <c r="AT68" s="40"/>
      <c r="AU68" s="40"/>
      <c r="AV68" s="40"/>
      <c r="AW68" s="40"/>
      <c r="AX68" s="40"/>
      <c r="AY68" s="40"/>
      <c r="AZ68" s="40"/>
      <c r="BA68" s="40"/>
      <c r="BB68" s="272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273"/>
      <c r="BO68" s="96"/>
      <c r="BP68" s="96"/>
      <c r="BQ68" s="96"/>
      <c r="BR68" s="96"/>
      <c r="BS68" s="96"/>
      <c r="BT68" s="96"/>
      <c r="BU68" s="96"/>
      <c r="BV68" s="96"/>
      <c r="BW68" s="122"/>
      <c r="BX68" s="122"/>
      <c r="BY68" s="122"/>
      <c r="BZ68" s="96"/>
      <c r="CA68" s="96"/>
      <c r="CB68" s="40"/>
      <c r="CC68" s="40"/>
      <c r="CD68" s="40"/>
      <c r="CE68" s="40"/>
      <c r="CF68" s="122"/>
      <c r="CG68" s="122"/>
      <c r="CH68" s="122"/>
      <c r="CI68" s="122"/>
      <c r="CJ68" s="122"/>
      <c r="CK68" s="122"/>
      <c r="CL68" s="122"/>
      <c r="CM68" s="122"/>
      <c r="CN68" s="122"/>
      <c r="CO68" s="96"/>
      <c r="CP68" s="96"/>
      <c r="CQ68" s="96"/>
      <c r="CR68" s="40"/>
      <c r="CS68" s="96"/>
      <c r="CT68" s="96"/>
      <c r="CU68" s="96"/>
    </row>
    <row r="69" customFormat="false" ht="12.75" hidden="false" customHeight="false" outlineLevel="0" collapsed="false">
      <c r="G69" s="96"/>
      <c r="H69" s="96"/>
      <c r="I69" s="141"/>
      <c r="J69" s="40"/>
      <c r="K69" s="40"/>
      <c r="L69" s="40"/>
      <c r="M69" s="40"/>
      <c r="N69" s="40"/>
      <c r="O69" s="40"/>
      <c r="P69" s="40"/>
      <c r="Q69" s="40"/>
      <c r="R69" s="272"/>
      <c r="S69" s="40"/>
      <c r="T69" s="273"/>
      <c r="U69" s="40"/>
      <c r="V69" s="40"/>
      <c r="W69" s="40"/>
      <c r="X69" s="40"/>
      <c r="Y69" s="40"/>
      <c r="Z69" s="272"/>
      <c r="AA69" s="40"/>
      <c r="AB69" s="40"/>
      <c r="AC69" s="40"/>
      <c r="AD69" s="40"/>
      <c r="AE69" s="40"/>
      <c r="AF69" s="272"/>
      <c r="AG69" s="40"/>
      <c r="AH69" s="40"/>
      <c r="AI69" s="40"/>
      <c r="AJ69" s="40"/>
      <c r="AK69" s="40"/>
      <c r="AL69" s="272"/>
      <c r="AM69" s="40"/>
      <c r="AN69" s="40"/>
      <c r="AO69" s="40"/>
      <c r="AP69" s="40"/>
      <c r="AQ69" s="40"/>
      <c r="AR69" s="272"/>
      <c r="AS69" s="40"/>
      <c r="AT69" s="40"/>
      <c r="AU69" s="40"/>
      <c r="AV69" s="40"/>
      <c r="AW69" s="40"/>
      <c r="AX69" s="40"/>
      <c r="AY69" s="40"/>
      <c r="AZ69" s="40"/>
      <c r="BA69" s="40"/>
      <c r="BB69" s="272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273"/>
      <c r="BO69" s="96"/>
      <c r="BP69" s="96"/>
      <c r="BQ69" s="96"/>
      <c r="BR69" s="96"/>
      <c r="BS69" s="96"/>
      <c r="BT69" s="96"/>
      <c r="BU69" s="96"/>
      <c r="BV69" s="96"/>
      <c r="BW69" s="122"/>
      <c r="BX69" s="122"/>
      <c r="BY69" s="122"/>
      <c r="BZ69" s="96"/>
      <c r="CA69" s="96"/>
      <c r="CB69" s="40"/>
      <c r="CC69" s="40"/>
      <c r="CD69" s="40"/>
      <c r="CE69" s="40"/>
      <c r="CF69" s="122"/>
      <c r="CG69" s="122"/>
      <c r="CH69" s="122"/>
      <c r="CI69" s="122"/>
      <c r="CJ69" s="122"/>
      <c r="CK69" s="122"/>
      <c r="CL69" s="122"/>
      <c r="CM69" s="122"/>
      <c r="CN69" s="122"/>
      <c r="CO69" s="96"/>
      <c r="CP69" s="96"/>
      <c r="CQ69" s="96"/>
      <c r="CR69" s="40"/>
      <c r="CS69" s="96"/>
      <c r="CT69" s="96"/>
      <c r="CU69" s="96"/>
    </row>
    <row r="70" customFormat="false" ht="12.75" hidden="false" customHeight="false" outlineLevel="0" collapsed="false">
      <c r="G70" s="96"/>
      <c r="H70" s="96"/>
      <c r="I70" s="141"/>
      <c r="J70" s="40"/>
      <c r="K70" s="40"/>
      <c r="L70" s="40"/>
      <c r="M70" s="40"/>
      <c r="N70" s="40"/>
      <c r="O70" s="40"/>
      <c r="P70" s="40"/>
      <c r="Q70" s="40"/>
      <c r="R70" s="272"/>
      <c r="S70" s="40"/>
      <c r="T70" s="273"/>
      <c r="U70" s="40"/>
      <c r="V70" s="40"/>
      <c r="W70" s="40"/>
      <c r="X70" s="40"/>
      <c r="Y70" s="40"/>
      <c r="Z70" s="272"/>
      <c r="AA70" s="40"/>
      <c r="AB70" s="40"/>
      <c r="AC70" s="40"/>
      <c r="AD70" s="40"/>
      <c r="AE70" s="40"/>
      <c r="AF70" s="272"/>
      <c r="AG70" s="40"/>
      <c r="AH70" s="40"/>
      <c r="AI70" s="40"/>
      <c r="AJ70" s="40"/>
      <c r="AK70" s="40"/>
      <c r="AL70" s="272"/>
      <c r="AM70" s="40"/>
      <c r="AN70" s="40"/>
      <c r="AO70" s="40"/>
      <c r="AP70" s="40"/>
      <c r="AQ70" s="40"/>
      <c r="AR70" s="272"/>
      <c r="AS70" s="40"/>
      <c r="AT70" s="40"/>
      <c r="AU70" s="40"/>
      <c r="AV70" s="40"/>
      <c r="AW70" s="40"/>
      <c r="AX70" s="40"/>
      <c r="AY70" s="40"/>
      <c r="AZ70" s="40"/>
      <c r="BA70" s="40"/>
      <c r="BB70" s="272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273"/>
      <c r="BO70" s="96"/>
      <c r="BP70" s="96"/>
      <c r="BQ70" s="96"/>
      <c r="BR70" s="96"/>
      <c r="BS70" s="96"/>
      <c r="BT70" s="96"/>
      <c r="BU70" s="96"/>
      <c r="BV70" s="96"/>
      <c r="BW70" s="122"/>
      <c r="BX70" s="122"/>
      <c r="BY70" s="122"/>
      <c r="BZ70" s="96"/>
      <c r="CA70" s="96"/>
      <c r="CB70" s="40"/>
      <c r="CC70" s="40"/>
      <c r="CD70" s="40"/>
      <c r="CE70" s="40"/>
      <c r="CF70" s="122"/>
      <c r="CG70" s="122"/>
      <c r="CH70" s="122"/>
      <c r="CI70" s="122"/>
      <c r="CJ70" s="122"/>
      <c r="CK70" s="122"/>
      <c r="CL70" s="122"/>
      <c r="CM70" s="122"/>
      <c r="CN70" s="122"/>
      <c r="CO70" s="96"/>
      <c r="CP70" s="96"/>
      <c r="CQ70" s="96"/>
      <c r="CR70" s="40"/>
      <c r="CS70" s="96"/>
      <c r="CT70" s="96"/>
      <c r="CU70" s="96"/>
    </row>
    <row r="71" customFormat="false" ht="12.75" hidden="false" customHeight="false" outlineLevel="0" collapsed="false">
      <c r="G71" s="96"/>
      <c r="H71" s="96"/>
      <c r="I71" s="141"/>
      <c r="J71" s="40"/>
      <c r="K71" s="40"/>
      <c r="L71" s="40"/>
      <c r="M71" s="40"/>
      <c r="N71" s="40"/>
      <c r="O71" s="40"/>
      <c r="P71" s="40"/>
      <c r="Q71" s="40"/>
      <c r="R71" s="272"/>
      <c r="S71" s="40"/>
      <c r="T71" s="273"/>
      <c r="U71" s="40"/>
      <c r="V71" s="40"/>
      <c r="W71" s="40"/>
      <c r="X71" s="40"/>
      <c r="Y71" s="40"/>
      <c r="Z71" s="272"/>
      <c r="AA71" s="40"/>
      <c r="AB71" s="40"/>
      <c r="AC71" s="40"/>
      <c r="AD71" s="40"/>
      <c r="AE71" s="40"/>
      <c r="AF71" s="272"/>
      <c r="AG71" s="40"/>
      <c r="AH71" s="40"/>
      <c r="AI71" s="40"/>
      <c r="AJ71" s="40"/>
      <c r="AK71" s="40"/>
      <c r="AL71" s="272"/>
      <c r="AM71" s="40"/>
      <c r="AN71" s="40"/>
      <c r="AO71" s="40"/>
      <c r="AP71" s="40"/>
      <c r="AQ71" s="40"/>
      <c r="AR71" s="272"/>
      <c r="AS71" s="40"/>
      <c r="AT71" s="40"/>
      <c r="AU71" s="40"/>
      <c r="AV71" s="40"/>
      <c r="AW71" s="40"/>
      <c r="AX71" s="40"/>
      <c r="AY71" s="40"/>
      <c r="AZ71" s="40"/>
      <c r="BA71" s="40"/>
      <c r="BB71" s="272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273"/>
      <c r="BO71" s="96"/>
      <c r="BP71" s="96"/>
      <c r="BQ71" s="96"/>
      <c r="BR71" s="96"/>
      <c r="BS71" s="96"/>
      <c r="BT71" s="96"/>
      <c r="BU71" s="96"/>
      <c r="BV71" s="96"/>
      <c r="BW71" s="122"/>
      <c r="BX71" s="122"/>
      <c r="BY71" s="122"/>
      <c r="BZ71" s="96"/>
      <c r="CA71" s="96"/>
      <c r="CB71" s="40"/>
      <c r="CC71" s="40"/>
      <c r="CD71" s="40"/>
      <c r="CE71" s="40"/>
      <c r="CF71" s="122"/>
      <c r="CG71" s="122"/>
      <c r="CH71" s="122"/>
      <c r="CI71" s="122"/>
      <c r="CJ71" s="122"/>
      <c r="CK71" s="122"/>
      <c r="CL71" s="122"/>
      <c r="CM71" s="122"/>
      <c r="CN71" s="122"/>
      <c r="CO71" s="96"/>
      <c r="CP71" s="96"/>
      <c r="CQ71" s="96"/>
      <c r="CR71" s="40"/>
      <c r="CS71" s="96"/>
      <c r="CT71" s="96"/>
      <c r="CU71" s="96"/>
    </row>
    <row r="72" customFormat="false" ht="12.75" hidden="false" customHeight="false" outlineLevel="0" collapsed="false">
      <c r="G72" s="96"/>
      <c r="H72" s="96"/>
      <c r="I72" s="141"/>
      <c r="J72" s="40"/>
      <c r="K72" s="40"/>
      <c r="L72" s="40"/>
      <c r="M72" s="40"/>
      <c r="N72" s="40"/>
      <c r="O72" s="40"/>
      <c r="P72" s="40"/>
      <c r="Q72" s="40"/>
      <c r="R72" s="272"/>
      <c r="S72" s="40"/>
      <c r="T72" s="273"/>
      <c r="U72" s="40"/>
      <c r="V72" s="40"/>
      <c r="W72" s="40"/>
      <c r="X72" s="40"/>
      <c r="Y72" s="40"/>
      <c r="Z72" s="272"/>
      <c r="AA72" s="40"/>
      <c r="AB72" s="40"/>
      <c r="AC72" s="40"/>
      <c r="AD72" s="40"/>
      <c r="AE72" s="40"/>
      <c r="AF72" s="272"/>
      <c r="AG72" s="40"/>
      <c r="AH72" s="40"/>
      <c r="AI72" s="40"/>
      <c r="AJ72" s="40"/>
      <c r="AK72" s="40"/>
      <c r="AL72" s="272"/>
      <c r="AM72" s="40"/>
      <c r="AN72" s="40"/>
      <c r="AO72" s="40"/>
      <c r="AP72" s="40"/>
      <c r="AQ72" s="40"/>
      <c r="AR72" s="272"/>
      <c r="AS72" s="40"/>
      <c r="AT72" s="40"/>
      <c r="AU72" s="40"/>
      <c r="AV72" s="40"/>
      <c r="AW72" s="40"/>
      <c r="AX72" s="40"/>
      <c r="AY72" s="40"/>
      <c r="AZ72" s="40"/>
      <c r="BA72" s="40"/>
      <c r="BB72" s="272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273"/>
      <c r="BO72" s="96"/>
      <c r="BP72" s="96"/>
      <c r="BQ72" s="96"/>
      <c r="BR72" s="96"/>
      <c r="BS72" s="96"/>
      <c r="BT72" s="96"/>
      <c r="BU72" s="96"/>
      <c r="BV72" s="96"/>
      <c r="BW72" s="122"/>
      <c r="BX72" s="122"/>
      <c r="BY72" s="122"/>
      <c r="BZ72" s="96"/>
      <c r="CA72" s="96"/>
      <c r="CB72" s="40"/>
      <c r="CC72" s="40"/>
      <c r="CD72" s="40"/>
      <c r="CE72" s="40"/>
      <c r="CF72" s="122"/>
      <c r="CG72" s="122"/>
      <c r="CH72" s="122"/>
      <c r="CI72" s="122"/>
      <c r="CJ72" s="122"/>
      <c r="CK72" s="122"/>
      <c r="CL72" s="122"/>
      <c r="CM72" s="122"/>
      <c r="CN72" s="122"/>
      <c r="CO72" s="96"/>
      <c r="CP72" s="96"/>
      <c r="CQ72" s="96"/>
      <c r="CR72" s="40"/>
      <c r="CS72" s="96"/>
      <c r="CT72" s="96"/>
      <c r="CU72" s="96"/>
    </row>
    <row r="73" customFormat="false" ht="12.75" hidden="false" customHeight="false" outlineLevel="0" collapsed="false">
      <c r="G73" s="96"/>
      <c r="H73" s="96"/>
      <c r="I73" s="141"/>
      <c r="J73" s="40"/>
      <c r="K73" s="40"/>
      <c r="L73" s="40"/>
      <c r="M73" s="40"/>
      <c r="N73" s="40"/>
      <c r="O73" s="40"/>
      <c r="P73" s="40"/>
      <c r="Q73" s="40"/>
      <c r="R73" s="272"/>
      <c r="S73" s="40"/>
      <c r="T73" s="273"/>
      <c r="U73" s="40"/>
      <c r="V73" s="40"/>
      <c r="W73" s="40"/>
      <c r="X73" s="40"/>
      <c r="Y73" s="40"/>
      <c r="Z73" s="272"/>
      <c r="AA73" s="40"/>
      <c r="AB73" s="40"/>
      <c r="AC73" s="40"/>
      <c r="AD73" s="40"/>
      <c r="AE73" s="40"/>
      <c r="AF73" s="272"/>
      <c r="AG73" s="40"/>
      <c r="AH73" s="40"/>
      <c r="AI73" s="40"/>
      <c r="AJ73" s="40"/>
      <c r="AK73" s="40"/>
      <c r="AL73" s="272"/>
      <c r="AM73" s="40"/>
      <c r="AN73" s="40"/>
      <c r="AO73" s="40"/>
      <c r="AP73" s="40"/>
      <c r="AQ73" s="40"/>
      <c r="AR73" s="272"/>
      <c r="AS73" s="40"/>
      <c r="AT73" s="40"/>
      <c r="AU73" s="40"/>
      <c r="AV73" s="40"/>
      <c r="AW73" s="40"/>
      <c r="AX73" s="40"/>
      <c r="AY73" s="40"/>
      <c r="AZ73" s="40"/>
      <c r="BA73" s="40"/>
      <c r="BB73" s="272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273"/>
      <c r="BO73" s="96"/>
      <c r="BP73" s="96"/>
      <c r="BQ73" s="96"/>
      <c r="BR73" s="96"/>
      <c r="BS73" s="96"/>
      <c r="BT73" s="96"/>
      <c r="BU73" s="96"/>
      <c r="BV73" s="96"/>
      <c r="BW73" s="122"/>
      <c r="BX73" s="122"/>
      <c r="BY73" s="122"/>
      <c r="BZ73" s="96"/>
      <c r="CA73" s="96"/>
      <c r="CB73" s="40"/>
      <c r="CC73" s="40"/>
      <c r="CD73" s="40"/>
      <c r="CE73" s="40"/>
      <c r="CF73" s="122"/>
      <c r="CG73" s="122"/>
      <c r="CH73" s="122"/>
      <c r="CI73" s="122"/>
      <c r="CJ73" s="122"/>
      <c r="CK73" s="122"/>
      <c r="CL73" s="122"/>
      <c r="CM73" s="122"/>
      <c r="CN73" s="122"/>
      <c r="CO73" s="96"/>
      <c r="CP73" s="96"/>
      <c r="CQ73" s="96"/>
      <c r="CR73" s="40"/>
      <c r="CS73" s="96"/>
      <c r="CT73" s="96"/>
      <c r="CU73" s="96"/>
    </row>
    <row r="74" customFormat="false" ht="12.75" hidden="false" customHeight="false" outlineLevel="0" collapsed="false">
      <c r="AQ74" s="40"/>
      <c r="AR74" s="272"/>
      <c r="AS74" s="40"/>
      <c r="AT74" s="40"/>
      <c r="AU74" s="40"/>
      <c r="AV74" s="40"/>
      <c r="AW74" s="40"/>
      <c r="AX74" s="40"/>
      <c r="AY74" s="40"/>
      <c r="AZ74" s="40"/>
      <c r="BA74" s="40"/>
      <c r="BB74" s="272"/>
      <c r="BC74" s="40"/>
      <c r="BO74" s="96"/>
    </row>
    <row r="75" customFormat="false" ht="12.75" hidden="false" customHeight="false" outlineLevel="0" collapsed="false">
      <c r="AQ75" s="40"/>
      <c r="AR75" s="272"/>
      <c r="AS75" s="40"/>
      <c r="AT75" s="40"/>
      <c r="AU75" s="40"/>
      <c r="AV75" s="40"/>
      <c r="AW75" s="40"/>
      <c r="AX75" s="40"/>
      <c r="AY75" s="40"/>
      <c r="AZ75" s="40"/>
      <c r="BA75" s="40"/>
      <c r="BB75" s="272"/>
      <c r="BC75" s="40"/>
    </row>
    <row r="86" customFormat="false" ht="12.75" hidden="false" customHeight="false" outlineLevel="0" collapsed="false">
      <c r="CQ86" s="38"/>
      <c r="CR86" s="38"/>
      <c r="CS86" s="38"/>
      <c r="CT86" s="38"/>
      <c r="CU86" s="38"/>
      <c r="CV86" s="38"/>
      <c r="CW86" s="65"/>
      <c r="CX86" s="38"/>
      <c r="CY86" s="38"/>
      <c r="CZ86" s="38"/>
      <c r="DA86" s="174"/>
      <c r="DB86" s="38"/>
    </row>
    <row r="87" customFormat="false" ht="12.75" hidden="false" customHeight="false" outlineLevel="0" collapsed="false">
      <c r="CQ87" s="38"/>
      <c r="CR87" s="38"/>
      <c r="CS87" s="38"/>
      <c r="CT87" s="38"/>
      <c r="CU87" s="38"/>
      <c r="CV87" s="38"/>
      <c r="CW87" s="65"/>
      <c r="CX87" s="38"/>
      <c r="CY87" s="79"/>
      <c r="CZ87" s="79"/>
      <c r="DA87" s="38"/>
      <c r="DB87" s="38"/>
    </row>
    <row r="88" customFormat="false" ht="12.75" hidden="false" customHeight="false" outlineLevel="0" collapsed="false">
      <c r="CQ88" s="38"/>
      <c r="CR88" s="38"/>
      <c r="CS88" s="38"/>
      <c r="CT88" s="38"/>
      <c r="CU88" s="38"/>
      <c r="CV88" s="38"/>
      <c r="CW88" s="65"/>
      <c r="CX88" s="38"/>
      <c r="CY88" s="79"/>
      <c r="CZ88" s="79"/>
      <c r="DA88" s="79"/>
      <c r="DB88" s="79"/>
    </row>
    <row r="89" customFormat="false" ht="12.75" hidden="false" customHeight="false" outlineLevel="0" collapsed="false">
      <c r="CQ89" s="58"/>
      <c r="CR89" s="58"/>
      <c r="CS89" s="58"/>
      <c r="CT89" s="58"/>
      <c r="CU89" s="58"/>
      <c r="CV89" s="58"/>
      <c r="CW89" s="65"/>
      <c r="CX89" s="58"/>
      <c r="CY89" s="175"/>
      <c r="CZ89" s="175"/>
      <c r="DA89" s="58"/>
      <c r="DB89" s="58"/>
    </row>
    <row r="90" customFormat="false" ht="12.75" hidden="false" customHeight="false" outlineLevel="0" collapsed="false">
      <c r="CQ90" s="96"/>
      <c r="CR90" s="96"/>
      <c r="CS90" s="96"/>
      <c r="CT90" s="96"/>
      <c r="CU90" s="96"/>
      <c r="CV90" s="96"/>
      <c r="CW90" s="126"/>
      <c r="CX90" s="96"/>
      <c r="CY90" s="96"/>
      <c r="CZ90" s="96"/>
      <c r="DA90" s="96"/>
      <c r="DB90" s="96"/>
    </row>
  </sheetData>
  <printOptions headings="false" gridLines="true" gridLinesSet="true" horizontalCentered="false" verticalCentered="false"/>
  <pageMargins left="0" right="0" top="0.984027777777778" bottom="0.984027777777778" header="0.5" footer="0.5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2.28"/>
    <col collapsed="false" customWidth="true" hidden="false" outlineLevel="0" max="4" min="4" style="0" width="10.28"/>
  </cols>
  <sheetData>
    <row r="1" customFormat="false" ht="12.75" hidden="false" customHeight="false" outlineLevel="0" collapsed="false">
      <c r="B1" s="4" t="s">
        <v>197</v>
      </c>
      <c r="C1" s="4"/>
      <c r="D1" s="4"/>
    </row>
    <row r="2" customFormat="false" ht="12.75" hidden="false" customHeight="false" outlineLevel="0" collapsed="false">
      <c r="B2" s="4" t="s">
        <v>198</v>
      </c>
      <c r="C2" s="4" t="s">
        <v>199</v>
      </c>
      <c r="D2" s="4" t="s">
        <v>200</v>
      </c>
      <c r="E2" s="4" t="s">
        <v>201</v>
      </c>
    </row>
    <row r="3" customFormat="false" ht="12.75" hidden="false" customHeight="false" outlineLevel="0" collapsed="false">
      <c r="B3" s="4"/>
      <c r="C3" s="4"/>
      <c r="D3" s="4"/>
    </row>
    <row r="4" customFormat="false" ht="12.75" hidden="false" customHeight="false" outlineLevel="0" collapsed="false">
      <c r="B4" s="129" t="n">
        <f aca="false">D4/(1-C4)</f>
        <v>403.535968402513</v>
      </c>
      <c r="C4" s="167" t="n">
        <v>0.0335434</v>
      </c>
      <c r="D4" s="129" t="n">
        <v>390</v>
      </c>
      <c r="E4" s="0" t="n">
        <f aca="false">B4*C4</f>
        <v>13.5359684025128</v>
      </c>
    </row>
    <row r="5" customFormat="false" ht="12.75" hidden="false" customHeight="false" outlineLevel="0" collapsed="false">
      <c r="C5" s="295"/>
    </row>
    <row r="7" customFormat="false" ht="12.75" hidden="false" customHeight="false" outlineLevel="0" collapsed="false">
      <c r="B7" s="4" t="s">
        <v>202</v>
      </c>
      <c r="C7" s="4"/>
    </row>
    <row r="8" customFormat="false" ht="12.75" hidden="false" customHeight="false" outlineLevel="0" collapsed="false">
      <c r="B8" s="4" t="s">
        <v>198</v>
      </c>
      <c r="C8" s="4" t="s">
        <v>199</v>
      </c>
      <c r="D8" s="4"/>
      <c r="E8" s="4" t="s">
        <v>200</v>
      </c>
    </row>
    <row r="10" customFormat="false" ht="12.75" hidden="false" customHeight="false" outlineLevel="0" collapsed="false">
      <c r="B10" s="129" t="n">
        <v>66436</v>
      </c>
      <c r="C10" s="41" t="n">
        <v>0.008039</v>
      </c>
      <c r="D10" s="129" t="n">
        <f aca="false">B10*C10</f>
        <v>534.079004</v>
      </c>
      <c r="E10" s="296" t="n">
        <f aca="false">B10-D10</f>
        <v>65901.920996</v>
      </c>
    </row>
    <row r="11" customFormat="false" ht="12.75" hidden="false" customHeight="false" outlineLevel="0" collapsed="false">
      <c r="C11" s="297"/>
    </row>
    <row r="13" customFormat="false" ht="12.75" hidden="false" customHeight="false" outlineLevel="0" collapsed="false">
      <c r="B13" s="4" t="s">
        <v>203</v>
      </c>
      <c r="C13" s="4"/>
    </row>
    <row r="14" customFormat="false" ht="12.75" hidden="false" customHeight="false" outlineLevel="0" collapsed="false">
      <c r="B14" s="4" t="s">
        <v>198</v>
      </c>
      <c r="C14" s="4" t="s">
        <v>199</v>
      </c>
      <c r="D14" s="4" t="s">
        <v>200</v>
      </c>
    </row>
    <row r="16" customFormat="false" ht="12.75" hidden="false" customHeight="false" outlineLevel="0" collapsed="false">
      <c r="B16" s="129" t="n">
        <f aca="false">D16/(1-C16)</f>
        <v>15041.7438475257</v>
      </c>
      <c r="C16" s="165" t="n">
        <v>0.0027752</v>
      </c>
      <c r="D16" s="0" t="n">
        <v>15000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B30" activeCellId="0" sqref="AB30:AC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2000-01-27T17:23:34Z</dcterms:created>
  <dc:creator>mschrab</dc:creator>
  <dc:description/>
  <dc:language>en-US</dc:language>
  <cp:lastModifiedBy>lisa kinsey</cp:lastModifiedBy>
  <cp:lastPrinted>2000-09-01T14:09:12Z</cp:lastPrinted>
  <dcterms:modified xsi:type="dcterms:W3CDTF">2000-06-16T17:30:31Z</dcterms:modified>
  <cp:revision>0</cp:revision>
  <dc:subject/>
  <dc:title/>
</cp:coreProperties>
</file>