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the" sheetId="1" state="visible" r:id="rId3"/>
  </sheets>
  <definedNames>
    <definedName function="false" hidden="false" localSheetId="0" name="_xlnm.Print_Area" vbProcedure="false">Sithe!$A$1:$W$73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3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Manual entries prepared by Connie Lo, per Jim Pond,(10/20/00)  these are storage vaule adjustments, gas accounting can't do anything about. Economic should take these to the desk.  Jim Pond will talk to Diane Cook on 10/23/00. 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291</xdr:colOff>
                <xdr:row>27</xdr:row>
                <xdr:rowOff>4</xdr:rowOff>
              </xdr:from>
              <xdr:to>
                <xdr:col>4</xdr:col>
                <xdr:colOff>83</xdr:colOff>
                <xdr:row>38</xdr:row>
                <xdr:rowOff>4</xdr:rowOff>
              </xdr:to>
            </anchor>
          </commentPr>
        </mc:Choice>
        <mc:Fallback/>
      </mc:AlternateContent>
    </comment>
    <comment ref="C63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entries made by gas accting (sign was incorrect), per Connie Lo (12/15/00) they will be corrected in 12/00 gl 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15</xdr:colOff>
                <xdr:row>75</xdr:row>
                <xdr:rowOff>6</xdr:rowOff>
              </xdr:from>
              <xdr:to>
                <xdr:col>5</xdr:col>
                <xdr:colOff>27</xdr:colOff>
                <xdr:row>80</xdr:row>
                <xdr:rowOff>4</xdr:rowOff>
              </xdr:to>
            </anchor>
          </commentPr>
        </mc:Choice>
        <mc:Fallback/>
      </mc:AlternateContent>
    </comment>
    <comment ref="C67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Per Diane Cook, reclass to deferred revenue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68</xdr:row>
                <xdr:rowOff>0</xdr:rowOff>
              </xdr:from>
              <xdr:to>
                <xdr:col>4</xdr:col>
                <xdr:colOff>103</xdr:colOff>
                <xdr:row>71</xdr:row>
                <xdr:rowOff>15</xdr:rowOff>
              </xdr:to>
            </anchor>
          </commentPr>
        </mc:Choice>
        <mc:Fallback/>
      </mc:AlternateContent>
    </comment>
    <comment ref="F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Union Strg Adj 3/01 GL
for 11/99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10</xdr:row>
                <xdr:rowOff>6</xdr:rowOff>
              </xdr:from>
              <xdr:to>
                <xdr:col>7</xdr:col>
                <xdr:colOff>45</xdr:colOff>
                <xdr:row>15</xdr:row>
                <xdr:rowOff>4</xdr:rowOff>
              </xdr:to>
            </anchor>
          </commentPr>
        </mc:Choice>
        <mc:Fallback/>
      </mc:AlternateContent>
    </comment>
    <comment ref="J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3/01Gl PMA GRLK Commodity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10</xdr:row>
                <xdr:rowOff>6</xdr:rowOff>
              </xdr:from>
              <xdr:to>
                <xdr:col>11</xdr:col>
                <xdr:colOff>45</xdr:colOff>
                <xdr:row>17</xdr:row>
                <xdr:rowOff>1</xdr:rowOff>
              </xdr:to>
            </anchor>
          </commentPr>
        </mc:Choice>
        <mc:Fallback/>
      </mc:AlternateContent>
    </comment>
    <comment ref="L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GRLK Commodity 3/01 PMA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10</xdr:row>
                <xdr:rowOff>6</xdr:rowOff>
              </xdr:from>
              <xdr:to>
                <xdr:col>13</xdr:col>
                <xdr:colOff>56</xdr:colOff>
                <xdr:row>14</xdr:row>
                <xdr:rowOff>15</xdr:rowOff>
              </xdr:to>
            </anchor>
          </commentPr>
        </mc:Choice>
        <mc:Fallback/>
      </mc:AlternateContent>
    </commen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Synthetic Storage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10</xdr:row>
                <xdr:rowOff>6</xdr:rowOff>
              </xdr:from>
              <xdr:to>
                <xdr:col>14</xdr:col>
                <xdr:colOff>45</xdr:colOff>
                <xdr:row>17</xdr:row>
                <xdr:rowOff>1</xdr:rowOff>
              </xdr:to>
            </anchor>
          </commentPr>
        </mc:Choice>
        <mc:Fallback/>
      </mc:AlternateContent>
    </comment>
    <comment ref="M35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Tied to Debny's schedule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34</xdr:row>
                <xdr:rowOff>6</xdr:rowOff>
              </xdr:from>
              <xdr:to>
                <xdr:col>14</xdr:col>
                <xdr:colOff>43</xdr:colOff>
                <xdr:row>35</xdr:row>
                <xdr:rowOff>-5</xdr:rowOff>
              </xdr:to>
            </anchor>
          </commentPr>
        </mc:Choice>
        <mc:Fallback/>
      </mc:AlternateContent>
    </comment>
    <comment ref="M36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per Jane Saladino on 10/19, $26,961.85 &amp;
$402,175.85 are part of Sithe Transport, s/b offset w/ $(62,941.41)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74</xdr:colOff>
                <xdr:row>42</xdr:row>
                <xdr:rowOff>2</xdr:rowOff>
              </xdr:from>
              <xdr:to>
                <xdr:col>13</xdr:col>
                <xdr:colOff>87</xdr:colOff>
                <xdr:row>46</xdr:row>
                <xdr:rowOff>15</xdr:rowOff>
              </xdr:to>
            </anchor>
          </commentPr>
        </mc:Choice>
        <mc:Fallback/>
      </mc:AlternateContent>
    </comment>
    <comment ref="M43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in kind $467,908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95</xdr:colOff>
                <xdr:row>49</xdr:row>
                <xdr:rowOff>1</xdr:rowOff>
              </xdr:from>
              <xdr:to>
                <xdr:col>13</xdr:col>
                <xdr:colOff>85</xdr:colOff>
                <xdr:row>51</xdr:row>
                <xdr:rowOff>1</xdr:rowOff>
              </xdr:to>
            </anchor>
          </commentPr>
        </mc:Choice>
        <mc:Fallback/>
      </mc:AlternateContent>
    </comment>
    <comment ref="N35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Enron Canada $ (48,224)
Sithe/Independence  (83,231)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15</xdr:colOff>
                <xdr:row>29</xdr:row>
                <xdr:rowOff>8</xdr:rowOff>
              </xdr:from>
              <xdr:to>
                <xdr:col>15</xdr:col>
                <xdr:colOff>71</xdr:colOff>
                <xdr:row>36</xdr:row>
                <xdr:rowOff>11</xdr:rowOff>
              </xdr:to>
            </anchor>
          </commentPr>
        </mc:Choice>
        <mc:Fallback/>
      </mc:AlternateContent>
    </comment>
    <comment ref="N43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in kind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18</xdr:colOff>
                <xdr:row>49</xdr:row>
                <xdr:rowOff>1</xdr:rowOff>
              </xdr:from>
              <xdr:to>
                <xdr:col>15</xdr:col>
                <xdr:colOff>-37</xdr:colOff>
                <xdr:row>51</xdr:row>
                <xdr:rowOff>1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jlee:
Sales
</t>
        </r>
        <r>
          <rPr>
            <sz val="8"/>
            <color rgb="FF000000"/>
            <rFont val="Tahoma"/>
            <family val="2"/>
          </rPr>
          <t xml:space="preserve">Amerada Hess    $(83)
Enron Canada-Deferred Revenue  $659,454
Sithe transport reimb $ (602,957.31)
Sithe/Independence power (13,448)  $ (667,485)
</t>
        </r>
        <r>
          <rPr>
            <b val="true"/>
            <sz val="8"/>
            <color rgb="FF000000"/>
            <rFont val="Tahoma"/>
            <family val="2"/>
          </rPr>
          <t xml:space="preserve">Purchases
</t>
        </r>
        <r>
          <rPr>
            <sz val="8"/>
            <color rgb="FF000000"/>
            <rFont val="Tahoma"/>
            <family val="2"/>
          </rPr>
          <t xml:space="preserve">Sithe/Independence power $(279,025)
Enron Power Marketing  (37,950) $(197,530)
</t>
        </r>
        <r>
          <rPr>
            <b val="true"/>
            <sz val="8"/>
            <color rgb="FF000000"/>
            <rFont val="Tahoma"/>
            <family val="2"/>
          </rPr>
          <t xml:space="preserve">Commodity
</t>
        </r>
        <r>
          <rPr>
            <sz val="8"/>
            <color rgb="FF000000"/>
            <rFont val="Tahoma"/>
            <family val="2"/>
          </rPr>
          <t xml:space="preserve">Enron Canada $645,469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34</xdr:row>
                <xdr:rowOff>6</xdr:rowOff>
              </xdr:from>
              <xdr:to>
                <xdr:col>19</xdr:col>
                <xdr:colOff>14</xdr:colOff>
                <xdr:row>38</xdr:row>
                <xdr:rowOff>5</xdr:rowOff>
              </xdr:to>
            </anchor>
          </commentPr>
        </mc:Choice>
        <mc:Fallback/>
      </mc:AlternateContent>
    </comment>
    <comment ref="O36" authorId="0">
      <text>
        <r>
          <rPr>
            <b val="true"/>
            <sz val="8"/>
            <color rgb="FF000000"/>
            <rFont val="Tahoma"/>
            <family val="0"/>
          </rPr>
          <t xml:space="preserve">jlee:
          Volume                      $
</t>
        </r>
        <r>
          <rPr>
            <sz val="8"/>
            <color rgb="FF000000"/>
            <rFont val="Tahoma"/>
            <family val="0"/>
          </rPr>
          <t xml:space="preserve">     64,747                           75,481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13</xdr:colOff>
                <xdr:row>41</xdr:row>
                <xdr:rowOff>4</xdr:rowOff>
              </xdr:from>
              <xdr:to>
                <xdr:col>17</xdr:col>
                <xdr:colOff>29</xdr:colOff>
                <xdr:row>47</xdr:row>
                <xdr:rowOff>3</xdr:rowOff>
              </xdr:to>
            </anchor>
          </commentPr>
        </mc:Choice>
        <mc:Fallback/>
      </mc:AlternateContent>
    </comment>
    <comment ref="O43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in kind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</xdr:colOff>
                <xdr:row>49</xdr:row>
                <xdr:rowOff>1</xdr:rowOff>
              </xdr:from>
              <xdr:to>
                <xdr:col>16</xdr:col>
                <xdr:colOff>-47</xdr:colOff>
                <xdr:row>51</xdr:row>
                <xdr:rowOff>1</xdr:rowOff>
              </xdr:to>
            </anchor>
          </commentPr>
        </mc:Choice>
        <mc:Fallback/>
      </mc:AlternateContent>
    </comment>
    <comment ref="P35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2"/>
          </rPr>
          <t xml:space="preserve">Amerada Hess Corporation $ (1,473)
</t>
        </r>
        <r>
          <rPr>
            <sz val="8"/>
            <color rgb="FF000000"/>
            <rFont val="Tahoma"/>
            <family val="0"/>
          </rPr>
          <t xml:space="preserve">Enron Canada-sithe transp ?? (66,031) 
Liquidations         214,147 not in PMA
Sithe/Indep         (472,602)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34</xdr:row>
                <xdr:rowOff>6</xdr:rowOff>
              </xdr:from>
              <xdr:to>
                <xdr:col>18</xdr:col>
                <xdr:colOff>22</xdr:colOff>
                <xdr:row>35</xdr:row>
                <xdr:rowOff>9</xdr:rowOff>
              </xdr:to>
            </anchor>
          </commentPr>
        </mc:Choice>
        <mc:Fallback/>
      </mc:AlternateContent>
    </comment>
    <comment ref="P36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Enron Canada $(616,426)
Reclass to Ontario Volume (430), $(21,399)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18</xdr:colOff>
                <xdr:row>41</xdr:row>
                <xdr:rowOff>4</xdr:rowOff>
              </xdr:from>
              <xdr:to>
                <xdr:col>18</xdr:col>
                <xdr:colOff>25</xdr:colOff>
                <xdr:row>43</xdr:row>
                <xdr:rowOff>1</xdr:rowOff>
              </xdr:to>
            </anchor>
          </commentPr>
        </mc:Choice>
        <mc:Fallback/>
      </mc:AlternateContent>
    </comment>
    <comment ref="P37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tied to J. Saladino's schedule. See reconciliations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18</xdr:colOff>
                <xdr:row>42</xdr:row>
                <xdr:rowOff>5</xdr:rowOff>
              </xdr:from>
              <xdr:to>
                <xdr:col>17</xdr:col>
                <xdr:colOff>43</xdr:colOff>
                <xdr:row>48</xdr:row>
                <xdr:rowOff>1</xdr:rowOff>
              </xdr:to>
            </anchor>
          </commentPr>
        </mc:Choice>
        <mc:Fallback/>
      </mc:AlternateContent>
    </comment>
    <comment ref="P43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in kind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23</xdr:colOff>
                <xdr:row>49</xdr:row>
                <xdr:rowOff>1</xdr:rowOff>
              </xdr:from>
              <xdr:to>
                <xdr:col>17</xdr:col>
                <xdr:colOff>5</xdr:colOff>
                <xdr:row>51</xdr:row>
                <xdr:rowOff>1</xdr:rowOff>
              </xdr:to>
            </anchor>
          </commentPr>
        </mc:Choice>
        <mc:Fallback/>
      </mc:AlternateContent>
    </comment>
    <comment ref="P48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2"/>
          </rPr>
          <t xml:space="preserve">in actual not flash
Tagg#Q10848.1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23</xdr:colOff>
                <xdr:row>51</xdr:row>
                <xdr:rowOff>6</xdr:rowOff>
              </xdr:from>
              <xdr:to>
                <xdr:col>17</xdr:col>
                <xdr:colOff>55</xdr:colOff>
                <xdr:row>56</xdr:row>
                <xdr:rowOff>10</xdr:rowOff>
              </xdr:to>
            </anchor>
          </commentPr>
        </mc:Choice>
        <mc:Fallback/>
      </mc:AlternateContent>
    </comment>
    <comment ref="Q35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Sithe/Independence  (394,458)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34</xdr:row>
                <xdr:rowOff>6</xdr:rowOff>
              </xdr:from>
              <xdr:to>
                <xdr:col>19</xdr:col>
                <xdr:colOff>28</xdr:colOff>
                <xdr:row>35</xdr:row>
                <xdr:rowOff>2</xdr:rowOff>
              </xdr:to>
            </anchor>
          </commentPr>
        </mc:Choice>
        <mc:Fallback/>
      </mc:AlternateContent>
    </comment>
    <comment ref="Q36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Enron purchases variances and sales buy/back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18</xdr:colOff>
                <xdr:row>41</xdr:row>
                <xdr:rowOff>5</xdr:rowOff>
              </xdr:from>
              <xdr:to>
                <xdr:col>19</xdr:col>
                <xdr:colOff>16</xdr:colOff>
                <xdr:row>47</xdr:row>
                <xdr:rowOff>4</xdr:rowOff>
              </xdr:to>
            </anchor>
          </commentPr>
        </mc:Choice>
        <mc:Fallback/>
      </mc:AlternateContent>
    </comment>
    <comment ref="Q37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tied to J. Saladino's schedule. See reconciliations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18</xdr:colOff>
                <xdr:row>42</xdr:row>
                <xdr:rowOff>5</xdr:rowOff>
              </xdr:from>
              <xdr:to>
                <xdr:col>19</xdr:col>
                <xdr:colOff>16</xdr:colOff>
                <xdr:row>48</xdr:row>
                <xdr:rowOff>1</xdr:rowOff>
              </xdr:to>
            </anchor>
          </commentPr>
        </mc:Choice>
        <mc:Fallback/>
      </mc:AlternateContent>
    </comment>
    <comment ref="Q42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ANR Pipeline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47</xdr:row>
                <xdr:rowOff>6</xdr:rowOff>
              </xdr:from>
              <xdr:to>
                <xdr:col>18</xdr:col>
                <xdr:colOff>45</xdr:colOff>
                <xdr:row>52</xdr:row>
                <xdr:rowOff>5</xdr:rowOff>
              </xdr:to>
            </anchor>
          </commentPr>
        </mc:Choice>
        <mc:Fallback/>
      </mc:AlternateContent>
    </comment>
    <comment ref="Q43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in kind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18</xdr:colOff>
                <xdr:row>49</xdr:row>
                <xdr:rowOff>1</xdr:rowOff>
              </xdr:from>
              <xdr:to>
                <xdr:col>18</xdr:col>
                <xdr:colOff>25</xdr:colOff>
                <xdr:row>51</xdr:row>
                <xdr:rowOff>1</xdr:rowOff>
              </xdr:to>
            </anchor>
          </commentPr>
        </mc:Choice>
        <mc:Fallback/>
      </mc:AlternateContent>
    </comment>
    <comment ref="R35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b val="true"/>
            <sz val="8"/>
            <color rgb="FF000000"/>
            <rFont val="Tahoma"/>
            <family val="2"/>
          </rPr>
          <t xml:space="preserve">Sales:
</t>
        </r>
        <r>
          <rPr>
            <sz val="8"/>
            <color rgb="FF000000"/>
            <rFont val="Tahoma"/>
            <family val="0"/>
          </rPr>
          <t xml:space="preserve">Enron Canada        (133,110)
</t>
        </r>
        <r>
          <rPr>
            <b val="true"/>
            <sz val="8"/>
            <color rgb="FF000000"/>
            <rFont val="Tahoma"/>
            <family val="2"/>
          </rPr>
          <t xml:space="preserve">Purchases:
</t>
        </r>
        <r>
          <rPr>
            <sz val="8"/>
            <color rgb="FF000000"/>
            <rFont val="Tahoma"/>
            <family val="2"/>
          </rPr>
          <t xml:space="preserve">Bridgeline Gas           (49,289)
Sithe/Indep            (1,079,319)
</t>
        </r>
        <r>
          <rPr>
            <b val="true"/>
            <sz val="8"/>
            <color rgb="FF000000"/>
            <rFont val="Tahoma"/>
            <family val="2"/>
          </rPr>
          <t xml:space="preserve">Commodity:
</t>
        </r>
        <r>
          <rPr>
            <sz val="8"/>
            <color rgb="FF000000"/>
            <rFont val="Tahoma"/>
            <family val="2"/>
          </rPr>
          <t xml:space="preserve">Enron Canada           649,600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17</xdr:row>
                <xdr:rowOff>3</xdr:rowOff>
              </xdr:from>
              <xdr:to>
                <xdr:col>19</xdr:col>
                <xdr:colOff>82</xdr:colOff>
                <xdr:row>31</xdr:row>
                <xdr:rowOff>10</xdr:rowOff>
              </xdr:to>
            </anchor>
          </commentPr>
        </mc:Choice>
        <mc:Fallback/>
      </mc:AlternateContent>
    </comment>
    <comment ref="R43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in kind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40</xdr:row>
                <xdr:rowOff>6</xdr:rowOff>
              </xdr:from>
              <xdr:to>
                <xdr:col>19</xdr:col>
                <xdr:colOff>-40</xdr:colOff>
                <xdr:row>42</xdr:row>
                <xdr:rowOff>7</xdr:rowOff>
              </xdr:to>
            </anchor>
          </commentPr>
        </mc:Choice>
        <mc:Fallback/>
      </mc:AlternateContent>
    </comment>
    <comment ref="R48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Fred file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44</xdr:row>
                <xdr:rowOff>6</xdr:rowOff>
              </xdr:from>
              <xdr:to>
                <xdr:col>19</xdr:col>
                <xdr:colOff>-33</xdr:colOff>
                <xdr:row>48</xdr:row>
                <xdr:rowOff>1</xdr:rowOff>
              </xdr:to>
            </anchor>
          </commentPr>
        </mc:Choice>
        <mc:Fallback/>
      </mc:AlternateContent>
    </comment>
    <comment ref="R65" authorId="0">
      <text>
        <r>
          <rPr>
            <b val="true"/>
            <sz val="8"/>
            <color rgb="FF000000"/>
            <rFont val="Tahoma"/>
            <family val="0"/>
          </rPr>
          <t xml:space="preserve">jlee:
</t>
        </r>
        <r>
          <rPr>
            <sz val="8"/>
            <color rgb="FF000000"/>
            <rFont val="Tahoma"/>
            <family val="0"/>
          </rPr>
          <t xml:space="preserve">Union Storage
Tagg#NX8240.F $  70,857.03
       #NX8240.H $(715,507.19)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72</xdr:row>
                <xdr:rowOff>11</xdr:rowOff>
              </xdr:from>
              <xdr:to>
                <xdr:col>19</xdr:col>
                <xdr:colOff>78</xdr:colOff>
                <xdr:row>78</xdr:row>
                <xdr:rowOff>9</xdr:rowOff>
              </xdr:to>
            </anchor>
          </commentPr>
        </mc:Choice>
        <mc:Fallback/>
      </mc:AlternateContent>
    </comment>
    <comment ref="S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ANR - Commodity - ($159)
Coastal Merch - Commodity-$3,875
GRLK - Commodity - ($6,332)
Various - Commodity - ($85)
DPR vs Consol - $145
Syn Strg - $20,778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15</xdr:colOff>
                <xdr:row>10</xdr:row>
                <xdr:rowOff>6</xdr:rowOff>
              </xdr:from>
              <xdr:to>
                <xdr:col>21</xdr:col>
                <xdr:colOff>5</xdr:colOff>
                <xdr:row>19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<sst xmlns="http://schemas.openxmlformats.org/spreadsheetml/2006/main" count="74" uniqueCount="68">
  <si>
    <t xml:space="preserve">Enron North America</t>
  </si>
  <si>
    <t xml:space="preserve">SITHE  Desk</t>
  </si>
  <si>
    <t xml:space="preserve">Summary of Flash to Actual Variance</t>
  </si>
  <si>
    <t xml:space="preserve">(Income)/ Expense to Desk</t>
  </si>
  <si>
    <t xml:space="preserve">Pre 2000</t>
  </si>
  <si>
    <t xml:space="preserve">0001</t>
  </si>
  <si>
    <t xml:space="preserve">0002</t>
  </si>
  <si>
    <t xml:space="preserve">0003</t>
  </si>
  <si>
    <t xml:space="preserve">0004</t>
  </si>
  <si>
    <t xml:space="preserve">0005</t>
  </si>
  <si>
    <t xml:space="preserve">0006</t>
  </si>
  <si>
    <t xml:space="preserve">0007</t>
  </si>
  <si>
    <t xml:space="preserve">0008</t>
  </si>
  <si>
    <t xml:space="preserve">0009</t>
  </si>
  <si>
    <t xml:space="preserve">0010</t>
  </si>
  <si>
    <t xml:space="preserve">0011</t>
  </si>
  <si>
    <t xml:space="preserve">0012</t>
  </si>
  <si>
    <t xml:space="preserve">0101</t>
  </si>
  <si>
    <t xml:space="preserve">0201</t>
  </si>
  <si>
    <t xml:space="preserve">0301</t>
  </si>
  <si>
    <t xml:space="preserve">Total</t>
  </si>
  <si>
    <t xml:space="preserve">Total Flash to Actual Variance </t>
  </si>
  <si>
    <t xml:space="preserve">stated as of 3/31/01 GL</t>
  </si>
  <si>
    <t xml:space="preserve">Proposed Adjustments to NGP&amp;L, 4/30/01</t>
  </si>
  <si>
    <t xml:space="preserve">Current Month</t>
  </si>
  <si>
    <t xml:space="preserve"> Union Storage - Tagg#NX8240 (presithe)</t>
  </si>
  <si>
    <t xml:space="preserve">PMAs</t>
  </si>
  <si>
    <t xml:space="preserve"> </t>
  </si>
  <si>
    <t xml:space="preserve">Outstanding Variances </t>
  </si>
  <si>
    <t xml:space="preserve">Economics -  agreed upon  not yet taken </t>
  </si>
  <si>
    <t xml:space="preserve">Economics</t>
  </si>
  <si>
    <t xml:space="preserve"> Physical liquidations-difference between OA flash and details</t>
  </si>
  <si>
    <t xml:space="preserve">Storage value adjustments</t>
  </si>
  <si>
    <t xml:space="preserve"> Market to Market-Prior Month Book Balance</t>
  </si>
  <si>
    <t xml:space="preserve">DPR vs. Consol. Flash Variance</t>
  </si>
  <si>
    <t xml:space="preserve">Sithe Purchase Variance</t>
  </si>
  <si>
    <t xml:space="preserve">Purchase Liq - Union</t>
  </si>
  <si>
    <t xml:space="preserve">Fin Liq Variance</t>
  </si>
  <si>
    <t xml:space="preserve">Union Storage Variance</t>
  </si>
  <si>
    <t xml:space="preserve">Interdesk Variance - Purchases</t>
  </si>
  <si>
    <t xml:space="preserve">Settlements</t>
  </si>
  <si>
    <t xml:space="preserve">Special Revenue - Sithe Credit</t>
  </si>
  <si>
    <t xml:space="preserve">Sithe Sales/Purchases Variance - (pre Sithe)</t>
  </si>
  <si>
    <t xml:space="preserve">Sithe Sales/Purchases Variance - (Sithe)</t>
  </si>
  <si>
    <t xml:space="preserve">Enron Canada Purchase Variance</t>
  </si>
  <si>
    <t xml:space="preserve">Volume Management</t>
  </si>
  <si>
    <t xml:space="preserve">Fuel volume variance</t>
  </si>
  <si>
    <t xml:space="preserve">Purchases or sales from Storage</t>
  </si>
  <si>
    <t xml:space="preserve">Synthetic Storage</t>
  </si>
  <si>
    <t xml:space="preserve">Transporation - Commodity, Demand</t>
  </si>
  <si>
    <t xml:space="preserve">Imbalance - In Kind</t>
  </si>
  <si>
    <t xml:space="preserve">Gas Accounting</t>
  </si>
  <si>
    <t xml:space="preserve">Manual entry made by gas accounting</t>
  </si>
  <si>
    <t xml:space="preserve">Missing UA4 entry on 3/01 GL PMA</t>
  </si>
  <si>
    <t xml:space="preserve">Financial Liquidations - in GL not in Flash</t>
  </si>
  <si>
    <t xml:space="preserve">OA Group Not Analyzed</t>
  </si>
  <si>
    <t xml:space="preserve">Outstanding Variances, resolution expected 4/01 GL</t>
  </si>
  <si>
    <t xml:space="preserve">Requested entries - Various</t>
  </si>
  <si>
    <t xml:space="preserve">Interdesk purchase variance</t>
  </si>
  <si>
    <t xml:space="preserve">Interdesk sales variance</t>
  </si>
  <si>
    <t xml:space="preserve">4.6a never been reversed out</t>
  </si>
  <si>
    <t xml:space="preserve">Deferred revenue for trans saving sharing (sec 4.6)</t>
  </si>
  <si>
    <t xml:space="preserve">Financial Liquidations - Reclass to/from East</t>
  </si>
  <si>
    <t xml:space="preserve">Requested Reclasses</t>
  </si>
  <si>
    <t xml:space="preserve">Reclass to deferred revenue </t>
  </si>
  <si>
    <t xml:space="preserve">Financial Liquidations - Reclass to/from Ontario</t>
  </si>
  <si>
    <t xml:space="preserve">Total Identified Flash to Actual Variances</t>
  </si>
  <si>
    <t xml:space="preserve">Unexplained Variance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</si>
</sst>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_(\$* #,##0.00_);_(\$* \(#,##0.00\);_(\$* \-??_);_(@_)"/>
    <numFmt numFmtId="169" formatCode="_(\$* #,##0_);_(\$* \(#,##0\);_(\$* \-??_);_(@_)"/>
  </numFmts>
  <fonts count="2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i val="true"/>
      <sz val="16"/>
      <name val="Arial"/>
      <family val="2"/>
    </font>
    <font>
      <sz val="16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3366FF"/>
      <name val="Arial"/>
      <family val="0"/>
    </font>
    <font>
      <sz val="8"/>
      <color rgb="FF000000"/>
      <name val="Arial"/>
      <family val="2"/>
    </font>
    <font>
      <b val="true"/>
      <sz val="8"/>
      <name val="Arial"/>
      <family val="0"/>
    </font>
    <font>
      <sz val="8"/>
      <color rgb="FFFF0000"/>
      <name val="Arial"/>
      <family val="2"/>
    </font>
    <font>
      <b val="true"/>
      <u val="singl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b val="true"/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3.16"/>
    <col collapsed="false" customWidth="true" hidden="false" outlineLevel="0" max="2" min="2" style="1" width="8.33"/>
    <col collapsed="false" customWidth="true" hidden="false" outlineLevel="0" max="3" min="3" style="1" width="49.82"/>
    <col collapsed="false" customWidth="true" hidden="false" outlineLevel="0" max="4" min="4" style="1" width="6.5"/>
    <col collapsed="false" customWidth="true" hidden="false" outlineLevel="0" max="5" min="5" style="1" width="18.65"/>
    <col collapsed="false" customWidth="true" hidden="false" outlineLevel="0" max="15" min="6" style="1" width="16.33"/>
    <col collapsed="false" customWidth="true" hidden="false" outlineLevel="0" max="16" min="16" style="1" width="17.15"/>
    <col collapsed="false" customWidth="true" hidden="false" outlineLevel="0" max="21" min="17" style="1" width="16.33"/>
    <col collapsed="false" customWidth="true" hidden="false" outlineLevel="0" max="22" min="22" style="2" width="5.33"/>
    <col collapsed="false" customWidth="true" hidden="false" outlineLevel="0" max="23" min="23" style="2" width="17.15"/>
    <col collapsed="false" customWidth="true" hidden="false" outlineLevel="0" max="24" min="24" style="3" width="20.65"/>
    <col collapsed="false" customWidth="true" hidden="false" outlineLevel="0" max="25" min="25" style="3" width="14.65"/>
    <col collapsed="false" customWidth="true" hidden="false" outlineLevel="0" max="26" min="26" style="2" width="12.65"/>
    <col collapsed="false" customWidth="false" hidden="false" outlineLevel="0" max="257" min="27" style="2" width="9.33"/>
  </cols>
  <sheetData>
    <row r="1" customFormat="false" ht="15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6"/>
      <c r="Y1" s="6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0.2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8"/>
      <c r="X2" s="9"/>
      <c r="Y2" s="9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1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12"/>
      <c r="W3" s="12"/>
      <c r="X3" s="13"/>
      <c r="Y3" s="13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5"/>
    </row>
    <row r="4" customFormat="false" ht="10.5" hidden="false" customHeight="true" outlineLevel="0" collapsed="false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7"/>
      <c r="W4" s="17"/>
      <c r="X4" s="18"/>
      <c r="Y4" s="18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20"/>
    </row>
    <row r="5" customFormat="false" ht="12.75" hidden="false" customHeight="true" outlineLevel="0" collapsed="false">
      <c r="A5" s="21"/>
      <c r="B5" s="21"/>
      <c r="C5" s="21"/>
      <c r="F5" s="22"/>
      <c r="G5" s="21"/>
      <c r="H5" s="21"/>
      <c r="I5" s="21"/>
      <c r="J5" s="21"/>
      <c r="K5" s="21"/>
      <c r="L5" s="23"/>
      <c r="M5" s="21"/>
      <c r="N5" s="23"/>
      <c r="O5" s="21"/>
      <c r="P5" s="23"/>
      <c r="Q5" s="21"/>
      <c r="R5" s="21"/>
      <c r="S5" s="21"/>
      <c r="T5" s="21"/>
      <c r="U5" s="21"/>
      <c r="V5" s="24"/>
      <c r="W5" s="24"/>
      <c r="X5" s="25"/>
      <c r="Y5" s="25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</row>
    <row r="6" customFormat="false" ht="30.75" hidden="false" customHeight="true" outlineLevel="0" collapsed="false">
      <c r="A6" s="21"/>
      <c r="B6" s="21"/>
      <c r="C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4"/>
      <c r="W6" s="24"/>
      <c r="X6" s="25"/>
      <c r="Y6" s="25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</row>
    <row r="7" customFormat="false" ht="10.5" hidden="false" customHeight="true" outlineLevel="0" collapsed="false">
      <c r="A7" s="26"/>
      <c r="B7" s="26"/>
      <c r="C7" s="26"/>
      <c r="D7" s="26"/>
      <c r="E7" s="26"/>
      <c r="F7" s="27" t="s">
        <v>4</v>
      </c>
      <c r="G7" s="27" t="s">
        <v>5</v>
      </c>
      <c r="H7" s="27" t="s">
        <v>6</v>
      </c>
      <c r="I7" s="27" t="s">
        <v>7</v>
      </c>
      <c r="J7" s="27" t="s">
        <v>8</v>
      </c>
      <c r="K7" s="27" t="s">
        <v>9</v>
      </c>
      <c r="L7" s="27" t="s">
        <v>10</v>
      </c>
      <c r="M7" s="27" t="s">
        <v>11</v>
      </c>
      <c r="N7" s="27" t="s">
        <v>12</v>
      </c>
      <c r="O7" s="27" t="s">
        <v>13</v>
      </c>
      <c r="P7" s="27" t="s">
        <v>14</v>
      </c>
      <c r="Q7" s="27" t="s">
        <v>15</v>
      </c>
      <c r="R7" s="27" t="s">
        <v>16</v>
      </c>
      <c r="S7" s="28" t="s">
        <v>17</v>
      </c>
      <c r="T7" s="27" t="s">
        <v>18</v>
      </c>
      <c r="U7" s="27" t="s">
        <v>19</v>
      </c>
      <c r="V7" s="29"/>
      <c r="W7" s="27" t="s">
        <v>20</v>
      </c>
      <c r="X7" s="30"/>
      <c r="Y7" s="30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customFormat="false" ht="21.75" hidden="false" customHeight="true" outlineLevel="0" collapsed="false">
      <c r="A8" s="32" t="s">
        <v>21</v>
      </c>
      <c r="B8" s="32"/>
      <c r="C8" s="32"/>
      <c r="D8" s="33"/>
      <c r="E8" s="33"/>
      <c r="F8" s="33" t="n">
        <v>-14792</v>
      </c>
      <c r="G8" s="33" t="n">
        <v>1</v>
      </c>
      <c r="H8" s="33" t="n">
        <v>-2</v>
      </c>
      <c r="I8" s="33" t="n">
        <v>-1</v>
      </c>
      <c r="J8" s="33" t="n">
        <v>368</v>
      </c>
      <c r="K8" s="33" t="n">
        <v>-1</v>
      </c>
      <c r="L8" s="33" t="n">
        <v>-62</v>
      </c>
      <c r="M8" s="33" t="n">
        <v>133862</v>
      </c>
      <c r="N8" s="33" t="n">
        <v>339423</v>
      </c>
      <c r="O8" s="33" t="n">
        <v>276692</v>
      </c>
      <c r="P8" s="33" t="n">
        <v>91053</v>
      </c>
      <c r="Q8" s="33" t="n">
        <v>568600</v>
      </c>
      <c r="R8" s="33" t="n">
        <v>-141918</v>
      </c>
      <c r="S8" s="33" t="n">
        <v>338837</v>
      </c>
      <c r="T8" s="33" t="n">
        <v>14491772</v>
      </c>
      <c r="U8" s="33" t="n">
        <v>4152864</v>
      </c>
      <c r="V8" s="34"/>
      <c r="W8" s="35" t="n">
        <f aca="false">SUM(F8:V8)</f>
        <v>20236696</v>
      </c>
      <c r="X8" s="36"/>
      <c r="Y8" s="36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12" hidden="false" customHeight="true" outlineLevel="0" collapsed="false">
      <c r="A9" s="37"/>
      <c r="B9" s="37" t="s">
        <v>22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8"/>
      <c r="W9" s="38"/>
      <c r="X9" s="39"/>
      <c r="Y9" s="39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2" hidden="false" customHeight="true" outlineLevel="0" collapsed="false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40"/>
      <c r="W10" s="40"/>
      <c r="X10" s="39"/>
      <c r="Y10" s="39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" hidden="false" customHeight="false" outlineLevel="0" collapsed="false">
      <c r="B11" s="42" t="s">
        <v>23</v>
      </c>
      <c r="V11" s="43"/>
      <c r="W11" s="43"/>
    </row>
    <row r="12" customFormat="false" ht="12" hidden="false" customHeight="false" outlineLevel="0" collapsed="false">
      <c r="B12" s="42"/>
      <c r="C12" s="1" t="s">
        <v>24</v>
      </c>
      <c r="F12" s="44" t="n">
        <v>-14791.82</v>
      </c>
      <c r="G12" s="45"/>
      <c r="H12" s="45"/>
      <c r="I12" s="45"/>
      <c r="J12" s="45" t="n">
        <v>369.32</v>
      </c>
      <c r="K12" s="45"/>
      <c r="L12" s="45" t="n">
        <v>-62</v>
      </c>
      <c r="M12" s="44" t="n">
        <v>88590</v>
      </c>
      <c r="N12" s="45"/>
      <c r="O12" s="45"/>
      <c r="P12" s="45"/>
      <c r="Q12" s="45"/>
      <c r="R12" s="45" t="n">
        <v>-2485</v>
      </c>
      <c r="S12" s="45" t="n">
        <v>-23325</v>
      </c>
      <c r="T12" s="45" t="n">
        <v>-4343</v>
      </c>
      <c r="U12" s="45"/>
      <c r="V12" s="43"/>
      <c r="W12" s="44" t="n">
        <f aca="false">SUM(F12:V12)</f>
        <v>43952.5</v>
      </c>
    </row>
    <row r="13" customFormat="false" ht="12" hidden="true" customHeight="false" outlineLevel="0" collapsed="false">
      <c r="B13" s="42"/>
      <c r="C13" s="2" t="s">
        <v>25</v>
      </c>
      <c r="F13" s="22"/>
      <c r="V13" s="43"/>
      <c r="W13" s="22" t="n">
        <f aca="false">SUM(F13:V13)</f>
        <v>0</v>
      </c>
    </row>
    <row r="14" customFormat="false" ht="11.25" hidden="true" customHeight="false" outlineLevel="0" collapsed="false">
      <c r="A14" s="22"/>
      <c r="B14" s="22"/>
      <c r="C14" s="1" t="s">
        <v>26</v>
      </c>
      <c r="F14" s="44"/>
      <c r="G14" s="44"/>
      <c r="H14" s="44"/>
      <c r="I14" s="44"/>
      <c r="J14" s="44"/>
      <c r="K14" s="44"/>
      <c r="L14" s="44"/>
      <c r="M14" s="44"/>
      <c r="N14" s="44"/>
      <c r="O14" s="46"/>
      <c r="P14" s="44"/>
      <c r="Q14" s="44"/>
      <c r="R14" s="44"/>
      <c r="S14" s="44"/>
      <c r="T14" s="44"/>
      <c r="U14" s="22"/>
      <c r="V14" s="22"/>
      <c r="W14" s="44" t="n">
        <f aca="false">SUM(F14:V14)</f>
        <v>0</v>
      </c>
      <c r="X14" s="47"/>
      <c r="Y14" s="47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1.25" hidden="false" customHeight="false" outlineLevel="0" collapsed="false">
      <c r="C15" s="1" t="s">
        <v>27</v>
      </c>
      <c r="F15" s="22" t="n">
        <f aca="false">SUM(F12:F14)</f>
        <v>-14791.82</v>
      </c>
      <c r="G15" s="22" t="n">
        <f aca="false">SUM(G12:G13)</f>
        <v>0</v>
      </c>
      <c r="H15" s="22" t="n">
        <f aca="false">SUM(H12:H13)</f>
        <v>0</v>
      </c>
      <c r="I15" s="22" t="n">
        <f aca="false">SUM(I12:I13)</f>
        <v>0</v>
      </c>
      <c r="J15" s="22" t="n">
        <f aca="false">SUM(J12:J13)</f>
        <v>369.32</v>
      </c>
      <c r="K15" s="22" t="n">
        <f aca="false">SUM(K12:K13)</f>
        <v>0</v>
      </c>
      <c r="L15" s="22" t="n">
        <f aca="false">SUM(L12:L13)</f>
        <v>-62</v>
      </c>
      <c r="M15" s="22" t="n">
        <f aca="false">SUM(M12:M13)</f>
        <v>88590</v>
      </c>
      <c r="N15" s="22" t="n">
        <f aca="false">SUM(N12:N13)</f>
        <v>0</v>
      </c>
      <c r="O15" s="22" t="n">
        <f aca="false">SUM(O12:O13)</f>
        <v>0</v>
      </c>
      <c r="P15" s="22" t="n">
        <f aca="false">SUM(P12:P13)</f>
        <v>0</v>
      </c>
      <c r="Q15" s="22" t="n">
        <f aca="false">SUM(Q12:Q14)</f>
        <v>0</v>
      </c>
      <c r="R15" s="22" t="n">
        <f aca="false">SUM(R11:R14)</f>
        <v>-2485</v>
      </c>
      <c r="S15" s="22" t="n">
        <f aca="false">SUM(S11:S14)</f>
        <v>-23325</v>
      </c>
      <c r="T15" s="22" t="n">
        <f aca="false">SUM(T12:T13)</f>
        <v>-4343</v>
      </c>
      <c r="U15" s="22"/>
      <c r="V15" s="22"/>
      <c r="W15" s="22" t="n">
        <f aca="false">SUM(W11:W14)</f>
        <v>43952.5</v>
      </c>
    </row>
    <row r="16" customFormat="false" ht="12" hidden="false" customHeight="false" outlineLevel="0" collapsed="false">
      <c r="B16" s="42" t="s">
        <v>28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customFormat="false" ht="12" hidden="false" customHeight="false" outlineLevel="0" collapsed="false">
      <c r="B17" s="42"/>
      <c r="C17" s="49" t="s">
        <v>29</v>
      </c>
      <c r="F17" s="44"/>
      <c r="G17" s="44"/>
      <c r="H17" s="44"/>
      <c r="I17" s="44"/>
      <c r="J17" s="44"/>
      <c r="K17" s="44"/>
      <c r="L17" s="44"/>
      <c r="M17" s="44"/>
      <c r="N17" s="44"/>
      <c r="O17" s="46"/>
      <c r="P17" s="46"/>
      <c r="Q17" s="44"/>
      <c r="R17" s="44"/>
      <c r="S17" s="44"/>
      <c r="T17" s="44"/>
      <c r="U17" s="44"/>
      <c r="V17" s="22"/>
      <c r="W17" s="44" t="n">
        <f aca="false">SUM(F17:V17)</f>
        <v>0</v>
      </c>
    </row>
    <row r="18" customFormat="false" ht="11.25" hidden="false" customHeight="false" outlineLevel="0" collapsed="false">
      <c r="F18" s="22"/>
      <c r="G18" s="22"/>
      <c r="H18" s="22"/>
      <c r="I18" s="22"/>
      <c r="J18" s="22"/>
      <c r="K18" s="22" t="n">
        <f aca="false">SUM(K17)</f>
        <v>0</v>
      </c>
      <c r="L18" s="22" t="n">
        <f aca="false">SUM(L17)</f>
        <v>0</v>
      </c>
      <c r="M18" s="22" t="n">
        <f aca="false">SUM(M17)</f>
        <v>0</v>
      </c>
      <c r="N18" s="22" t="n">
        <f aca="false">SUM(N17)</f>
        <v>0</v>
      </c>
      <c r="O18" s="22" t="n">
        <f aca="false">SUM(O17)</f>
        <v>0</v>
      </c>
      <c r="P18" s="22"/>
      <c r="Q18" s="22" t="n">
        <f aca="false">SUM(Q17)</f>
        <v>0</v>
      </c>
      <c r="R18" s="22" t="n">
        <f aca="false">SUM(R17)</f>
        <v>0</v>
      </c>
      <c r="S18" s="22" t="n">
        <f aca="false">SUM(S17)</f>
        <v>0</v>
      </c>
      <c r="T18" s="22"/>
      <c r="U18" s="22"/>
      <c r="V18" s="22"/>
      <c r="W18" s="22" t="n">
        <f aca="false">SUM(W16:W17)</f>
        <v>0</v>
      </c>
    </row>
    <row r="19" customFormat="false" ht="12" hidden="false" customHeight="false" outlineLevel="0" collapsed="false">
      <c r="B19" s="42" t="s">
        <v>28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50"/>
      <c r="Q19" s="22"/>
      <c r="R19" s="22"/>
      <c r="S19" s="22"/>
      <c r="T19" s="22"/>
      <c r="U19" s="22"/>
      <c r="V19" s="22"/>
      <c r="W19" s="22"/>
    </row>
    <row r="20" customFormat="false" ht="11.25" hidden="false" customHeight="false" outlineLevel="0" collapsed="false">
      <c r="C20" s="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customFormat="false" ht="11.25" hidden="false" customHeight="false" outlineLevel="0" collapsed="false">
      <c r="C21" s="51" t="s">
        <v>30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customFormat="false" ht="11.25" hidden="true" customHeight="false" outlineLevel="0" collapsed="false">
      <c r="C22" s="2" t="s">
        <v>31</v>
      </c>
      <c r="F22" s="22"/>
      <c r="G22" s="22"/>
      <c r="H22" s="22"/>
      <c r="I22" s="22"/>
      <c r="J22" s="22"/>
      <c r="K22" s="22"/>
      <c r="L22" s="22"/>
      <c r="M22" s="22"/>
      <c r="N22" s="22"/>
      <c r="O22" s="52"/>
      <c r="P22" s="52"/>
      <c r="Q22" s="22"/>
      <c r="R22" s="22"/>
      <c r="S22" s="22"/>
      <c r="T22" s="22"/>
      <c r="U22" s="22"/>
      <c r="V22" s="22"/>
      <c r="W22" s="22" t="n">
        <f aca="false">SUM(F22:V22)</f>
        <v>0</v>
      </c>
    </row>
    <row r="23" customFormat="false" ht="11.25" hidden="true" customHeight="false" outlineLevel="0" collapsed="false">
      <c r="B23" s="53"/>
      <c r="C23" s="1" t="s">
        <v>32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 t="n">
        <f aca="false">SUM(F23:V23)</f>
        <v>0</v>
      </c>
    </row>
    <row r="24" customFormat="false" ht="11.25" hidden="true" customHeight="false" outlineLevel="0" collapsed="false">
      <c r="C24" s="2" t="s">
        <v>33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 t="n">
        <f aca="false">SUM(F24:V24)</f>
        <v>0</v>
      </c>
    </row>
    <row r="25" customFormat="false" ht="11.25" hidden="true" customHeight="false" outlineLevel="0" collapsed="false">
      <c r="C25" s="1" t="s">
        <v>34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 t="n">
        <f aca="false">SUM(F25:V25)</f>
        <v>0</v>
      </c>
    </row>
    <row r="26" customFormat="false" ht="11.25" hidden="false" customHeight="false" outlineLevel="0" collapsed="false">
      <c r="C26" s="1" t="s">
        <v>35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 t="n">
        <v>18255</v>
      </c>
      <c r="S26" s="22" t="n">
        <v>31745</v>
      </c>
      <c r="T26" s="22"/>
      <c r="U26" s="22"/>
      <c r="V26" s="22"/>
      <c r="W26" s="22" t="n">
        <f aca="false">SUM(F26:V26)</f>
        <v>50000</v>
      </c>
    </row>
    <row r="27" customFormat="false" ht="11.25" hidden="false" customHeight="false" outlineLevel="0" collapsed="false">
      <c r="C27" s="1" t="s">
        <v>36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 t="n">
        <v>78285</v>
      </c>
      <c r="T27" s="22"/>
      <c r="U27" s="22"/>
      <c r="V27" s="22"/>
      <c r="W27" s="22" t="n">
        <f aca="false">SUM(F27:V27)</f>
        <v>78285</v>
      </c>
    </row>
    <row r="28" customFormat="false" ht="11.25" hidden="false" customHeight="false" outlineLevel="0" collapsed="false">
      <c r="C28" s="1" t="s">
        <v>37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 t="n">
        <v>904919</v>
      </c>
      <c r="T28" s="22" t="n">
        <v>284808</v>
      </c>
      <c r="U28" s="22"/>
      <c r="V28" s="22"/>
      <c r="W28" s="22" t="n">
        <f aca="false">SUM(F28:V28)</f>
        <v>1189727</v>
      </c>
    </row>
    <row r="29" customFormat="false" ht="11.25" hidden="false" customHeight="false" outlineLevel="0" collapsed="false">
      <c r="C29" s="2" t="s">
        <v>38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52"/>
      <c r="Q29" s="22"/>
      <c r="R29" s="22"/>
      <c r="S29" s="22" t="n">
        <v>58780</v>
      </c>
      <c r="T29" s="22"/>
      <c r="U29" s="22"/>
      <c r="V29" s="22"/>
      <c r="W29" s="22" t="n">
        <f aca="false">SUM(F29:V29)</f>
        <v>58780</v>
      </c>
    </row>
    <row r="30" customFormat="false" ht="11.25" hidden="false" customHeight="false" outlineLevel="0" collapsed="false">
      <c r="C30" s="1" t="s">
        <v>39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 t="n">
        <v>-173910</v>
      </c>
      <c r="T30" s="44"/>
      <c r="U30" s="44"/>
      <c r="V30" s="22"/>
      <c r="W30" s="44" t="n">
        <f aca="false">SUM(F30:V30)</f>
        <v>-173910</v>
      </c>
    </row>
    <row r="31" customFormat="false" ht="11.25" hidden="false" customHeight="false" outlineLevel="0" collapsed="false">
      <c r="C31" s="2"/>
      <c r="F31" s="22" t="n">
        <f aca="false">SUM(F29:F30)</f>
        <v>0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 t="n">
        <f aca="false">SUM(R26:R30)</f>
        <v>18255</v>
      </c>
      <c r="S31" s="22" t="n">
        <f aca="false">SUM(S26:S30)</f>
        <v>899819</v>
      </c>
      <c r="T31" s="22" t="n">
        <f aca="false">SUM(T26:T30)</f>
        <v>284808</v>
      </c>
      <c r="U31" s="22"/>
      <c r="V31" s="22"/>
      <c r="W31" s="22" t="n">
        <f aca="false">SUM(W22:W30)</f>
        <v>1202882</v>
      </c>
    </row>
    <row r="32" customFormat="false" ht="11.25" hidden="false" customHeight="false" outlineLevel="0" collapsed="false">
      <c r="B32" s="53"/>
      <c r="C32" s="54" t="s">
        <v>40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customFormat="false" ht="11.25" hidden="false" customHeight="false" outlineLevel="0" collapsed="false">
      <c r="B33" s="53"/>
      <c r="C33" s="1" t="s">
        <v>41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 t="n">
        <v>-200419</v>
      </c>
      <c r="T33" s="22" t="n">
        <v>-15000</v>
      </c>
      <c r="U33" s="22"/>
      <c r="V33" s="22"/>
      <c r="W33" s="22" t="n">
        <f aca="false">SUM(F33:V33)</f>
        <v>-215419</v>
      </c>
    </row>
    <row r="34" customFormat="false" ht="11.25" hidden="true" customHeight="false" outlineLevel="0" collapsed="false">
      <c r="B34" s="53"/>
      <c r="C34" s="22" t="s">
        <v>42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 t="n">
        <f aca="false">SUM(F34:V34)</f>
        <v>0</v>
      </c>
    </row>
    <row r="35" customFormat="false" ht="11.25" hidden="false" customHeight="false" outlineLevel="0" collapsed="false">
      <c r="B35" s="53"/>
      <c r="C35" s="22" t="s">
        <v>43</v>
      </c>
      <c r="F35" s="22"/>
      <c r="G35" s="22"/>
      <c r="H35" s="22"/>
      <c r="I35" s="22"/>
      <c r="J35" s="22"/>
      <c r="K35" s="22"/>
      <c r="L35" s="22"/>
      <c r="M35" s="22" t="n">
        <f aca="false">-763375.11+237862.11</f>
        <v>-525513</v>
      </c>
      <c r="N35" s="22" t="n">
        <f aca="false">-48224-83231+474998</f>
        <v>343543</v>
      </c>
      <c r="O35" s="22" t="n">
        <v>351769</v>
      </c>
      <c r="P35" s="22" t="n">
        <f aca="false">214147-472602-66031+636219</f>
        <v>311733</v>
      </c>
      <c r="Q35" s="22" t="n">
        <f aca="false">1078112-1472570+639324+60000</f>
        <v>304866</v>
      </c>
      <c r="R35" s="22" t="n">
        <f aca="false">-133110-1520423+1716695-49289-1275591+649600</f>
        <v>-612118</v>
      </c>
      <c r="S35" s="22" t="n">
        <v>-125761</v>
      </c>
      <c r="T35" s="22" t="n">
        <v>10957819</v>
      </c>
      <c r="U35" s="22"/>
      <c r="V35" s="22"/>
      <c r="W35" s="22" t="n">
        <f aca="false">SUM(F35:V35)</f>
        <v>11006338</v>
      </c>
    </row>
    <row r="36" customFormat="false" ht="11.25" hidden="false" customHeight="false" outlineLevel="0" collapsed="false">
      <c r="B36" s="53"/>
      <c r="C36" s="22" t="s">
        <v>44</v>
      </c>
      <c r="F36" s="44"/>
      <c r="G36" s="44"/>
      <c r="H36" s="44"/>
      <c r="I36" s="44"/>
      <c r="J36" s="44"/>
      <c r="K36" s="44"/>
      <c r="L36" s="44"/>
      <c r="M36" s="44" t="n">
        <f aca="false">-281041-62941+26961.85+402175.85</f>
        <v>85155.7</v>
      </c>
      <c r="N36" s="44" t="n">
        <v>-496127</v>
      </c>
      <c r="O36" s="46" t="n">
        <f aca="false">-218535</f>
        <v>-218535</v>
      </c>
      <c r="P36" s="44" t="n">
        <f aca="false">-616426</f>
        <v>-616426</v>
      </c>
      <c r="Q36" s="44" t="n">
        <f aca="false">-413847-69642</f>
        <v>-483489</v>
      </c>
      <c r="R36" s="44" t="n">
        <v>-153540</v>
      </c>
      <c r="S36" s="44" t="n">
        <v>-357492</v>
      </c>
      <c r="T36" s="44"/>
      <c r="U36" s="44"/>
      <c r="V36" s="22"/>
      <c r="W36" s="44" t="n">
        <f aca="false">SUM(F36:V36)</f>
        <v>-2240453.3</v>
      </c>
      <c r="Z36" s="3"/>
    </row>
    <row r="37" customFormat="false" ht="11.25" hidden="false" customHeight="false" outlineLevel="0" collapsed="false">
      <c r="C37" s="1" t="s">
        <v>27</v>
      </c>
      <c r="F37" s="22" t="n">
        <f aca="false">SUM(F34:F36)</f>
        <v>0</v>
      </c>
      <c r="G37" s="22" t="n">
        <f aca="false">SUM(G34:G36)</f>
        <v>0</v>
      </c>
      <c r="H37" s="22" t="n">
        <f aca="false">SUM(H34:H36)</f>
        <v>0</v>
      </c>
      <c r="I37" s="22" t="n">
        <f aca="false">SUM(I34:I36)</f>
        <v>0</v>
      </c>
      <c r="J37" s="22" t="n">
        <f aca="false">SUM(J34:J36)</f>
        <v>0</v>
      </c>
      <c r="K37" s="22" t="n">
        <f aca="false">SUM(K34:K36)</f>
        <v>0</v>
      </c>
      <c r="L37" s="22" t="n">
        <f aca="false">SUM(L34:L36)</f>
        <v>0</v>
      </c>
      <c r="M37" s="22" t="n">
        <f aca="false">SUM(M34:M36)</f>
        <v>-440357.3</v>
      </c>
      <c r="N37" s="22" t="n">
        <f aca="false">SUM(N34:N36)</f>
        <v>-152584</v>
      </c>
      <c r="O37" s="22" t="n">
        <f aca="false">SUM(O34:O36)</f>
        <v>133234</v>
      </c>
      <c r="P37" s="22" t="n">
        <f aca="false">SUM(P32:P36)</f>
        <v>-304693</v>
      </c>
      <c r="Q37" s="22" t="n">
        <f aca="false">SUM(Q34:Q36)</f>
        <v>-178623</v>
      </c>
      <c r="R37" s="22" t="n">
        <f aca="false">SUM(R32:R36)</f>
        <v>-765658</v>
      </c>
      <c r="S37" s="22" t="n">
        <f aca="false">SUM(S33:S36)</f>
        <v>-683672</v>
      </c>
      <c r="T37" s="22" t="n">
        <f aca="false">SUM(T33:T36)</f>
        <v>10942819</v>
      </c>
      <c r="U37" s="22"/>
      <c r="V37" s="22"/>
      <c r="W37" s="22" t="n">
        <f aca="false">SUM(W33:W36)</f>
        <v>8550465.7</v>
      </c>
    </row>
    <row r="38" customFormat="false" ht="11.25" hidden="false" customHeight="false" outlineLevel="0" collapsed="false">
      <c r="B38" s="53"/>
      <c r="C38" s="54" t="s">
        <v>45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Z38" s="3"/>
    </row>
    <row r="39" customFormat="false" ht="11.25" hidden="false" customHeight="false" outlineLevel="0" collapsed="false">
      <c r="B39" s="53"/>
      <c r="C39" s="1" t="s">
        <v>46</v>
      </c>
      <c r="F39" s="22"/>
      <c r="G39" s="22"/>
      <c r="H39" s="22"/>
      <c r="I39" s="22"/>
      <c r="J39" s="22"/>
      <c r="K39" s="22"/>
      <c r="L39" s="22"/>
      <c r="M39" s="22"/>
      <c r="N39" s="22"/>
      <c r="O39" s="52"/>
      <c r="P39" s="52"/>
      <c r="Q39" s="22"/>
      <c r="R39" s="22"/>
      <c r="S39" s="22"/>
      <c r="T39" s="22"/>
      <c r="U39" s="22"/>
      <c r="V39" s="22"/>
      <c r="W39" s="22" t="n">
        <f aca="false">SUM(F39:V39)</f>
        <v>0</v>
      </c>
      <c r="Z39" s="3"/>
    </row>
    <row r="40" customFormat="false" ht="11.25" hidden="false" customHeight="false" outlineLevel="0" collapsed="false">
      <c r="B40" s="53"/>
      <c r="C40" s="1" t="s">
        <v>47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52"/>
      <c r="Q40" s="22"/>
      <c r="R40" s="22"/>
      <c r="S40" s="22"/>
      <c r="T40" s="22"/>
      <c r="U40" s="22"/>
      <c r="V40" s="22"/>
      <c r="W40" s="22" t="n">
        <f aca="false">SUM(F40:V40)</f>
        <v>0</v>
      </c>
      <c r="Z40" s="3"/>
    </row>
    <row r="41" customFormat="false" ht="11.25" hidden="false" customHeight="false" outlineLevel="0" collapsed="false">
      <c r="B41" s="53"/>
      <c r="C41" s="1" t="s">
        <v>48</v>
      </c>
      <c r="F41" s="22"/>
      <c r="G41" s="22"/>
      <c r="H41" s="22"/>
      <c r="I41" s="22"/>
      <c r="J41" s="22"/>
      <c r="K41" s="22"/>
      <c r="L41" s="22"/>
      <c r="M41" s="22"/>
      <c r="N41" s="22"/>
      <c r="O41" s="52"/>
      <c r="P41" s="52"/>
      <c r="Q41" s="22"/>
      <c r="R41" s="22"/>
      <c r="S41" s="22"/>
      <c r="T41" s="22"/>
      <c r="U41" s="22"/>
      <c r="V41" s="22"/>
      <c r="W41" s="22" t="n">
        <f aca="false">SUM(F41:V41)</f>
        <v>0</v>
      </c>
      <c r="Z41" s="3"/>
    </row>
    <row r="42" customFormat="false" ht="11.25" hidden="false" customHeight="false" outlineLevel="0" collapsed="false">
      <c r="B42" s="53"/>
      <c r="C42" s="1" t="s">
        <v>49</v>
      </c>
      <c r="F42" s="22"/>
      <c r="G42" s="22"/>
      <c r="H42" s="22"/>
      <c r="I42" s="22"/>
      <c r="J42" s="22"/>
      <c r="K42" s="22"/>
      <c r="L42" s="22"/>
      <c r="M42" s="22"/>
      <c r="N42" s="22"/>
      <c r="O42" s="52"/>
      <c r="P42" s="52"/>
      <c r="Q42" s="22" t="n">
        <v>-31685.55</v>
      </c>
      <c r="R42" s="22"/>
      <c r="S42" s="22"/>
      <c r="T42" s="22"/>
      <c r="U42" s="22"/>
      <c r="V42" s="22"/>
      <c r="W42" s="22" t="n">
        <f aca="false">SUM(F42:V42)</f>
        <v>-31685.55</v>
      </c>
      <c r="Z42" s="3"/>
    </row>
    <row r="43" customFormat="false" ht="11.25" hidden="false" customHeight="false" outlineLevel="0" collapsed="false">
      <c r="B43" s="53"/>
      <c r="C43" s="1" t="s">
        <v>50</v>
      </c>
      <c r="F43" s="44"/>
      <c r="G43" s="44"/>
      <c r="H43" s="44"/>
      <c r="I43" s="44"/>
      <c r="J43" s="44"/>
      <c r="K43" s="44"/>
      <c r="L43" s="44"/>
      <c r="M43" s="44" t="n">
        <f aca="false">467908+17721</f>
        <v>485629</v>
      </c>
      <c r="N43" s="44" t="n">
        <f aca="false">492006</f>
        <v>492006</v>
      </c>
      <c r="O43" s="46" t="n">
        <f aca="false">376040+3</f>
        <v>376043</v>
      </c>
      <c r="P43" s="46" t="n">
        <v>351569</v>
      </c>
      <c r="Q43" s="44" t="n">
        <f aca="false">778911</f>
        <v>778911</v>
      </c>
      <c r="R43" s="44" t="n">
        <f aca="false">1100801-8</f>
        <v>1100793</v>
      </c>
      <c r="S43" s="44" t="n">
        <f aca="false">-6+819269</f>
        <v>819263</v>
      </c>
      <c r="T43" s="44" t="n">
        <v>509879</v>
      </c>
      <c r="U43" s="44"/>
      <c r="V43" s="44"/>
      <c r="W43" s="44" t="n">
        <f aca="false">SUM(F43:V43)</f>
        <v>4914093</v>
      </c>
      <c r="Z43" s="3"/>
    </row>
    <row r="44" customFormat="false" ht="11.25" hidden="false" customHeight="false" outlineLevel="0" collapsed="false">
      <c r="B44" s="53"/>
      <c r="F44" s="22" t="n">
        <f aca="false">SUM(F39:F43)</f>
        <v>0</v>
      </c>
      <c r="G44" s="22" t="n">
        <f aca="false">SUM(G39:G43)</f>
        <v>0</v>
      </c>
      <c r="H44" s="22" t="n">
        <f aca="false">SUM(H38:H43)</f>
        <v>0</v>
      </c>
      <c r="I44" s="22" t="n">
        <f aca="false">SUM(I39:I43)</f>
        <v>0</v>
      </c>
      <c r="J44" s="22" t="n">
        <f aca="false">SUM(J39:J43)</f>
        <v>0</v>
      </c>
      <c r="K44" s="22" t="n">
        <f aca="false">SUM(K39:K43)</f>
        <v>0</v>
      </c>
      <c r="L44" s="22" t="n">
        <f aca="false">SUM(L39:L43)</f>
        <v>0</v>
      </c>
      <c r="M44" s="22" t="n">
        <f aca="false">SUM(M39:M43)</f>
        <v>485629</v>
      </c>
      <c r="N44" s="22" t="n">
        <f aca="false">SUM(N39:N43)</f>
        <v>492006</v>
      </c>
      <c r="O44" s="22" t="n">
        <f aca="false">SUM(O39:O43)</f>
        <v>376043</v>
      </c>
      <c r="P44" s="22" t="n">
        <f aca="false">SUM(P39:P43)</f>
        <v>351569</v>
      </c>
      <c r="Q44" s="22" t="n">
        <f aca="false">SUM(Q39:Q43)</f>
        <v>747225.45</v>
      </c>
      <c r="R44" s="22" t="n">
        <f aca="false">SUM(R40:R43)</f>
        <v>1100793</v>
      </c>
      <c r="S44" s="22" t="n">
        <f aca="false">SUM(S40:S43)</f>
        <v>819263</v>
      </c>
      <c r="T44" s="22" t="n">
        <f aca="false">SUM(T39:T43)</f>
        <v>509879</v>
      </c>
      <c r="U44" s="22"/>
      <c r="V44" s="22"/>
      <c r="W44" s="22" t="n">
        <f aca="false">SUM(W39:W43)</f>
        <v>4882407.45</v>
      </c>
      <c r="Z44" s="3"/>
    </row>
    <row r="45" customFormat="false" ht="11.25" hidden="false" customHeight="false" outlineLevel="0" collapsed="false">
      <c r="B45" s="53"/>
      <c r="C45" s="54" t="s">
        <v>51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Z45" s="3"/>
    </row>
    <row r="46" customFormat="false" ht="11.25" hidden="true" customHeight="false" outlineLevel="0" collapsed="false">
      <c r="B46" s="53"/>
      <c r="C46" s="1" t="s">
        <v>52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 t="n">
        <f aca="false">SUM(F46:V46)</f>
        <v>0</v>
      </c>
      <c r="Z46" s="3"/>
    </row>
    <row r="47" customFormat="false" ht="11.25" hidden="false" customHeight="false" outlineLevel="0" collapsed="false">
      <c r="B47" s="53"/>
      <c r="C47" s="1" t="s">
        <v>53</v>
      </c>
      <c r="F47" s="22"/>
      <c r="G47" s="22"/>
      <c r="H47" s="22"/>
      <c r="I47" s="22"/>
      <c r="J47" s="22"/>
      <c r="K47" s="22"/>
      <c r="L47" s="22"/>
      <c r="M47" s="22"/>
      <c r="N47" s="22"/>
      <c r="O47" s="22" t="n">
        <v>-232590</v>
      </c>
      <c r="P47" s="22"/>
      <c r="Q47" s="22"/>
      <c r="R47" s="22"/>
      <c r="S47" s="22"/>
      <c r="T47" s="22"/>
      <c r="U47" s="22"/>
      <c r="V47" s="22"/>
      <c r="W47" s="22" t="n">
        <f aca="false">SUM(F47:V47)</f>
        <v>-232590</v>
      </c>
      <c r="Z47" s="3"/>
    </row>
    <row r="48" customFormat="false" ht="11.25" hidden="false" customHeight="false" outlineLevel="0" collapsed="false">
      <c r="B48" s="53"/>
      <c r="C48" s="22" t="s">
        <v>54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 t="n">
        <f aca="false">101680.12-57500</f>
        <v>44180.12</v>
      </c>
      <c r="Q48" s="44"/>
      <c r="R48" s="44" t="n">
        <v>0</v>
      </c>
      <c r="S48" s="44"/>
      <c r="T48" s="44"/>
      <c r="U48" s="44"/>
      <c r="V48" s="22"/>
      <c r="W48" s="44" t="n">
        <f aca="false">SUM(F48:V48)</f>
        <v>44180.12</v>
      </c>
      <c r="Z48" s="3"/>
    </row>
    <row r="49" customFormat="false" ht="11.25" hidden="false" customHeight="false" outlineLevel="0" collapsed="false">
      <c r="B49" s="53"/>
      <c r="C49" s="54"/>
      <c r="F49" s="22" t="n">
        <f aca="false">SUM(F48)</f>
        <v>0</v>
      </c>
      <c r="G49" s="22"/>
      <c r="H49" s="22"/>
      <c r="I49" s="22"/>
      <c r="J49" s="22" t="n">
        <f aca="false">SUM(J46:J48)</f>
        <v>0</v>
      </c>
      <c r="K49" s="22" t="n">
        <f aca="false">SUM(K48)</f>
        <v>0</v>
      </c>
      <c r="L49" s="22"/>
      <c r="M49" s="22" t="n">
        <f aca="false">SUM(M46:M48)</f>
        <v>0</v>
      </c>
      <c r="N49" s="22" t="n">
        <f aca="false">SUM(N46:N48)</f>
        <v>0</v>
      </c>
      <c r="O49" s="22" t="n">
        <f aca="false">SUM(O46:O48)</f>
        <v>-232590</v>
      </c>
      <c r="P49" s="22" t="n">
        <f aca="false">SUM(P48)</f>
        <v>44180.12</v>
      </c>
      <c r="Q49" s="22" t="n">
        <f aca="false">SUM(Q48)</f>
        <v>0</v>
      </c>
      <c r="R49" s="22" t="n">
        <f aca="false">SUM(R48)</f>
        <v>0</v>
      </c>
      <c r="S49" s="22" t="n">
        <f aca="false">SUM(S48)</f>
        <v>0</v>
      </c>
      <c r="T49" s="22"/>
      <c r="U49" s="22"/>
      <c r="V49" s="22"/>
      <c r="W49" s="22" t="n">
        <f aca="false">SUM(W46:W48)</f>
        <v>-188409.88</v>
      </c>
      <c r="Z49" s="3"/>
    </row>
    <row r="50" customFormat="false" ht="11.25" hidden="false" customHeight="false" outlineLevel="0" collapsed="false">
      <c r="B50" s="53"/>
      <c r="C50" s="2"/>
      <c r="Z50" s="3"/>
    </row>
    <row r="51" customFormat="false" ht="11.25" hidden="false" customHeight="false" outlineLevel="0" collapsed="false">
      <c r="C51" s="54" t="s">
        <v>55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 t="n">
        <v>4152864</v>
      </c>
      <c r="V51" s="22"/>
      <c r="W51" s="44" t="n">
        <f aca="false">SUM(F51:V51)</f>
        <v>4152864</v>
      </c>
    </row>
    <row r="52" customFormat="false" ht="11.25" hidden="false" customHeight="false" outlineLevel="0" collapsed="false">
      <c r="C52" s="54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 t="n">
        <f aca="false">SUM(U51)</f>
        <v>4152864</v>
      </c>
      <c r="V52" s="22"/>
      <c r="W52" s="22" t="n">
        <f aca="false">SUM(W51)</f>
        <v>4152864</v>
      </c>
    </row>
    <row r="53" customFormat="false" ht="11.25" hidden="false" customHeight="false" outlineLevel="0" collapsed="false"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customFormat="false" ht="12" hidden="false" customHeight="false" outlineLevel="0" collapsed="false">
      <c r="B54" s="42" t="s">
        <v>56</v>
      </c>
      <c r="C54" s="54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</row>
    <row r="55" customFormat="false" ht="12" hidden="false" customHeight="false" outlineLevel="0" collapsed="false">
      <c r="B55" s="42"/>
      <c r="C55" s="54" t="s">
        <v>40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customFormat="false" ht="12" hidden="false" customHeight="false" outlineLevel="0" collapsed="false">
      <c r="B56" s="42"/>
      <c r="C56" s="1" t="s">
        <v>57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n">
        <v>714984</v>
      </c>
      <c r="T56" s="44"/>
      <c r="U56" s="44"/>
      <c r="V56" s="22"/>
      <c r="W56" s="44" t="n">
        <f aca="false">SUM(F56:V56)</f>
        <v>714984</v>
      </c>
    </row>
    <row r="57" customFormat="false" ht="11.25" hidden="false" customHeight="false" outlineLevel="0" collapsed="false">
      <c r="C57" s="54"/>
      <c r="F57" s="22"/>
      <c r="G57" s="22"/>
      <c r="H57" s="22"/>
      <c r="I57" s="22"/>
      <c r="J57" s="22"/>
      <c r="K57" s="22"/>
      <c r="L57" s="22"/>
      <c r="M57" s="22" t="n">
        <f aca="false">SUM(M54:M56)</f>
        <v>0</v>
      </c>
      <c r="N57" s="22"/>
      <c r="O57" s="22"/>
      <c r="P57" s="22"/>
      <c r="Q57" s="22"/>
      <c r="R57" s="22" t="n">
        <f aca="false">SUM(R56)</f>
        <v>0</v>
      </c>
      <c r="S57" s="22" t="n">
        <f aca="false">SUM(S56)</f>
        <v>714984</v>
      </c>
      <c r="T57" s="22"/>
      <c r="U57" s="22"/>
      <c r="V57" s="22"/>
      <c r="W57" s="22" t="n">
        <f aca="false">SUM(W56)</f>
        <v>714984</v>
      </c>
    </row>
    <row r="58" customFormat="false" ht="11.25" hidden="false" customHeight="false" outlineLevel="0" collapsed="false">
      <c r="C58" s="54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customFormat="false" ht="11.25" hidden="false" customHeight="false" outlineLevel="0" collapsed="false">
      <c r="B59" s="53"/>
      <c r="C59" s="54" t="s">
        <v>51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customFormat="false" ht="11.25" hidden="true" customHeight="false" outlineLevel="0" collapsed="false">
      <c r="B60" s="53"/>
      <c r="C60" s="1" t="s">
        <v>58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 t="n">
        <f aca="false">SUM(F60:V60)</f>
        <v>0</v>
      </c>
    </row>
    <row r="61" customFormat="false" ht="11.25" hidden="true" customHeight="false" outlineLevel="0" collapsed="false">
      <c r="B61" s="53"/>
      <c r="C61" s="1" t="s">
        <v>59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 t="n">
        <f aca="false">SUM(F61:V61)</f>
        <v>0</v>
      </c>
    </row>
    <row r="62" customFormat="false" ht="11.25" hidden="true" customHeight="false" outlineLevel="0" collapsed="false">
      <c r="B62" s="53"/>
      <c r="C62" s="22" t="s">
        <v>60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 t="n">
        <f aca="false">SUM(F62:V62)</f>
        <v>0</v>
      </c>
    </row>
    <row r="63" customFormat="false" ht="11.25" hidden="true" customHeight="false" outlineLevel="0" collapsed="false">
      <c r="B63" s="53"/>
      <c r="C63" s="1" t="s">
        <v>61</v>
      </c>
      <c r="F63" s="22"/>
      <c r="G63" s="22"/>
      <c r="H63" s="22"/>
      <c r="I63" s="22"/>
      <c r="J63" s="22"/>
      <c r="K63" s="22"/>
      <c r="L63" s="22"/>
      <c r="M63" s="22"/>
      <c r="N63" s="22"/>
      <c r="O63" s="52"/>
      <c r="P63" s="22"/>
      <c r="Q63" s="22"/>
      <c r="R63" s="22"/>
      <c r="S63" s="22"/>
      <c r="T63" s="22"/>
      <c r="U63" s="22"/>
      <c r="V63" s="22"/>
      <c r="W63" s="22" t="n">
        <f aca="false">SUM(F63:V63)</f>
        <v>0</v>
      </c>
    </row>
    <row r="64" customFormat="false" ht="11.25" hidden="true" customHeight="false" outlineLevel="0" collapsed="false">
      <c r="B64" s="53"/>
      <c r="C64" s="22" t="s">
        <v>62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 t="n">
        <f aca="false">SUM(F64:V64)</f>
        <v>0</v>
      </c>
    </row>
    <row r="65" customFormat="false" ht="11.25" hidden="false" customHeight="false" outlineLevel="0" collapsed="false">
      <c r="B65" s="53"/>
      <c r="C65" s="22" t="s">
        <v>63</v>
      </c>
      <c r="F65" s="22"/>
      <c r="G65" s="22"/>
      <c r="H65" s="22"/>
      <c r="I65" s="22"/>
      <c r="J65" s="22"/>
      <c r="K65" s="22"/>
      <c r="L65" s="22"/>
      <c r="M65" s="22"/>
      <c r="N65" s="22"/>
      <c r="O65" s="52"/>
      <c r="P65" s="22"/>
      <c r="Q65" s="22"/>
      <c r="R65" s="22" t="n">
        <v>-492879</v>
      </c>
      <c r="S65" s="22" t="n">
        <v>-2776482</v>
      </c>
      <c r="T65" s="22" t="n">
        <v>2757880</v>
      </c>
      <c r="U65" s="22"/>
      <c r="V65" s="22"/>
      <c r="W65" s="22" t="n">
        <f aca="false">SUM(F65:V65)</f>
        <v>-511481</v>
      </c>
    </row>
    <row r="66" customFormat="false" ht="11.25" hidden="false" customHeight="false" outlineLevel="0" collapsed="false">
      <c r="B66" s="53"/>
      <c r="C66" s="1" t="s">
        <v>57</v>
      </c>
      <c r="F66" s="22"/>
      <c r="G66" s="22"/>
      <c r="H66" s="22"/>
      <c r="I66" s="22"/>
      <c r="J66" s="22"/>
      <c r="K66" s="22"/>
      <c r="L66" s="22"/>
      <c r="M66" s="22"/>
      <c r="N66" s="22"/>
      <c r="O66" s="52"/>
      <c r="P66" s="22"/>
      <c r="Q66" s="22"/>
      <c r="R66" s="22"/>
      <c r="S66" s="22" t="n">
        <v>1388241</v>
      </c>
      <c r="T66" s="22"/>
      <c r="U66" s="22"/>
      <c r="V66" s="22"/>
      <c r="W66" s="22" t="n">
        <f aca="false">SUM(F66:V66)</f>
        <v>1388241</v>
      </c>
    </row>
    <row r="67" customFormat="false" ht="11.25" hidden="false" customHeight="false" outlineLevel="0" collapsed="false">
      <c r="B67" s="53"/>
      <c r="C67" s="22" t="s">
        <v>64</v>
      </c>
      <c r="F67" s="44"/>
      <c r="G67" s="44"/>
      <c r="H67" s="44"/>
      <c r="I67" s="44"/>
      <c r="J67" s="44"/>
      <c r="K67" s="44"/>
      <c r="L67" s="44"/>
      <c r="M67" s="44"/>
      <c r="N67" s="44"/>
      <c r="O67" s="46"/>
      <c r="P67" s="44"/>
      <c r="Q67" s="44"/>
      <c r="R67" s="44"/>
      <c r="S67" s="44"/>
      <c r="T67" s="44"/>
      <c r="U67" s="44"/>
      <c r="V67" s="44"/>
      <c r="W67" s="44" t="n">
        <f aca="false">SUM(F67:V67)</f>
        <v>0</v>
      </c>
    </row>
    <row r="68" customFormat="false" ht="11.25" hidden="true" customHeight="false" outlineLevel="0" collapsed="false">
      <c r="B68" s="53"/>
      <c r="C68" s="22" t="s">
        <v>65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22"/>
      <c r="V68" s="22"/>
      <c r="W68" s="44" t="n">
        <f aca="false">SUM(F68:V68)</f>
        <v>0</v>
      </c>
    </row>
    <row r="69" customFormat="false" ht="11.25" hidden="false" customHeight="false" outlineLevel="0" collapsed="false">
      <c r="C69" s="1" t="s">
        <v>27</v>
      </c>
      <c r="F69" s="22" t="n">
        <f aca="false">SUM(F60:F68)</f>
        <v>0</v>
      </c>
      <c r="G69" s="22" t="n">
        <f aca="false">SUM(G60:G68)</f>
        <v>0</v>
      </c>
      <c r="H69" s="22" t="n">
        <f aca="false">SUM(H60:H68)</f>
        <v>0</v>
      </c>
      <c r="I69" s="22" t="n">
        <f aca="false">SUM(I60:I68)</f>
        <v>0</v>
      </c>
      <c r="J69" s="22" t="n">
        <f aca="false">SUM(J60:J68)</f>
        <v>0</v>
      </c>
      <c r="K69" s="22" t="n">
        <f aca="false">SUM(K60:K68)</f>
        <v>0</v>
      </c>
      <c r="L69" s="22" t="n">
        <f aca="false">SUM(L60:L68)</f>
        <v>0</v>
      </c>
      <c r="M69" s="22" t="n">
        <f aca="false">SUM(M60:M68)</f>
        <v>0</v>
      </c>
      <c r="N69" s="22" t="n">
        <f aca="false">SUM(N60:N68)</f>
        <v>0</v>
      </c>
      <c r="O69" s="22" t="n">
        <f aca="false">SUM(O60:O68)</f>
        <v>0</v>
      </c>
      <c r="P69" s="22" t="n">
        <f aca="false">SUM(P64:P68)</f>
        <v>0</v>
      </c>
      <c r="Q69" s="22" t="n">
        <f aca="false">SUM(Q60:Q68)</f>
        <v>0</v>
      </c>
      <c r="R69" s="22" t="n">
        <f aca="false">SUM(R60:R68)</f>
        <v>-492879</v>
      </c>
      <c r="S69" s="22" t="n">
        <f aca="false">SUM(S65:S67)</f>
        <v>-1388241</v>
      </c>
      <c r="T69" s="22" t="n">
        <f aca="false">SUM(T60:T68)</f>
        <v>2757880</v>
      </c>
      <c r="U69" s="22"/>
      <c r="V69" s="22"/>
      <c r="W69" s="22" t="n">
        <f aca="false">SUM(W60:W68)</f>
        <v>876760</v>
      </c>
    </row>
    <row r="70" customFormat="false" ht="11.25" hidden="false" customHeight="false" outlineLevel="0" collapsed="false">
      <c r="G70" s="45"/>
      <c r="U70" s="45"/>
      <c r="V70" s="43"/>
      <c r="W70" s="43"/>
    </row>
    <row r="71" customFormat="false" ht="19.5" hidden="false" customHeight="true" outlineLevel="0" collapsed="false">
      <c r="A71" s="37" t="s">
        <v>66</v>
      </c>
      <c r="D71" s="37"/>
      <c r="F71" s="55" t="n">
        <f aca="false">F15+F37+F44+F49+F52+F57+F69+F31</f>
        <v>-14791.82</v>
      </c>
      <c r="G71" s="55" t="n">
        <f aca="false">G15+G37+G44+G49+G52+G57+G69+G31</f>
        <v>0</v>
      </c>
      <c r="H71" s="55" t="n">
        <f aca="false">H15+H37+H44+H49+H52+H57+H69+H31</f>
        <v>0</v>
      </c>
      <c r="I71" s="55" t="n">
        <f aca="false">I15+I37+I44+I49+I52+I57+I69+I31</f>
        <v>0</v>
      </c>
      <c r="J71" s="55" t="n">
        <f aca="false">J15+J37+J44+J49+J52+J57+J69+J31</f>
        <v>369.32</v>
      </c>
      <c r="K71" s="55" t="n">
        <f aca="false">K15+K37+K44+K49+K52+K57+K69+K31</f>
        <v>0</v>
      </c>
      <c r="L71" s="55" t="n">
        <f aca="false">L15+L37+L44+L49+L52+L57+L69+L31</f>
        <v>-62</v>
      </c>
      <c r="M71" s="55" t="n">
        <f aca="false">M15+M37+M44+M49+M52+M57+M69+M31</f>
        <v>133861.7</v>
      </c>
      <c r="N71" s="55" t="n">
        <f aca="false">N15+N37+N44+N49+N52+N57+N69+N31</f>
        <v>339422</v>
      </c>
      <c r="O71" s="55" t="n">
        <f aca="false">O15+O37+O44+O49+O52+O57+O69+O31</f>
        <v>276687</v>
      </c>
      <c r="P71" s="55" t="n">
        <f aca="false">P15+P37+P44+P49+P52+P57+P69+P31</f>
        <v>91056.12</v>
      </c>
      <c r="Q71" s="55" t="n">
        <f aca="false">Q15+Q37+Q44+Q49+Q52+Q57+Q69+Q31</f>
        <v>568602.45</v>
      </c>
      <c r="R71" s="55" t="n">
        <f aca="false">R15+R37+R44+R49+R52+R57+R69+R31</f>
        <v>-141974</v>
      </c>
      <c r="S71" s="55" t="n">
        <f aca="false">S15+S37+S44+S49+S52+S57+S69+S31</f>
        <v>338828</v>
      </c>
      <c r="T71" s="55" t="n">
        <f aca="false">T15+T37+T44+T49+T52+T57+T69+T31</f>
        <v>14491043</v>
      </c>
      <c r="U71" s="55" t="n">
        <f aca="false">U15+U37+U44+U49+U52+U57+U69+U31</f>
        <v>4152864</v>
      </c>
      <c r="V71" s="56"/>
      <c r="W71" s="55" t="n">
        <f aca="false">W15+W37+W44+W49+W52+W57+W69+W31</f>
        <v>20235905.77</v>
      </c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  <c r="IW71" s="56"/>
    </row>
    <row r="72" customFormat="false" ht="12" hidden="false" customHeight="false" outlineLevel="0" collapsed="false"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56"/>
      <c r="W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  <c r="IW72" s="56"/>
    </row>
    <row r="73" customFormat="false" ht="11.25" hidden="false" customHeight="false" outlineLevel="0" collapsed="false">
      <c r="A73" s="37" t="s">
        <v>67</v>
      </c>
      <c r="D73" s="37"/>
      <c r="E73" s="37"/>
      <c r="F73" s="37" t="n">
        <f aca="false">+F8-F71</f>
        <v>-0.180000000000291</v>
      </c>
      <c r="G73" s="37" t="n">
        <f aca="false">+G8-G71</f>
        <v>1</v>
      </c>
      <c r="H73" s="37" t="n">
        <f aca="false">+H8-H71</f>
        <v>-2</v>
      </c>
      <c r="I73" s="37" t="n">
        <f aca="false">+I8-I71</f>
        <v>-1</v>
      </c>
      <c r="J73" s="37" t="n">
        <f aca="false">+J8-J71</f>
        <v>-1.31999999999999</v>
      </c>
      <c r="K73" s="37" t="n">
        <f aca="false">+K8-K71</f>
        <v>-1</v>
      </c>
      <c r="L73" s="37" t="n">
        <f aca="false">+L8-L71</f>
        <v>0</v>
      </c>
      <c r="M73" s="37" t="n">
        <f aca="false">+M8-M71</f>
        <v>0.300000000046566</v>
      </c>
      <c r="N73" s="37" t="n">
        <f aca="false">+N8-N71</f>
        <v>1</v>
      </c>
      <c r="O73" s="37" t="n">
        <f aca="false">+O8-O71</f>
        <v>5</v>
      </c>
      <c r="P73" s="37" t="n">
        <f aca="false">+P8-P71</f>
        <v>-3.11999999999534</v>
      </c>
      <c r="Q73" s="37" t="n">
        <f aca="false">+Q8-Q71</f>
        <v>-2.44999999995343</v>
      </c>
      <c r="R73" s="37" t="n">
        <f aca="false">+R8-R71</f>
        <v>56</v>
      </c>
      <c r="S73" s="37" t="n">
        <f aca="false">+S8-S71</f>
        <v>9</v>
      </c>
      <c r="T73" s="37" t="n">
        <f aca="false">+T8-T71</f>
        <v>729</v>
      </c>
      <c r="U73" s="37" t="n">
        <f aca="false">+U8-U71</f>
        <v>0</v>
      </c>
      <c r="V73" s="56"/>
      <c r="W73" s="37" t="n">
        <f aca="false">+W8-W71</f>
        <v>790.230000004172</v>
      </c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  <c r="IW73" s="56"/>
    </row>
    <row r="75" customFormat="false" ht="11.25" hidden="false" customHeight="false" outlineLevel="0" collapsed="false">
      <c r="O75" s="3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1.25" hidden="false" customHeight="false" outlineLevel="0" collapsed="false">
      <c r="N76" s="3"/>
      <c r="O76" s="3"/>
      <c r="P76" s="3"/>
    </row>
    <row r="77" customFormat="false" ht="11.25" hidden="false" customHeight="false" outlineLevel="0" collapsed="false">
      <c r="O77" s="3"/>
      <c r="P77" s="57"/>
      <c r="Q77" s="3"/>
    </row>
    <row r="78" customFormat="false" ht="11.25" hidden="false" customHeight="false" outlineLevel="0" collapsed="false">
      <c r="M78" s="3"/>
      <c r="N78" s="3"/>
      <c r="O78" s="3"/>
      <c r="P78" s="3"/>
      <c r="Q78" s="3"/>
    </row>
    <row r="79" customFormat="false" ht="11.25" hidden="false" customHeight="false" outlineLevel="0" collapsed="false">
      <c r="M79" s="3"/>
      <c r="N79" s="3"/>
      <c r="O79" s="3"/>
      <c r="P79" s="50"/>
    </row>
    <row r="80" customFormat="false" ht="11.25" hidden="false" customHeight="false" outlineLevel="0" collapsed="false">
      <c r="N80" s="3"/>
      <c r="O80" s="3"/>
      <c r="P80" s="50"/>
      <c r="Q80" s="3"/>
    </row>
    <row r="81" customFormat="false" ht="11.25" hidden="false" customHeight="false" outlineLevel="0" collapsed="false">
      <c r="N81" s="3"/>
      <c r="O81" s="58"/>
      <c r="P81" s="50"/>
    </row>
    <row r="82" customFormat="false" ht="11.25" hidden="false" customHeight="false" outlineLevel="0" collapsed="false">
      <c r="N82" s="3"/>
      <c r="P82" s="59"/>
      <c r="Q82" s="58"/>
      <c r="R82" s="58"/>
      <c r="S82" s="58"/>
      <c r="T82" s="58"/>
      <c r="U82" s="58"/>
    </row>
    <row r="84" customFormat="false" ht="11.25" hidden="false" customHeight="false" outlineLevel="0" collapsed="false">
      <c r="O84" s="58"/>
    </row>
    <row r="86" customFormat="false" ht="11.25" hidden="false" customHeight="false" outlineLevel="0" collapsed="false">
      <c r="O86" s="58"/>
    </row>
    <row r="88" customFormat="false" ht="11.25" hidden="false" customHeight="false" outlineLevel="0" collapsed="false">
      <c r="O88" s="58"/>
    </row>
    <row r="89" customFormat="false" ht="11.25" hidden="false" customHeight="false" outlineLevel="0" collapsed="false">
      <c r="O89" s="58"/>
    </row>
  </sheetData>
  <mergeCells count="37">
    <mergeCell ref="A1:S1"/>
    <mergeCell ref="A2:S2"/>
    <mergeCell ref="AQ2:BK2"/>
    <mergeCell ref="BL2:CF2"/>
    <mergeCell ref="CG2:DA2"/>
    <mergeCell ref="DB2:DV2"/>
    <mergeCell ref="DW2:EQ2"/>
    <mergeCell ref="ER2:FL2"/>
    <mergeCell ref="FM2:GG2"/>
    <mergeCell ref="GH2:HB2"/>
    <mergeCell ref="HC2:HW2"/>
    <mergeCell ref="HX2:IR2"/>
    <mergeCell ref="IS2:IV2"/>
    <mergeCell ref="A3:S3"/>
    <mergeCell ref="AQ3:BK3"/>
    <mergeCell ref="BL3:CF3"/>
    <mergeCell ref="CG3:DA3"/>
    <mergeCell ref="DB3:DV3"/>
    <mergeCell ref="DW3:EQ3"/>
    <mergeCell ref="ER3:FL3"/>
    <mergeCell ref="FM3:GG3"/>
    <mergeCell ref="GH3:HB3"/>
    <mergeCell ref="HC3:HW3"/>
    <mergeCell ref="HX3:IR3"/>
    <mergeCell ref="IS3:IV3"/>
    <mergeCell ref="A4:S4"/>
    <mergeCell ref="AQ4:BK4"/>
    <mergeCell ref="BL4:CF4"/>
    <mergeCell ref="CG4:DA4"/>
    <mergeCell ref="DB4:DV4"/>
    <mergeCell ref="DW4:EQ4"/>
    <mergeCell ref="ER4:FL4"/>
    <mergeCell ref="FM4:GG4"/>
    <mergeCell ref="GH4:HB4"/>
    <mergeCell ref="HC4:HW4"/>
    <mergeCell ref="HX4:IR4"/>
    <mergeCell ref="IS4:IV4"/>
  </mergeCells>
  <printOptions headings="false" gridLines="false" gridLinesSet="true" horizontalCentered="true" verticalCentered="false"/>
  <pageMargins left="0.25" right="0.25" top="0.984027777777778" bottom="0.5" header="0.511811023622047" footer="0.5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&amp;R&amp;D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1999-07-28T20:04:37Z</dcterms:created>
  <dc:creator>msanch2</dc:creator>
  <dc:description/>
  <dc:language>en-US</dc:language>
  <cp:lastModifiedBy>mbowen</cp:lastModifiedBy>
  <cp:lastPrinted>2001-04-30T21:50:12Z</cp:lastPrinted>
  <dcterms:modified xsi:type="dcterms:W3CDTF">2001-04-30T21:54:06Z</dcterms:modified>
  <cp:revision>0</cp:revision>
  <dc:subject/>
  <dc:title/>
</cp:coreProperties>
</file>