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NKs" sheetId="2" state="visible" r:id="rId4"/>
    <sheet name="LOAD" sheetId="3" state="visible" r:id="rId5"/>
    <sheet name="Fugitives" sheetId="4" state="visible" r:id="rId6"/>
    <sheet name="enginePTE" sheetId="5" state="visible" r:id="rId7"/>
  </sheets>
  <externalReferences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<sst xmlns="http://schemas.openxmlformats.org/spreadsheetml/2006/main" count="254" uniqueCount="151">
  <si>
    <t xml:space="preserve">NORTHERN NATURAL GAS COMPANY</t>
  </si>
  <si>
    <t xml:space="preserve">SEMINOLE COMPRESSOR STATION</t>
  </si>
  <si>
    <t xml:space="preserve">TNRCC ACCOUNT NO. GA-0174-T</t>
  </si>
  <si>
    <t xml:space="preserve">Summary of Emissions</t>
  </si>
  <si>
    <t xml:space="preserve">Unit</t>
  </si>
  <si>
    <t xml:space="preserve">POTENTIAL TO EMIT</t>
  </si>
  <si>
    <t xml:space="preserve">ID</t>
  </si>
  <si>
    <t xml:space="preserve">SO2</t>
  </si>
  <si>
    <t xml:space="preserve">NOx</t>
  </si>
  <si>
    <t xml:space="preserve">CO</t>
  </si>
  <si>
    <t xml:space="preserve">VOC</t>
  </si>
  <si>
    <t xml:space="preserve">PM</t>
  </si>
  <si>
    <t xml:space="preserve">Formaldehyde</t>
  </si>
  <si>
    <t xml:space="preserve">Total HAP</t>
  </si>
  <si>
    <t xml:space="preserve">A-1</t>
  </si>
  <si>
    <t xml:space="preserve">T-1</t>
  </si>
  <si>
    <t xml:space="preserve">TK-1</t>
  </si>
  <si>
    <t xml:space="preserve">TK-2</t>
  </si>
  <si>
    <t xml:space="preserve">TK-3</t>
  </si>
  <si>
    <t xml:space="preserve">TK-4</t>
  </si>
  <si>
    <t xml:space="preserve">TK-5</t>
  </si>
  <si>
    <t xml:space="preserve">TK-6</t>
  </si>
  <si>
    <t xml:space="preserve">F-1</t>
  </si>
  <si>
    <t xml:space="preserve">LOAD</t>
  </si>
  <si>
    <t xml:space="preserve">TOTAL</t>
  </si>
  <si>
    <t xml:space="preserve">Note:</t>
  </si>
  <si>
    <t xml:space="preserve">1. Tank emissions include breathing and working losses only.</t>
  </si>
  <si>
    <t xml:space="preserve">TANK EMISSIONS</t>
  </si>
  <si>
    <t xml:space="preserve">Annual</t>
  </si>
  <si>
    <t xml:space="preserve">Maximum </t>
  </si>
  <si>
    <t xml:space="preserve">Working </t>
  </si>
  <si>
    <t xml:space="preserve">Standing</t>
  </si>
  <si>
    <t xml:space="preserve">Max Hourly</t>
  </si>
  <si>
    <t xml:space="preserve">Capacity </t>
  </si>
  <si>
    <t xml:space="preserve">Throughput</t>
  </si>
  <si>
    <t xml:space="preserve">Fill Rate</t>
  </si>
  <si>
    <t xml:space="preserve">Losses</t>
  </si>
  <si>
    <t xml:space="preserve">Emissions </t>
  </si>
  <si>
    <t xml:space="preserve">Emissions</t>
  </si>
  <si>
    <t xml:space="preserve">Tank ID</t>
  </si>
  <si>
    <t xml:space="preserve">Contents</t>
  </si>
  <si>
    <t xml:space="preserve">(gals)</t>
  </si>
  <si>
    <t xml:space="preserve">(gal/yr)</t>
  </si>
  <si>
    <t xml:space="preserve">(gals/hr)</t>
  </si>
  <si>
    <t xml:space="preserve">(lb/yr)</t>
  </si>
  <si>
    <t xml:space="preserve">(tpy)</t>
  </si>
  <si>
    <t xml:space="preserve">(lb/hr)</t>
  </si>
  <si>
    <t xml:space="preserve">Condensate</t>
  </si>
  <si>
    <t xml:space="preserve">Lube Oil</t>
  </si>
  <si>
    <t xml:space="preserve">Engine Coolant</t>
  </si>
  <si>
    <t xml:space="preserve">Oily Wastewater</t>
  </si>
  <si>
    <t xml:space="preserve">(1) Turnovers conservatively estimated at 1 per month.</t>
  </si>
  <si>
    <t xml:space="preserve">(2) Emissions from tanks (except TK-1) are assumed to be insignificant due to the low vapor pressures of the contents and the low annual throughput.</t>
  </si>
  <si>
    <t xml:space="preserve">Storage Tank Potential To Emit</t>
  </si>
  <si>
    <t xml:space="preserve">Mol</t>
  </si>
  <si>
    <t xml:space="preserve">AVE.</t>
  </si>
  <si>
    <t xml:space="preserve">AVG. VAPOR</t>
  </si>
  <si>
    <t xml:space="preserve">SAT.</t>
  </si>
  <si>
    <t xml:space="preserve">ANNUAL</t>
  </si>
  <si>
    <t xml:space="preserve">LOADING</t>
  </si>
  <si>
    <t xml:space="preserve">EPN:</t>
  </si>
  <si>
    <t xml:space="preserve">PRODUCT</t>
  </si>
  <si>
    <t xml:space="preserve">Wt</t>
  </si>
  <si>
    <t xml:space="preserve">TEMP.</t>
  </si>
  <si>
    <t xml:space="preserve">PRESSURE</t>
  </si>
  <si>
    <t xml:space="preserve">FACTOR</t>
  </si>
  <si>
    <t xml:space="preserve">THROUGHPUT</t>
  </si>
  <si>
    <t xml:space="preserve">EMISSIONS</t>
  </si>
  <si>
    <t xml:space="preserve">(lb/lb-mol)</t>
  </si>
  <si>
    <t xml:space="preserve">deg F</t>
  </si>
  <si>
    <t xml:space="preserve">psia</t>
  </si>
  <si>
    <t xml:space="preserve">gals/year</t>
  </si>
  <si>
    <t xml:space="preserve">tons/yr</t>
  </si>
  <si>
    <t xml:space="preserve">CONDENSATE</t>
  </si>
  <si>
    <t xml:space="preserve">(1) Annual throughput conservatively estimated. </t>
  </si>
  <si>
    <t xml:space="preserve">(2) Physical data estimated.</t>
  </si>
  <si>
    <t xml:space="preserve">Fugitive Emissions Potential To Emit</t>
  </si>
  <si>
    <t xml:space="preserve">Component</t>
  </si>
  <si>
    <t xml:space="preserve">Service</t>
  </si>
  <si>
    <t xml:space="preserve">Emission</t>
  </si>
  <si>
    <t xml:space="preserve">In-Service</t>
  </si>
  <si>
    <t xml:space="preserve">Percent</t>
  </si>
  <si>
    <t xml:space="preserve">VOC Emissions</t>
  </si>
  <si>
    <t xml:space="preserve">Type</t>
  </si>
  <si>
    <t xml:space="preserve">Count</t>
  </si>
  <si>
    <r>
      <rPr>
        <b val="true"/>
        <sz val="12"/>
        <rFont val="Arial"/>
        <family val="2"/>
      </rPr>
      <t xml:space="preserve">Factor</t>
    </r>
    <r>
      <rPr>
        <b val="true"/>
        <vertAlign val="superscript"/>
        <sz val="12"/>
        <rFont val="Arial"/>
        <family val="2"/>
      </rPr>
      <t xml:space="preserve">1</t>
    </r>
  </si>
  <si>
    <t xml:space="preserve">Hours</t>
  </si>
  <si>
    <r>
      <rPr>
        <b val="true"/>
        <sz val="12"/>
        <rFont val="Arial"/>
        <family val="2"/>
      </rPr>
      <t xml:space="preserve">VOC</t>
    </r>
    <r>
      <rPr>
        <b val="true"/>
        <vertAlign val="superscript"/>
        <sz val="12"/>
        <rFont val="Arial"/>
        <family val="2"/>
      </rPr>
      <t xml:space="preserve">2</t>
    </r>
  </si>
  <si>
    <t xml:space="preserve">Hourly</t>
  </si>
  <si>
    <t xml:space="preserve">(comp)</t>
  </si>
  <si>
    <t xml:space="preserve">(lb/hr/comp)</t>
  </si>
  <si>
    <t xml:space="preserve">(hrs/yr)</t>
  </si>
  <si>
    <t xml:space="preserve">(wt%)</t>
  </si>
  <si>
    <t xml:space="preserve">(tn/yr)</t>
  </si>
  <si>
    <t xml:space="preserve">Valves</t>
  </si>
  <si>
    <t xml:space="preserve">Gas/Vapor</t>
  </si>
  <si>
    <t xml:space="preserve">Light Liquid</t>
  </si>
  <si>
    <t xml:space="preserve">Heavy Liquid</t>
  </si>
  <si>
    <t xml:space="preserve">Water/Oil</t>
  </si>
  <si>
    <t xml:space="preserve">Pump Seals</t>
  </si>
  <si>
    <t xml:space="preserve">N/A</t>
  </si>
  <si>
    <t xml:space="preserve">Flanges</t>
  </si>
  <si>
    <t xml:space="preserve">Compressor Seals</t>
  </si>
  <si>
    <t xml:space="preserve">Relief Valves</t>
  </si>
  <si>
    <t xml:space="preserve">Sample Connections</t>
  </si>
  <si>
    <t xml:space="preserve">Open-Ended Lines</t>
  </si>
  <si>
    <t xml:space="preserve">Total VOC (59999)</t>
  </si>
  <si>
    <t xml:space="preserve"> 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</si>
  <si>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2"/>
      </rPr>
      <t xml:space="preserve">  Emission factors for Oil and Gas Production Operations extracted from Table 2-4 of EPA-453/R-95-017.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</si>
  <si>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2"/>
      </rPr>
      <t xml:space="preserve">  Valve count is estimated.</t>
    </r>
  </si>
  <si>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2"/>
      </rPr>
      <t xml:space="preserve">  VOC Emissions do not include methane or ethane. Percent VOC for gas service estimated; for liquid service assumed 100% VOC.</t>
    </r>
  </si>
  <si>
    <t xml:space="preserve">`</t>
  </si>
  <si>
    <t xml:space="preserve">NATURAL GAS FIRED PIPELINE COMPRESSOR ENGINE EMISSIONS</t>
  </si>
  <si>
    <t xml:space="preserve">ANNUAL EMISSIONS</t>
  </si>
  <si>
    <t xml:space="preserve">UNIT</t>
  </si>
  <si>
    <t xml:space="preserve">HEAT</t>
  </si>
  <si>
    <t xml:space="preserve">RATED</t>
  </si>
  <si>
    <t xml:space="preserve">EMISSION FACTORS (1) (3)</t>
  </si>
  <si>
    <t xml:space="preserve">(4)</t>
  </si>
  <si>
    <t xml:space="preserve">ANNUAL EMISSIONS (TONS/YR)  (5)</t>
  </si>
  <si>
    <t xml:space="preserve">I.D.</t>
  </si>
  <si>
    <t xml:space="preserve">RATE</t>
  </si>
  <si>
    <t xml:space="preserve">HORSE</t>
  </si>
  <si>
    <t xml:space="preserve">(EPN)</t>
  </si>
  <si>
    <t xml:space="preserve">HOURS</t>
  </si>
  <si>
    <t xml:space="preserve">(Btu/hp-hr)</t>
  </si>
  <si>
    <t xml:space="preserve">POWER</t>
  </si>
  <si>
    <t xml:space="preserve">NOX</t>
  </si>
  <si>
    <t xml:space="preserve">nm-VOC</t>
  </si>
  <si>
    <t xml:space="preserve">HAP Emissions AP-42 Factors</t>
  </si>
  <si>
    <t xml:space="preserve">Pollutant</t>
  </si>
  <si>
    <t xml:space="preserve">4SRB</t>
  </si>
  <si>
    <t xml:space="preserve">4SLB</t>
  </si>
  <si>
    <t xml:space="preserve">2SLB</t>
  </si>
  <si>
    <t xml:space="preserve">Turbines</t>
  </si>
  <si>
    <t xml:space="preserve">Acetaldehyde</t>
  </si>
  <si>
    <t xml:space="preserve">Acrolein</t>
  </si>
  <si>
    <t xml:space="preserve">Benzene</t>
  </si>
  <si>
    <t xml:space="preserve">Methanol</t>
  </si>
  <si>
    <t xml:space="preserve">Ethylbenzene</t>
  </si>
  <si>
    <t xml:space="preserve">Toluene</t>
  </si>
  <si>
    <t xml:space="preserve">Xylenes</t>
  </si>
  <si>
    <t xml:space="preserve">POTENTIAL ANNUAL HAP EMISSIONS (tpy)</t>
  </si>
  <si>
    <t xml:space="preserve">MMBtu/hr</t>
  </si>
  <si>
    <t xml:space="preserve">Xylene</t>
  </si>
  <si>
    <t xml:space="preserve">-</t>
  </si>
  <si>
    <t xml:space="preserve">NOTES:</t>
  </si>
  <si>
    <t xml:space="preserve">(1) Emission factors (lb/MMBtu) for NOx, CO, and VOC from AP-42 Tables 3.1-1 and 3.1-2a dated 4/00 (turbines) and 3.2-3 dated 7/00 (4Rich), at 90-105% loads.</t>
  </si>
  <si>
    <t xml:space="preserve">(2) Analysis of natural gas shows virtually no sulfur.  AP-42 factor based on 2000 grains per MMscf.</t>
  </si>
  <si>
    <r>
      <rPr>
        <sz val="10"/>
        <rFont val="Times New Roman"/>
        <family val="0"/>
      </rPr>
      <t xml:space="preserve">(3) 100% of Total Outlet particulate is assumed to be PM</t>
    </r>
    <r>
      <rPr>
        <vertAlign val="subscript"/>
        <sz val="10"/>
        <rFont val="Times New Roman"/>
        <family val="0"/>
      </rPr>
      <t xml:space="preserve">2.5</t>
    </r>
    <r>
      <rPr>
        <sz val="10"/>
        <rFont val="Times New Roman"/>
        <family val="0"/>
      </rPr>
      <t xml:space="preserve">.  PM2.5 factor (lb/MMBtu) was obtained from AP-42, Tables 3.1-2a (gas turbine) and 3.2-3 (4 stroke rich-burn engine).</t>
    </r>
  </si>
  <si>
    <t xml:space="preserve">(4) Compressor turbine is a General Electric M3912R. Waukesha is amodel F1197GRSIU.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</si>
</sst>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0.00_)"/>
    <numFmt numFmtId="166" formatCode="0.00"/>
    <numFmt numFmtId="167" formatCode="0.0"/>
    <numFmt numFmtId="168" formatCode="0.000"/>
    <numFmt numFmtId="169" formatCode="_(* #,##0.00_);_(* \(#,##0.00\);_(* \-??_);_(@_)"/>
    <numFmt numFmtId="170" formatCode="_(* #,##0_);_(* \(#,##0\);_(* \-??_);_(@_)"/>
    <numFmt numFmtId="171" formatCode="0_)"/>
    <numFmt numFmtId="172" formatCode="[$-409]#,##0_);\(#,##0\)"/>
    <numFmt numFmtId="173" formatCode="0.0_)"/>
    <numFmt numFmtId="174" formatCode="#,##0"/>
    <numFmt numFmtId="175" formatCode="0.00E+00"/>
    <numFmt numFmtId="176" formatCode="[$-409]#,##0_);[RED]\(#,##0\)"/>
    <numFmt numFmtId="177" formatCode="0%"/>
    <numFmt numFmtId="178" formatCode="0.00%"/>
    <numFmt numFmtId="179" formatCode="#,##0.0000"/>
    <numFmt numFmtId="180" formatCode="0.0000"/>
    <numFmt numFmtId="181" formatCode="0.000_)"/>
    <numFmt numFmtId="182" formatCode="0.00000_)"/>
    <numFmt numFmtId="183" formatCode="0.0000_)"/>
    <numFmt numFmtId="184" formatCode="0.0%"/>
    <numFmt numFmtId="185" formatCode="0.000000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Times New Roman"/>
      <family val="1"/>
    </font>
    <font>
      <b val="true"/>
      <i val="true"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 val="true"/>
      <vertAlign val="superscript"/>
      <sz val="12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0"/>
    </font>
    <font>
      <b val="true"/>
      <sz val="10"/>
      <name val="Arial"/>
      <family val="2"/>
    </font>
    <font>
      <vertAlign val="subscript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6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4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6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4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5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0" fillId="0" borderId="5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5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5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5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1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6" fillId="0" borderId="1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6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6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2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2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6" fillId="0" borderId="27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6" fillId="0" borderId="2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6" fillId="0" borderId="2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6" fillId="0" borderId="26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3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6" fillId="0" borderId="3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6" fillId="0" borderId="3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16" fillId="0" borderId="3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3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16" fillId="0" borderId="3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16" fillId="0" borderId="26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2" borderId="1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2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2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1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1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ASTINGS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_Clients/Northern%20NG/Northern%20NG%20-%20Bobbitt%20Compressor,%20TX/Title%20V%20Renewal%20(2001)/Bobbitt%20-%20P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gines"/>
      <sheetName val="tank"/>
      <sheetName val="fugitives"/>
      <sheetName val="load"/>
      <sheetName val="Summary"/>
    </sheetNames>
    <sheetDataSet>
      <sheetData sheetId="0"/>
      <sheetData sheetId="1">
        <row r="13">
          <cell r="H13">
            <v>0</v>
          </cell>
        </row>
        <row r="14">
          <cell r="H1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3" min="3" style="0" width="9.85"/>
    <col collapsed="false" customWidth="true" hidden="false" outlineLevel="0" max="7" min="7" style="0" width="17.42"/>
    <col collapsed="false" customWidth="true" hidden="false" outlineLevel="0" max="8" min="8" style="0" width="12.28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5" hidden="false" customHeight="false" outlineLevel="0" collapsed="false">
      <c r="A6" s="2" t="s">
        <v>3</v>
      </c>
      <c r="B6" s="2"/>
      <c r="C6" s="2"/>
      <c r="D6" s="2"/>
      <c r="E6" s="2"/>
      <c r="F6" s="2"/>
      <c r="G6" s="2"/>
      <c r="H6" s="2"/>
    </row>
    <row r="7" customFormat="false" ht="15.75" hidden="false" customHeight="false" outlineLevel="0" collapsed="false">
      <c r="A7" s="2"/>
      <c r="B7" s="2"/>
      <c r="C7" s="2"/>
      <c r="D7" s="2"/>
      <c r="E7" s="2"/>
      <c r="F7" s="2"/>
      <c r="G7" s="2"/>
      <c r="H7" s="2"/>
    </row>
    <row r="8" customFormat="false" ht="15.75" hidden="false" customHeight="false" outlineLevel="0" collapsed="false">
      <c r="A8" s="4" t="s">
        <v>4</v>
      </c>
      <c r="B8" s="5" t="s">
        <v>5</v>
      </c>
      <c r="C8" s="5"/>
      <c r="D8" s="5"/>
      <c r="E8" s="5"/>
      <c r="F8" s="5"/>
      <c r="G8" s="5"/>
      <c r="H8" s="5"/>
    </row>
    <row r="9" customFormat="false" ht="16.5" hidden="false" customHeight="false" outlineLevel="0" collapsed="false">
      <c r="A9" s="6" t="s">
        <v>6</v>
      </c>
      <c r="B9" s="7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9" t="s">
        <v>12</v>
      </c>
      <c r="H9" s="10" t="s">
        <v>13</v>
      </c>
    </row>
    <row r="10" customFormat="false" ht="15" hidden="false" customHeight="false" outlineLevel="0" collapsed="false">
      <c r="A10" s="11" t="s">
        <v>14</v>
      </c>
      <c r="B10" s="12" t="n">
        <f aca="false">+enginePTE!J12</f>
        <v>0.00819279</v>
      </c>
      <c r="C10" s="12" t="n">
        <f aca="false">+enginePTE!K12</f>
        <v>31.217355</v>
      </c>
      <c r="D10" s="12" t="n">
        <f aca="false">+enginePTE!L12</f>
        <v>52.54686</v>
      </c>
      <c r="E10" s="12" t="n">
        <f aca="false">+enginePTE!M12</f>
        <v>0.4181148</v>
      </c>
      <c r="F10" s="12" t="n">
        <f aca="false">+enginePTE!N12</f>
        <v>0.274175955</v>
      </c>
      <c r="G10" s="13" t="n">
        <f aca="false">+enginePTE!F33</f>
        <v>0.28957275</v>
      </c>
      <c r="H10" s="14" t="n">
        <f aca="false">+enginePTE!K33</f>
        <v>0.4576662</v>
      </c>
    </row>
    <row r="11" customFormat="false" ht="15" hidden="false" customHeight="false" outlineLevel="0" collapsed="false">
      <c r="A11" s="11" t="s">
        <v>15</v>
      </c>
      <c r="B11" s="12" t="n">
        <f aca="false">+enginePTE!J13</f>
        <v>1.384956</v>
      </c>
      <c r="C11" s="12" t="n">
        <f aca="false">+enginePTE!K13</f>
        <v>130.3488</v>
      </c>
      <c r="D11" s="12" t="n">
        <f aca="false">+enginePTE!L13</f>
        <v>33.40188</v>
      </c>
      <c r="E11" s="12" t="n">
        <f aca="false">+enginePTE!M13</f>
        <v>0.855414</v>
      </c>
      <c r="F11" s="12" t="n">
        <f aca="false">+enginePTE!N13</f>
        <v>2.688444</v>
      </c>
      <c r="G11" s="13" t="n">
        <f aca="false">+enginePTE!F34</f>
        <v>0.2892114</v>
      </c>
      <c r="H11" s="14" t="n">
        <f aca="false">+enginePTE!K34</f>
        <v>0.41833818</v>
      </c>
    </row>
    <row r="12" customFormat="false" ht="15" hidden="false" customHeight="false" outlineLevel="0" collapsed="false">
      <c r="A12" s="15" t="s">
        <v>16</v>
      </c>
      <c r="B12" s="16" t="n">
        <v>0</v>
      </c>
      <c r="C12" s="17" t="n">
        <v>0</v>
      </c>
      <c r="D12" s="17" t="n">
        <v>0</v>
      </c>
      <c r="E12" s="17" t="n">
        <f aca="false">+TANKs!H9</f>
        <v>0.5855</v>
      </c>
      <c r="F12" s="17" t="n">
        <v>0</v>
      </c>
      <c r="G12" s="18" t="n">
        <v>0</v>
      </c>
      <c r="H12" s="19" t="n">
        <v>0</v>
      </c>
    </row>
    <row r="13" customFormat="false" ht="15" hidden="false" customHeight="false" outlineLevel="0" collapsed="false">
      <c r="A13" s="15" t="s">
        <v>17</v>
      </c>
      <c r="B13" s="16" t="n">
        <v>0</v>
      </c>
      <c r="C13" s="17" t="n">
        <v>0</v>
      </c>
      <c r="D13" s="17" t="n">
        <v>0</v>
      </c>
      <c r="E13" s="17" t="n">
        <f aca="false">[1]tank!H13</f>
        <v>0</v>
      </c>
      <c r="F13" s="17" t="n">
        <v>0</v>
      </c>
      <c r="G13" s="18" t="n">
        <v>0</v>
      </c>
      <c r="H13" s="19" t="n">
        <v>0</v>
      </c>
    </row>
    <row r="14" customFormat="false" ht="15" hidden="false" customHeight="false" outlineLevel="0" collapsed="false">
      <c r="A14" s="15" t="s">
        <v>18</v>
      </c>
      <c r="B14" s="16" t="n">
        <v>0</v>
      </c>
      <c r="C14" s="17" t="n">
        <v>0</v>
      </c>
      <c r="D14" s="17" t="n">
        <v>0</v>
      </c>
      <c r="E14" s="17" t="n">
        <f aca="false">[1]tank!H14</f>
        <v>0</v>
      </c>
      <c r="F14" s="17" t="n">
        <v>0</v>
      </c>
      <c r="G14" s="18" t="n">
        <v>0</v>
      </c>
      <c r="H14" s="19" t="n">
        <v>0</v>
      </c>
    </row>
    <row r="15" customFormat="false" ht="15" hidden="false" customHeight="false" outlineLevel="0" collapsed="false">
      <c r="A15" s="15" t="s">
        <v>19</v>
      </c>
      <c r="B15" s="16" t="n">
        <v>0</v>
      </c>
      <c r="C15" s="17" t="n">
        <v>0</v>
      </c>
      <c r="D15" s="17" t="n">
        <v>0</v>
      </c>
      <c r="E15" s="17" t="n">
        <v>0</v>
      </c>
      <c r="F15" s="17" t="n">
        <v>0</v>
      </c>
      <c r="G15" s="18" t="n">
        <v>0</v>
      </c>
      <c r="H15" s="19" t="n">
        <v>0</v>
      </c>
    </row>
    <row r="16" customFormat="false" ht="15" hidden="false" customHeight="false" outlineLevel="0" collapsed="false">
      <c r="A16" s="15" t="s">
        <v>20</v>
      </c>
      <c r="B16" s="16" t="n">
        <v>0</v>
      </c>
      <c r="C16" s="17" t="n">
        <v>0</v>
      </c>
      <c r="D16" s="17" t="n">
        <v>0</v>
      </c>
      <c r="E16" s="17" t="n">
        <v>0</v>
      </c>
      <c r="F16" s="17" t="n">
        <v>0</v>
      </c>
      <c r="G16" s="18" t="n">
        <v>0</v>
      </c>
      <c r="H16" s="19" t="n">
        <v>0</v>
      </c>
    </row>
    <row r="17" customFormat="false" ht="15" hidden="false" customHeight="false" outlineLevel="0" collapsed="false">
      <c r="A17" s="15" t="s">
        <v>21</v>
      </c>
      <c r="B17" s="16" t="n">
        <v>0</v>
      </c>
      <c r="C17" s="17" t="n">
        <v>0</v>
      </c>
      <c r="D17" s="17" t="n">
        <v>0</v>
      </c>
      <c r="E17" s="17" t="n">
        <v>0</v>
      </c>
      <c r="F17" s="17" t="n">
        <v>0</v>
      </c>
      <c r="G17" s="18" t="n">
        <v>0</v>
      </c>
      <c r="H17" s="19" t="n">
        <v>0</v>
      </c>
    </row>
    <row r="18" customFormat="false" ht="15" hidden="false" customHeight="false" outlineLevel="0" collapsed="false">
      <c r="A18" s="15" t="s">
        <v>22</v>
      </c>
      <c r="B18" s="16" t="n">
        <v>0</v>
      </c>
      <c r="C18" s="17" t="n">
        <v>0</v>
      </c>
      <c r="D18" s="17" t="n">
        <v>0</v>
      </c>
      <c r="E18" s="17" t="n">
        <v>0</v>
      </c>
      <c r="F18" s="17" t="n">
        <v>0</v>
      </c>
      <c r="G18" s="18" t="n">
        <v>0</v>
      </c>
      <c r="H18" s="19" t="n">
        <v>0</v>
      </c>
    </row>
    <row r="19" customFormat="false" ht="15.75" hidden="false" customHeight="false" outlineLevel="0" collapsed="false">
      <c r="A19" s="20" t="s">
        <v>23</v>
      </c>
      <c r="B19" s="21" t="n">
        <v>0</v>
      </c>
      <c r="C19" s="22" t="n">
        <v>0</v>
      </c>
      <c r="D19" s="22" t="n">
        <v>0</v>
      </c>
      <c r="E19" s="22" t="n">
        <v>0</v>
      </c>
      <c r="F19" s="22" t="n">
        <v>0</v>
      </c>
      <c r="G19" s="23" t="n">
        <v>0</v>
      </c>
      <c r="H19" s="24" t="n">
        <v>0</v>
      </c>
    </row>
    <row r="20" customFormat="false" ht="16.5" hidden="false" customHeight="false" outlineLevel="0" collapsed="false">
      <c r="A20" s="25" t="s">
        <v>24</v>
      </c>
      <c r="B20" s="26" t="n">
        <f aca="false">SUM(B10:B19)</f>
        <v>1.39314879</v>
      </c>
      <c r="C20" s="27" t="n">
        <f aca="false">SUM(C10:C19)</f>
        <v>161.566155</v>
      </c>
      <c r="D20" s="27" t="n">
        <f aca="false">SUM(D10:D19)</f>
        <v>85.94874</v>
      </c>
      <c r="E20" s="27" t="n">
        <f aca="false">SUM(E10:E19)</f>
        <v>1.8590288</v>
      </c>
      <c r="F20" s="27" t="n">
        <f aca="false">SUM(F10:F19)</f>
        <v>2.962619955</v>
      </c>
      <c r="G20" s="28" t="n">
        <f aca="false">SUM(G10:G19)</f>
        <v>0.57878415</v>
      </c>
      <c r="H20" s="29" t="n">
        <f aca="false">SUM(H10:H19)</f>
        <v>0.87600438</v>
      </c>
    </row>
    <row r="21" customFormat="false" ht="15" hidden="false" customHeight="false" outlineLevel="0" collapsed="false">
      <c r="A21" s="2" t="s">
        <v>25</v>
      </c>
      <c r="B21" s="2"/>
      <c r="C21" s="2"/>
      <c r="D21" s="2"/>
      <c r="E21" s="2"/>
      <c r="F21" s="2"/>
      <c r="G21" s="2"/>
      <c r="H21" s="2"/>
    </row>
    <row r="22" customFormat="false" ht="15.75" hidden="false" customHeight="false" outlineLevel="0" collapsed="false">
      <c r="A22" s="30" t="s">
        <v>26</v>
      </c>
      <c r="B22" s="30"/>
      <c r="C22" s="30"/>
      <c r="D22" s="30"/>
      <c r="E22" s="30"/>
      <c r="F22" s="30"/>
      <c r="G22" s="30"/>
      <c r="H22" s="30"/>
    </row>
  </sheetData>
  <mergeCells count="1">
    <mergeCell ref="B8:H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9" activeCellId="0" sqref="G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21.28"/>
    <col collapsed="false" customWidth="true" hidden="false" outlineLevel="0" max="3" min="3" style="0" width="13.41"/>
    <col collapsed="false" customWidth="true" hidden="false" outlineLevel="0" max="4" min="4" style="0" width="14.85"/>
    <col collapsed="false" customWidth="true" hidden="false" outlineLevel="0" max="5" min="5" style="0" width="11.99"/>
    <col collapsed="false" customWidth="true" hidden="false" outlineLevel="0" max="6" min="6" style="0" width="10.41"/>
    <col collapsed="false" customWidth="true" hidden="false" outlineLevel="0" max="7" min="7" style="0" width="10.56"/>
    <col collapsed="false" customWidth="true" hidden="false" outlineLevel="0" max="8" min="8" style="0" width="13.41"/>
    <col collapsed="false" customWidth="true" hidden="false" outlineLevel="0" max="9" min="9" style="0" width="12.85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31" t="s">
        <v>27</v>
      </c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32"/>
      <c r="B6" s="33"/>
      <c r="C6" s="34"/>
      <c r="D6" s="34" t="s">
        <v>28</v>
      </c>
      <c r="E6" s="34" t="s">
        <v>29</v>
      </c>
      <c r="F6" s="34" t="s">
        <v>30</v>
      </c>
      <c r="G6" s="34" t="s">
        <v>31</v>
      </c>
      <c r="H6" s="34" t="s">
        <v>28</v>
      </c>
      <c r="I6" s="34" t="s">
        <v>32</v>
      </c>
      <c r="J6" s="2"/>
    </row>
    <row r="7" customFormat="false" ht="15" hidden="false" customHeight="false" outlineLevel="0" collapsed="false">
      <c r="A7" s="35"/>
      <c r="B7" s="36"/>
      <c r="C7" s="37" t="s">
        <v>33</v>
      </c>
      <c r="D7" s="37" t="s">
        <v>34</v>
      </c>
      <c r="E7" s="37" t="s">
        <v>35</v>
      </c>
      <c r="F7" s="37" t="s">
        <v>36</v>
      </c>
      <c r="G7" s="37" t="s">
        <v>36</v>
      </c>
      <c r="H7" s="37" t="s">
        <v>37</v>
      </c>
      <c r="I7" s="37" t="s">
        <v>38</v>
      </c>
      <c r="J7" s="2"/>
    </row>
    <row r="8" customFormat="false" ht="15.75" hidden="false" customHeight="false" outlineLevel="0" collapsed="false">
      <c r="A8" s="38" t="s">
        <v>39</v>
      </c>
      <c r="B8" s="39" t="s">
        <v>40</v>
      </c>
      <c r="C8" s="40" t="s">
        <v>41</v>
      </c>
      <c r="D8" s="40" t="s">
        <v>42</v>
      </c>
      <c r="E8" s="40" t="s">
        <v>43</v>
      </c>
      <c r="F8" s="40" t="s">
        <v>44</v>
      </c>
      <c r="G8" s="40" t="s">
        <v>44</v>
      </c>
      <c r="H8" s="40" t="s">
        <v>45</v>
      </c>
      <c r="I8" s="40" t="s">
        <v>46</v>
      </c>
      <c r="J8" s="2"/>
    </row>
    <row r="9" customFormat="false" ht="15.75" hidden="false" customHeight="false" outlineLevel="0" collapsed="false">
      <c r="A9" s="35" t="s">
        <v>16</v>
      </c>
      <c r="B9" s="36" t="s">
        <v>47</v>
      </c>
      <c r="C9" s="41" t="n">
        <v>8820</v>
      </c>
      <c r="D9" s="41" t="n">
        <f aca="false">+C9*12</f>
        <v>105840</v>
      </c>
      <c r="E9" s="42" t="n">
        <v>4200</v>
      </c>
      <c r="F9" s="43" t="n">
        <v>526</v>
      </c>
      <c r="G9" s="43" t="n">
        <v>645</v>
      </c>
      <c r="H9" s="44" t="n">
        <f aca="false">(F9+G9)/2000</f>
        <v>0.5855</v>
      </c>
      <c r="I9" s="43" t="n">
        <f aca="false">+((F9*E9)/D9)+G9/8760</f>
        <v>20.9466460100022</v>
      </c>
      <c r="J9" s="2"/>
    </row>
    <row r="10" customFormat="false" ht="15" hidden="false" customHeight="false" outlineLevel="0" collapsed="false">
      <c r="A10" s="35" t="s">
        <v>17</v>
      </c>
      <c r="B10" s="36" t="s">
        <v>48</v>
      </c>
      <c r="C10" s="41" t="n">
        <v>3000</v>
      </c>
      <c r="D10" s="41" t="n">
        <f aca="false">+C10*12</f>
        <v>36000</v>
      </c>
      <c r="E10" s="42" t="n">
        <v>4200</v>
      </c>
      <c r="F10" s="43" t="n">
        <v>0</v>
      </c>
      <c r="G10" s="43" t="n">
        <v>0</v>
      </c>
      <c r="H10" s="43" t="n">
        <f aca="false">(F10+G10)/2000</f>
        <v>0</v>
      </c>
      <c r="I10" s="43" t="n">
        <f aca="false">+((F10*E10)/D10)+G10/8760</f>
        <v>0</v>
      </c>
      <c r="J10" s="2"/>
    </row>
    <row r="11" customFormat="false" ht="15" hidden="false" customHeight="false" outlineLevel="0" collapsed="false">
      <c r="A11" s="35" t="s">
        <v>18</v>
      </c>
      <c r="B11" s="36" t="s">
        <v>48</v>
      </c>
      <c r="C11" s="41" t="n">
        <v>2202</v>
      </c>
      <c r="D11" s="41" t="n">
        <f aca="false">+C11*12</f>
        <v>26424</v>
      </c>
      <c r="E11" s="42" t="n">
        <v>4200</v>
      </c>
      <c r="F11" s="43" t="n">
        <v>0</v>
      </c>
      <c r="G11" s="43" t="n">
        <v>0</v>
      </c>
      <c r="H11" s="43" t="n">
        <f aca="false">(F11+G11)/2000</f>
        <v>0</v>
      </c>
      <c r="I11" s="43" t="n">
        <f aca="false">+((F11*E11)/D11)+G11/8760</f>
        <v>0</v>
      </c>
      <c r="J11" s="2"/>
    </row>
    <row r="12" customFormat="false" ht="15" hidden="false" customHeight="false" outlineLevel="0" collapsed="false">
      <c r="A12" s="35" t="s">
        <v>19</v>
      </c>
      <c r="B12" s="36" t="s">
        <v>49</v>
      </c>
      <c r="C12" s="41" t="n">
        <v>1000</v>
      </c>
      <c r="D12" s="41" t="n">
        <f aca="false">+C12*12</f>
        <v>12000</v>
      </c>
      <c r="E12" s="42" t="n">
        <v>4200</v>
      </c>
      <c r="F12" s="43" t="n">
        <v>0</v>
      </c>
      <c r="G12" s="43" t="n">
        <v>0</v>
      </c>
      <c r="H12" s="43" t="n">
        <v>0</v>
      </c>
      <c r="I12" s="43" t="n">
        <v>0</v>
      </c>
      <c r="J12" s="2"/>
    </row>
    <row r="13" customFormat="false" ht="15" hidden="false" customHeight="false" outlineLevel="0" collapsed="false">
      <c r="A13" s="35" t="s">
        <v>20</v>
      </c>
      <c r="B13" s="36" t="s">
        <v>49</v>
      </c>
      <c r="C13" s="41" t="n">
        <v>939</v>
      </c>
      <c r="D13" s="41" t="n">
        <f aca="false">+C13*12</f>
        <v>11268</v>
      </c>
      <c r="E13" s="42" t="n">
        <v>4200</v>
      </c>
      <c r="F13" s="43" t="n">
        <v>0</v>
      </c>
      <c r="G13" s="43" t="n">
        <v>0</v>
      </c>
      <c r="H13" s="43" t="n">
        <f aca="false">(F13+G13)/2000</f>
        <v>0</v>
      </c>
      <c r="I13" s="43" t="n">
        <f aca="false">+((F13*E13)/D13)+G13/8760</f>
        <v>0</v>
      </c>
      <c r="J13" s="2"/>
    </row>
    <row r="14" customFormat="false" ht="15" hidden="false" customHeight="false" outlineLevel="0" collapsed="false">
      <c r="A14" s="45" t="s">
        <v>21</v>
      </c>
      <c r="B14" s="46" t="s">
        <v>50</v>
      </c>
      <c r="C14" s="47" t="n">
        <v>3286</v>
      </c>
      <c r="D14" s="47" t="n">
        <f aca="false">+C14*12</f>
        <v>39432</v>
      </c>
      <c r="E14" s="48" t="n">
        <v>4200</v>
      </c>
      <c r="F14" s="49" t="n">
        <v>0</v>
      </c>
      <c r="G14" s="49" t="n">
        <v>0</v>
      </c>
      <c r="H14" s="49" t="n">
        <f aca="false">(F14+G14)/2000</f>
        <v>0</v>
      </c>
      <c r="I14" s="49" t="n">
        <f aca="false">+((F14*E14)/D14)+G14/8760</f>
        <v>0</v>
      </c>
      <c r="J14" s="2"/>
    </row>
    <row r="15" customFormat="false" ht="15" hidden="false" customHeight="false" outlineLevel="0" collapsed="false">
      <c r="A15" s="45" t="s">
        <v>24</v>
      </c>
      <c r="B15" s="46"/>
      <c r="C15" s="50"/>
      <c r="D15" s="51"/>
      <c r="E15" s="50"/>
      <c r="F15" s="52" t="n">
        <f aca="false">SUM(F9:F14)</f>
        <v>526</v>
      </c>
      <c r="G15" s="52" t="n">
        <f aca="false">SUM(G9:G14)</f>
        <v>645</v>
      </c>
      <c r="H15" s="52" t="n">
        <f aca="false">SUM(H9:H14)</f>
        <v>0.5855</v>
      </c>
      <c r="I15" s="52" t="n">
        <f aca="false">SUM(I9:I14)</f>
        <v>20.9466460100022</v>
      </c>
      <c r="J15" s="2"/>
    </row>
    <row r="16" customFormat="false" ht="15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false" outlineLevel="0" collapsed="false">
      <c r="A17" s="53" t="s">
        <v>25</v>
      </c>
      <c r="B17" s="2"/>
      <c r="C17" s="2"/>
      <c r="D17" s="2"/>
      <c r="E17" s="2"/>
      <c r="F17" s="2"/>
      <c r="G17" s="2"/>
      <c r="H17" s="2"/>
      <c r="I17" s="2"/>
      <c r="J17" s="2"/>
    </row>
    <row r="18" customFormat="false" ht="15" hidden="false" customHeight="false" outlineLevel="0" collapsed="false">
      <c r="A18" s="53" t="s">
        <v>51</v>
      </c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53" t="s">
        <v>52</v>
      </c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customFormat="false" ht="15.75" hidden="false" customHeight="false" outlineLevel="0" collapsed="false">
      <c r="A21" s="30"/>
      <c r="B21" s="30"/>
      <c r="C21" s="30"/>
      <c r="D21" s="30"/>
      <c r="E21" s="30"/>
      <c r="F21" s="30"/>
      <c r="G21" s="30"/>
      <c r="H21" s="30"/>
      <c r="I21" s="30"/>
      <c r="J21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17.28"/>
    <col collapsed="false" customWidth="true" hidden="false" outlineLevel="0" max="3" min="3" style="0" width="10.99"/>
    <col collapsed="false" customWidth="true" hidden="false" outlineLevel="0" max="4" min="4" style="0" width="8.14"/>
    <col collapsed="false" customWidth="true" hidden="false" outlineLevel="0" max="5" min="5" style="0" width="15.41"/>
    <col collapsed="false" customWidth="true" hidden="false" outlineLevel="0" max="6" min="6" style="0" width="10.56"/>
    <col collapsed="false" customWidth="true" hidden="false" outlineLevel="0" max="7" min="7" style="0" width="16.84"/>
    <col collapsed="false" customWidth="true" hidden="false" outlineLevel="0" max="8" min="8" style="0" width="13.7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</row>
    <row r="5" customFormat="false" ht="15.75" hidden="false" customHeight="false" outlineLevel="0" collapsed="false">
      <c r="A5" s="54" t="s">
        <v>53</v>
      </c>
      <c r="B5" s="2"/>
      <c r="C5" s="2"/>
      <c r="D5" s="2"/>
      <c r="E5" s="2"/>
      <c r="F5" s="55"/>
      <c r="G5" s="2"/>
      <c r="H5" s="2"/>
    </row>
    <row r="6" customFormat="false" ht="15" hidden="false" customHeight="false" outlineLevel="0" collapsed="false">
      <c r="A6" s="2"/>
      <c r="B6" s="2"/>
      <c r="C6" s="2"/>
      <c r="D6" s="2"/>
      <c r="E6" s="2"/>
      <c r="F6" s="55"/>
      <c r="G6" s="2"/>
      <c r="H6" s="2"/>
    </row>
    <row r="7" customFormat="false" ht="15" hidden="false" customHeight="false" outlineLevel="0" collapsed="false">
      <c r="A7" s="56"/>
      <c r="B7" s="57"/>
      <c r="C7" s="58" t="s">
        <v>54</v>
      </c>
      <c r="D7" s="58" t="s">
        <v>55</v>
      </c>
      <c r="E7" s="58" t="s">
        <v>56</v>
      </c>
      <c r="F7" s="58" t="s">
        <v>57</v>
      </c>
      <c r="G7" s="58" t="s">
        <v>58</v>
      </c>
      <c r="H7" s="59" t="s">
        <v>59</v>
      </c>
    </row>
    <row r="8" customFormat="false" ht="15" hidden="false" customHeight="false" outlineLevel="0" collapsed="false">
      <c r="A8" s="60" t="s">
        <v>60</v>
      </c>
      <c r="B8" s="61" t="s">
        <v>61</v>
      </c>
      <c r="C8" s="62" t="s">
        <v>62</v>
      </c>
      <c r="D8" s="62" t="s">
        <v>63</v>
      </c>
      <c r="E8" s="62" t="s">
        <v>64</v>
      </c>
      <c r="F8" s="62" t="s">
        <v>65</v>
      </c>
      <c r="G8" s="62" t="s">
        <v>66</v>
      </c>
      <c r="H8" s="63" t="s">
        <v>67</v>
      </c>
    </row>
    <row r="9" customFormat="false" ht="15" hidden="false" customHeight="false" outlineLevel="0" collapsed="false">
      <c r="A9" s="64"/>
      <c r="B9" s="65"/>
      <c r="C9" s="66" t="s">
        <v>68</v>
      </c>
      <c r="D9" s="66" t="s">
        <v>69</v>
      </c>
      <c r="E9" s="66" t="s">
        <v>70</v>
      </c>
      <c r="F9" s="66"/>
      <c r="G9" s="66" t="s">
        <v>71</v>
      </c>
      <c r="H9" s="67" t="s">
        <v>72</v>
      </c>
    </row>
    <row r="10" customFormat="false" ht="15" hidden="false" customHeight="false" outlineLevel="0" collapsed="false">
      <c r="A10" s="68"/>
      <c r="B10" s="68"/>
      <c r="C10" s="2"/>
      <c r="D10" s="2"/>
      <c r="E10" s="2"/>
      <c r="F10" s="2"/>
      <c r="G10" s="2"/>
      <c r="H10" s="36"/>
    </row>
    <row r="11" customFormat="false" ht="15" hidden="false" customHeight="false" outlineLevel="0" collapsed="false">
      <c r="A11" s="69" t="s">
        <v>23</v>
      </c>
      <c r="B11" s="69" t="s">
        <v>73</v>
      </c>
      <c r="C11" s="70" t="n">
        <v>68</v>
      </c>
      <c r="D11" s="71" t="n">
        <v>65.56</v>
      </c>
      <c r="E11" s="72" t="n">
        <v>4.1</v>
      </c>
      <c r="F11" s="73" t="n">
        <v>0.6</v>
      </c>
      <c r="G11" s="74" t="n">
        <f aca="false">+TANKs!D9</f>
        <v>105840</v>
      </c>
      <c r="H11" s="75" t="n">
        <f aca="false">(12.46*E11*F11*C11/(D11+460))*(G11/1000)/2000</f>
        <v>0.209874460948322</v>
      </c>
    </row>
    <row r="12" customFormat="false" ht="15" hidden="false" customHeight="false" outlineLevel="0" collapsed="false">
      <c r="A12" s="76"/>
      <c r="B12" s="76"/>
      <c r="C12" s="77"/>
      <c r="D12" s="77"/>
      <c r="E12" s="77"/>
      <c r="F12" s="77"/>
      <c r="G12" s="77"/>
      <c r="H12" s="46"/>
    </row>
    <row r="13" customFormat="false" ht="15" hidden="false" customHeight="false" outlineLevel="0" collapsed="false">
      <c r="A13" s="2"/>
      <c r="B13" s="2"/>
      <c r="C13" s="2"/>
      <c r="D13" s="2"/>
      <c r="E13" s="2"/>
      <c r="F13" s="2"/>
      <c r="G13" s="2"/>
      <c r="H13" s="2"/>
    </row>
    <row r="14" customFormat="false" ht="15" hidden="false" customHeight="false" outlineLevel="0" collapsed="false">
      <c r="A14" s="53" t="s">
        <v>25</v>
      </c>
      <c r="B14" s="2"/>
      <c r="C14" s="2"/>
      <c r="D14" s="2"/>
      <c r="E14" s="2"/>
      <c r="F14" s="2"/>
      <c r="G14" s="2"/>
      <c r="H14" s="2"/>
    </row>
    <row r="15" customFormat="false" ht="15.75" hidden="false" customHeight="false" outlineLevel="0" collapsed="false">
      <c r="A15" s="78" t="s">
        <v>74</v>
      </c>
      <c r="B15" s="30"/>
      <c r="C15" s="30"/>
      <c r="D15" s="30"/>
      <c r="E15" s="30"/>
      <c r="F15" s="30"/>
      <c r="G15" s="30"/>
      <c r="H15" s="30"/>
    </row>
    <row r="16" customFormat="false" ht="15.75" hidden="false" customHeight="false" outlineLevel="0" collapsed="false">
      <c r="A16" s="78" t="s">
        <v>75</v>
      </c>
      <c r="B16" s="30"/>
      <c r="C16" s="30"/>
      <c r="D16" s="30"/>
      <c r="E16" s="30"/>
      <c r="F16" s="30"/>
      <c r="G16" s="30"/>
      <c r="H16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2"/>
  <sheetViews>
    <sheetView showFormulas="false" showGridLines="true" showRowColHeaders="true" showZeros="true" rightToLeft="false" tabSelected="false" showOutlineSymbols="true" defaultGridColor="true" view="normal" topLeftCell="A25" colorId="64" zoomScale="75" zoomScaleNormal="75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4.28"/>
    <col collapsed="false" customWidth="true" hidden="false" outlineLevel="0" max="3" min="3" style="0" width="14.41"/>
    <col collapsed="false" customWidth="true" hidden="false" outlineLevel="0" max="4" min="4" style="0" width="14.56"/>
    <col collapsed="false" customWidth="true" hidden="false" outlineLevel="0" max="5" min="5" style="0" width="12.28"/>
    <col collapsed="false" customWidth="true" hidden="false" outlineLevel="0" max="6" min="6" style="0" width="10.56"/>
    <col collapsed="false" customWidth="true" hidden="false" outlineLevel="0" max="7" min="7" style="0" width="13.28"/>
    <col collapsed="false" customWidth="true" hidden="false" outlineLevel="0" max="8" min="8" style="0" width="8.28"/>
    <col collapsed="false" customWidth="true" hidden="false" outlineLevel="0" max="9" min="9" style="0" width="8.56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false" outlineLevel="0" collapsed="false">
      <c r="A4" s="3"/>
      <c r="B4" s="2"/>
      <c r="C4" s="2"/>
      <c r="D4" s="2"/>
      <c r="E4" s="2"/>
      <c r="F4" s="2"/>
      <c r="G4" s="2"/>
      <c r="H4" s="2"/>
      <c r="I4" s="2"/>
    </row>
    <row r="5" customFormat="false" ht="15.75" hidden="false" customHeight="false" outlineLevel="0" collapsed="false">
      <c r="A5" s="54" t="s">
        <v>76</v>
      </c>
      <c r="B5" s="2"/>
      <c r="C5" s="2"/>
      <c r="D5" s="2"/>
      <c r="E5" s="2"/>
      <c r="F5" s="2"/>
      <c r="G5" s="2"/>
      <c r="H5" s="2"/>
      <c r="I5" s="2"/>
    </row>
    <row r="6" customFormat="false" ht="15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</row>
    <row r="7" customFormat="false" ht="15.75" hidden="false" customHeight="false" outlineLevel="0" collapsed="false">
      <c r="A7" s="79" t="s">
        <v>77</v>
      </c>
      <c r="B7" s="80" t="s">
        <v>78</v>
      </c>
      <c r="C7" s="80" t="s">
        <v>77</v>
      </c>
      <c r="D7" s="81" t="s">
        <v>79</v>
      </c>
      <c r="E7" s="80" t="s">
        <v>80</v>
      </c>
      <c r="F7" s="81" t="s">
        <v>81</v>
      </c>
      <c r="G7" s="82" t="s">
        <v>82</v>
      </c>
      <c r="H7" s="82"/>
      <c r="I7" s="82"/>
    </row>
    <row r="8" customFormat="false" ht="18.75" hidden="false" customHeight="false" outlineLevel="0" collapsed="false">
      <c r="A8" s="83" t="s">
        <v>83</v>
      </c>
      <c r="B8" s="84"/>
      <c r="C8" s="84" t="s">
        <v>84</v>
      </c>
      <c r="D8" s="84" t="s">
        <v>85</v>
      </c>
      <c r="E8" s="84" t="s">
        <v>86</v>
      </c>
      <c r="F8" s="84" t="s">
        <v>87</v>
      </c>
      <c r="G8" s="85" t="s">
        <v>28</v>
      </c>
      <c r="H8" s="85"/>
      <c r="I8" s="86" t="s">
        <v>88</v>
      </c>
    </row>
    <row r="9" customFormat="false" ht="16.5" hidden="false" customHeight="false" outlineLevel="0" collapsed="false">
      <c r="A9" s="87"/>
      <c r="B9" s="88"/>
      <c r="C9" s="89" t="s">
        <v>89</v>
      </c>
      <c r="D9" s="90" t="s">
        <v>90</v>
      </c>
      <c r="E9" s="89" t="s">
        <v>91</v>
      </c>
      <c r="F9" s="89" t="s">
        <v>92</v>
      </c>
      <c r="G9" s="91" t="s">
        <v>44</v>
      </c>
      <c r="H9" s="91" t="s">
        <v>93</v>
      </c>
      <c r="I9" s="92" t="s">
        <v>46</v>
      </c>
    </row>
    <row r="10" customFormat="false" ht="15" hidden="false" customHeight="false" outlineLevel="0" collapsed="false">
      <c r="A10" s="93" t="s">
        <v>94</v>
      </c>
      <c r="B10" s="94" t="s">
        <v>95</v>
      </c>
      <c r="C10" s="95" t="n">
        <v>188</v>
      </c>
      <c r="D10" s="96" t="n">
        <v>0.00992</v>
      </c>
      <c r="E10" s="97" t="n">
        <v>8760</v>
      </c>
      <c r="F10" s="98" t="n">
        <v>0.1</v>
      </c>
      <c r="G10" s="99" t="n">
        <f aca="false">(C10*D10*E10*F10)</f>
        <v>1633.70496</v>
      </c>
      <c r="H10" s="100" t="n">
        <f aca="false">G10/2000</f>
        <v>0.81685248</v>
      </c>
      <c r="I10" s="101" t="n">
        <f aca="false">G10/E10</f>
        <v>0.186496</v>
      </c>
    </row>
    <row r="11" customFormat="false" ht="15" hidden="false" customHeight="false" outlineLevel="0" collapsed="false">
      <c r="A11" s="102"/>
      <c r="B11" s="103" t="s">
        <v>96</v>
      </c>
      <c r="C11" s="104" t="n">
        <v>2</v>
      </c>
      <c r="D11" s="105" t="n">
        <v>0.00551</v>
      </c>
      <c r="E11" s="106" t="n">
        <v>8760</v>
      </c>
      <c r="F11" s="107" t="n">
        <v>1</v>
      </c>
      <c r="G11" s="108" t="n">
        <f aca="false">(C11*D11*E11*F11)</f>
        <v>96.5352</v>
      </c>
      <c r="H11" s="109" t="n">
        <f aca="false">G11/2000</f>
        <v>0.0482676</v>
      </c>
      <c r="I11" s="110" t="n">
        <f aca="false">G11/365</f>
        <v>0.26448</v>
      </c>
    </row>
    <row r="12" customFormat="false" ht="15" hidden="false" customHeight="false" outlineLevel="0" collapsed="false">
      <c r="A12" s="102"/>
      <c r="B12" s="103" t="s">
        <v>97</v>
      </c>
      <c r="C12" s="104" t="n">
        <v>0</v>
      </c>
      <c r="D12" s="105" t="n">
        <v>1.85E-005</v>
      </c>
      <c r="E12" s="106"/>
      <c r="F12" s="107" t="n">
        <v>1</v>
      </c>
      <c r="G12" s="108" t="n">
        <f aca="false">(C12*D12*E12*F12)</f>
        <v>0</v>
      </c>
      <c r="H12" s="109" t="n">
        <f aca="false">G12/2000</f>
        <v>0</v>
      </c>
      <c r="I12" s="110" t="n">
        <f aca="false">G12/365</f>
        <v>0</v>
      </c>
    </row>
    <row r="13" customFormat="false" ht="15" hidden="false" customHeight="false" outlineLevel="0" collapsed="false">
      <c r="A13" s="111"/>
      <c r="B13" s="103" t="s">
        <v>98</v>
      </c>
      <c r="C13" s="104" t="n">
        <v>0</v>
      </c>
      <c r="D13" s="105" t="n">
        <v>0.000216</v>
      </c>
      <c r="E13" s="106"/>
      <c r="F13" s="107" t="n">
        <v>1</v>
      </c>
      <c r="G13" s="108" t="n">
        <f aca="false">(C13*D13*E13*F13)</f>
        <v>0</v>
      </c>
      <c r="H13" s="109" t="n">
        <f aca="false">G13/2000</f>
        <v>0</v>
      </c>
      <c r="I13" s="110" t="n">
        <f aca="false">G13/365</f>
        <v>0</v>
      </c>
    </row>
    <row r="14" customFormat="false" ht="15" hidden="false" customHeight="false" outlineLevel="0" collapsed="false">
      <c r="A14" s="112" t="s">
        <v>99</v>
      </c>
      <c r="B14" s="103" t="s">
        <v>95</v>
      </c>
      <c r="C14" s="104" t="n">
        <v>0</v>
      </c>
      <c r="D14" s="105" t="n">
        <v>0.00529</v>
      </c>
      <c r="E14" s="106"/>
      <c r="F14" s="107" t="n">
        <v>0.1</v>
      </c>
      <c r="G14" s="108" t="n">
        <f aca="false">(C14*D14*E14*F14)</f>
        <v>0</v>
      </c>
      <c r="H14" s="109" t="n">
        <f aca="false">G14/2000</f>
        <v>0</v>
      </c>
      <c r="I14" s="110" t="n">
        <f aca="false">G14/365</f>
        <v>0</v>
      </c>
    </row>
    <row r="15" customFormat="false" ht="15.75" hidden="false" customHeight="false" outlineLevel="0" collapsed="false">
      <c r="A15" s="113"/>
      <c r="B15" s="103" t="s">
        <v>96</v>
      </c>
      <c r="C15" s="114" t="n">
        <v>0</v>
      </c>
      <c r="D15" s="105" t="n">
        <v>0.0287</v>
      </c>
      <c r="E15" s="106"/>
      <c r="F15" s="107" t="n">
        <v>1</v>
      </c>
      <c r="G15" s="108" t="n">
        <f aca="false">(C15*D15*E15*F15)</f>
        <v>0</v>
      </c>
      <c r="H15" s="109" t="n">
        <f aca="false">G15/2000</f>
        <v>0</v>
      </c>
      <c r="I15" s="110" t="n">
        <f aca="false">G15/365</f>
        <v>0</v>
      </c>
    </row>
    <row r="16" customFormat="false" ht="15.75" hidden="false" customHeight="false" outlineLevel="0" collapsed="false">
      <c r="A16" s="113"/>
      <c r="B16" s="103" t="s">
        <v>97</v>
      </c>
      <c r="C16" s="114" t="n">
        <v>0</v>
      </c>
      <c r="D16" s="105" t="s">
        <v>100</v>
      </c>
      <c r="E16" s="106"/>
      <c r="F16" s="107" t="n">
        <v>1</v>
      </c>
      <c r="G16" s="109" t="s">
        <v>100</v>
      </c>
      <c r="H16" s="109" t="s">
        <v>100</v>
      </c>
      <c r="I16" s="110" t="s">
        <v>100</v>
      </c>
    </row>
    <row r="17" customFormat="false" ht="15" hidden="false" customHeight="false" outlineLevel="0" collapsed="false">
      <c r="A17" s="111"/>
      <c r="B17" s="103" t="s">
        <v>98</v>
      </c>
      <c r="C17" s="114" t="n">
        <v>0</v>
      </c>
      <c r="D17" s="105" t="n">
        <v>5.29E-005</v>
      </c>
      <c r="E17" s="106"/>
      <c r="F17" s="107" t="n">
        <v>1</v>
      </c>
      <c r="G17" s="108" t="n">
        <f aca="false">(C17*D17*E17*F17)</f>
        <v>0</v>
      </c>
      <c r="H17" s="109" t="n">
        <f aca="false">G17/2000</f>
        <v>0</v>
      </c>
      <c r="I17" s="110" t="n">
        <f aca="false">G17/365</f>
        <v>0</v>
      </c>
    </row>
    <row r="18" customFormat="false" ht="15" hidden="false" customHeight="false" outlineLevel="0" collapsed="false">
      <c r="A18" s="112" t="s">
        <v>101</v>
      </c>
      <c r="B18" s="103" t="s">
        <v>95</v>
      </c>
      <c r="C18" s="114" t="n">
        <v>213</v>
      </c>
      <c r="D18" s="105" t="n">
        <v>0.00086</v>
      </c>
      <c r="E18" s="106" t="n">
        <v>8760</v>
      </c>
      <c r="F18" s="107" t="n">
        <v>0.1</v>
      </c>
      <c r="G18" s="108" t="n">
        <f aca="false">(C18*D18*E18*F18)</f>
        <v>160.46568</v>
      </c>
      <c r="H18" s="109" t="n">
        <f aca="false">G18/2000</f>
        <v>0.08023284</v>
      </c>
      <c r="I18" s="110" t="n">
        <f aca="false">G18/E18</f>
        <v>0.018318</v>
      </c>
    </row>
    <row r="19" customFormat="false" ht="15" hidden="false" customHeight="false" outlineLevel="0" collapsed="false">
      <c r="A19" s="102"/>
      <c r="B19" s="103" t="s">
        <v>96</v>
      </c>
      <c r="C19" s="104" t="n">
        <v>5</v>
      </c>
      <c r="D19" s="105" t="n">
        <v>0.000243</v>
      </c>
      <c r="E19" s="106" t="n">
        <v>8760</v>
      </c>
      <c r="F19" s="107" t="n">
        <v>1</v>
      </c>
      <c r="G19" s="108" t="n">
        <f aca="false">(C19*D19*E19*F19)</f>
        <v>10.6434</v>
      </c>
      <c r="H19" s="109" t="n">
        <f aca="false">G19/2000</f>
        <v>0.0053217</v>
      </c>
      <c r="I19" s="110" t="n">
        <f aca="false">G19/365</f>
        <v>0.02916</v>
      </c>
    </row>
    <row r="20" customFormat="false" ht="15" hidden="false" customHeight="false" outlineLevel="0" collapsed="false">
      <c r="A20" s="102"/>
      <c r="B20" s="103" t="s">
        <v>97</v>
      </c>
      <c r="C20" s="104" t="n">
        <v>0</v>
      </c>
      <c r="D20" s="105" t="n">
        <v>8.6E-007</v>
      </c>
      <c r="E20" s="106"/>
      <c r="F20" s="107" t="n">
        <v>1</v>
      </c>
      <c r="G20" s="108" t="n">
        <f aca="false">(C20*D20*E20*F20)</f>
        <v>0</v>
      </c>
      <c r="H20" s="109" t="n">
        <f aca="false">G20/2000</f>
        <v>0</v>
      </c>
      <c r="I20" s="110" t="n">
        <f aca="false">G20/365</f>
        <v>0</v>
      </c>
    </row>
    <row r="21" customFormat="false" ht="15" hidden="false" customHeight="false" outlineLevel="0" collapsed="false">
      <c r="A21" s="111"/>
      <c r="B21" s="103" t="s">
        <v>98</v>
      </c>
      <c r="C21" s="104" t="n">
        <v>0</v>
      </c>
      <c r="D21" s="105" t="n">
        <v>6.39E-006</v>
      </c>
      <c r="E21" s="106"/>
      <c r="F21" s="107" t="n">
        <v>1</v>
      </c>
      <c r="G21" s="108" t="n">
        <f aca="false">(C21*D21*E21*F21)</f>
        <v>0</v>
      </c>
      <c r="H21" s="109" t="n">
        <f aca="false">G21/2000</f>
        <v>0</v>
      </c>
      <c r="I21" s="110" t="n">
        <f aca="false">G21/365</f>
        <v>0</v>
      </c>
    </row>
    <row r="22" customFormat="false" ht="15" hidden="false" customHeight="false" outlineLevel="0" collapsed="false">
      <c r="A22" s="112" t="s">
        <v>102</v>
      </c>
      <c r="B22" s="103" t="s">
        <v>95</v>
      </c>
      <c r="C22" s="114" t="n">
        <v>1</v>
      </c>
      <c r="D22" s="105" t="n">
        <v>0.0194</v>
      </c>
      <c r="E22" s="106" t="n">
        <v>8760</v>
      </c>
      <c r="F22" s="107" t="n">
        <v>0.1</v>
      </c>
      <c r="G22" s="108" t="n">
        <f aca="false">(C22*D22*E22*F22)</f>
        <v>16.9944</v>
      </c>
      <c r="H22" s="109" t="n">
        <f aca="false">G22/2000</f>
        <v>0.0084972</v>
      </c>
      <c r="I22" s="110" t="n">
        <f aca="false">G22/E22</f>
        <v>0.00194</v>
      </c>
    </row>
    <row r="23" customFormat="false" ht="15" hidden="false" customHeight="false" outlineLevel="0" collapsed="false">
      <c r="A23" s="102"/>
      <c r="B23" s="103" t="s">
        <v>96</v>
      </c>
      <c r="C23" s="104" t="n">
        <v>0</v>
      </c>
      <c r="D23" s="105" t="n">
        <v>0.0165</v>
      </c>
      <c r="E23" s="106"/>
      <c r="F23" s="107" t="n">
        <v>1</v>
      </c>
      <c r="G23" s="108" t="n">
        <f aca="false">(C23*D23*E23*F23)</f>
        <v>0</v>
      </c>
      <c r="H23" s="109" t="n">
        <f aca="false">G23/2000</f>
        <v>0</v>
      </c>
      <c r="I23" s="110" t="n">
        <f aca="false">G23/365</f>
        <v>0</v>
      </c>
    </row>
    <row r="24" customFormat="false" ht="15" hidden="false" customHeight="false" outlineLevel="0" collapsed="false">
      <c r="A24" s="102"/>
      <c r="B24" s="103" t="s">
        <v>97</v>
      </c>
      <c r="C24" s="104" t="n">
        <v>0</v>
      </c>
      <c r="D24" s="105" t="n">
        <v>7.05E-005</v>
      </c>
      <c r="E24" s="106"/>
      <c r="F24" s="107" t="n">
        <v>1</v>
      </c>
      <c r="G24" s="108" t="n">
        <f aca="false">(C24*D24*E24*F24)</f>
        <v>0</v>
      </c>
      <c r="H24" s="109" t="n">
        <f aca="false">G24/2000</f>
        <v>0</v>
      </c>
      <c r="I24" s="110" t="n">
        <f aca="false">G24/365</f>
        <v>0</v>
      </c>
    </row>
    <row r="25" customFormat="false" ht="15" hidden="false" customHeight="false" outlineLevel="0" collapsed="false">
      <c r="A25" s="111"/>
      <c r="B25" s="103" t="s">
        <v>98</v>
      </c>
      <c r="C25" s="104" t="n">
        <v>0</v>
      </c>
      <c r="D25" s="105" t="n">
        <v>0.0309</v>
      </c>
      <c r="E25" s="106"/>
      <c r="F25" s="107" t="n">
        <v>1</v>
      </c>
      <c r="G25" s="108" t="n">
        <f aca="false">(C25*D25*E25*F25)</f>
        <v>0</v>
      </c>
      <c r="H25" s="109" t="n">
        <f aca="false">G25/2000</f>
        <v>0</v>
      </c>
      <c r="I25" s="110" t="n">
        <f aca="false">G25/365</f>
        <v>0</v>
      </c>
    </row>
    <row r="26" customFormat="false" ht="15" hidden="false" customHeight="false" outlineLevel="0" collapsed="false">
      <c r="A26" s="112" t="s">
        <v>103</v>
      </c>
      <c r="B26" s="103" t="s">
        <v>95</v>
      </c>
      <c r="C26" s="114" t="n">
        <v>5</v>
      </c>
      <c r="D26" s="105" t="n">
        <v>0.0194</v>
      </c>
      <c r="E26" s="106" t="n">
        <v>8760</v>
      </c>
      <c r="F26" s="107" t="n">
        <v>0.1</v>
      </c>
      <c r="G26" s="108" t="n">
        <f aca="false">(C26*D26*E26*F26)</f>
        <v>84.972</v>
      </c>
      <c r="H26" s="109" t="n">
        <f aca="false">G26/2000</f>
        <v>0.042486</v>
      </c>
      <c r="I26" s="110" t="n">
        <f aca="false">G26/E26</f>
        <v>0.0097</v>
      </c>
    </row>
    <row r="27" customFormat="false" ht="15" hidden="false" customHeight="false" outlineLevel="0" collapsed="false">
      <c r="A27" s="102"/>
      <c r="B27" s="103" t="s">
        <v>96</v>
      </c>
      <c r="C27" s="104" t="n">
        <v>0</v>
      </c>
      <c r="D27" s="105" t="n">
        <v>0.0165</v>
      </c>
      <c r="E27" s="106"/>
      <c r="F27" s="107" t="n">
        <v>1</v>
      </c>
      <c r="G27" s="108" t="n">
        <f aca="false">(C27*D27*E27*F27)</f>
        <v>0</v>
      </c>
      <c r="H27" s="109" t="n">
        <f aca="false">G27/2000</f>
        <v>0</v>
      </c>
      <c r="I27" s="110" t="n">
        <f aca="false">G27/365</f>
        <v>0</v>
      </c>
    </row>
    <row r="28" customFormat="false" ht="15" hidden="false" customHeight="false" outlineLevel="0" collapsed="false">
      <c r="A28" s="102"/>
      <c r="B28" s="103" t="s">
        <v>97</v>
      </c>
      <c r="C28" s="104" t="n">
        <v>0</v>
      </c>
      <c r="D28" s="105" t="n">
        <v>7.05E-005</v>
      </c>
      <c r="E28" s="106"/>
      <c r="F28" s="107" t="n">
        <v>1</v>
      </c>
      <c r="G28" s="108" t="n">
        <f aca="false">(C28*D28*E28*F28)</f>
        <v>0</v>
      </c>
      <c r="H28" s="109" t="n">
        <f aca="false">G28/2000</f>
        <v>0</v>
      </c>
      <c r="I28" s="110" t="n">
        <f aca="false">G28/365</f>
        <v>0</v>
      </c>
    </row>
    <row r="29" customFormat="false" ht="15" hidden="false" customHeight="false" outlineLevel="0" collapsed="false">
      <c r="A29" s="111"/>
      <c r="B29" s="103" t="s">
        <v>98</v>
      </c>
      <c r="C29" s="104" t="n">
        <v>0</v>
      </c>
      <c r="D29" s="105" t="n">
        <v>0.0309</v>
      </c>
      <c r="E29" s="106"/>
      <c r="F29" s="107" t="n">
        <v>1</v>
      </c>
      <c r="G29" s="108" t="n">
        <f aca="false">(C29*D29*E29*F29)</f>
        <v>0</v>
      </c>
      <c r="H29" s="109" t="n">
        <f aca="false">G29/2000</f>
        <v>0</v>
      </c>
      <c r="I29" s="110" t="n">
        <f aca="false">G29/365</f>
        <v>0</v>
      </c>
    </row>
    <row r="30" customFormat="false" ht="15" hidden="false" customHeight="false" outlineLevel="0" collapsed="false">
      <c r="A30" s="112" t="s">
        <v>104</v>
      </c>
      <c r="B30" s="103" t="s">
        <v>95</v>
      </c>
      <c r="C30" s="114" t="n">
        <v>0</v>
      </c>
      <c r="D30" s="105" t="n">
        <v>0.0194</v>
      </c>
      <c r="E30" s="106"/>
      <c r="F30" s="107" t="n">
        <v>0.0584</v>
      </c>
      <c r="G30" s="108" t="n">
        <f aca="false">(C30*D30*E30*F30)</f>
        <v>0</v>
      </c>
      <c r="H30" s="109" t="n">
        <f aca="false">G30/2000</f>
        <v>0</v>
      </c>
      <c r="I30" s="110" t="n">
        <f aca="false">G30/365</f>
        <v>0</v>
      </c>
    </row>
    <row r="31" customFormat="false" ht="15" hidden="false" customHeight="false" outlineLevel="0" collapsed="false">
      <c r="A31" s="102"/>
      <c r="B31" s="103" t="s">
        <v>96</v>
      </c>
      <c r="C31" s="104" t="n">
        <v>0</v>
      </c>
      <c r="D31" s="105" t="n">
        <v>0.0165</v>
      </c>
      <c r="E31" s="106"/>
      <c r="F31" s="107" t="n">
        <v>1</v>
      </c>
      <c r="G31" s="108" t="n">
        <f aca="false">(C31*D31*E31*F31)</f>
        <v>0</v>
      </c>
      <c r="H31" s="109" t="n">
        <f aca="false">G31/2000</f>
        <v>0</v>
      </c>
      <c r="I31" s="110" t="n">
        <f aca="false">G31/365</f>
        <v>0</v>
      </c>
    </row>
    <row r="32" customFormat="false" ht="15" hidden="false" customHeight="false" outlineLevel="0" collapsed="false">
      <c r="A32" s="102"/>
      <c r="B32" s="103" t="s">
        <v>97</v>
      </c>
      <c r="C32" s="104" t="n">
        <v>0</v>
      </c>
      <c r="D32" s="105" t="n">
        <v>7.05E-005</v>
      </c>
      <c r="E32" s="106"/>
      <c r="F32" s="107" t="n">
        <v>1</v>
      </c>
      <c r="G32" s="108" t="n">
        <f aca="false">(C32*D32*E32*F32)</f>
        <v>0</v>
      </c>
      <c r="H32" s="109" t="n">
        <f aca="false">G32/2000</f>
        <v>0</v>
      </c>
      <c r="I32" s="110" t="n">
        <f aca="false">G32/365</f>
        <v>0</v>
      </c>
    </row>
    <row r="33" customFormat="false" ht="15" hidden="false" customHeight="false" outlineLevel="0" collapsed="false">
      <c r="A33" s="111"/>
      <c r="B33" s="103" t="s">
        <v>98</v>
      </c>
      <c r="C33" s="104" t="n">
        <v>0</v>
      </c>
      <c r="D33" s="105" t="n">
        <v>0.0309</v>
      </c>
      <c r="E33" s="106"/>
      <c r="F33" s="107" t="n">
        <v>1</v>
      </c>
      <c r="G33" s="108" t="n">
        <f aca="false">(C33*D33*E33*F33)</f>
        <v>0</v>
      </c>
      <c r="H33" s="109" t="n">
        <f aca="false">G33/2000</f>
        <v>0</v>
      </c>
      <c r="I33" s="110" t="n">
        <f aca="false">G33/365</f>
        <v>0</v>
      </c>
    </row>
    <row r="34" customFormat="false" ht="15" hidden="false" customHeight="false" outlineLevel="0" collapsed="false">
      <c r="A34" s="112" t="s">
        <v>105</v>
      </c>
      <c r="B34" s="103" t="s">
        <v>95</v>
      </c>
      <c r="C34" s="114" t="n">
        <v>0</v>
      </c>
      <c r="D34" s="105" t="n">
        <v>0.0194</v>
      </c>
      <c r="E34" s="106"/>
      <c r="F34" s="107" t="n">
        <v>0.1</v>
      </c>
      <c r="G34" s="108" t="n">
        <f aca="false">(C34*D34*E34*F34)</f>
        <v>0</v>
      </c>
      <c r="H34" s="109" t="n">
        <f aca="false">G34/2000</f>
        <v>0</v>
      </c>
      <c r="I34" s="110" t="n">
        <f aca="false">G34/365</f>
        <v>0</v>
      </c>
    </row>
    <row r="35" customFormat="false" ht="15" hidden="false" customHeight="false" outlineLevel="0" collapsed="false">
      <c r="A35" s="102"/>
      <c r="B35" s="103" t="s">
        <v>96</v>
      </c>
      <c r="C35" s="104" t="n">
        <v>0</v>
      </c>
      <c r="D35" s="105" t="n">
        <v>0.0165</v>
      </c>
      <c r="E35" s="106"/>
      <c r="F35" s="107" t="n">
        <v>1</v>
      </c>
      <c r="G35" s="108" t="n">
        <f aca="false">(C35*D35*E35*F35)</f>
        <v>0</v>
      </c>
      <c r="H35" s="109" t="n">
        <f aca="false">G35/2000</f>
        <v>0</v>
      </c>
      <c r="I35" s="110" t="n">
        <f aca="false">G35/365</f>
        <v>0</v>
      </c>
    </row>
    <row r="36" customFormat="false" ht="15" hidden="false" customHeight="false" outlineLevel="0" collapsed="false">
      <c r="A36" s="102"/>
      <c r="B36" s="103" t="s">
        <v>97</v>
      </c>
      <c r="C36" s="104" t="n">
        <v>0</v>
      </c>
      <c r="D36" s="105" t="n">
        <v>7.05E-005</v>
      </c>
      <c r="E36" s="106"/>
      <c r="F36" s="107" t="n">
        <v>1</v>
      </c>
      <c r="G36" s="108" t="n">
        <f aca="false">(C36*D36*E36*F36)</f>
        <v>0</v>
      </c>
      <c r="H36" s="109" t="n">
        <f aca="false">G36/2000</f>
        <v>0</v>
      </c>
      <c r="I36" s="110" t="n">
        <f aca="false">G36/365</f>
        <v>0</v>
      </c>
    </row>
    <row r="37" customFormat="false" ht="15.75" hidden="false" customHeight="false" outlineLevel="0" collapsed="false">
      <c r="A37" s="115"/>
      <c r="B37" s="116" t="s">
        <v>98</v>
      </c>
      <c r="C37" s="117" t="n">
        <v>0</v>
      </c>
      <c r="D37" s="118" t="n">
        <v>0.0309</v>
      </c>
      <c r="E37" s="119"/>
      <c r="F37" s="120" t="n">
        <v>1</v>
      </c>
      <c r="G37" s="121" t="n">
        <f aca="false">(C37*D37*E37*F37)</f>
        <v>0</v>
      </c>
      <c r="H37" s="122" t="n">
        <f aca="false">G37/2000</f>
        <v>0</v>
      </c>
      <c r="I37" s="123" t="n">
        <f aca="false">G37/365</f>
        <v>0</v>
      </c>
    </row>
    <row r="38" customFormat="false" ht="16.5" hidden="false" customHeight="false" outlineLevel="0" collapsed="false">
      <c r="A38" s="124" t="s">
        <v>106</v>
      </c>
      <c r="B38" s="125"/>
      <c r="C38" s="126" t="n">
        <f aca="false">SUM(C10:C37)</f>
        <v>414</v>
      </c>
      <c r="D38" s="127" t="s">
        <v>107</v>
      </c>
      <c r="E38" s="128"/>
      <c r="F38" s="129"/>
      <c r="G38" s="130" t="n">
        <f aca="false">SUM(G10:G37)</f>
        <v>2003.31564</v>
      </c>
      <c r="H38" s="131" t="n">
        <f aca="false">SUM(H10:H37)</f>
        <v>1.00165782</v>
      </c>
      <c r="I38" s="132" t="n">
        <f aca="false">SUM(I10:I37)</f>
        <v>0.510094</v>
      </c>
    </row>
    <row r="39" customFormat="false" ht="15.75" hidden="false" customHeight="false" outlineLevel="0" collapsed="false">
      <c r="A39" s="133"/>
      <c r="B39" s="133"/>
      <c r="C39" s="134"/>
      <c r="D39" s="135"/>
      <c r="E39" s="136"/>
      <c r="F39" s="136"/>
      <c r="G39" s="137"/>
      <c r="H39" s="138"/>
      <c r="I39" s="138"/>
    </row>
    <row r="40" customFormat="false" ht="18.75" hidden="false" customHeight="false" outlineLevel="0" collapsed="false">
      <c r="A40" s="139" t="s">
        <v>108</v>
      </c>
      <c r="B40" s="140"/>
      <c r="C40" s="140"/>
      <c r="D40" s="140"/>
      <c r="E40" s="140"/>
      <c r="F40" s="140"/>
      <c r="G40" s="141"/>
      <c r="H40" s="142"/>
      <c r="I40" s="143"/>
    </row>
    <row r="41" customFormat="false" ht="18" hidden="false" customHeight="false" outlineLevel="0" collapsed="false">
      <c r="A41" s="144" t="s">
        <v>109</v>
      </c>
      <c r="B41" s="145"/>
      <c r="C41" s="140"/>
      <c r="D41" s="140"/>
      <c r="E41" s="140"/>
      <c r="F41" s="140"/>
      <c r="G41" s="140"/>
      <c r="H41" s="140"/>
      <c r="I41" s="140"/>
    </row>
    <row r="42" customFormat="false" ht="15" hidden="false" customHeight="false" outlineLevel="0" collapsed="false">
      <c r="A42" s="144" t="s">
        <v>110</v>
      </c>
      <c r="B42" s="2"/>
      <c r="C42" s="2"/>
      <c r="D42" s="2"/>
      <c r="E42" s="2"/>
      <c r="F42" s="2"/>
      <c r="G42" s="2"/>
      <c r="H42" s="2"/>
      <c r="I42" s="2"/>
    </row>
  </sheetData>
  <mergeCells count="2">
    <mergeCell ref="G7:I7"/>
    <mergeCell ref="G8:H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2"/>
  <sheetViews>
    <sheetView showFormulas="false" showGridLines="true" showRowColHeaders="true" showZeros="true" rightToLeft="false" tabSelected="true" showOutlineSymbols="true" defaultGridColor="true" view="normal" topLeftCell="A22" colorId="64" zoomScale="75" zoomScaleNormal="75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1.56"/>
    <col collapsed="false" customWidth="true" hidden="false" outlineLevel="0" max="3" min="3" style="0" width="15.28"/>
    <col collapsed="false" customWidth="true" hidden="false" outlineLevel="0" max="4" min="4" style="0" width="9.85"/>
    <col collapsed="false" customWidth="true" hidden="false" outlineLevel="0" max="5" min="5" style="0" width="10.99"/>
    <col collapsed="false" customWidth="true" hidden="false" outlineLevel="0" max="6" min="6" style="0" width="15.99"/>
    <col collapsed="false" customWidth="true" hidden="false" outlineLevel="0" max="7" min="7" style="0" width="10.85"/>
    <col collapsed="false" customWidth="true" hidden="false" outlineLevel="0" max="8" min="8" style="0" width="14.85"/>
    <col collapsed="false" customWidth="true" hidden="false" outlineLevel="0" max="9" min="9" style="0" width="9.41"/>
    <col collapsed="false" customWidth="true" hidden="false" outlineLevel="0" max="10" min="10" style="0" width="7.99"/>
    <col collapsed="false" customWidth="true" hidden="false" outlineLevel="0" max="11" min="11" style="0" width="11.99"/>
    <col collapsed="false" customWidth="true" hidden="false" outlineLevel="0" max="13" min="13" style="0" width="9.85"/>
    <col collapsed="false" customWidth="true" hidden="false" outlineLevel="0" max="15" min="15" style="0" width="10.99"/>
    <col collapsed="false" customWidth="true" hidden="false" outlineLevel="0" max="16" min="16" style="0" width="9.85"/>
  </cols>
  <sheetData>
    <row r="1" customFormat="false" ht="12.75" hidden="false" customHeight="false" outlineLevel="0" collapsed="false">
      <c r="A1" s="1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customFormat="false" ht="12.75" hidden="false" customHeight="false" outlineLevel="0" collapsed="false">
      <c r="A2" s="1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7" t="s">
        <v>107</v>
      </c>
      <c r="M2" s="146"/>
      <c r="N2" s="146"/>
      <c r="O2" s="146"/>
      <c r="P2" s="146"/>
    </row>
    <row r="3" customFormat="false" ht="12.75" hidden="false" customHeight="false" outlineLevel="0" collapsed="false">
      <c r="A3" s="1" t="s">
        <v>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customFormat="false" ht="12.75" hidden="false" customHeight="false" outlineLevel="0" collapsed="false">
      <c r="A4" s="146"/>
      <c r="B4" s="146"/>
      <c r="C4" s="146"/>
      <c r="D4" s="146"/>
      <c r="E4" s="146"/>
      <c r="F4" s="146"/>
      <c r="G4" s="146"/>
      <c r="H4" s="146"/>
      <c r="I4" s="146"/>
      <c r="J4" s="146" t="s">
        <v>111</v>
      </c>
      <c r="K4" s="146"/>
      <c r="L4" s="146"/>
      <c r="M4" s="146"/>
      <c r="N4" s="146"/>
      <c r="O4" s="146"/>
      <c r="P4" s="146"/>
    </row>
    <row r="5" customFormat="false" ht="12.75" hidden="false" customHeight="false" outlineLevel="0" collapsed="false">
      <c r="A5" s="147" t="s">
        <v>112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customFormat="false" ht="12.75" hidden="false" customHeight="false" outlineLevel="0" collapsed="false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customFormat="false" ht="12.75" hidden="false" customHeight="false" outlineLevel="0" collapsed="false">
      <c r="A7" s="147" t="s">
        <v>113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customFormat="false" ht="12.75" hidden="false" customHeight="false" outlineLevel="0" collapsed="false">
      <c r="A8" s="148" t="s">
        <v>114</v>
      </c>
      <c r="B8" s="149" t="s">
        <v>24</v>
      </c>
      <c r="C8" s="150" t="s">
        <v>115</v>
      </c>
      <c r="D8" s="150" t="s">
        <v>116</v>
      </c>
      <c r="E8" s="151"/>
      <c r="F8" s="152" t="s">
        <v>117</v>
      </c>
      <c r="G8" s="152"/>
      <c r="H8" s="152"/>
      <c r="I8" s="153" t="s">
        <v>118</v>
      </c>
      <c r="J8" s="154" t="s">
        <v>119</v>
      </c>
      <c r="K8" s="154"/>
      <c r="L8" s="154"/>
      <c r="M8" s="154"/>
      <c r="N8" s="154"/>
      <c r="O8" s="155"/>
      <c r="P8" s="146"/>
    </row>
    <row r="9" customFormat="false" ht="12.75" hidden="false" customHeight="false" outlineLevel="0" collapsed="false">
      <c r="A9" s="156" t="s">
        <v>120</v>
      </c>
      <c r="B9" s="157" t="s">
        <v>58</v>
      </c>
      <c r="C9" s="158" t="s">
        <v>121</v>
      </c>
      <c r="D9" s="159" t="s">
        <v>122</v>
      </c>
      <c r="E9" s="160"/>
      <c r="F9" s="161"/>
      <c r="G9" s="162"/>
      <c r="H9" s="163"/>
      <c r="I9" s="164"/>
      <c r="J9" s="165"/>
      <c r="K9" s="162"/>
      <c r="L9" s="162"/>
      <c r="M9" s="162"/>
      <c r="N9" s="166" t="s">
        <v>107</v>
      </c>
      <c r="O9" s="167"/>
      <c r="P9" s="167"/>
    </row>
    <row r="10" customFormat="false" ht="13.5" hidden="false" customHeight="false" outlineLevel="0" collapsed="false">
      <c r="A10" s="168" t="s">
        <v>123</v>
      </c>
      <c r="B10" s="169" t="s">
        <v>124</v>
      </c>
      <c r="C10" s="170" t="s">
        <v>125</v>
      </c>
      <c r="D10" s="170" t="s">
        <v>126</v>
      </c>
      <c r="E10" s="169" t="s">
        <v>7</v>
      </c>
      <c r="F10" s="170" t="s">
        <v>127</v>
      </c>
      <c r="G10" s="170" t="s">
        <v>9</v>
      </c>
      <c r="H10" s="170" t="s">
        <v>128</v>
      </c>
      <c r="I10" s="171" t="s">
        <v>11</v>
      </c>
      <c r="J10" s="169" t="s">
        <v>7</v>
      </c>
      <c r="K10" s="170" t="s">
        <v>127</v>
      </c>
      <c r="L10" s="170" t="s">
        <v>9</v>
      </c>
      <c r="M10" s="170" t="s">
        <v>128</v>
      </c>
      <c r="N10" s="172" t="s">
        <v>11</v>
      </c>
      <c r="O10" s="167"/>
      <c r="P10" s="167"/>
    </row>
    <row r="11" customFormat="false" ht="13.5" hidden="false" customHeight="false" outlineLevel="0" collapsed="false">
      <c r="A11" s="173"/>
      <c r="B11" s="174"/>
      <c r="C11" s="175"/>
      <c r="D11" s="146"/>
      <c r="E11" s="176" t="s">
        <v>107</v>
      </c>
      <c r="F11" s="177" t="s">
        <v>107</v>
      </c>
      <c r="G11" s="177" t="s">
        <v>107</v>
      </c>
      <c r="H11" s="178" t="s">
        <v>107</v>
      </c>
      <c r="I11" s="146"/>
      <c r="J11" s="179"/>
      <c r="K11" s="180"/>
      <c r="L11" s="180"/>
      <c r="M11" s="180"/>
      <c r="N11" s="181"/>
      <c r="O11" s="146"/>
      <c r="P11" s="146"/>
    </row>
    <row r="12" customFormat="false" ht="12.75" hidden="false" customHeight="false" outlineLevel="0" collapsed="false">
      <c r="A12" s="182" t="s">
        <v>14</v>
      </c>
      <c r="B12" s="183" t="n">
        <v>8760</v>
      </c>
      <c r="C12" s="184" t="n">
        <v>7500</v>
      </c>
      <c r="D12" s="185" t="n">
        <v>430</v>
      </c>
      <c r="E12" s="186" t="n">
        <v>0.00058</v>
      </c>
      <c r="F12" s="180" t="n">
        <v>2.21</v>
      </c>
      <c r="G12" s="180" t="n">
        <v>3.72</v>
      </c>
      <c r="H12" s="187" t="n">
        <v>0.0296</v>
      </c>
      <c r="I12" s="187" t="n">
        <v>0.01941</v>
      </c>
      <c r="J12" s="179" t="n">
        <f aca="false">+E12*$C12*$D12*$B12/1000000/2000</f>
        <v>0.00819279</v>
      </c>
      <c r="K12" s="180" t="n">
        <f aca="false">+F12*$C12*$D12*$B12/1000000/2000</f>
        <v>31.217355</v>
      </c>
      <c r="L12" s="180" t="n">
        <f aca="false">+G12*$C12*$D12*$B12/1000000/2000</f>
        <v>52.54686</v>
      </c>
      <c r="M12" s="180" t="n">
        <f aca="false">+H12*$C12*$D12*$B12/1000000/2000</f>
        <v>0.4181148</v>
      </c>
      <c r="N12" s="180" t="n">
        <f aca="false">+I12*$C12*$D12*$B12/1000000/2000</f>
        <v>0.274175955</v>
      </c>
      <c r="O12" s="188"/>
      <c r="P12" s="189"/>
    </row>
    <row r="13" customFormat="false" ht="13.5" hidden="false" customHeight="false" outlineLevel="0" collapsed="false">
      <c r="A13" s="190" t="s">
        <v>15</v>
      </c>
      <c r="B13" s="191" t="n">
        <v>8760</v>
      </c>
      <c r="C13" s="192" t="n">
        <v>10000</v>
      </c>
      <c r="D13" s="192" t="n">
        <v>9300</v>
      </c>
      <c r="E13" s="193" t="n">
        <v>0.0034</v>
      </c>
      <c r="F13" s="194" t="n">
        <v>0.32</v>
      </c>
      <c r="G13" s="195" t="n">
        <v>0.082</v>
      </c>
      <c r="H13" s="196" t="n">
        <v>0.0021</v>
      </c>
      <c r="I13" s="196" t="n">
        <v>0.0066</v>
      </c>
      <c r="J13" s="179" t="n">
        <f aca="false">+E13*$C13*$D13*$B13/1000000/2000</f>
        <v>1.384956</v>
      </c>
      <c r="K13" s="180" t="n">
        <f aca="false">+F13*$C13*$D13*$B13/1000000/2000</f>
        <v>130.3488</v>
      </c>
      <c r="L13" s="180" t="n">
        <f aca="false">+G13*$C13*$D13*$B13/1000000/2000</f>
        <v>33.40188</v>
      </c>
      <c r="M13" s="180" t="n">
        <f aca="false">+H13*$C13*$D13*$B13/1000000/2000</f>
        <v>0.855414</v>
      </c>
      <c r="N13" s="180" t="n">
        <f aca="false">+I13*$C13*$D13*$B13/1000000/2000</f>
        <v>2.688444</v>
      </c>
      <c r="O13" s="188"/>
      <c r="P13" s="189"/>
    </row>
    <row r="14" customFormat="false" ht="13.5" hidden="false" customHeight="false" outlineLevel="0" collapsed="false">
      <c r="A14" s="197" t="s">
        <v>24</v>
      </c>
      <c r="B14" s="198"/>
      <c r="C14" s="198"/>
      <c r="D14" s="199"/>
      <c r="E14" s="200" t="s">
        <v>107</v>
      </c>
      <c r="F14" s="201" t="s">
        <v>107</v>
      </c>
      <c r="G14" s="201" t="s">
        <v>107</v>
      </c>
      <c r="H14" s="202" t="s">
        <v>107</v>
      </c>
      <c r="I14" s="203" t="s">
        <v>107</v>
      </c>
      <c r="J14" s="204" t="n">
        <f aca="false">SUM(J12:J13)</f>
        <v>1.39314879</v>
      </c>
      <c r="K14" s="204" t="n">
        <f aca="false">SUM(K12:K13)</f>
        <v>161.566155</v>
      </c>
      <c r="L14" s="204" t="n">
        <f aca="false">SUM(L12:L13)</f>
        <v>85.94874</v>
      </c>
      <c r="M14" s="204" t="n">
        <f aca="false">SUM(M12:M13)</f>
        <v>1.2735288</v>
      </c>
      <c r="N14" s="205" t="n">
        <f aca="false">SUM(N12:N13)</f>
        <v>2.962619955</v>
      </c>
      <c r="O14" s="146"/>
      <c r="P14" s="146"/>
    </row>
    <row r="15" customFormat="false" ht="12.75" hidden="false" customHeight="false" outlineLevel="0" collapsed="false">
      <c r="A15" s="146"/>
      <c r="B15" s="146"/>
      <c r="C15" s="146"/>
      <c r="D15" s="146"/>
      <c r="E15" s="146"/>
      <c r="F15" s="146"/>
      <c r="G15" s="146"/>
      <c r="H15" s="180"/>
      <c r="I15" s="187"/>
      <c r="J15" s="146"/>
      <c r="K15" s="146"/>
      <c r="L15" s="146"/>
      <c r="M15" s="146"/>
      <c r="N15" s="146"/>
      <c r="O15" s="146"/>
      <c r="P15" s="146"/>
    </row>
    <row r="16" customFormat="false" ht="12.75" hidden="false" customHeight="false" outlineLevel="0" collapsed="false">
      <c r="A16" s="206" t="s">
        <v>129</v>
      </c>
      <c r="B16" s="207"/>
      <c r="C16" s="208"/>
      <c r="D16" s="209"/>
      <c r="E16" s="210"/>
      <c r="F16" s="210"/>
      <c r="G16" s="210"/>
      <c r="H16" s="210"/>
      <c r="I16" s="210"/>
      <c r="J16" s="210"/>
      <c r="K16" s="210"/>
      <c r="L16" s="180"/>
      <c r="M16" s="146"/>
      <c r="N16" s="146"/>
      <c r="O16" s="146"/>
      <c r="P16" s="146"/>
    </row>
    <row r="17" customFormat="false" ht="12.75" hidden="false" customHeight="false" outlineLevel="0" collapsed="false">
      <c r="A17" s="211"/>
      <c r="B17" s="212"/>
      <c r="C17" s="213"/>
      <c r="D17" s="209"/>
      <c r="E17" s="210"/>
      <c r="F17" s="210"/>
      <c r="G17" s="210"/>
      <c r="H17" s="210"/>
      <c r="I17" s="210"/>
      <c r="J17" s="210"/>
      <c r="K17" s="210"/>
      <c r="L17" s="180"/>
      <c r="M17" s="146"/>
      <c r="N17" s="146"/>
      <c r="O17" s="146"/>
      <c r="P17" s="146"/>
    </row>
    <row r="18" customFormat="false" ht="13.5" hidden="false" customHeight="false" outlineLevel="0" collapsed="false">
      <c r="A18" s="214" t="s">
        <v>130</v>
      </c>
      <c r="B18" s="215" t="s">
        <v>131</v>
      </c>
      <c r="C18" s="216" t="s">
        <v>132</v>
      </c>
      <c r="D18" s="217" t="s">
        <v>133</v>
      </c>
      <c r="E18" s="217" t="s">
        <v>134</v>
      </c>
      <c r="F18" s="218"/>
      <c r="G18" s="210"/>
      <c r="H18" s="210"/>
      <c r="I18" s="210"/>
      <c r="J18" s="210"/>
      <c r="K18" s="210"/>
      <c r="L18" s="180"/>
      <c r="M18" s="146"/>
      <c r="N18" s="146"/>
      <c r="O18" s="146"/>
      <c r="P18" s="146"/>
    </row>
    <row r="19" customFormat="false" ht="12.75" hidden="false" customHeight="false" outlineLevel="0" collapsed="false">
      <c r="A19" s="219" t="s">
        <v>135</v>
      </c>
      <c r="B19" s="220" t="n">
        <v>0.00279</v>
      </c>
      <c r="C19" s="220" t="n">
        <v>0.00836</v>
      </c>
      <c r="D19" s="221" t="n">
        <v>0.00776</v>
      </c>
      <c r="E19" s="222" t="n">
        <v>4E-005</v>
      </c>
      <c r="F19" s="223"/>
      <c r="G19" s="210"/>
      <c r="H19" s="210"/>
      <c r="I19" s="210"/>
      <c r="J19" s="210"/>
      <c r="K19" s="210"/>
      <c r="L19" s="180"/>
      <c r="M19" s="146"/>
      <c r="N19" s="146"/>
      <c r="O19" s="146"/>
      <c r="P19" s="146"/>
    </row>
    <row r="20" customFormat="false" ht="12.75" hidden="false" customHeight="false" outlineLevel="0" collapsed="false">
      <c r="A20" s="219" t="s">
        <v>136</v>
      </c>
      <c r="B20" s="220" t="n">
        <v>0.00263</v>
      </c>
      <c r="C20" s="220" t="n">
        <v>0.00514</v>
      </c>
      <c r="D20" s="221" t="n">
        <v>0.00778</v>
      </c>
      <c r="E20" s="222"/>
      <c r="F20" s="223"/>
      <c r="G20" s="210"/>
      <c r="H20" s="210"/>
      <c r="I20" s="210"/>
      <c r="J20" s="210"/>
      <c r="K20" s="210"/>
      <c r="L20" s="180"/>
      <c r="M20" s="146"/>
      <c r="N20" s="146"/>
      <c r="O20" s="146"/>
      <c r="P20" s="146"/>
    </row>
    <row r="21" customFormat="false" ht="12.75" hidden="false" customHeight="false" outlineLevel="0" collapsed="false">
      <c r="A21" s="219" t="s">
        <v>137</v>
      </c>
      <c r="B21" s="220" t="n">
        <v>0.00158</v>
      </c>
      <c r="C21" s="220" t="n">
        <v>0.00044</v>
      </c>
      <c r="D21" s="221" t="n">
        <v>0.00194</v>
      </c>
      <c r="E21" s="222"/>
      <c r="F21" s="223"/>
      <c r="G21" s="210"/>
      <c r="H21" s="210"/>
      <c r="I21" s="210"/>
      <c r="J21" s="210"/>
      <c r="K21" s="210"/>
      <c r="L21" s="180"/>
      <c r="M21" s="146"/>
      <c r="N21" s="146"/>
      <c r="O21" s="146"/>
      <c r="P21" s="146"/>
    </row>
    <row r="22" customFormat="false" ht="12.75" hidden="false" customHeight="false" outlineLevel="0" collapsed="false">
      <c r="A22" s="219" t="s">
        <v>12</v>
      </c>
      <c r="B22" s="220" t="n">
        <v>0.0205</v>
      </c>
      <c r="C22" s="220" t="n">
        <v>0.0528</v>
      </c>
      <c r="D22" s="221" t="n">
        <v>0.0552</v>
      </c>
      <c r="E22" s="222" t="n">
        <v>0.00071</v>
      </c>
      <c r="F22" s="223"/>
      <c r="G22" s="210"/>
      <c r="H22" s="210"/>
      <c r="I22" s="210"/>
      <c r="J22" s="210"/>
      <c r="K22" s="210"/>
      <c r="L22" s="180"/>
      <c r="M22" s="146"/>
      <c r="N22" s="146"/>
      <c r="O22" s="146"/>
      <c r="P22" s="146"/>
    </row>
    <row r="23" customFormat="false" ht="12.75" hidden="false" customHeight="false" outlineLevel="0" collapsed="false">
      <c r="A23" s="219" t="s">
        <v>138</v>
      </c>
      <c r="B23" s="220" t="n">
        <v>0.00306</v>
      </c>
      <c r="C23" s="220" t="n">
        <v>0.0025</v>
      </c>
      <c r="D23" s="221" t="n">
        <v>0.00248</v>
      </c>
      <c r="E23" s="222"/>
      <c r="F23" s="223"/>
      <c r="G23" s="210"/>
      <c r="H23" s="210"/>
      <c r="I23" s="210"/>
      <c r="J23" s="210"/>
      <c r="K23" s="210"/>
      <c r="L23" s="180"/>
      <c r="M23" s="146"/>
      <c r="N23" s="146"/>
      <c r="O23" s="146"/>
      <c r="P23" s="146"/>
    </row>
    <row r="24" customFormat="false" ht="12.75" hidden="false" customHeight="false" outlineLevel="0" collapsed="false">
      <c r="A24" s="219" t="s">
        <v>139</v>
      </c>
      <c r="B24" s="220"/>
      <c r="C24" s="220"/>
      <c r="D24" s="221"/>
      <c r="E24" s="222" t="n">
        <v>3.2E-005</v>
      </c>
      <c r="F24" s="223"/>
      <c r="G24" s="210"/>
      <c r="H24" s="210"/>
      <c r="I24" s="210"/>
      <c r="J24" s="210"/>
      <c r="K24" s="210"/>
      <c r="L24" s="180"/>
      <c r="M24" s="146"/>
      <c r="N24" s="146"/>
      <c r="O24" s="146"/>
      <c r="P24" s="146"/>
    </row>
    <row r="25" customFormat="false" ht="12.75" hidden="false" customHeight="false" outlineLevel="0" collapsed="false">
      <c r="A25" s="219" t="s">
        <v>140</v>
      </c>
      <c r="B25" s="220"/>
      <c r="C25" s="220"/>
      <c r="D25" s="221"/>
      <c r="E25" s="222" t="n">
        <v>0.00013</v>
      </c>
      <c r="F25" s="223"/>
      <c r="G25" s="210"/>
      <c r="H25" s="210"/>
      <c r="I25" s="210"/>
      <c r="J25" s="210"/>
      <c r="K25" s="210"/>
      <c r="L25" s="180"/>
      <c r="M25" s="146"/>
      <c r="N25" s="146"/>
      <c r="O25" s="146"/>
      <c r="P25" s="146"/>
    </row>
    <row r="26" customFormat="false" ht="12.75" hidden="false" customHeight="false" outlineLevel="0" collapsed="false">
      <c r="A26" s="224" t="s">
        <v>141</v>
      </c>
      <c r="B26" s="225"/>
      <c r="C26" s="225"/>
      <c r="D26" s="226"/>
      <c r="E26" s="227" t="n">
        <v>6.4E-005</v>
      </c>
      <c r="F26" s="223"/>
      <c r="G26" s="210"/>
      <c r="H26" s="210"/>
      <c r="I26" s="210"/>
      <c r="J26" s="210"/>
      <c r="K26" s="210"/>
      <c r="L26" s="180"/>
      <c r="M26" s="146"/>
      <c r="N26" s="146"/>
      <c r="O26" s="146"/>
      <c r="P26" s="146"/>
    </row>
    <row r="27" customFormat="false" ht="12.75" hidden="false" customHeight="false" outlineLevel="0" collapsed="false">
      <c r="A27" s="228" t="s">
        <v>13</v>
      </c>
      <c r="B27" s="225" t="n">
        <v>0.0324</v>
      </c>
      <c r="C27" s="225" t="n">
        <v>0.07203</v>
      </c>
      <c r="D27" s="225" t="n">
        <v>0.07954</v>
      </c>
      <c r="E27" s="229" t="n">
        <v>0.001027</v>
      </c>
      <c r="F27" s="230"/>
      <c r="G27" s="210"/>
      <c r="H27" s="210"/>
      <c r="I27" s="210"/>
      <c r="J27" s="210"/>
      <c r="K27" s="210"/>
      <c r="L27" s="180"/>
      <c r="M27" s="146"/>
      <c r="N27" s="146"/>
      <c r="O27" s="146"/>
      <c r="P27" s="146"/>
    </row>
    <row r="28" customFormat="false" ht="12.75" hidden="false" customHeight="false" outlineLevel="0" collapsed="false">
      <c r="A28" s="211"/>
      <c r="B28" s="212"/>
      <c r="C28" s="213"/>
      <c r="D28" s="209"/>
      <c r="E28" s="210"/>
      <c r="F28" s="210"/>
      <c r="G28" s="210"/>
      <c r="H28" s="210"/>
      <c r="I28" s="210"/>
      <c r="J28" s="210"/>
      <c r="K28" s="210"/>
      <c r="L28" s="180"/>
      <c r="M28" s="146"/>
      <c r="N28" s="146"/>
      <c r="O28" s="146"/>
      <c r="P28" s="146"/>
    </row>
    <row r="29" customFormat="false" ht="12.75" hidden="false" customHeight="false" outlineLevel="0" collapsed="false">
      <c r="A29" s="231" t="s">
        <v>142</v>
      </c>
      <c r="B29" s="231"/>
      <c r="C29" s="210"/>
      <c r="D29" s="210"/>
      <c r="E29" s="210"/>
      <c r="F29" s="210"/>
      <c r="G29" s="210"/>
      <c r="H29" s="210"/>
      <c r="I29" s="210"/>
      <c r="J29" s="210"/>
      <c r="K29" s="210"/>
      <c r="L29" s="180"/>
      <c r="M29" s="146"/>
      <c r="N29" s="146"/>
      <c r="O29" s="146"/>
      <c r="P29" s="146"/>
    </row>
    <row r="30" customFormat="false" ht="12.75" hidden="false" customHeight="false" outlineLevel="0" collapsed="false">
      <c r="A30" s="232" t="s">
        <v>114</v>
      </c>
      <c r="B30" s="233"/>
      <c r="C30" s="234"/>
      <c r="D30" s="234"/>
      <c r="E30" s="234"/>
      <c r="F30" s="234"/>
      <c r="G30" s="234"/>
      <c r="H30" s="234"/>
      <c r="I30" s="234"/>
      <c r="J30" s="234"/>
      <c r="K30" s="235"/>
      <c r="L30" s="180"/>
      <c r="M30" s="146"/>
      <c r="N30" s="146"/>
      <c r="O30" s="146"/>
      <c r="P30" s="146"/>
    </row>
    <row r="31" customFormat="false" ht="12.75" hidden="false" customHeight="false" outlineLevel="0" collapsed="false">
      <c r="A31" s="236" t="s">
        <v>120</v>
      </c>
      <c r="B31" s="237"/>
      <c r="C31" s="238" t="s">
        <v>130</v>
      </c>
      <c r="D31" s="238"/>
      <c r="E31" s="238"/>
      <c r="F31" s="238"/>
      <c r="G31" s="238"/>
      <c r="H31" s="239"/>
      <c r="I31" s="239"/>
      <c r="J31" s="239"/>
      <c r="K31" s="239"/>
      <c r="L31" s="180"/>
      <c r="M31" s="146"/>
      <c r="N31" s="146"/>
      <c r="O31" s="146"/>
      <c r="P31" s="146"/>
    </row>
    <row r="32" customFormat="false" ht="13.5" hidden="false" customHeight="false" outlineLevel="0" collapsed="false">
      <c r="A32" s="240"/>
      <c r="B32" s="241" t="s">
        <v>143</v>
      </c>
      <c r="C32" s="241" t="s">
        <v>135</v>
      </c>
      <c r="D32" s="241" t="s">
        <v>136</v>
      </c>
      <c r="E32" s="241" t="s">
        <v>137</v>
      </c>
      <c r="F32" s="241" t="s">
        <v>12</v>
      </c>
      <c r="G32" s="241" t="s">
        <v>138</v>
      </c>
      <c r="H32" s="241" t="s">
        <v>139</v>
      </c>
      <c r="I32" s="241" t="s">
        <v>140</v>
      </c>
      <c r="J32" s="241" t="s">
        <v>144</v>
      </c>
      <c r="K32" s="241" t="s">
        <v>13</v>
      </c>
      <c r="L32" s="180"/>
      <c r="M32" s="146"/>
      <c r="N32" s="146"/>
      <c r="O32" s="146"/>
      <c r="P32" s="146"/>
    </row>
    <row r="33" customFormat="false" ht="13.5" hidden="false" customHeight="false" outlineLevel="0" collapsed="false">
      <c r="A33" s="242" t="s">
        <v>14</v>
      </c>
      <c r="B33" s="243" t="n">
        <f aca="false">+C12*D12/1000000</f>
        <v>3.225</v>
      </c>
      <c r="C33" s="243" t="n">
        <f aca="false">+$B33*$B$19*4.38</f>
        <v>0.039410145</v>
      </c>
      <c r="D33" s="243" t="n">
        <f aca="false">+$B33*$B$20*4.38</f>
        <v>0.037150065</v>
      </c>
      <c r="E33" s="243" t="n">
        <f aca="false">+B33*$B$21*4.38</f>
        <v>0.02231829</v>
      </c>
      <c r="F33" s="243" t="n">
        <f aca="false">+B33*$B$22*4.38</f>
        <v>0.28957275</v>
      </c>
      <c r="G33" s="244" t="n">
        <f aca="false">+B33*$B$23*4.38</f>
        <v>0.04322403</v>
      </c>
      <c r="H33" s="245" t="s">
        <v>145</v>
      </c>
      <c r="I33" s="245" t="s">
        <v>145</v>
      </c>
      <c r="J33" s="245" t="s">
        <v>145</v>
      </c>
      <c r="K33" s="243" t="n">
        <f aca="false">+B33*$B$27*4.38</f>
        <v>0.4576662</v>
      </c>
      <c r="L33" s="180"/>
      <c r="M33" s="146"/>
      <c r="N33" s="146"/>
      <c r="O33" s="146"/>
      <c r="P33" s="146"/>
    </row>
    <row r="34" customFormat="false" ht="12.75" hidden="false" customHeight="false" outlineLevel="0" collapsed="false">
      <c r="A34" s="242" t="s">
        <v>15</v>
      </c>
      <c r="B34" s="243" t="n">
        <f aca="false">+C13*D13/1000000</f>
        <v>93</v>
      </c>
      <c r="C34" s="243" t="n">
        <f aca="false">+$B34*$E$19*4.38</f>
        <v>0.0162936</v>
      </c>
      <c r="D34" s="243" t="n">
        <f aca="false">+$B34*$E$20*4.38</f>
        <v>0</v>
      </c>
      <c r="E34" s="243" t="n">
        <f aca="false">+B34*$E$21*4.38</f>
        <v>0</v>
      </c>
      <c r="F34" s="243" t="n">
        <f aca="false">+B34*$E$22*4.38</f>
        <v>0.2892114</v>
      </c>
      <c r="G34" s="244" t="n">
        <f aca="false">+B34*$E$23*4.38</f>
        <v>0</v>
      </c>
      <c r="H34" s="245" t="s">
        <v>145</v>
      </c>
      <c r="I34" s="245" t="s">
        <v>145</v>
      </c>
      <c r="J34" s="245" t="s">
        <v>145</v>
      </c>
      <c r="K34" s="243" t="n">
        <f aca="false">+B34*$E$27*4.38</f>
        <v>0.41833818</v>
      </c>
      <c r="L34" s="180"/>
      <c r="M34" s="146"/>
      <c r="N34" s="146"/>
      <c r="O34" s="146"/>
      <c r="P34" s="146"/>
    </row>
    <row r="35" customFormat="false" ht="12.75" hidden="false" customHeight="false" outlineLevel="0" collapsed="false">
      <c r="A35" s="243" t="s">
        <v>24</v>
      </c>
      <c r="B35" s="246"/>
      <c r="C35" s="247" t="n">
        <f aca="false">SUM(C33:C34)</f>
        <v>0.055703745</v>
      </c>
      <c r="D35" s="247" t="n">
        <f aca="false">SUM(D33:D34)</f>
        <v>0.037150065</v>
      </c>
      <c r="E35" s="247" t="n">
        <f aca="false">SUM(E33:E34)</f>
        <v>0.02231829</v>
      </c>
      <c r="F35" s="247" t="n">
        <f aca="false">SUM(F33:F34)</f>
        <v>0.57878415</v>
      </c>
      <c r="G35" s="247" t="n">
        <f aca="false">SUM(G33:G34)</f>
        <v>0.04322403</v>
      </c>
      <c r="H35" s="247" t="n">
        <f aca="false">SUM(H33:H34)</f>
        <v>0</v>
      </c>
      <c r="I35" s="247" t="n">
        <f aca="false">SUM(I33:I34)</f>
        <v>0</v>
      </c>
      <c r="J35" s="247" t="n">
        <f aca="false">SUM(J33:J34)</f>
        <v>0</v>
      </c>
      <c r="K35" s="247" t="n">
        <f aca="false">SUM(K33:K34)</f>
        <v>0.87600438</v>
      </c>
      <c r="L35" s="180"/>
      <c r="M35" s="146"/>
      <c r="N35" s="146"/>
      <c r="O35" s="146"/>
      <c r="P35" s="146"/>
    </row>
    <row r="36" customFormat="false" ht="12.75" hidden="false" customHeight="false" outlineLevel="0" collapsed="false">
      <c r="A36" s="248" t="s">
        <v>146</v>
      </c>
      <c r="B36" s="146"/>
      <c r="C36" s="146"/>
      <c r="D36" s="146"/>
      <c r="E36" s="249"/>
      <c r="F36" s="250"/>
      <c r="G36" s="250"/>
      <c r="H36" s="146"/>
      <c r="I36" s="146"/>
      <c r="J36" s="146"/>
      <c r="K36" s="180"/>
      <c r="L36" s="180"/>
      <c r="M36" s="180"/>
      <c r="N36" s="180"/>
      <c r="O36" s="146"/>
      <c r="P36" s="146"/>
    </row>
    <row r="37" customFormat="false" ht="12.75" hidden="false" customHeight="false" outlineLevel="0" collapsed="false">
      <c r="A37" s="248" t="s">
        <v>147</v>
      </c>
      <c r="B37" s="146"/>
      <c r="C37" s="146"/>
      <c r="D37" s="146"/>
      <c r="E37" s="249"/>
      <c r="F37" s="250"/>
      <c r="G37" s="250"/>
      <c r="H37" s="146"/>
      <c r="I37" s="146"/>
      <c r="J37" s="146"/>
      <c r="K37" s="180"/>
      <c r="L37" s="180"/>
      <c r="M37" s="180"/>
      <c r="N37" s="180"/>
      <c r="O37" s="146"/>
      <c r="P37" s="146"/>
    </row>
    <row r="38" customFormat="false" ht="12.75" hidden="false" customHeight="false" outlineLevel="0" collapsed="false">
      <c r="A38" s="248" t="s">
        <v>148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customFormat="false" ht="14.25" hidden="false" customHeight="false" outlineLevel="0" collapsed="false">
      <c r="A39" s="248" t="s">
        <v>149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</row>
    <row r="40" customFormat="false" ht="12.75" hidden="false" customHeight="false" outlineLevel="0" collapsed="false">
      <c r="A40" s="248" t="s">
        <v>150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</row>
    <row r="41" customFormat="false" ht="12.75" hidden="false" customHeight="false" outlineLevel="0" collapsed="false">
      <c r="A41" s="78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customFormat="false" ht="12.75" hidden="false" customHeight="false" outlineLevel="0" collapsed="false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</row>
  </sheetData>
  <mergeCells count="4">
    <mergeCell ref="F8:H8"/>
    <mergeCell ref="J8:N8"/>
    <mergeCell ref="C31:G31"/>
    <mergeCell ref="H31:K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1999-01-19T13:06:01Z</dcterms:created>
  <dc:creator>Greg haunschild</dc:creator>
  <dc:description/>
  <dc:language>en-US</dc:language>
  <cp:lastModifiedBy>Jon Fields</cp:lastModifiedBy>
  <cp:lastPrinted>2001-11-05T16:48:17Z</cp:lastPrinted>
  <dcterms:modified xsi:type="dcterms:W3CDTF">2001-11-05T16:48:18Z</dcterms:modified>
  <cp:revision>0</cp:revision>
  <dc:subject/>
  <dc:title/>
</cp:coreProperties>
</file>